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adreal.sharepoint.com/sites/InternationalRealEstate/PartnerReportDocuments/GPT Australia Industrial/Quarterly Report/2024Q1/"/>
    </mc:Choice>
  </mc:AlternateContent>
  <xr:revisionPtr revIDLastSave="37" documentId="8_{A2EFEC52-9181-4747-92B9-494D1A10117F}" xr6:coauthVersionLast="47" xr6:coauthVersionMax="47" xr10:uidLastSave="{7935DC4D-81A2-41C1-A1F7-49C505356E73}"/>
  <bookViews>
    <workbookView xWindow="-110" yWindow="-110" windowWidth="19420" windowHeight="10300" tabRatio="759" activeTab="1" xr2:uid="{04AAF211-9BEC-4118-996F-0C3F8A738700}"/>
  </bookViews>
  <sheets>
    <sheet name="Manager Input Equity Deployment" sheetId="14" r:id="rId1"/>
    <sheet name="Capital deployment -Base" sheetId="4" r:id="rId2"/>
    <sheet name="Capital deployment - Alt" sheetId="1" r:id="rId3"/>
    <sheet name="Apex - Base " sheetId="3" state="hidden" r:id="rId4"/>
    <sheet name="Crestlink - Base" sheetId="6" state="hidden" r:id="rId5"/>
    <sheet name="Yiribana West - Base" sheetId="7" state="hidden" r:id="rId6"/>
    <sheet name="Epping - Base" sheetId="12" state="hidden" r:id="rId7"/>
    <sheet name="Apex - Alt " sheetId="2" state="hidden" r:id="rId8"/>
    <sheet name="Yiribana West - Alt" sheetId="5" state="hidden" r:id="rId9"/>
    <sheet name="Crestlink - Alt" sheetId="10" state="hidden" r:id="rId10"/>
    <sheet name="Epping - Alt" sheetId="13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Fill" hidden="1">'[1]DCF Cashflows'!$A$12:$A$12</definedName>
    <definedName name="_Order1" hidden="1">255</definedName>
    <definedName name="_Order2" hidden="1">255</definedName>
    <definedName name="_PER01" hidden="1">UPPER(TEXT([0]!EOMDATE([0]!CurMth,0),"mmm yy"))</definedName>
    <definedName name="_PER02" hidden="1">UPPER(TEXT([0]!EOMDATE([0]!CurMth,-1),"mmm yy"))</definedName>
    <definedName name="_Table1_In1" hidden="1">'[2]Project Details'!$M$8:$M$8</definedName>
    <definedName name="A_Start">#REF!</definedName>
    <definedName name="ACC_1">#REF!</definedName>
    <definedName name="ACC_10">#REF!</definedName>
    <definedName name="ACC_11">#REF!</definedName>
    <definedName name="ACC_11a">#REF!</definedName>
    <definedName name="ACC_12">#REF!</definedName>
    <definedName name="ACC_13">#REF!</definedName>
    <definedName name="ACC_14">#REF!</definedName>
    <definedName name="ACC_15">#REF!</definedName>
    <definedName name="ACC_16">#REF!</definedName>
    <definedName name="ACC_17">#REF!</definedName>
    <definedName name="ACC_18">#REF!</definedName>
    <definedName name="ACC_19">#REF!</definedName>
    <definedName name="ACC_2">#REF!</definedName>
    <definedName name="ACC_20">#REF!</definedName>
    <definedName name="ACC_21">#REF!</definedName>
    <definedName name="ACC_22">#REF!</definedName>
    <definedName name="ACC_23">#REF!</definedName>
    <definedName name="ACC_24">#REF!</definedName>
    <definedName name="ACC_25">#REF!</definedName>
    <definedName name="ACC_26">#REF!</definedName>
    <definedName name="ACC_27">#REF!</definedName>
    <definedName name="ACC_3">#REF!</definedName>
    <definedName name="ACC_4">#REF!</definedName>
    <definedName name="ACC_5">#REF!</definedName>
    <definedName name="ACC_6">#REF!</definedName>
    <definedName name="ACC_7">#REF!</definedName>
    <definedName name="ACC_7a">#REF!</definedName>
    <definedName name="ACC_8">#REF!</definedName>
    <definedName name="ACC_9">#REF!</definedName>
    <definedName name="AccCkCpy">#REF!</definedName>
    <definedName name="AccCkData">#REF!</definedName>
    <definedName name="AccCkForm">#REF!</definedName>
    <definedName name="AccCkPas">#REF!</definedName>
    <definedName name="AccCkPaste">#REF!</definedName>
    <definedName name="AccCkShow">#REF!</definedName>
    <definedName name="AccCkSort1">#REF!</definedName>
    <definedName name="AccCkSrt">#REF!</definedName>
    <definedName name="AccCodes">#REF!,#REF!,#REF!,#REF!,#REF!,#REF!,#REF!,#REF!,#REF!,#REF!,#REF!,#REF!,#REF!,#REF!,#REF!,#REF!,#REF!,#REF!,#REF!,#REF!,#REF!,#REF!,#REF!,#REF!,#REF!,#REF!,#REF!,#REF!</definedName>
    <definedName name="AccCodes_Input">[3]Input!$B$63:$B$70,[3]Input!$B$75:$B$93,[3]Input!$B$115,[3]Input!$B$120:$B$151,[3]Input!$B$153,[3]Input!$B$161:$B$192,[3]Input!$B$195,[3]Input!$B$200:$B$214,[3]Input!$B$222:$B$231,[3]Input!$B$237:$B$246,[3]Input!$B$252:$B$268,[3]Input!$B$274:$B$285,[3]Input!$B$305:$B$314,[3]Input!$B$323:$B$333,[3]Input!$B$339:$B$349,[3]Input!$B$369:$B$388,[3]Input!$B$403:$B$412,[3]Input!$B$422:$B$423,[3]Input!$B$438,[3]Input!$B$440,[3]Input!$B$456,[3]Input!$B$458,[3]Input!$B$474,[3]Input!$B$476,[3]Input!$B$614,[3]Input!$B$616,[3]Input!$B$628:$B$637,[3]Input!$B$492,[3]Input!$B$494,[3]Input!$B$510,[3]Input!$B$512,[3]Input!$B$528,[3]Input!$B$530,[3]Input!$B$546,[3]Input!$B$548,[3]Input!$B$564,[3]Input!$B$566,[3]Input!$B$582,[3]Input!$B$584,[3]Input!$B$600,[3]Input!$B$602</definedName>
    <definedName name="AccDate">#REF!</definedName>
    <definedName name="AccDate1">#REF!</definedName>
    <definedName name="AccDescriptions">#REF!,#REF!,#REF!,#REF!,#REF!,#REF!,#REF!,#REF!,#REF!,#REF!,#REF!,#REF!,#REF!,#REF!,#REF!,#REF!,#REF!</definedName>
    <definedName name="AccDescriptions_Input">[3]Input!$D$75:$D$93,[3]Input!$D$120:$D$151,[3]Input!$D$153,[3]Input!$D$161:$D$192,[3]Input!$D$200:$D$214,[3]Input!$D$222:$D$231,[3]Input!$D$237:$D$246,[3]Input!$D$252:$D$268,[3]Input!$D$274:$D$285,[3]Input!$D$323:$D$333,[3]Input!$D$339:$D$349,[3]Input!$D$369:$D$388,[3]Input!$D$403:$D$412,[3]Input!$D$628:$D$637</definedName>
    <definedName name="AccessDatabase" hidden="1">"C:\My Documents\DATAHG\GPT\AP\House View.mdb"</definedName>
    <definedName name="AccMulti">#REF!</definedName>
    <definedName name="AccP">#REF!</definedName>
    <definedName name="accruals_option">#REF!</definedName>
    <definedName name="ACTD_Total">#REF!</definedName>
    <definedName name="ActualRentSpan">#REF!</definedName>
    <definedName name="actualtest">#REF!</definedName>
    <definedName name="actualtotal">#REF!</definedName>
    <definedName name="actualtotalvalue">#REF!</definedName>
    <definedName name="All_Accounts">#REF!</definedName>
    <definedName name="All_Cols">#REF!</definedName>
    <definedName name="All_Stages">#REF!,#REF!,#REF!,#REF!,#REF!,#REF!,#REF!,#REF!,#REF!,#REF!,#REF!,#REF!,#REF!,#REF!,#REF!,#REF!,#REF!,#REF!</definedName>
    <definedName name="All_Stages_Input">[3]Input!$C$63:$C$69,[3]Input!$C$75:$C$93,[3]Input!$C$120:$C$151,[3]Input!$C$153,[3]Input!$C$161:$C$192,[3]Input!$C$200:$C$214,[3]Input!$C$222:$C$231,[3]Input!$C$237:$C$246,[3]Input!$C$252:$C$268,[3]Input!$C$274:$C$285,[3]Input!$C$323:$C$333,[3]Input!$C$339:$C$349,[3]Input!$C$369:$C$388,[3]Input!$C$403:$C$412,[3]Input!$C$628:$C$637</definedName>
    <definedName name="AnnualCouponRate">#REF!</definedName>
    <definedName name="areas">[4]Setup!$C$210:$C$216</definedName>
    <definedName name="Areas2">[3]Input!$Q$17:$Q$24</definedName>
    <definedName name="AuthMI">[5]Controls!$C$44</definedName>
    <definedName name="AVG" hidden="1">"AVG"</definedName>
    <definedName name="AVGAVG" hidden="1">"AVGAVG"</definedName>
    <definedName name="AVGMOV" hidden="1">"AVGMOV"</definedName>
    <definedName name="Baseline_Check">#REF!</definedName>
    <definedName name="breakevenpas">#REF!</definedName>
    <definedName name="BreakStart">#REF!</definedName>
    <definedName name="BreakStartCF">#REF!</definedName>
    <definedName name="BUDAVG" hidden="1">"BUDAVG"</definedName>
    <definedName name="BUDMOV" hidden="1">"BUDMOV"</definedName>
    <definedName name="calc_show">#REF!</definedName>
    <definedName name="calctest">#REF!</definedName>
    <definedName name="calctest_0">#REF!</definedName>
    <definedName name="calctest_1">#REF!</definedName>
    <definedName name="calctest_4">#REF!</definedName>
    <definedName name="CashflowScreen">#REF!</definedName>
    <definedName name="CC_OK">#REF!</definedName>
    <definedName name="CF_Bott">#REF!</definedName>
    <definedName name="CF_colhide">#REF!</definedName>
    <definedName name="CF_ManualRows">#REF!,#REF!,#REF!,#REF!,#REF!,#REF!,#REF!,#REF!,#REF!,#REF!,#REF!,#REF!,#REF!</definedName>
    <definedName name="CF_Range">#REF!</definedName>
    <definedName name="CF_rgAuth">#REF!</definedName>
    <definedName name="CF_rgAuthDesc">#REF!</definedName>
    <definedName name="CF_rgAuthTot">#REF!</definedName>
    <definedName name="CF_rgConstruct">#REF!</definedName>
    <definedName name="CF_rgConstructDesc">#REF!</definedName>
    <definedName name="CF_rgConstructTot">#REF!</definedName>
    <definedName name="CF_rgFina">#REF!</definedName>
    <definedName name="CF_rgFinaDesc">#REF!</definedName>
    <definedName name="CF_rgFinaTot">#REF!</definedName>
    <definedName name="CF_rgLand">#REF!</definedName>
    <definedName name="CF_rgLandCos">#REF!</definedName>
    <definedName name="CF_rgLandCosDesc">#REF!</definedName>
    <definedName name="CF_rgLandCosTot">#REF!</definedName>
    <definedName name="CF_rgLandDesc">#REF!</definedName>
    <definedName name="CF_rgLandPay">#REF!</definedName>
    <definedName name="CF_rgLandPayDesc">#REF!</definedName>
    <definedName name="CF_rgLandPayTot">#REF!</definedName>
    <definedName name="CF_rgLandpTot">#REF!</definedName>
    <definedName name="CF_rgLandTot">#REF!</definedName>
    <definedName name="CF_rgLeas">#REF!</definedName>
    <definedName name="CF_rgLeasDesc">#REF!</definedName>
    <definedName name="CF_rgLeasTot">#REF!</definedName>
    <definedName name="CF_rgMisc">#REF!</definedName>
    <definedName name="CF_rgMisc2">#REF!</definedName>
    <definedName name="CF_rgMisc2Desc">#REF!</definedName>
    <definedName name="CF_rgMisc2Tot">#REF!</definedName>
    <definedName name="CF_rgMisc3">#REF!</definedName>
    <definedName name="CF_rgMisc3Desc">#REF!</definedName>
    <definedName name="CF_rgMisc3Tot">#REF!</definedName>
    <definedName name="CF_rgMiscDesc">#REF!</definedName>
    <definedName name="CF_rgMiscTot">#REF!</definedName>
    <definedName name="CF_rgOinc">#REF!</definedName>
    <definedName name="CF_rgOincDesc">#REF!</definedName>
    <definedName name="CF_rgOincTot">#REF!</definedName>
    <definedName name="CF_rgPro">#REF!</definedName>
    <definedName name="CF_rgProDesc">#REF!</definedName>
    <definedName name="CF_rgProTot">#REF!</definedName>
    <definedName name="CF_rgRent">#REF!</definedName>
    <definedName name="CF_rgRentDesc">#REF!</definedName>
    <definedName name="CF_rgRentTot">#REF!</definedName>
    <definedName name="CF_rgSales">#REF!</definedName>
    <definedName name="CF_rgSalesDesc">#REF!</definedName>
    <definedName name="CF_rgSalesTot">#REF!</definedName>
    <definedName name="CF_rgSell">#REF!</definedName>
    <definedName name="CF_rgSellDesc">#REF!</definedName>
    <definedName name="CF_rgSellTot">#REF!</definedName>
    <definedName name="CF_rowhide">#REF!</definedName>
    <definedName name="CF_Start">#REF!</definedName>
    <definedName name="CF_Title">#REF!</definedName>
    <definedName name="CFCol_MI">#REF!</definedName>
    <definedName name="CFCols_End">#REF!</definedName>
    <definedName name="CFCols_Mth">#REF!</definedName>
    <definedName name="CFCols_Yr">#REF!</definedName>
    <definedName name="CFcopyfrom">#REF!</definedName>
    <definedName name="CFEquInterest">#REF!</definedName>
    <definedName name="CFJVCol">#REF!</definedName>
    <definedName name="CFJVHide">#REF!</definedName>
    <definedName name="CFLargePrintColumns">#REF!</definedName>
    <definedName name="CFlastcolumn">#REF!</definedName>
    <definedName name="CFLastEquity">#REF!</definedName>
    <definedName name="CFLastInterest1">#REF!</definedName>
    <definedName name="CFLastInterest10">#REF!</definedName>
    <definedName name="CFLastInterest2">#REF!</definedName>
    <definedName name="CFLastInterest3">#REF!</definedName>
    <definedName name="CFLastInterest4">#REF!</definedName>
    <definedName name="CFLastInterest5">#REF!</definedName>
    <definedName name="CFLastInterest6">#REF!</definedName>
    <definedName name="CFLastInterest7">#REF!</definedName>
    <definedName name="CFLastInterest8">#REF!</definedName>
    <definedName name="CFLastInterest9">#REF!</definedName>
    <definedName name="CFLastInterestS">#REF!</definedName>
    <definedName name="CFLastMezz">#REF!</definedName>
    <definedName name="CFLastMezz10">#REF!</definedName>
    <definedName name="CFLastMezz2">#REF!</definedName>
    <definedName name="CFLastMezz3">#REF!</definedName>
    <definedName name="CFLastMezz4">#REF!</definedName>
    <definedName name="CFLastMezz5">#REF!</definedName>
    <definedName name="CFLastMezz6">#REF!</definedName>
    <definedName name="CFLastMezz7">#REF!</definedName>
    <definedName name="CFLastMezz8">#REF!</definedName>
    <definedName name="CFLastMezz9">#REF!</definedName>
    <definedName name="CFLastVariableDiscount">#REF!</definedName>
    <definedName name="cfls_row">#REF!</definedName>
    <definedName name="CFManualBudgetTotal">#REF!</definedName>
    <definedName name="CFManualSales_ExcFromLite">#REF!</definedName>
    <definedName name="CFMB_Show">[4]Controls!$B$244</definedName>
    <definedName name="CFMisc1">#REF!</definedName>
    <definedName name="CFMisc2">#REF!</definedName>
    <definedName name="CFMisc3">#REF!</definedName>
    <definedName name="CFOinc">#REF!</definedName>
    <definedName name="CFPrintColumns">#REF!</definedName>
    <definedName name="CFPrintRows">#REF!</definedName>
    <definedName name="CFRange">#REF!</definedName>
    <definedName name="CFRange_Start">#REF!</definedName>
    <definedName name="CFRange1">#REF!</definedName>
    <definedName name="CFRow_AuthAll">#REF!</definedName>
    <definedName name="CFRow_AuthLine">#REF!</definedName>
    <definedName name="CFRow_AuthMI">#REF!</definedName>
    <definedName name="CFRow_ConstructAll">#REF!</definedName>
    <definedName name="CFRow_ConstructLine">#REF!</definedName>
    <definedName name="CFRow_ConstructMI">#REF!</definedName>
    <definedName name="CFRow_FinaAll">#REF!</definedName>
    <definedName name="CFRow_FinaLine">#REF!</definedName>
    <definedName name="CFRow_FinaMI">#REF!</definedName>
    <definedName name="CFRow_LandAll">#REF!</definedName>
    <definedName name="CFRow_LandLine">#REF!</definedName>
    <definedName name="CFRow_LandMI">#REF!</definedName>
    <definedName name="CFRow_LandpAll">#REF!</definedName>
    <definedName name="CFRow_LandpLine">#REF!</definedName>
    <definedName name="CFRow_LandpMI">#REF!</definedName>
    <definedName name="CFRow_LeasAll">#REF!</definedName>
    <definedName name="CFRow_LeasLine">#REF!</definedName>
    <definedName name="CFRow_LeasMI">#REF!</definedName>
    <definedName name="CFRow_Misc2All">#REF!</definedName>
    <definedName name="CFRow_Misc2Line">#REF!</definedName>
    <definedName name="CFRow_Misc2MI">#REF!</definedName>
    <definedName name="CFRow_Misc3All">#REF!</definedName>
    <definedName name="CFRow_Misc3Line">#REF!</definedName>
    <definedName name="CFRow_Misc3MI">#REF!</definedName>
    <definedName name="CFRow_MiscAll">#REF!</definedName>
    <definedName name="CFRow_MiscLine">#REF!</definedName>
    <definedName name="CFRow_MiscMI">#REF!</definedName>
    <definedName name="CFRow_OincAll">#REF!</definedName>
    <definedName name="CFRow_OincLine">#REF!</definedName>
    <definedName name="CFRow_OincMI">#REF!</definedName>
    <definedName name="CFRow_PContMI">#REF!</definedName>
    <definedName name="CFRow_ProAll">#REF!</definedName>
    <definedName name="CFRow_ProLine">#REF!</definedName>
    <definedName name="CFRow_ProMI">#REF!</definedName>
    <definedName name="CFRow_RentAll">#REF!</definedName>
    <definedName name="CFRow_RentLine">#REF!</definedName>
    <definedName name="CFRow_RentMI">#REF!</definedName>
    <definedName name="CFRow_SalesAll">#REF!</definedName>
    <definedName name="CFRow_SalesLine">#REF!</definedName>
    <definedName name="CFRow_SalesMI">#REF!</definedName>
    <definedName name="CFRow_SellAll">#REF!</definedName>
    <definedName name="CFRow_SellLine">#REF!</definedName>
    <definedName name="CFRow_SellMI">#REF!</definedName>
    <definedName name="CFrows_IRRNPV">#REF!</definedName>
    <definedName name="CFrows_Ratios">#REF!</definedName>
    <definedName name="CFSize_Yr">#REF!</definedName>
    <definedName name="CFStagesView">[4]Controls!$A$933</definedName>
    <definedName name="CFSurplusInterest">#REF!</definedName>
    <definedName name="CFTax1">#REF!,#REF!</definedName>
    <definedName name="CFTax2">#REF!,#REF!</definedName>
    <definedName name="CFTax3">#REF!</definedName>
    <definedName name="CFTax4">#REF!</definedName>
    <definedName name="CFTax5">#REF!,#REF!</definedName>
    <definedName name="CFTax6">#REF!</definedName>
    <definedName name="CFTax7">#REF!</definedName>
    <definedName name="CFTAXCol">#REF!</definedName>
    <definedName name="CFView">#REF!</definedName>
    <definedName name="CFYr_Form">#REF!</definedName>
    <definedName name="CFYr_Start">#REF!</definedName>
    <definedName name="Chartend">#REF!</definedName>
    <definedName name="Chartendpaste">#REF!</definedName>
    <definedName name="ChkBal_CashFlow">#REF!</definedName>
    <definedName name="ClearCF">#REF!,#REF!</definedName>
    <definedName name="ClearSummary">[4]Summary!$G$123:$I$249,[4]Summary!$G$19:$I$105</definedName>
    <definedName name="Col_acc">#REF!</definedName>
    <definedName name="Col_actd">#REF!</definedName>
    <definedName name="Col_amt">#REF!</definedName>
    <definedName name="Col_cap">#REF!</definedName>
    <definedName name="Col_CFMB">#REF!</definedName>
    <definedName name="Col_cmc">#REF!</definedName>
    <definedName name="Col_com">#REF!</definedName>
    <definedName name="Col_comm">#REF!</definedName>
    <definedName name="Col_dat">#REF!</definedName>
    <definedName name="Col_dra">#REF!</definedName>
    <definedName name="Col_esc">#REF!</definedName>
    <definedName name="Col_Fore">#REF!</definedName>
    <definedName name="Col_ftc">#REF!</definedName>
    <definedName name="Col_gst">#REF!</definedName>
    <definedName name="Col_holdback">#REF!</definedName>
    <definedName name="Col_lan">#REF!</definedName>
    <definedName name="Col_origb">#REF!,#REF!</definedName>
    <definedName name="Col_prb">#REF!,#REF!</definedName>
    <definedName name="Col_pre">#REF!</definedName>
    <definedName name="Col_prevb">#REF!,#REF!</definedName>
    <definedName name="Col_projb">#REF!,#REF!</definedName>
    <definedName name="Col_RentEsc">#REF!</definedName>
    <definedName name="Col_ten">#REF!</definedName>
    <definedName name="Col_tra">#REF!</definedName>
    <definedName name="Col_var">#REF!</definedName>
    <definedName name="cols1">#REF!</definedName>
    <definedName name="cols2">#REF!</definedName>
    <definedName name="Columnfrom">#REF!</definedName>
    <definedName name="Comments">#REF!</definedName>
    <definedName name="committments_option">#REF!</definedName>
    <definedName name="ConsContingencyBal">[4]Controls!$C$393</definedName>
    <definedName name="Consol_view">[3]Consolidate!$A$57:$A$59,[3]Consolidate!$A$111</definedName>
    <definedName name="ConstructCFEnd">#REF!</definedName>
    <definedName name="Constructionend">#REF!</definedName>
    <definedName name="ConstructMI">[5]Controls!$C$43</definedName>
    <definedName name="CopyConst">#REF!</definedName>
    <definedName name="CopyFin">#REF!</definedName>
    <definedName name="CopyLandcos">#REF!</definedName>
    <definedName name="CopyLandHold">#REF!</definedName>
    <definedName name="CopyLandpay">#REF!</definedName>
    <definedName name="CopyMisc">#REF!</definedName>
    <definedName name="CopyMisc2">#REF!</definedName>
    <definedName name="CopyMisc3">#REF!</definedName>
    <definedName name="CopyOth">#REF!</definedName>
    <definedName name="CopyProf">#REF!</definedName>
    <definedName name="CopyRent">#REF!</definedName>
    <definedName name="CopySales">#REF!</definedName>
    <definedName name="CopySellc">#REF!</definedName>
    <definedName name="CopyStat">#REF!</definedName>
    <definedName name="CopyTen">#REF!</definedName>
    <definedName name="CorpTaxTest">#REF!</definedName>
    <definedName name="CostTypeListOffset">IF(IsLite,[3]Input!$C$106,[3]Input!$C$101:$C$106)</definedName>
    <definedName name="CouponRate">#REF!</definedName>
    <definedName name="Cpy_1">#REF!</definedName>
    <definedName name="Cpy_10">#REF!</definedName>
    <definedName name="Cpy_10aa">#REF!</definedName>
    <definedName name="Cpy_11">#REF!</definedName>
    <definedName name="Cpy_12">#REF!</definedName>
    <definedName name="Cpy_13">#REF!</definedName>
    <definedName name="Cpy_15">#REF!</definedName>
    <definedName name="Cpy_2">#REF!</definedName>
    <definedName name="Cpy_3">#REF!</definedName>
    <definedName name="Cpy_4">#REF!</definedName>
    <definedName name="Cpy_5">#REF!</definedName>
    <definedName name="Cpy_6">#REF!</definedName>
    <definedName name="Cpy_7">#REF!</definedName>
    <definedName name="Cpy_8">#REF!</definedName>
    <definedName name="Cpy_9">#REF!</definedName>
    <definedName name="Cpy10a">#REF!</definedName>
    <definedName name="Cpy10aa">#REF!</definedName>
    <definedName name="Cpy11a">#REF!</definedName>
    <definedName name="Cpy12a">#REF!</definedName>
    <definedName name="Cpy13a">#REF!</definedName>
    <definedName name="Cpy15a">#REF!</definedName>
    <definedName name="Cpy1a">#REF!</definedName>
    <definedName name="Cpy2a">#REF!</definedName>
    <definedName name="Cpy3a">#REF!</definedName>
    <definedName name="Cpy4a">#REF!</definedName>
    <definedName name="Cpy5a">#REF!</definedName>
    <definedName name="Cpy6a">#REF!</definedName>
    <definedName name="Cpy7a">#REF!</definedName>
    <definedName name="Cpy8a">#REF!</definedName>
    <definedName name="Cpy9a">#REF!</definedName>
    <definedName name="CRow_con">#REF!</definedName>
    <definedName name="CRow_fin">#REF!</definedName>
    <definedName name="CRow_HOArea">#REF!</definedName>
    <definedName name="CRow_HOUnits">#REF!</definedName>
    <definedName name="CRow_lan">#REF!</definedName>
    <definedName name="CRow_lhc">#REF!</definedName>
    <definedName name="CRow_mis">#REF!</definedName>
    <definedName name="CRow_mis2">#REF!</definedName>
    <definedName name="CRow_mis3">#REF!</definedName>
    <definedName name="CRow_oinc">#REF!</definedName>
    <definedName name="CRow_pro">#REF!</definedName>
    <definedName name="CRow_ren">#REF!</definedName>
    <definedName name="CRow_sal">#REF!</definedName>
    <definedName name="CRow_sel">#REF!</definedName>
    <definedName name="CRow_sta">#REF!</definedName>
    <definedName name="CRow_ten">#REF!</definedName>
    <definedName name="CumEqFill">#REF!</definedName>
    <definedName name="Curr_CF">#REF!</definedName>
    <definedName name="curr_option">[3]Consolidate!$AI$3</definedName>
    <definedName name="CurrDate">#REF!</definedName>
    <definedName name="CurrDate1">#REF!</definedName>
    <definedName name="Current_1399">#REF!</definedName>
    <definedName name="Current_1400">#REF!</definedName>
    <definedName name="Current_1401">#REF!</definedName>
    <definedName name="Current_1402">#REF!</definedName>
    <definedName name="Current_1403">#REF!</definedName>
    <definedName name="Current_1404">#REF!</definedName>
    <definedName name="Current_1405">#REF!</definedName>
    <definedName name="Current_1406">#REF!</definedName>
    <definedName name="Current_1407">#REF!</definedName>
    <definedName name="Current_1607">#REF!</definedName>
    <definedName name="Current_1608">#REF!</definedName>
    <definedName name="Current_1609">#REF!</definedName>
    <definedName name="Current_1610">#REF!</definedName>
    <definedName name="Current_1757">#REF!</definedName>
    <definedName name="Current_376">#REF!</definedName>
    <definedName name="Current_377">#REF!</definedName>
    <definedName name="Current_378">#REF!</definedName>
    <definedName name="Current_379">#REF!</definedName>
    <definedName name="Current_380">#REF!</definedName>
    <definedName name="Current_381">#REF!</definedName>
    <definedName name="Current_382">#REF!</definedName>
    <definedName name="Current_383">#REF!</definedName>
    <definedName name="Current_384">#REF!</definedName>
    <definedName name="Current_385">#REF!</definedName>
    <definedName name="Current_386">#REF!</definedName>
    <definedName name="Current_387">#REF!</definedName>
    <definedName name="Current_388">#REF!</definedName>
    <definedName name="Current_389">#REF!</definedName>
    <definedName name="Current_390">#REF!</definedName>
    <definedName name="Current_391">#REF!</definedName>
    <definedName name="Current_392">#REF!</definedName>
    <definedName name="Current_393">#REF!</definedName>
    <definedName name="Current_394">#REF!</definedName>
    <definedName name="Current_395">#REF!</definedName>
    <definedName name="Current_396">#REF!</definedName>
    <definedName name="Current_397">#REF!</definedName>
    <definedName name="Current_398">#REF!</definedName>
    <definedName name="Current_399">#REF!</definedName>
    <definedName name="Current_400">#REF!</definedName>
    <definedName name="Current_401">#REF!</definedName>
    <definedName name="Current_402">#REF!</definedName>
    <definedName name="Current_403">#REF!</definedName>
    <definedName name="Current_404">#REF!</definedName>
    <definedName name="Current_405">#REF!</definedName>
    <definedName name="Current_406">#REF!</definedName>
    <definedName name="Current_407">#REF!</definedName>
    <definedName name="Current_408">#REF!</definedName>
    <definedName name="Current_409">#REF!</definedName>
    <definedName name="Current_410">#REF!</definedName>
    <definedName name="Current_411">#REF!</definedName>
    <definedName name="Current_412">#REF!</definedName>
    <definedName name="Current_413">#REF!</definedName>
    <definedName name="Current_414">#REF!</definedName>
    <definedName name="Current_415">#REF!</definedName>
    <definedName name="Current_416">#REF!</definedName>
    <definedName name="Current_417">#REF!</definedName>
    <definedName name="Current_Range">#REF!</definedName>
    <definedName name="Currentmonth">#REF!</definedName>
    <definedName name="CurrentMonthNCFAI">#REF!</definedName>
    <definedName name="Date_Sort">#REF!</definedName>
    <definedName name="Db1_chk">#REF!</definedName>
    <definedName name="Db2_chk">#REF!</definedName>
    <definedName name="Db3_chk">#REF!</definedName>
    <definedName name="DbS_chk">#REF!</definedName>
    <definedName name="Default_Form">#REF!</definedName>
    <definedName name="Default_FormP">#REF!</definedName>
    <definedName name="Delete1">#REF!</definedName>
    <definedName name="Delete2">#REF!</definedName>
    <definedName name="Desc_Cols">#REF!</definedName>
    <definedName name="Dev_Fee">#REF!</definedName>
    <definedName name="Discounta">#REF!</definedName>
    <definedName name="Discountb">#REF!</definedName>
    <definedName name="EMEditRange1">[4]Summary!$F$15:$F$16,[4]Summary!$F$20:$F$33,[4]Summary!$F$38:$F$51,[4]Summary!$F$55,[4]Summary!$F$58,[4]Summary!$F$61:$F$62,[4]Summary!$F$64:$F$80,[4]Summary!$F$82,[4]Summary!$F$88:$F$89,[4]Summary!$F$91:$F$94,[4]Summary!$F$96:$F$99,[4]Summary!$F$102:$F$105,[4]Summary!$F$123:$F$126,[4]Summary!$F$128:$F$132,[4]Summary!$F$134:$F$136,[4]Summary!$F$139:$F$142,[4]Summary!$F$144:$F$151,[4]Summary!$F$153:$F$155,[4]Summary!$F$158:$F$161,[4]Summary!$F$163:$F$170</definedName>
    <definedName name="EqManSt">#REF!</definedName>
    <definedName name="Equ_chk">#REF!</definedName>
    <definedName name="EquGFA_Chk">[4]Setup!$D$252</definedName>
    <definedName name="Equity">#REF!</definedName>
    <definedName name="equity_input">#REF!</definedName>
    <definedName name="Equity1">#REF!</definedName>
    <definedName name="Equity2">#REF!</definedName>
    <definedName name="EquityP">#REF!</definedName>
    <definedName name="EquitySt">#REF!</definedName>
    <definedName name="Escrow_rowhide">#REF!</definedName>
    <definedName name="EscStart">#REF!</definedName>
    <definedName name="EscView">#REF!</definedName>
    <definedName name="Exp_fill">#REF!</definedName>
    <definedName name="Export">#REF!</definedName>
    <definedName name="Export_Orig">#REF!</definedName>
    <definedName name="Export_Prev">#REF!</definedName>
    <definedName name="Export_Proj">#REF!</definedName>
    <definedName name="Export10">#REF!</definedName>
    <definedName name="Export11">#REF!</definedName>
    <definedName name="Export12">#REF!</definedName>
    <definedName name="Export13">#REF!</definedName>
    <definedName name="Export130">#REF!</definedName>
    <definedName name="Export131">#REF!</definedName>
    <definedName name="Export135">#REF!</definedName>
    <definedName name="Export136_Orig">#REF!</definedName>
    <definedName name="Export136_Prev">#REF!</definedName>
    <definedName name="Export136_Proj">#REF!</definedName>
    <definedName name="Export137_Orig">#REF!</definedName>
    <definedName name="Export137_Prev">#REF!</definedName>
    <definedName name="Export137_Proj">#REF!</definedName>
    <definedName name="Export138_Orig">#REF!</definedName>
    <definedName name="Export138_Prev">#REF!</definedName>
    <definedName name="Export138_Proj">#REF!</definedName>
    <definedName name="Export139_Orig">#REF!</definedName>
    <definedName name="Export139_Prev">#REF!</definedName>
    <definedName name="Export139_Proj">#REF!</definedName>
    <definedName name="Export14">#REF!</definedName>
    <definedName name="Export140">#REF!</definedName>
    <definedName name="Export141">#REF!</definedName>
    <definedName name="Export142">#REF!</definedName>
    <definedName name="Export143">#REF!</definedName>
    <definedName name="Export144">#REF!</definedName>
    <definedName name="Export145">#REF!</definedName>
    <definedName name="Export146">#REF!</definedName>
    <definedName name="Export147">#REF!</definedName>
    <definedName name="Export148">#REF!</definedName>
    <definedName name="Export149">#REF!</definedName>
    <definedName name="Export15">#REF!</definedName>
    <definedName name="Export15_Orig">#REF!</definedName>
    <definedName name="Export15_Prev">#REF!</definedName>
    <definedName name="Export15_Proj">#REF!</definedName>
    <definedName name="Export150">#REF!</definedName>
    <definedName name="Export151">#REF!</definedName>
    <definedName name="Export152">#REF!</definedName>
    <definedName name="Export153">#REF!</definedName>
    <definedName name="Export154">#REF!</definedName>
    <definedName name="Export155">#REF!</definedName>
    <definedName name="Export156">#REF!</definedName>
    <definedName name="Export157">#REF!</definedName>
    <definedName name="Export158">#REF!</definedName>
    <definedName name="Export159">#REF!</definedName>
    <definedName name="Export16">#REF!</definedName>
    <definedName name="Export16_Orig">#REF!</definedName>
    <definedName name="Export16_Prev">#REF!</definedName>
    <definedName name="Export16_Proj">#REF!</definedName>
    <definedName name="Export160">#REF!</definedName>
    <definedName name="Export161">#REF!</definedName>
    <definedName name="Export162">#REF!</definedName>
    <definedName name="Export163">#REF!</definedName>
    <definedName name="Export164">#REF!</definedName>
    <definedName name="Export165">#REF!</definedName>
    <definedName name="Export166">#REF!</definedName>
    <definedName name="Export167">#REF!</definedName>
    <definedName name="Export168">#REF!</definedName>
    <definedName name="Export169">#REF!</definedName>
    <definedName name="Export17">#REF!</definedName>
    <definedName name="Export17_Orig">#REF!</definedName>
    <definedName name="Export17_Prev">#REF!</definedName>
    <definedName name="Export17_Proj">#REF!</definedName>
    <definedName name="Export170">#REF!</definedName>
    <definedName name="Export171">#REF!</definedName>
    <definedName name="Export172">#REF!</definedName>
    <definedName name="Export173">#REF!</definedName>
    <definedName name="Export174">#REF!</definedName>
    <definedName name="Export175">#REF!</definedName>
    <definedName name="Export176">#REF!</definedName>
    <definedName name="Export177">#REF!</definedName>
    <definedName name="Export178">#REF!</definedName>
    <definedName name="Export179">#REF!</definedName>
    <definedName name="Export18">#REF!</definedName>
    <definedName name="Export18_Orig">#REF!</definedName>
    <definedName name="Export18_Prev">#REF!</definedName>
    <definedName name="Export18_Proj">#REF!</definedName>
    <definedName name="Export180">#REF!</definedName>
    <definedName name="Export181">#REF!</definedName>
    <definedName name="Export182">#REF!</definedName>
    <definedName name="Export183">#REF!</definedName>
    <definedName name="Export184">#REF!</definedName>
    <definedName name="Export185">#REF!</definedName>
    <definedName name="Export186">#REF!</definedName>
    <definedName name="Export187">#REF!</definedName>
    <definedName name="Export188">#REF!</definedName>
    <definedName name="Export189">#REF!</definedName>
    <definedName name="Export19">#REF!</definedName>
    <definedName name="Export19_Orig">#REF!</definedName>
    <definedName name="Export19_Prev">#REF!</definedName>
    <definedName name="Export19_Proj">#REF!</definedName>
    <definedName name="Export190">#REF!</definedName>
    <definedName name="Export191">#REF!</definedName>
    <definedName name="Export192">#REF!</definedName>
    <definedName name="Export193">#REF!</definedName>
    <definedName name="Export194">#REF!</definedName>
    <definedName name="Export195">#REF!</definedName>
    <definedName name="Export196">#REF!</definedName>
    <definedName name="Export197">#REF!</definedName>
    <definedName name="Export198">#REF!</definedName>
    <definedName name="Export199">#REF!</definedName>
    <definedName name="Export2">#REF!</definedName>
    <definedName name="Export2_Orig">#REF!</definedName>
    <definedName name="Export2_Prev">#REF!</definedName>
    <definedName name="Export2_Proj">#REF!</definedName>
    <definedName name="Export20">#REF!</definedName>
    <definedName name="Export20_Orig">#REF!</definedName>
    <definedName name="Export20_Prev">#REF!</definedName>
    <definedName name="Export20_Proj">#REF!</definedName>
    <definedName name="Export200">#REF!</definedName>
    <definedName name="Export201">#REF!</definedName>
    <definedName name="Export202">#REF!</definedName>
    <definedName name="Export203">#REF!</definedName>
    <definedName name="Export21">#REF!</definedName>
    <definedName name="Export21_Orig">#REF!</definedName>
    <definedName name="Export21_Prev">#REF!</definedName>
    <definedName name="Export21_Proj">#REF!</definedName>
    <definedName name="Export22">#REF!</definedName>
    <definedName name="Export22_Orig">#REF!</definedName>
    <definedName name="Export22_Prev">#REF!</definedName>
    <definedName name="Export22_Proj">#REF!</definedName>
    <definedName name="Export3">#REF!</definedName>
    <definedName name="Export3_Orig">#REF!</definedName>
    <definedName name="Export3_Prev">#REF!</definedName>
    <definedName name="Export3_Proj">#REF!</definedName>
    <definedName name="Export31">#REF!</definedName>
    <definedName name="Export32">#REF!</definedName>
    <definedName name="Export33">#REF!</definedName>
    <definedName name="Export34">#REF!</definedName>
    <definedName name="Export35">#REF!</definedName>
    <definedName name="Export36">#REF!</definedName>
    <definedName name="Export37">#REF!</definedName>
    <definedName name="Export38">#REF!</definedName>
    <definedName name="Export39">#REF!</definedName>
    <definedName name="Export4">#REF!</definedName>
    <definedName name="Export4_Orig">#REF!</definedName>
    <definedName name="Export4_Prev">#REF!</definedName>
    <definedName name="Export4_Proj">#REF!</definedName>
    <definedName name="Export40">#REF!</definedName>
    <definedName name="Export41">#REF!</definedName>
    <definedName name="Export42">#REF!</definedName>
    <definedName name="Export43">#REF!</definedName>
    <definedName name="Export44">#REF!</definedName>
    <definedName name="Export45">#REF!</definedName>
    <definedName name="Export46">#REF!</definedName>
    <definedName name="Export47">#REF!</definedName>
    <definedName name="Export48">#REF!</definedName>
    <definedName name="Export49">#REF!</definedName>
    <definedName name="Export5">#REF!</definedName>
    <definedName name="Export50">#REF!</definedName>
    <definedName name="Export51">#REF!</definedName>
    <definedName name="Export52">#REF!</definedName>
    <definedName name="Export53">#REF!</definedName>
    <definedName name="Export54">#REF!</definedName>
    <definedName name="Export55">#REF!</definedName>
    <definedName name="Export56">#REF!</definedName>
    <definedName name="Export57">#REF!</definedName>
    <definedName name="Export58">#REF!</definedName>
    <definedName name="Export59">#REF!</definedName>
    <definedName name="Export6">#REF!</definedName>
    <definedName name="Export60">#REF!</definedName>
    <definedName name="Export61">#REF!</definedName>
    <definedName name="Export62">#REF!</definedName>
    <definedName name="Export63">#REF!</definedName>
    <definedName name="Export64">#REF!</definedName>
    <definedName name="Export65">#REF!</definedName>
    <definedName name="Export66">#REF!</definedName>
    <definedName name="Export67">#REF!</definedName>
    <definedName name="Export68">#REF!</definedName>
    <definedName name="Export69">#REF!</definedName>
    <definedName name="Export7">#REF!</definedName>
    <definedName name="Export70">#REF!</definedName>
    <definedName name="Export71">#REF!</definedName>
    <definedName name="Export72">#REF!</definedName>
    <definedName name="Export8">#REF!</definedName>
    <definedName name="Export9">#REF!</definedName>
    <definedName name="Fin_Accounts">#REF!</definedName>
    <definedName name="FinAdvCF_L1_row">#REF!</definedName>
    <definedName name="FinAdvCF_L10_row">#REF!</definedName>
    <definedName name="FinAdvCF_L2_row">#REF!</definedName>
    <definedName name="FinAdvCF_L3_row">#REF!</definedName>
    <definedName name="FinAdvCF_L4_row">#REF!</definedName>
    <definedName name="FinAdvCF_L5_row">#REF!</definedName>
    <definedName name="FinAdvCF_L6_row">#REF!</definedName>
    <definedName name="FinAdvCF_L7_row">#REF!</definedName>
    <definedName name="FinAdvCF_L8_row">#REF!</definedName>
    <definedName name="FinAdvCF_L9_row">#REF!</definedName>
    <definedName name="FinAdvCF_row">#REF!</definedName>
    <definedName name="FinAdvSum_row">[4]Summary!$C$138:$C$194,[4]Summary!$C$213:$C$249</definedName>
    <definedName name="FinaMI">[6]Controls!$C$49</definedName>
    <definedName name="FinanceCFEnd">#REF!</definedName>
    <definedName name="FinCF_Break">#REF!</definedName>
    <definedName name="Finend">#REF!</definedName>
    <definedName name="FinEquity">[4]Setup!$N$295</definedName>
    <definedName name="FinManHistory_1">#REF!</definedName>
    <definedName name="FinManHistory_10">#REF!</definedName>
    <definedName name="FinManHistory_11">#REF!</definedName>
    <definedName name="FinManHistory_12">#REF!</definedName>
    <definedName name="FinManHistory_2">#REF!</definedName>
    <definedName name="FinManHistory_3">#REF!</definedName>
    <definedName name="FinManHistory_4">#REF!</definedName>
    <definedName name="FinManHistory_5">#REF!</definedName>
    <definedName name="FinManHistory_6">#REF!</definedName>
    <definedName name="FinManHistory_7">#REF!</definedName>
    <definedName name="FinManHistory_8">#REF!</definedName>
    <definedName name="FinManHistory_9">#REF!</definedName>
    <definedName name="FinNoCF_row">#REF!</definedName>
    <definedName name="FinWIPTest">[4]Financials!$D$20</definedName>
    <definedName name="Form_Fin0">#REF!</definedName>
    <definedName name="Form_Fin1">#REF!</definedName>
    <definedName name="Form_Fin2">#REF!</definedName>
    <definedName name="Form_Fin3">#REF!</definedName>
    <definedName name="Form_Fin4">#REF!</definedName>
    <definedName name="Form_Fin5">#REF!</definedName>
    <definedName name="Form_Misc2">#REF!</definedName>
    <definedName name="Form_Misc3">#REF!</definedName>
    <definedName name="Formulafrom">#REF!</definedName>
    <definedName name="FromAccounts">#REF!</definedName>
    <definedName name="FunChk1">#REF!</definedName>
    <definedName name="FunChk10">#REF!</definedName>
    <definedName name="FunChk2">#REF!</definedName>
    <definedName name="FunChk3">#REF!</definedName>
    <definedName name="FunChk4">#REF!</definedName>
    <definedName name="FunChk5">#REF!</definedName>
    <definedName name="FunChk6">#REF!</definedName>
    <definedName name="FunChk7">#REF!</definedName>
    <definedName name="FunChk8">#REF!</definedName>
    <definedName name="FunChk9">#REF!</definedName>
    <definedName name="FunChkS">#REF!</definedName>
    <definedName name="fundCostEsc">[7]Dash!$C$158</definedName>
    <definedName name="Funding">#REF!</definedName>
    <definedName name="FunRow1">#REF!</definedName>
    <definedName name="FunRow10">#REF!</definedName>
    <definedName name="FunRow2">#REF!</definedName>
    <definedName name="FunRow3">#REF!</definedName>
    <definedName name="FunRow4">#REF!</definedName>
    <definedName name="FunRow5">#REF!</definedName>
    <definedName name="FunRow6">#REF!</definedName>
    <definedName name="FunRow7">#REF!</definedName>
    <definedName name="FunRow8">#REF!</definedName>
    <definedName name="FunRow9">#REF!</definedName>
    <definedName name="FunRowS">#REF!</definedName>
    <definedName name="FVarCpy">#REF!</definedName>
    <definedName name="FVarPas">#REF!</definedName>
    <definedName name="Gantt_colhide">[3]Input!$E$1:$J$1,[3]Input!$N$1:$V$1</definedName>
    <definedName name="Gantt_format">#REF!</definedName>
    <definedName name="Gantt_hide1">#REF!</definedName>
    <definedName name="Gantt_hide2">#REF!</definedName>
    <definedName name="Gantt_hide3">#REF!</definedName>
    <definedName name="Gantt_row">#REF!</definedName>
    <definedName name="Gantt_rowhide">[3]Input!$AJ$156:$AJ$157,[3]Input!$AJ$217:$AJ$218,[3]Input!$AJ$288,[3]Input!$AJ$394:$AJ$398,[3]Input!$AJ$31:$AJ$32,[3]Input!$AJ$352:$AJ$363</definedName>
    <definedName name="Gantt_rowhiderent">[3]Input!$AJ$392:$AJ$393,[3]Input!$AJ$399</definedName>
    <definedName name="Gantt_Start">#REF!</definedName>
    <definedName name="gh" hidden="1">{#N/A,#N/A,FALSE,"Asset Forecast";#N/A,#N/A,FALSE,"AP Summary";#N/A,#N/A,FALSE,"Income";#N/A,#N/A,FALSE,"Capex &amp; Sinking Fund";#N/A,#N/A,FALSE,"Rev &amp; Exp Variance";#N/A,#N/A,FALSE,"Cashflow Projections";#N/A,#N/A,FALSE,"Current Issues";#N/A,#N/A,FALSE,"Forecast/Variance Report";#N/A,#N/A,FALSE,"MatProjections"}</definedName>
    <definedName name="Goto_Budgets">#REF!</definedName>
    <definedName name="Goto_CF">#REF!</definedName>
    <definedName name="Goto_CFCost">#REF!</definedName>
    <definedName name="Goto_CFEqu">#REF!</definedName>
    <definedName name="Goto_CFL1">#REF!</definedName>
    <definedName name="Goto_CFL10">#REF!</definedName>
    <definedName name="Goto_CFL2">#REF!</definedName>
    <definedName name="Goto_CFL3">#REF!</definedName>
    <definedName name="Goto_CFL4">#REF!</definedName>
    <definedName name="Goto_CFL5">#REF!</definedName>
    <definedName name="Goto_CFL6">#REF!</definedName>
    <definedName name="Goto_CFL7">#REF!</definedName>
    <definedName name="Goto_CFL8">#REF!</definedName>
    <definedName name="Goto_CFL9">#REF!</definedName>
    <definedName name="Goto_CFNPV">#REF!</definedName>
    <definedName name="Goto_CFRev">#REF!</definedName>
    <definedName name="Goto_CFSnr">#REF!</definedName>
    <definedName name="Goto_Incentives">#REF!</definedName>
    <definedName name="Goto_LandAcq">#REF!</definedName>
    <definedName name="Goto_LettingFees">#REF!</definedName>
    <definedName name="Goto_ManBud">#REF!</definedName>
    <definedName name="Goto_Outgoings">#REF!</definedName>
    <definedName name="Goto_StockH">#REF!</definedName>
    <definedName name="Goto_StockS">#REF!</definedName>
    <definedName name="GST_Cols">#REF!</definedName>
    <definedName name="GST_hide5">#REF!</definedName>
    <definedName name="GST_hide6">#REF!</definedName>
    <definedName name="GST_Method">[4]Setup!$N$194</definedName>
    <definedName name="GSTOth_Cols">#REF!</definedName>
    <definedName name="GSTRent_Cols">#REF!</definedName>
    <definedName name="GSTSale_Cols">#REF!</definedName>
    <definedName name="GSTVAT">[4]Setup!$N$189</definedName>
    <definedName name="History_1">#REF!</definedName>
    <definedName name="History_10">#REF!</definedName>
    <definedName name="History_11">#REF!</definedName>
    <definedName name="History_12">#REF!</definedName>
    <definedName name="History_13">#REF!</definedName>
    <definedName name="History_14">#REF!</definedName>
    <definedName name="History_15">#REF!</definedName>
    <definedName name="History_16">#REF!</definedName>
    <definedName name="History_17">#REF!</definedName>
    <definedName name="History_18">#REF!</definedName>
    <definedName name="History_19">#REF!</definedName>
    <definedName name="History_2">#REF!</definedName>
    <definedName name="History_20">#REF!</definedName>
    <definedName name="History_21">#REF!</definedName>
    <definedName name="History_22">#REF!</definedName>
    <definedName name="History_23">#REF!</definedName>
    <definedName name="History_24">#REF!</definedName>
    <definedName name="History_25">#REF!</definedName>
    <definedName name="History_26">#REF!</definedName>
    <definedName name="History_27">#REF!</definedName>
    <definedName name="History_28">#REF!</definedName>
    <definedName name="History_29">#REF!</definedName>
    <definedName name="History_3">#REF!</definedName>
    <definedName name="History_30">#REF!</definedName>
    <definedName name="History_31">#REF!</definedName>
    <definedName name="History_32">#REF!</definedName>
    <definedName name="History_33">#REF!</definedName>
    <definedName name="History_34">#REF!</definedName>
    <definedName name="History_4">#REF!</definedName>
    <definedName name="History_5">#REF!</definedName>
    <definedName name="History_6">#REF!</definedName>
    <definedName name="History_7">#REF!</definedName>
    <definedName name="History_8">#REF!</definedName>
    <definedName name="History_9">#REF!</definedName>
    <definedName name="History_Col">#REF!</definedName>
    <definedName name="HistView">#REF!</definedName>
    <definedName name="HoldingCFEnd">#REF!</definedName>
    <definedName name="IM_1">#REF!</definedName>
    <definedName name="IM_10">#REF!</definedName>
    <definedName name="IM_11">#REF!</definedName>
    <definedName name="IM_12">#REF!</definedName>
    <definedName name="IM_13">#REF!</definedName>
    <definedName name="IM_14">#REF!</definedName>
    <definedName name="IM_15">#REF!</definedName>
    <definedName name="IM_16">#REF!</definedName>
    <definedName name="IM_17">#REF!</definedName>
    <definedName name="IM_18">#REF!</definedName>
    <definedName name="IM_19">#REF!</definedName>
    <definedName name="IM_2">#REF!</definedName>
    <definedName name="IM_20">#REF!</definedName>
    <definedName name="IM_21">#REF!</definedName>
    <definedName name="IM_3">#REF!</definedName>
    <definedName name="IM_4">#REF!</definedName>
    <definedName name="IM_5">#REF!</definedName>
    <definedName name="IM_6">#REF!</definedName>
    <definedName name="IM_7">#REF!</definedName>
    <definedName name="IM_8">#REF!</definedName>
    <definedName name="IM_9">#REF!</definedName>
    <definedName name="import">#REF!</definedName>
    <definedName name="Import_100">#REF!</definedName>
    <definedName name="Import_1000">#REF!</definedName>
    <definedName name="Import_1001">#REF!</definedName>
    <definedName name="Import_1002">#REF!</definedName>
    <definedName name="Import_1003">#REF!</definedName>
    <definedName name="Import_1004">#REF!</definedName>
    <definedName name="Import_1006">#REF!</definedName>
    <definedName name="Import_1007">#REF!</definedName>
    <definedName name="Import_1008">#REF!</definedName>
    <definedName name="Import_1009">#REF!</definedName>
    <definedName name="Import_101">#REF!</definedName>
    <definedName name="Import_1010">#REF!</definedName>
    <definedName name="Import_1011">#REF!</definedName>
    <definedName name="Import_1012">#REF!</definedName>
    <definedName name="Import_1013">#REF!</definedName>
    <definedName name="Import_1014">#REF!</definedName>
    <definedName name="Import_1015">#REF!</definedName>
    <definedName name="Import_1016">#REF!</definedName>
    <definedName name="Import_1017">#REF!</definedName>
    <definedName name="Import_1018">#REF!</definedName>
    <definedName name="Import_1019">#REF!</definedName>
    <definedName name="Import_102">#REF!</definedName>
    <definedName name="Import_1020">#REF!</definedName>
    <definedName name="Import_1021">#REF!</definedName>
    <definedName name="Import_1022">#REF!</definedName>
    <definedName name="Import_1023">#REF!</definedName>
    <definedName name="Import_1024">#REF!</definedName>
    <definedName name="Import_1025">#REF!</definedName>
    <definedName name="Import_1026">#REF!</definedName>
    <definedName name="Import_1027">#REF!</definedName>
    <definedName name="Import_103">#REF!</definedName>
    <definedName name="Import_1030">#REF!</definedName>
    <definedName name="Import_1031">#REF!</definedName>
    <definedName name="Import_1032">#REF!</definedName>
    <definedName name="Import_1033">#REF!</definedName>
    <definedName name="Import_1034">#REF!</definedName>
    <definedName name="Import_1035">#REF!</definedName>
    <definedName name="Import_104">#REF!</definedName>
    <definedName name="Import_105">#REF!</definedName>
    <definedName name="Import_106">#REF!</definedName>
    <definedName name="Import_1062">[4]Setup!$N$246</definedName>
    <definedName name="Import_1068">[3]Input!$S$715</definedName>
    <definedName name="Import_107">#REF!</definedName>
    <definedName name="Import_1071">[4]Setup!$N$230</definedName>
    <definedName name="Import_1077">[3]Input!$F$472</definedName>
    <definedName name="Import_108">#REF!</definedName>
    <definedName name="Import_109">#REF!</definedName>
    <definedName name="Import_1094">#REF!</definedName>
    <definedName name="Import_1095">#REF!</definedName>
    <definedName name="Import_1096">#REF!</definedName>
    <definedName name="Import_1097">#REF!</definedName>
    <definedName name="Import_1098">#REF!</definedName>
    <definedName name="Import_1099">#REF!</definedName>
    <definedName name="Import_11">[4]Setup!$D$45:$D$54</definedName>
    <definedName name="Import_110">#REF!</definedName>
    <definedName name="Import_1100">#REF!</definedName>
    <definedName name="Import_1101">#REF!</definedName>
    <definedName name="Import_1102">#REF!</definedName>
    <definedName name="Import_1103">#REF!</definedName>
    <definedName name="Import_1104">#REF!</definedName>
    <definedName name="Import_1105">#REF!</definedName>
    <definedName name="Import_1106">#REF!</definedName>
    <definedName name="Import_1107">#REF!</definedName>
    <definedName name="Import_1108">#REF!</definedName>
    <definedName name="Import_1109">#REF!</definedName>
    <definedName name="Import_1110">#REF!</definedName>
    <definedName name="Import_1111">#REF!</definedName>
    <definedName name="Import_1112">#REF!</definedName>
    <definedName name="Import_1113">#REF!</definedName>
    <definedName name="Import_1114">#REF!</definedName>
    <definedName name="Import_1115">#REF!</definedName>
    <definedName name="Import_1116">#REF!</definedName>
    <definedName name="Import_1117">#REF!</definedName>
    <definedName name="Import_1118">#REF!</definedName>
    <definedName name="Import_1119">#REF!</definedName>
    <definedName name="Import_112">#REF!</definedName>
    <definedName name="Import_1120">#REF!</definedName>
    <definedName name="Import_1121">#REF!</definedName>
    <definedName name="Import_1122">#REF!</definedName>
    <definedName name="Import_1123">#REF!</definedName>
    <definedName name="Import_1124">#REF!</definedName>
    <definedName name="Import_1125">#REF!</definedName>
    <definedName name="Import_1126">#REF!</definedName>
    <definedName name="Import_1127">#REF!</definedName>
    <definedName name="Import_1128">#REF!</definedName>
    <definedName name="Import_1129">#REF!</definedName>
    <definedName name="Import_113">#REF!</definedName>
    <definedName name="Import_1130">#REF!</definedName>
    <definedName name="Import_1131">#REF!</definedName>
    <definedName name="Import_1132">#REF!</definedName>
    <definedName name="Import_1133">#REF!</definedName>
    <definedName name="Import_1134_J">#REF!</definedName>
    <definedName name="Import_1134_O">#REF!</definedName>
    <definedName name="Import_1134_P">#REF!</definedName>
    <definedName name="Import_1135_J">#REF!</definedName>
    <definedName name="Import_1135_O">#REF!</definedName>
    <definedName name="Import_1135_P">#REF!</definedName>
    <definedName name="Import_1136_J">#REF!</definedName>
    <definedName name="Import_1136_O">#REF!</definedName>
    <definedName name="Import_1136_P">#REF!</definedName>
    <definedName name="Import_1137_J">#REF!</definedName>
    <definedName name="Import_1137_O">#REF!</definedName>
    <definedName name="Import_1137_P">#REF!</definedName>
    <definedName name="Import_1138_J">#REF!</definedName>
    <definedName name="Import_1138_O">#REF!</definedName>
    <definedName name="Import_1138_P">#REF!</definedName>
    <definedName name="Import_1139_J">#REF!</definedName>
    <definedName name="Import_1139_O">#REF!</definedName>
    <definedName name="Import_1139_P">#REF!</definedName>
    <definedName name="Import_114">#REF!</definedName>
    <definedName name="Import_1140_J">#REF!</definedName>
    <definedName name="Import_1140_O">#REF!</definedName>
    <definedName name="Import_1140_P">#REF!</definedName>
    <definedName name="Import_1141_J">#REF!</definedName>
    <definedName name="Import_1141_O">#REF!</definedName>
    <definedName name="Import_1141_P">#REF!</definedName>
    <definedName name="Import_1142_J">#REF!</definedName>
    <definedName name="Import_1142_O">#REF!</definedName>
    <definedName name="Import_1142_P">#REF!</definedName>
    <definedName name="Import_1143_J">#REF!</definedName>
    <definedName name="Import_1143_O">#REF!</definedName>
    <definedName name="Import_1143_P">#REF!</definedName>
    <definedName name="Import_1144_J">#REF!</definedName>
    <definedName name="Import_1144_O">#REF!</definedName>
    <definedName name="Import_1144_P">#REF!</definedName>
    <definedName name="Import_1145_J">#REF!</definedName>
    <definedName name="Import_1145_O">#REF!</definedName>
    <definedName name="Import_1145_P">#REF!</definedName>
    <definedName name="Import_1146_J">#REF!</definedName>
    <definedName name="Import_1146_O">#REF!</definedName>
    <definedName name="Import_1146_P">#REF!</definedName>
    <definedName name="Import_1147_J">#REF!</definedName>
    <definedName name="Import_1147_O">#REF!</definedName>
    <definedName name="Import_1147_P">#REF!</definedName>
    <definedName name="Import_115">#REF!</definedName>
    <definedName name="Import_116">#REF!</definedName>
    <definedName name="Import_117">#REF!</definedName>
    <definedName name="Import_118">#REF!</definedName>
    <definedName name="Import_119">#REF!</definedName>
    <definedName name="Import_120">#REF!</definedName>
    <definedName name="Import_121">#REF!</definedName>
    <definedName name="Import_122">#REF!</definedName>
    <definedName name="Import_123">#REF!</definedName>
    <definedName name="Import_124">#REF!</definedName>
    <definedName name="Import_125">#REF!</definedName>
    <definedName name="Import_126">#REF!</definedName>
    <definedName name="Import_127">#REF!</definedName>
    <definedName name="Import_128">#REF!</definedName>
    <definedName name="Import_129">#REF!</definedName>
    <definedName name="Import_130">#REF!</definedName>
    <definedName name="Import_131">#REF!</definedName>
    <definedName name="Import_132">#REF!</definedName>
    <definedName name="Import_133">#REF!</definedName>
    <definedName name="Import_134">#REF!</definedName>
    <definedName name="Import_135">#REF!</definedName>
    <definedName name="Import_136">#REF!</definedName>
    <definedName name="Import_137">#REF!</definedName>
    <definedName name="Import_138">#REF!</definedName>
    <definedName name="Import_139">#REF!</definedName>
    <definedName name="Import_1398">#REF!</definedName>
    <definedName name="Import_1399_J">#REF!</definedName>
    <definedName name="Import_1399_O">#REF!</definedName>
    <definedName name="Import_1399_P">#REF!</definedName>
    <definedName name="Import_140">#REF!</definedName>
    <definedName name="Import_1400_J">#REF!</definedName>
    <definedName name="Import_1400_O">#REF!</definedName>
    <definedName name="Import_1400_P">#REF!</definedName>
    <definedName name="Import_1401_J">#REF!</definedName>
    <definedName name="Import_1401_O">#REF!</definedName>
    <definedName name="Import_1401_P">#REF!</definedName>
    <definedName name="Import_1402_J">#REF!</definedName>
    <definedName name="Import_1402_O">#REF!</definedName>
    <definedName name="Import_1402_P">#REF!</definedName>
    <definedName name="Import_1403_J">#REF!</definedName>
    <definedName name="Import_1403_O">#REF!</definedName>
    <definedName name="Import_1403_P">#REF!</definedName>
    <definedName name="Import_1404_J">#REF!</definedName>
    <definedName name="Import_1404_O">#REF!</definedName>
    <definedName name="Import_1404_P">#REF!</definedName>
    <definedName name="Import_1405_J">#REF!</definedName>
    <definedName name="Import_1405_O">#REF!</definedName>
    <definedName name="Import_1405_P">#REF!</definedName>
    <definedName name="Import_1406_J">#REF!</definedName>
    <definedName name="Import_1406_O">#REF!</definedName>
    <definedName name="Import_1406_P">#REF!</definedName>
    <definedName name="Import_1407_J">#REF!</definedName>
    <definedName name="Import_1407_O">#REF!</definedName>
    <definedName name="Import_1407_P">#REF!</definedName>
    <definedName name="Import_1408_J">#REF!</definedName>
    <definedName name="Import_1408_O">#REF!</definedName>
    <definedName name="Import_1408_P">#REF!</definedName>
    <definedName name="Import_1409_J">#REF!</definedName>
    <definedName name="Import_1409_O">#REF!</definedName>
    <definedName name="Import_1409_P">#REF!</definedName>
    <definedName name="Import_141">#REF!</definedName>
    <definedName name="Import_1411_J">#REF!</definedName>
    <definedName name="Import_1411_O">#REF!</definedName>
    <definedName name="Import_1411_P">#REF!</definedName>
    <definedName name="Import_142">#REF!</definedName>
    <definedName name="Import_143">#REF!</definedName>
    <definedName name="Import_144">#REF!</definedName>
    <definedName name="Import_145">#REF!</definedName>
    <definedName name="Import_1457">#REF!</definedName>
    <definedName name="Import_1458">#REF!</definedName>
    <definedName name="Import_1458_Orig">#REF!</definedName>
    <definedName name="Import_1458_Prev">#REF!</definedName>
    <definedName name="Import_1458_Proj">#REF!</definedName>
    <definedName name="Import_1459">#REF!</definedName>
    <definedName name="Import_146">#REF!</definedName>
    <definedName name="Import_1460">#REF!</definedName>
    <definedName name="Import_1461">#REF!</definedName>
    <definedName name="Import_1462_J">#REF!</definedName>
    <definedName name="Import_1462_O">#REF!</definedName>
    <definedName name="Import_1462_P">#REF!</definedName>
    <definedName name="Import_1469">#REF!</definedName>
    <definedName name="Import_147">#REF!</definedName>
    <definedName name="Import_1470">#REF!</definedName>
    <definedName name="Import_1474">#REF!</definedName>
    <definedName name="Import_1475">#REF!</definedName>
    <definedName name="Import_1476">#REF!</definedName>
    <definedName name="Import_148">#REF!</definedName>
    <definedName name="Import_149">#REF!</definedName>
    <definedName name="Import_151">#REF!</definedName>
    <definedName name="Import_152">#REF!</definedName>
    <definedName name="Import_153">#REF!</definedName>
    <definedName name="Import_154">#REF!</definedName>
    <definedName name="Import_155">#REF!</definedName>
    <definedName name="Import_156">#REF!</definedName>
    <definedName name="Import_157">#REF!</definedName>
    <definedName name="Import_157_Orig">#REF!</definedName>
    <definedName name="Import_157_Prev">#REF!</definedName>
    <definedName name="Import_157_Proj">#REF!</definedName>
    <definedName name="Import_1572">[3]Controls!$B$896</definedName>
    <definedName name="Import_158">#REF!</definedName>
    <definedName name="Import_159">#REF!</definedName>
    <definedName name="Import_160">#REF!</definedName>
    <definedName name="Import_1603">#REF!</definedName>
    <definedName name="Import_1604">#REF!</definedName>
    <definedName name="Import_1605">#REF!</definedName>
    <definedName name="Import_1606">#REF!</definedName>
    <definedName name="Import_1607_J">#REF!</definedName>
    <definedName name="Import_1607_O">#REF!</definedName>
    <definedName name="Import_1607_P">#REF!</definedName>
    <definedName name="Import_1608_J">#REF!</definedName>
    <definedName name="Import_1608_O">#REF!</definedName>
    <definedName name="Import_1608_P">#REF!</definedName>
    <definedName name="Import_1609_J">#REF!</definedName>
    <definedName name="Import_1609_O">#REF!</definedName>
    <definedName name="Import_1609_P">#REF!</definedName>
    <definedName name="Import_161">#REF!</definedName>
    <definedName name="Import_1610_J">#REF!</definedName>
    <definedName name="Import_1610_O">#REF!</definedName>
    <definedName name="Import_1610_P">#REF!</definedName>
    <definedName name="Import_162">#REF!</definedName>
    <definedName name="Import_1622">#REF!</definedName>
    <definedName name="Import_1623">#REF!</definedName>
    <definedName name="Import_1624">#REF!</definedName>
    <definedName name="Import_1625">#REF!</definedName>
    <definedName name="Import_1626">#REF!</definedName>
    <definedName name="Import_1627">#REF!</definedName>
    <definedName name="Import_1628">#REF!</definedName>
    <definedName name="Import_1629">#REF!</definedName>
    <definedName name="Import_163">#REF!</definedName>
    <definedName name="Import_1630">#REF!</definedName>
    <definedName name="Import_1631">#REF!</definedName>
    <definedName name="Import_1632">#REF!</definedName>
    <definedName name="Import_1633">#REF!</definedName>
    <definedName name="Import_1634">#REF!</definedName>
    <definedName name="Import_1635">#REF!</definedName>
    <definedName name="Import_1636">#REF!</definedName>
    <definedName name="Import_1637">#REF!</definedName>
    <definedName name="Import_1638">#REF!</definedName>
    <definedName name="Import_1639">#REF!</definedName>
    <definedName name="Import_164">#REF!</definedName>
    <definedName name="Import_1640">#REF!</definedName>
    <definedName name="Import_1641">#REF!</definedName>
    <definedName name="Import_1642">#REF!</definedName>
    <definedName name="Import_1643">#REF!</definedName>
    <definedName name="Import_1644">#REF!</definedName>
    <definedName name="Import_1645">#REF!</definedName>
    <definedName name="Import_1646">#REF!</definedName>
    <definedName name="Import_1647">#REF!</definedName>
    <definedName name="Import_1648">#REF!</definedName>
    <definedName name="Import_1649">#REF!</definedName>
    <definedName name="Import_165">#REF!</definedName>
    <definedName name="Import_1650">#REF!</definedName>
    <definedName name="Import_1651">#REF!</definedName>
    <definedName name="Import_1652">#REF!</definedName>
    <definedName name="Import_1653">#REF!</definedName>
    <definedName name="Import_1654">#REF!</definedName>
    <definedName name="Import_1655">#REF!</definedName>
    <definedName name="Import_1656">#REF!</definedName>
    <definedName name="Import_1657">#REF!</definedName>
    <definedName name="Import_1658">#REF!</definedName>
    <definedName name="Import_1659">#REF!</definedName>
    <definedName name="Import_166">#REF!</definedName>
    <definedName name="Import_1660">#REF!</definedName>
    <definedName name="Import_1661">#REF!</definedName>
    <definedName name="Import_1662">#REF!</definedName>
    <definedName name="Import_1663">#REF!</definedName>
    <definedName name="Import_167">#REF!</definedName>
    <definedName name="Import_1675">[4]Setup!$N$180</definedName>
    <definedName name="Import_168">#REF!</definedName>
    <definedName name="Import_169">#REF!</definedName>
    <definedName name="Import_170">#REF!</definedName>
    <definedName name="Import_171">#REF!</definedName>
    <definedName name="Import_172">#REF!</definedName>
    <definedName name="Import_1723_J">#REF!</definedName>
    <definedName name="Import_1723_O">#REF!</definedName>
    <definedName name="Import_1723_P">#REF!</definedName>
    <definedName name="Import_1724_J">#REF!</definedName>
    <definedName name="Import_1724_O">#REF!</definedName>
    <definedName name="Import_1724_P">#REF!</definedName>
    <definedName name="Import_1725_J">#REF!</definedName>
    <definedName name="Import_1725_O">#REF!</definedName>
    <definedName name="Import_1725_P">#REF!</definedName>
    <definedName name="Import_1726_J">#REF!</definedName>
    <definedName name="Import_1726_O">#REF!</definedName>
    <definedName name="Import_1726_P">#REF!</definedName>
    <definedName name="Import_1727_J">#REF!</definedName>
    <definedName name="Import_1727_O">#REF!</definedName>
    <definedName name="Import_1727_P">#REF!</definedName>
    <definedName name="Import_1728_J">#REF!</definedName>
    <definedName name="Import_1728_O">#REF!</definedName>
    <definedName name="Import_1728_P">#REF!</definedName>
    <definedName name="Import_1729_J">#REF!</definedName>
    <definedName name="Import_1729_O">#REF!</definedName>
    <definedName name="Import_1729_P">#REF!</definedName>
    <definedName name="Import_173">#REF!</definedName>
    <definedName name="Import_1730_J">#REF!</definedName>
    <definedName name="Import_1730_O">#REF!</definedName>
    <definedName name="Import_1730_P">#REF!</definedName>
    <definedName name="Import_1731_J">#REF!</definedName>
    <definedName name="Import_1731_O">#REF!</definedName>
    <definedName name="Import_1731_P">#REF!</definedName>
    <definedName name="Import_1732_J">#REF!</definedName>
    <definedName name="Import_1732_O">#REF!</definedName>
    <definedName name="Import_1732_P">#REF!</definedName>
    <definedName name="Import_1733_J">#REF!</definedName>
    <definedName name="Import_1733_O">#REF!</definedName>
    <definedName name="Import_1733_P">#REF!</definedName>
    <definedName name="Import_1734_J">#REF!</definedName>
    <definedName name="Import_1734_O">#REF!</definedName>
    <definedName name="Import_1734_P">#REF!</definedName>
    <definedName name="Import_1735">#REF!</definedName>
    <definedName name="Import_1736">#REF!</definedName>
    <definedName name="Import_1737">#REF!</definedName>
    <definedName name="Import_1738">#REF!</definedName>
    <definedName name="Import_1739">#REF!</definedName>
    <definedName name="Import_174">#REF!</definedName>
    <definedName name="Import_1740">#REF!</definedName>
    <definedName name="Import_1741">#REF!</definedName>
    <definedName name="Import_1742">#REF!</definedName>
    <definedName name="Import_1743">#REF!</definedName>
    <definedName name="Import_1744">#REF!</definedName>
    <definedName name="Import_1745">#REF!</definedName>
    <definedName name="Import_175">#REF!</definedName>
    <definedName name="Import_1757_J">#REF!</definedName>
    <definedName name="Import_1757_O">#REF!</definedName>
    <definedName name="Import_1757_P">#REF!</definedName>
    <definedName name="Import_176">#REF!</definedName>
    <definedName name="Import_177">#REF!</definedName>
    <definedName name="Import_1773">#REF!</definedName>
    <definedName name="Import_1774">#REF!</definedName>
    <definedName name="Import_1775">#REF!</definedName>
    <definedName name="Import_1776">#REF!</definedName>
    <definedName name="Import_1777">#REF!</definedName>
    <definedName name="Import_1778">#REF!</definedName>
    <definedName name="Import_1779">#REF!</definedName>
    <definedName name="Import_178">#REF!</definedName>
    <definedName name="Import_1780">#REF!</definedName>
    <definedName name="Import_1781">#REF!</definedName>
    <definedName name="Import_1782_J">#REF!</definedName>
    <definedName name="Import_1782_O">#REF!</definedName>
    <definedName name="Import_1782_P">#REF!</definedName>
    <definedName name="Import_1783_J">#REF!</definedName>
    <definedName name="Import_1783_O">#REF!</definedName>
    <definedName name="Import_1783_P">#REF!</definedName>
    <definedName name="Import_1784_J">#REF!</definedName>
    <definedName name="Import_1784_O">#REF!</definedName>
    <definedName name="Import_1784_P">#REF!</definedName>
    <definedName name="Import_179">#REF!</definedName>
    <definedName name="Import_180">#REF!</definedName>
    <definedName name="Import_1807">#REF!</definedName>
    <definedName name="Import_1809">#REF!</definedName>
    <definedName name="Import_181">#REF!</definedName>
    <definedName name="Import_1810">#REF!</definedName>
    <definedName name="Import_1814">#REF!</definedName>
    <definedName name="Import_1816">#REF!</definedName>
    <definedName name="Import_1817">#REF!</definedName>
    <definedName name="Import_1818">#REF!</definedName>
    <definedName name="Import_1819">#REF!</definedName>
    <definedName name="Import_182">#REF!</definedName>
    <definedName name="Import_1820">#REF!</definedName>
    <definedName name="Import_1821">#REF!</definedName>
    <definedName name="Import_1822">#REF!</definedName>
    <definedName name="Import_1823">#REF!</definedName>
    <definedName name="Import_1824">#REF!</definedName>
    <definedName name="Import_1825">#REF!</definedName>
    <definedName name="Import_1826">#REF!</definedName>
    <definedName name="Import_1827">#REF!</definedName>
    <definedName name="Import_1828">#REF!</definedName>
    <definedName name="Import_1829">#REF!</definedName>
    <definedName name="Import_183">#REF!</definedName>
    <definedName name="Import_1830">#REF!</definedName>
    <definedName name="Import_1831">#REF!</definedName>
    <definedName name="Import_1832">#REF!</definedName>
    <definedName name="Import_1833">#REF!</definedName>
    <definedName name="Import_1834">#REF!</definedName>
    <definedName name="Import_1835">#REF!</definedName>
    <definedName name="Import_1836">#REF!</definedName>
    <definedName name="Import_1837">#REF!</definedName>
    <definedName name="Import_1838">#REF!</definedName>
    <definedName name="Import_1839">#REF!</definedName>
    <definedName name="Import_184">#REF!</definedName>
    <definedName name="Import_1840">#REF!</definedName>
    <definedName name="Import_1841">#REF!</definedName>
    <definedName name="Import_1842">#REF!</definedName>
    <definedName name="Import_1843">#REF!</definedName>
    <definedName name="Import_1844">#REF!</definedName>
    <definedName name="Import_1845">#REF!</definedName>
    <definedName name="Import_1846">#REF!</definedName>
    <definedName name="Import_1847">#REF!</definedName>
    <definedName name="Import_1848">#REF!</definedName>
    <definedName name="Import_1849">#REF!</definedName>
    <definedName name="Import_185">#REF!</definedName>
    <definedName name="Import_1850">#REF!</definedName>
    <definedName name="Import_1851">#REF!</definedName>
    <definedName name="Import_1852">#REF!</definedName>
    <definedName name="Import_1853">#REF!</definedName>
    <definedName name="Import_1854">#REF!</definedName>
    <definedName name="Import_1855">#REF!</definedName>
    <definedName name="Import_1856">#REF!</definedName>
    <definedName name="Import_1857">#REF!</definedName>
    <definedName name="Import_1858">#REF!</definedName>
    <definedName name="Import_1859">#REF!</definedName>
    <definedName name="Import_186">#REF!</definedName>
    <definedName name="Import_1860">#REF!</definedName>
    <definedName name="Import_1861">#REF!</definedName>
    <definedName name="Import_1862">#REF!</definedName>
    <definedName name="Import_1863">#REF!</definedName>
    <definedName name="Import_1864">#REF!</definedName>
    <definedName name="Import_1865">#REF!</definedName>
    <definedName name="Import_1866">#REF!</definedName>
    <definedName name="Import_1867">#REF!</definedName>
    <definedName name="Import_1868">#REF!</definedName>
    <definedName name="Import_1869">#REF!</definedName>
    <definedName name="Import_187">#REF!</definedName>
    <definedName name="Import_1870">#REF!</definedName>
    <definedName name="Import_1871">#REF!</definedName>
    <definedName name="Import_1872">#REF!</definedName>
    <definedName name="Import_1873">#REF!</definedName>
    <definedName name="Import_1874">#REF!</definedName>
    <definedName name="Import_1875">#REF!</definedName>
    <definedName name="Import_1876">#REF!</definedName>
    <definedName name="Import_1877">#REF!</definedName>
    <definedName name="Import_1878">#REF!</definedName>
    <definedName name="Import_1879">#REF!</definedName>
    <definedName name="Import_188">#REF!</definedName>
    <definedName name="Import_1880">#REF!</definedName>
    <definedName name="Import_1881">#REF!</definedName>
    <definedName name="Import_1882">#REF!</definedName>
    <definedName name="Import_1883">#REF!</definedName>
    <definedName name="Import_1884">#REF!</definedName>
    <definedName name="Import_1885">#REF!</definedName>
    <definedName name="Import_1886">#REF!</definedName>
    <definedName name="Import_1887">#REF!</definedName>
    <definedName name="Import_1888">#REF!</definedName>
    <definedName name="Import_1889">#REF!</definedName>
    <definedName name="Import_189">#REF!</definedName>
    <definedName name="Import_1890">#REF!</definedName>
    <definedName name="Import_1891">#REF!</definedName>
    <definedName name="Import_1892">#REF!</definedName>
    <definedName name="Import_1893">#REF!</definedName>
    <definedName name="Import_1894">#REF!</definedName>
    <definedName name="Import_1895">#REF!</definedName>
    <definedName name="Import_1896">#REF!</definedName>
    <definedName name="Import_1897">#REF!</definedName>
    <definedName name="Import_1898">#REF!</definedName>
    <definedName name="Import_1899">#REF!</definedName>
    <definedName name="Import_190">#REF!</definedName>
    <definedName name="Import_1900">#REF!</definedName>
    <definedName name="Import_1901">#REF!</definedName>
    <definedName name="Import_191">#REF!</definedName>
    <definedName name="Import_1918">[3]Input!$S$726</definedName>
    <definedName name="Import_192">#REF!</definedName>
    <definedName name="Import_1927">[3]Input!$S$737</definedName>
    <definedName name="Import_193">#REF!</definedName>
    <definedName name="Import_1936">[3]Input!$S$748</definedName>
    <definedName name="Import_194">#REF!</definedName>
    <definedName name="Import_1945">[3]Input!$S$759</definedName>
    <definedName name="Import_195">#REF!</definedName>
    <definedName name="Import_1954">[3]Input!$S$770</definedName>
    <definedName name="Import_196">#REF!</definedName>
    <definedName name="Import_1963">[3]Input!$S$781</definedName>
    <definedName name="Import_197">#REF!</definedName>
    <definedName name="Import_1972">[3]Input!$S$792</definedName>
    <definedName name="Import_198">#REF!</definedName>
    <definedName name="Import_199">#REF!</definedName>
    <definedName name="Import_200">#REF!</definedName>
    <definedName name="Import_201">#REF!</definedName>
    <definedName name="Import_202">#REF!</definedName>
    <definedName name="Import_203">#REF!</definedName>
    <definedName name="Import_2031">[3]Input!$F$490</definedName>
    <definedName name="Import_204">#REF!</definedName>
    <definedName name="Import_205">#REF!</definedName>
    <definedName name="Import_2051">[3]Input!$F$508</definedName>
    <definedName name="Import_206">#REF!</definedName>
    <definedName name="Import_207">#REF!</definedName>
    <definedName name="Import_2071">[3]Input!$F$526</definedName>
    <definedName name="Import_208">#REF!</definedName>
    <definedName name="Import_209">#REF!</definedName>
    <definedName name="Import_2091">[3]Input!$F$544</definedName>
    <definedName name="Import_210">#REF!</definedName>
    <definedName name="Import_211">#REF!</definedName>
    <definedName name="Import_2111">[3]Input!$F$562</definedName>
    <definedName name="Import_212">#REF!</definedName>
    <definedName name="Import_213">#REF!</definedName>
    <definedName name="Import_2131">[3]Input!$F$580</definedName>
    <definedName name="Import_214">#REF!</definedName>
    <definedName name="Import_215">#REF!</definedName>
    <definedName name="Import_2151">[3]Input!$F$598</definedName>
    <definedName name="Import_216">#REF!</definedName>
    <definedName name="Import_2167">#REF!</definedName>
    <definedName name="Import_2168">#REF!</definedName>
    <definedName name="Import_2169">#REF!</definedName>
    <definedName name="Import_217">#REF!</definedName>
    <definedName name="Import_2170">#REF!</definedName>
    <definedName name="Import_2171">#REF!</definedName>
    <definedName name="Import_2172">#REF!</definedName>
    <definedName name="Import_2173">#REF!</definedName>
    <definedName name="Import_2174">#REF!</definedName>
    <definedName name="Import_2175">#REF!</definedName>
    <definedName name="Import_2176">#REF!</definedName>
    <definedName name="Import_2177">#REF!</definedName>
    <definedName name="Import_2178">#REF!</definedName>
    <definedName name="Import_2179">#REF!</definedName>
    <definedName name="Import_218">#REF!</definedName>
    <definedName name="Import_2180">#REF!</definedName>
    <definedName name="Import_2181">#REF!</definedName>
    <definedName name="Import_2182">#REF!</definedName>
    <definedName name="Import_2183">#REF!</definedName>
    <definedName name="Import_2184">#REF!</definedName>
    <definedName name="Import_2185">#REF!</definedName>
    <definedName name="Import_2186">#REF!</definedName>
    <definedName name="Import_2187">#REF!</definedName>
    <definedName name="Import_219">#REF!</definedName>
    <definedName name="Import_220">#REF!</definedName>
    <definedName name="Import_221">#REF!</definedName>
    <definedName name="Import_222">#REF!</definedName>
    <definedName name="Import_223">#REF!</definedName>
    <definedName name="Import_224">#REF!</definedName>
    <definedName name="Import_225">#REF!</definedName>
    <definedName name="Import_226">#REF!</definedName>
    <definedName name="Import_227">#REF!</definedName>
    <definedName name="Import_228">#REF!</definedName>
    <definedName name="Import_229">#REF!</definedName>
    <definedName name="Import_230">#REF!</definedName>
    <definedName name="Import_231">#REF!</definedName>
    <definedName name="Import_232">#REF!</definedName>
    <definedName name="Import_233">#REF!</definedName>
    <definedName name="Import_234">#REF!</definedName>
    <definedName name="Import_235">#REF!</definedName>
    <definedName name="Import_236">#REF!</definedName>
    <definedName name="Import_237">#REF!</definedName>
    <definedName name="Import_238">#REF!</definedName>
    <definedName name="Import_239">#REF!</definedName>
    <definedName name="Import_240">#REF!</definedName>
    <definedName name="Import_241">#REF!</definedName>
    <definedName name="Import_242">#REF!</definedName>
    <definedName name="Import_243">#REF!</definedName>
    <definedName name="Import_244">#REF!</definedName>
    <definedName name="Import_245">#REF!</definedName>
    <definedName name="Import_246">#REF!</definedName>
    <definedName name="Import_247">#REF!</definedName>
    <definedName name="Import_248">#REF!</definedName>
    <definedName name="Import_249">#REF!</definedName>
    <definedName name="Import_250">#REF!</definedName>
    <definedName name="Import_251">#REF!</definedName>
    <definedName name="Import_252">#REF!</definedName>
    <definedName name="Import_253">#REF!</definedName>
    <definedName name="Import_254">#REF!</definedName>
    <definedName name="Import_255">#REF!</definedName>
    <definedName name="Import_256">#REF!</definedName>
    <definedName name="Import_257">#REF!</definedName>
    <definedName name="Import_258">#REF!</definedName>
    <definedName name="Import_259">#REF!</definedName>
    <definedName name="Import_260">#REF!</definedName>
    <definedName name="Import_261">#REF!</definedName>
    <definedName name="Import_262">#REF!</definedName>
    <definedName name="Import_263">#REF!</definedName>
    <definedName name="Import_264">#REF!</definedName>
    <definedName name="Import_265">#REF!</definedName>
    <definedName name="Import_266">#REF!</definedName>
    <definedName name="Import_267">#REF!</definedName>
    <definedName name="Import_268">#REF!</definedName>
    <definedName name="Import_269">#REF!</definedName>
    <definedName name="Import_270">#REF!</definedName>
    <definedName name="Import_270_Orig">#REF!</definedName>
    <definedName name="Import_270_Prev">#REF!</definedName>
    <definedName name="Import_270_Proj">#REF!</definedName>
    <definedName name="Import_271">#REF!</definedName>
    <definedName name="Import_272">#REF!</definedName>
    <definedName name="Import_273">#REF!</definedName>
    <definedName name="Import_274">#REF!</definedName>
    <definedName name="Import_275">#REF!</definedName>
    <definedName name="Import_276">#REF!</definedName>
    <definedName name="Import_277">#REF!</definedName>
    <definedName name="Import_278">#REF!</definedName>
    <definedName name="Import_279">#REF!</definedName>
    <definedName name="Import_280">#REF!</definedName>
    <definedName name="Import_281">#REF!</definedName>
    <definedName name="Import_282">#REF!</definedName>
    <definedName name="Import_283">#REF!</definedName>
    <definedName name="Import_284">#REF!</definedName>
    <definedName name="Import_285">#REF!</definedName>
    <definedName name="Import_286">#REF!</definedName>
    <definedName name="Import_287">#REF!</definedName>
    <definedName name="Import_288">#REF!</definedName>
    <definedName name="Import_289">#REF!</definedName>
    <definedName name="Import_290">#REF!</definedName>
    <definedName name="Import_291">#REF!</definedName>
    <definedName name="Import_292">#REF!</definedName>
    <definedName name="Import_293">#REF!</definedName>
    <definedName name="Import_294">#REF!</definedName>
    <definedName name="Import_295">#REF!</definedName>
    <definedName name="Import_296">#REF!</definedName>
    <definedName name="Import_297">#REF!</definedName>
    <definedName name="Import_298">#REF!</definedName>
    <definedName name="Import_299">#REF!</definedName>
    <definedName name="Import_300">#REF!</definedName>
    <definedName name="Import_301">#REF!</definedName>
    <definedName name="Import_302">#REF!</definedName>
    <definedName name="Import_303">#REF!</definedName>
    <definedName name="Import_304">#REF!</definedName>
    <definedName name="Import_305">#REF!</definedName>
    <definedName name="Import_306">#REF!</definedName>
    <definedName name="Import_307">#REF!</definedName>
    <definedName name="Import_308">#REF!</definedName>
    <definedName name="Import_309">#REF!</definedName>
    <definedName name="Import_310">#REF!</definedName>
    <definedName name="Import_311">#REF!</definedName>
    <definedName name="Import_312">#REF!</definedName>
    <definedName name="Import_313">#REF!</definedName>
    <definedName name="Import_314">#REF!</definedName>
    <definedName name="Import_315">#REF!</definedName>
    <definedName name="Import_316">#REF!</definedName>
    <definedName name="Import_317">#REF!</definedName>
    <definedName name="Import_318">#REF!</definedName>
    <definedName name="Import_319">#REF!</definedName>
    <definedName name="Import_320">#REF!</definedName>
    <definedName name="Import_321">#REF!</definedName>
    <definedName name="Import_322">#REF!</definedName>
    <definedName name="Import_323">#REF!</definedName>
    <definedName name="Import_324">#REF!</definedName>
    <definedName name="Import_325">#REF!</definedName>
    <definedName name="Import_326">#REF!</definedName>
    <definedName name="Import_327">#REF!</definedName>
    <definedName name="Import_328">#REF!</definedName>
    <definedName name="Import_329">#REF!</definedName>
    <definedName name="Import_330">#REF!</definedName>
    <definedName name="Import_331">#REF!</definedName>
    <definedName name="Import_332">#REF!</definedName>
    <definedName name="Import_333">#REF!</definedName>
    <definedName name="Import_334">#REF!</definedName>
    <definedName name="Import_335">#REF!</definedName>
    <definedName name="Import_336">#REF!</definedName>
    <definedName name="Import_337">#REF!</definedName>
    <definedName name="Import_338">#REF!</definedName>
    <definedName name="Import_339">#REF!</definedName>
    <definedName name="Import_340">#REF!</definedName>
    <definedName name="Import_341">#REF!</definedName>
    <definedName name="Import_342">#REF!</definedName>
    <definedName name="Import_343">#REF!</definedName>
    <definedName name="Import_344">#REF!</definedName>
    <definedName name="Import_345">#REF!</definedName>
    <definedName name="Import_346">#REF!</definedName>
    <definedName name="Import_347">#REF!</definedName>
    <definedName name="Import_348">#REF!</definedName>
    <definedName name="Import_349">#REF!</definedName>
    <definedName name="Import_350">#REF!</definedName>
    <definedName name="Import_351">#REF!</definedName>
    <definedName name="Import_352">#REF!</definedName>
    <definedName name="Import_353">#REF!</definedName>
    <definedName name="Import_354">#REF!</definedName>
    <definedName name="Import_354_Orig">#REF!</definedName>
    <definedName name="Import_354_Prev">#REF!</definedName>
    <definedName name="Import_354_Proj">#REF!</definedName>
    <definedName name="Import_355">#REF!</definedName>
    <definedName name="Import_356">#REF!</definedName>
    <definedName name="Import_358">#REF!</definedName>
    <definedName name="Import_358_Orig">#REF!</definedName>
    <definedName name="Import_358_Prev">#REF!</definedName>
    <definedName name="Import_358_Proj">#REF!</definedName>
    <definedName name="Import_360">#REF!</definedName>
    <definedName name="Import_361">#REF!</definedName>
    <definedName name="Import_362">#REF!</definedName>
    <definedName name="Import_362_Orig">#REF!</definedName>
    <definedName name="Import_362_Prev">#REF!</definedName>
    <definedName name="Import_362_Proj">#REF!</definedName>
    <definedName name="Import_363">#REF!</definedName>
    <definedName name="Import_364">#REF!</definedName>
    <definedName name="Import_365">#REF!</definedName>
    <definedName name="Import_369">#REF!</definedName>
    <definedName name="Import_376_J">#REF!</definedName>
    <definedName name="Import_376_O">#REF!</definedName>
    <definedName name="Import_376_P">#REF!</definedName>
    <definedName name="Import_377_J">#REF!</definedName>
    <definedName name="Import_377_O">#REF!</definedName>
    <definedName name="Import_377_P">#REF!</definedName>
    <definedName name="Import_378_J">#REF!</definedName>
    <definedName name="Import_378_O">#REF!</definedName>
    <definedName name="Import_378_P">#REF!</definedName>
    <definedName name="Import_379_J">#REF!</definedName>
    <definedName name="Import_379_O">#REF!</definedName>
    <definedName name="Import_379_P">#REF!</definedName>
    <definedName name="Import_380_J">#REF!</definedName>
    <definedName name="Import_380_O">#REF!</definedName>
    <definedName name="Import_380_P">#REF!</definedName>
    <definedName name="Import_381_J">#REF!</definedName>
    <definedName name="Import_381_O">#REF!</definedName>
    <definedName name="Import_381_P">#REF!</definedName>
    <definedName name="Import_382_J">#REF!</definedName>
    <definedName name="Import_382_O">#REF!</definedName>
    <definedName name="Import_382_P">#REF!</definedName>
    <definedName name="Import_383_J">#REF!</definedName>
    <definedName name="Import_383_O">#REF!</definedName>
    <definedName name="Import_383_P">#REF!</definedName>
    <definedName name="Import_384_J">#REF!</definedName>
    <definedName name="Import_384_O">#REF!</definedName>
    <definedName name="Import_384_P">#REF!</definedName>
    <definedName name="Import_385_J">#REF!</definedName>
    <definedName name="Import_385_O">#REF!</definedName>
    <definedName name="Import_385_P">#REF!</definedName>
    <definedName name="Import_386_J">#REF!</definedName>
    <definedName name="Import_386_O">#REF!</definedName>
    <definedName name="Import_386_P">#REF!</definedName>
    <definedName name="Import_387_J">#REF!</definedName>
    <definedName name="Import_387_O">#REF!</definedName>
    <definedName name="Import_387_P">#REF!</definedName>
    <definedName name="Import_388_J">#REF!</definedName>
    <definedName name="Import_388_O">#REF!</definedName>
    <definedName name="Import_388_P">#REF!</definedName>
    <definedName name="Import_389_J">#REF!</definedName>
    <definedName name="Import_389_O">#REF!</definedName>
    <definedName name="Import_389_P">#REF!</definedName>
    <definedName name="Import_390_J">#REF!</definedName>
    <definedName name="Import_390_O">#REF!</definedName>
    <definedName name="Import_390_P">#REF!</definedName>
    <definedName name="Import_391_J">#REF!</definedName>
    <definedName name="Import_391_O">#REF!</definedName>
    <definedName name="Import_391_P">#REF!</definedName>
    <definedName name="Import_392_J">#REF!</definedName>
    <definedName name="Import_392_O">#REF!</definedName>
    <definedName name="Import_392_P">#REF!</definedName>
    <definedName name="Import_393_J">#REF!</definedName>
    <definedName name="Import_393_O">#REF!</definedName>
    <definedName name="Import_393_P">#REF!</definedName>
    <definedName name="Import_394_J">#REF!</definedName>
    <definedName name="Import_394_O">#REF!</definedName>
    <definedName name="Import_394_P">#REF!</definedName>
    <definedName name="Import_395_J">#REF!</definedName>
    <definedName name="Import_395_O">#REF!</definedName>
    <definedName name="Import_395_P">#REF!</definedName>
    <definedName name="Import_396_J">#REF!</definedName>
    <definedName name="Import_396_O">#REF!</definedName>
    <definedName name="Import_396_P">#REF!</definedName>
    <definedName name="Import_397_J">#REF!</definedName>
    <definedName name="Import_397_O">#REF!</definedName>
    <definedName name="Import_397_P">#REF!</definedName>
    <definedName name="Import_398_J">#REF!</definedName>
    <definedName name="Import_398_O">#REF!</definedName>
    <definedName name="Import_398_P">#REF!</definedName>
    <definedName name="Import_399_J">#REF!</definedName>
    <definedName name="Import_399_O">#REF!</definedName>
    <definedName name="Import_399_P">#REF!</definedName>
    <definedName name="Import_400_J">#REF!</definedName>
    <definedName name="Import_400_O">#REF!</definedName>
    <definedName name="Import_400_P">#REF!</definedName>
    <definedName name="Import_401_J">#REF!</definedName>
    <definedName name="Import_401_O">#REF!</definedName>
    <definedName name="Import_401_P">#REF!</definedName>
    <definedName name="Import_402_J">#REF!</definedName>
    <definedName name="Import_402_O">#REF!</definedName>
    <definedName name="Import_402_P">#REF!</definedName>
    <definedName name="Import_403_J">#REF!</definedName>
    <definedName name="Import_403_O">#REF!</definedName>
    <definedName name="Import_403_P">#REF!</definedName>
    <definedName name="Import_404_J">#REF!</definedName>
    <definedName name="Import_404_O">#REF!</definedName>
    <definedName name="Import_404_P">#REF!</definedName>
    <definedName name="Import_405_J">#REF!</definedName>
    <definedName name="Import_405_O">#REF!</definedName>
    <definedName name="Import_405_P">#REF!</definedName>
    <definedName name="Import_406_J">#REF!</definedName>
    <definedName name="Import_406_O">#REF!</definedName>
    <definedName name="Import_406_P">#REF!</definedName>
    <definedName name="Import_407_J">#REF!</definedName>
    <definedName name="Import_407_O">#REF!</definedName>
    <definedName name="Import_407_P">#REF!</definedName>
    <definedName name="Import_408_J">#REF!</definedName>
    <definedName name="Import_408_O">#REF!</definedName>
    <definedName name="Import_408_P">#REF!</definedName>
    <definedName name="Import_409_J">#REF!</definedName>
    <definedName name="Import_409_O">#REF!</definedName>
    <definedName name="Import_409_P">#REF!</definedName>
    <definedName name="Import_410_J">#REF!</definedName>
    <definedName name="Import_410_O">#REF!</definedName>
    <definedName name="Import_410_P">#REF!</definedName>
    <definedName name="Import_411_J">#REF!</definedName>
    <definedName name="Import_411_O">#REF!</definedName>
    <definedName name="Import_411_P">#REF!</definedName>
    <definedName name="Import_412_J">#REF!</definedName>
    <definedName name="Import_412_O">#REF!</definedName>
    <definedName name="Import_412_P">#REF!</definedName>
    <definedName name="Import_413_J">#REF!</definedName>
    <definedName name="Import_413_O">#REF!</definedName>
    <definedName name="Import_413_P">#REF!</definedName>
    <definedName name="Import_414_J">#REF!</definedName>
    <definedName name="Import_414_O">#REF!</definedName>
    <definedName name="Import_414_P">#REF!</definedName>
    <definedName name="Import_415_J">#REF!</definedName>
    <definedName name="Import_415_O">#REF!</definedName>
    <definedName name="Import_415_P">#REF!</definedName>
    <definedName name="Import_416_J">#REF!</definedName>
    <definedName name="Import_416_O">#REF!</definedName>
    <definedName name="Import_416_P">#REF!</definedName>
    <definedName name="Import_417_J">#REF!</definedName>
    <definedName name="Import_417_O">#REF!</definedName>
    <definedName name="Import_417_P">#REF!</definedName>
    <definedName name="Import_418_J">#REF!</definedName>
    <definedName name="Import_418_O">#REF!</definedName>
    <definedName name="Import_418_P">#REF!</definedName>
    <definedName name="Import_419_J">#REF!</definedName>
    <definedName name="Import_419_O">#REF!</definedName>
    <definedName name="Import_419_P">#REF!</definedName>
    <definedName name="Import_420_J">#REF!</definedName>
    <definedName name="Import_420_O">#REF!</definedName>
    <definedName name="Import_420_P">#REF!</definedName>
    <definedName name="Import_421_J">#REF!</definedName>
    <definedName name="Import_421_O">#REF!</definedName>
    <definedName name="Import_421_P">#REF!</definedName>
    <definedName name="Import_422_J">#REF!</definedName>
    <definedName name="Import_422_O">#REF!</definedName>
    <definedName name="Import_422_P">#REF!</definedName>
    <definedName name="Import_423_J">#REF!</definedName>
    <definedName name="Import_423_O">#REF!</definedName>
    <definedName name="Import_423_P">#REF!</definedName>
    <definedName name="Import_424_J">#REF!</definedName>
    <definedName name="Import_424_O">#REF!</definedName>
    <definedName name="Import_424_P">#REF!</definedName>
    <definedName name="Import_425_J">#REF!</definedName>
    <definedName name="Import_425_O">#REF!</definedName>
    <definedName name="Import_425_P">#REF!</definedName>
    <definedName name="Import_426_J">#REF!</definedName>
    <definedName name="Import_426_O">#REF!</definedName>
    <definedName name="Import_426_P">#REF!</definedName>
    <definedName name="Import_427_J">#REF!</definedName>
    <definedName name="Import_427_O">#REF!</definedName>
    <definedName name="Import_427_P">#REF!</definedName>
    <definedName name="Import_428_J">#REF!</definedName>
    <definedName name="Import_428_O">#REF!</definedName>
    <definedName name="Import_428_P">#REF!</definedName>
    <definedName name="Import_429_J">#REF!</definedName>
    <definedName name="Import_429_O">#REF!</definedName>
    <definedName name="Import_429_P">#REF!</definedName>
    <definedName name="Import_430_J">#REF!</definedName>
    <definedName name="Import_430_O">#REF!</definedName>
    <definedName name="Import_430_P">#REF!</definedName>
    <definedName name="Import_431_J">#REF!</definedName>
    <definedName name="Import_431_O">#REF!</definedName>
    <definedName name="Import_431_P">#REF!</definedName>
    <definedName name="Import_432_J">#REF!</definedName>
    <definedName name="Import_432_O">#REF!</definedName>
    <definedName name="Import_432_P">#REF!</definedName>
    <definedName name="Import_433_J">#REF!</definedName>
    <definedName name="Import_433_O">#REF!</definedName>
    <definedName name="Import_433_P">#REF!</definedName>
    <definedName name="Import_434_J">#REF!</definedName>
    <definedName name="Import_434_O">#REF!</definedName>
    <definedName name="Import_434_P">#REF!</definedName>
    <definedName name="Import_435_J">#REF!</definedName>
    <definedName name="Import_435_O">#REF!</definedName>
    <definedName name="Import_435_P">#REF!</definedName>
    <definedName name="Import_436_J">#REF!</definedName>
    <definedName name="Import_436_O">#REF!</definedName>
    <definedName name="Import_436_P">#REF!</definedName>
    <definedName name="Import_437_J">#REF!</definedName>
    <definedName name="Import_437_O">#REF!</definedName>
    <definedName name="Import_437_P">#REF!</definedName>
    <definedName name="Import_438_J">#REF!</definedName>
    <definedName name="Import_438_O">#REF!</definedName>
    <definedName name="Import_438_P">#REF!</definedName>
    <definedName name="Import_440_J">#REF!</definedName>
    <definedName name="Import_440_O">#REF!</definedName>
    <definedName name="Import_440_P">#REF!</definedName>
    <definedName name="Import_441_J">#REF!</definedName>
    <definedName name="Import_441_O">#REF!</definedName>
    <definedName name="Import_441_P">#REF!</definedName>
    <definedName name="Import_442_J">#REF!</definedName>
    <definedName name="Import_442_O">#REF!</definedName>
    <definedName name="Import_442_P">#REF!</definedName>
    <definedName name="Import_443">#REF!</definedName>
    <definedName name="Import_444">#REF!</definedName>
    <definedName name="Import_445">#REF!</definedName>
    <definedName name="Import_446">#REF!</definedName>
    <definedName name="Import_447">#REF!</definedName>
    <definedName name="Import_448">#REF!</definedName>
    <definedName name="Import_449">#REF!</definedName>
    <definedName name="Import_450">#REF!</definedName>
    <definedName name="Import_451">#REF!</definedName>
    <definedName name="Import_452">#REF!</definedName>
    <definedName name="Import_453">#REF!</definedName>
    <definedName name="Import_454">#REF!</definedName>
    <definedName name="Import_455">#REF!</definedName>
    <definedName name="Import_456">#REF!</definedName>
    <definedName name="Import_457">#REF!</definedName>
    <definedName name="Import_458">#REF!</definedName>
    <definedName name="Import_459">#REF!</definedName>
    <definedName name="Import_460">#REF!</definedName>
    <definedName name="Import_461">#REF!</definedName>
    <definedName name="Import_462">#REF!</definedName>
    <definedName name="Import_463">#REF!</definedName>
    <definedName name="Import_464">#REF!</definedName>
    <definedName name="Import_465">#REF!</definedName>
    <definedName name="Import_466_J">#REF!</definedName>
    <definedName name="Import_466_O">#REF!</definedName>
    <definedName name="Import_466_P">#REF!</definedName>
    <definedName name="Import_513">#REF!</definedName>
    <definedName name="Import_516">#REF!</definedName>
    <definedName name="Import_614">#REF!</definedName>
    <definedName name="Import_615">#REF!</definedName>
    <definedName name="Import_616">#REF!</definedName>
    <definedName name="Import_617">#REF!</definedName>
    <definedName name="Import_618">#REF!</definedName>
    <definedName name="Import_619">#REF!</definedName>
    <definedName name="Import_620">#REF!</definedName>
    <definedName name="Import_621">#REF!</definedName>
    <definedName name="Import_622">#REF!</definedName>
    <definedName name="Import_623">#REF!</definedName>
    <definedName name="Import_624">#REF!</definedName>
    <definedName name="Import_625">#REF!</definedName>
    <definedName name="Import_626">#REF!</definedName>
    <definedName name="Import_627">#REF!</definedName>
    <definedName name="Import_628">#REF!</definedName>
    <definedName name="Import_629">#REF!</definedName>
    <definedName name="Import_630">#REF!</definedName>
    <definedName name="Import_631">#REF!</definedName>
    <definedName name="Import_632">#REF!</definedName>
    <definedName name="Import_633">#REF!</definedName>
    <definedName name="Import_634">#REF!</definedName>
    <definedName name="Import_635">#REF!</definedName>
    <definedName name="Import_636">#REF!</definedName>
    <definedName name="Import_637">#REF!</definedName>
    <definedName name="Import_638">#REF!</definedName>
    <definedName name="Import_639">#REF!</definedName>
    <definedName name="Import_640">#REF!</definedName>
    <definedName name="Import_641">#REF!</definedName>
    <definedName name="Import_642">#REF!</definedName>
    <definedName name="Import_643">#REF!</definedName>
    <definedName name="Import_644">#REF!</definedName>
    <definedName name="Import_645">#REF!</definedName>
    <definedName name="Import_646">#REF!</definedName>
    <definedName name="Import_647">#REF!</definedName>
    <definedName name="Import_648">#REF!</definedName>
    <definedName name="Import_649">#REF!</definedName>
    <definedName name="Import_650">#REF!</definedName>
    <definedName name="Import_651">#REF!</definedName>
    <definedName name="Import_652">#REF!</definedName>
    <definedName name="Import_653">#REF!</definedName>
    <definedName name="Import_654">#REF!</definedName>
    <definedName name="Import_655">#REF!</definedName>
    <definedName name="Import_656">#REF!</definedName>
    <definedName name="Import_666">#REF!</definedName>
    <definedName name="Import_667">#REF!</definedName>
    <definedName name="Import_668">#REF!</definedName>
    <definedName name="Import_669">#REF!</definedName>
    <definedName name="Import_670">#REF!</definedName>
    <definedName name="Import_671">#REF!</definedName>
    <definedName name="Import_672">#REF!</definedName>
    <definedName name="Import_673">#REF!</definedName>
    <definedName name="Import_674">#REF!</definedName>
    <definedName name="Import_675">#REF!</definedName>
    <definedName name="Import_676">#REF!</definedName>
    <definedName name="Import_677">#REF!</definedName>
    <definedName name="Import_678">#REF!</definedName>
    <definedName name="Import_679">#REF!</definedName>
    <definedName name="Import_680">#REF!</definedName>
    <definedName name="Import_681">#REF!</definedName>
    <definedName name="Import_682">#REF!</definedName>
    <definedName name="Import_683">#REF!</definedName>
    <definedName name="Import_684">#REF!</definedName>
    <definedName name="Import_685">#REF!</definedName>
    <definedName name="Import_686">#REF!</definedName>
    <definedName name="Import_687">#REF!</definedName>
    <definedName name="Import_688">#REF!</definedName>
    <definedName name="Import_689">#REF!</definedName>
    <definedName name="Import_69">#REF!</definedName>
    <definedName name="Import_690">#REF!</definedName>
    <definedName name="Import_691">#REF!</definedName>
    <definedName name="Import_692">#REF!</definedName>
    <definedName name="Import_693">#REF!</definedName>
    <definedName name="Import_694">#REF!</definedName>
    <definedName name="Import_695">#REF!</definedName>
    <definedName name="Import_696">#REF!</definedName>
    <definedName name="Import_697">#REF!</definedName>
    <definedName name="Import_698">#REF!</definedName>
    <definedName name="Import_699">#REF!</definedName>
    <definedName name="Import_70">#REF!</definedName>
    <definedName name="Import_700">#REF!</definedName>
    <definedName name="Import_702">#REF!</definedName>
    <definedName name="Import_703">#REF!</definedName>
    <definedName name="Import_705">#REF!</definedName>
    <definedName name="Import_706">#REF!</definedName>
    <definedName name="Import_707">#REF!</definedName>
    <definedName name="Import_708">#REF!</definedName>
    <definedName name="Import_709">#REF!</definedName>
    <definedName name="Import_71">#REF!</definedName>
    <definedName name="Import_710">#REF!</definedName>
    <definedName name="Import_711">#REF!</definedName>
    <definedName name="Import_712">#REF!</definedName>
    <definedName name="Import_713">#REF!</definedName>
    <definedName name="Import_714">#REF!</definedName>
    <definedName name="Import_716">#REF!</definedName>
    <definedName name="Import_72">#REF!</definedName>
    <definedName name="Import_73">#REF!</definedName>
    <definedName name="Import_734">[4]Setup!$E$107</definedName>
    <definedName name="Import_737">#REF!</definedName>
    <definedName name="Import_738">[4]Setup!$E$125</definedName>
    <definedName name="Import_739">#REF!</definedName>
    <definedName name="Import_74">#REF!</definedName>
    <definedName name="Import_740">#REF!</definedName>
    <definedName name="Import_741">#REF!</definedName>
    <definedName name="Import_747">#REF!</definedName>
    <definedName name="Import_748">#REF!</definedName>
    <definedName name="Import_749">#REF!</definedName>
    <definedName name="Import_75">#REF!</definedName>
    <definedName name="Import_750">#REF!</definedName>
    <definedName name="Import_76">#REF!</definedName>
    <definedName name="Import_760">[4]Setup!$N$205</definedName>
    <definedName name="Import_762">[4]Setup!$N$208</definedName>
    <definedName name="Import_768">[4]Setup!$N$216</definedName>
    <definedName name="Import_77">#REF!</definedName>
    <definedName name="Import_770">[4]Setup!$N$219</definedName>
    <definedName name="Import_78">#REF!</definedName>
    <definedName name="Import_782">#REF!</definedName>
    <definedName name="Import_783">#REF!</definedName>
    <definedName name="Import_784">#REF!</definedName>
    <definedName name="Import_785">#REF!</definedName>
    <definedName name="Import_786">#REF!</definedName>
    <definedName name="Import_787">#REF!</definedName>
    <definedName name="Import_788">#REF!</definedName>
    <definedName name="Import_789">#REF!</definedName>
    <definedName name="Import_79">#REF!</definedName>
    <definedName name="Import_790">#REF!</definedName>
    <definedName name="Import_791">#REF!</definedName>
    <definedName name="Import_792">#REF!</definedName>
    <definedName name="Import_793">#REF!</definedName>
    <definedName name="Import_794">#REF!</definedName>
    <definedName name="Import_795">#REF!</definedName>
    <definedName name="Import_796">#REF!</definedName>
    <definedName name="Import_797">#REF!</definedName>
    <definedName name="Import_798">#REF!</definedName>
    <definedName name="Import_799">#REF!</definedName>
    <definedName name="Import_80">#REF!</definedName>
    <definedName name="Import_800">#REF!</definedName>
    <definedName name="Import_801">#REF!</definedName>
    <definedName name="Import_802">#REF!</definedName>
    <definedName name="Import_803">#REF!</definedName>
    <definedName name="Import_804">#REF!</definedName>
    <definedName name="Import_805">#REF!</definedName>
    <definedName name="Import_81">#REF!</definedName>
    <definedName name="Import_810">#REF!</definedName>
    <definedName name="Import_811">#REF!</definedName>
    <definedName name="Import_814">#REF!</definedName>
    <definedName name="Import_815">#REF!</definedName>
    <definedName name="Import_816">#REF!</definedName>
    <definedName name="Import_817">#REF!</definedName>
    <definedName name="Import_818">#REF!</definedName>
    <definedName name="Import_819">#REF!</definedName>
    <definedName name="Import_82">#REF!</definedName>
    <definedName name="Import_820">#REF!</definedName>
    <definedName name="Import_821">#REF!</definedName>
    <definedName name="Import_822">#REF!</definedName>
    <definedName name="Import_823">#REF!</definedName>
    <definedName name="Import_824">#REF!</definedName>
    <definedName name="Import_825">#REF!</definedName>
    <definedName name="Import_826">#REF!</definedName>
    <definedName name="Import_827">#REF!</definedName>
    <definedName name="Import_828">#REF!</definedName>
    <definedName name="Import_829">#REF!</definedName>
    <definedName name="Import_83">#REF!</definedName>
    <definedName name="Import_830">#REF!</definedName>
    <definedName name="Import_831">#REF!</definedName>
    <definedName name="Import_835">#REF!</definedName>
    <definedName name="Import_836">#REF!</definedName>
    <definedName name="Import_837">#REF!</definedName>
    <definedName name="Import_838">#REF!</definedName>
    <definedName name="Import_84">#REF!</definedName>
    <definedName name="Import_840">#REF!</definedName>
    <definedName name="Import_841">#REF!</definedName>
    <definedName name="Import_842">#REF!</definedName>
    <definedName name="Import_843">#REF!</definedName>
    <definedName name="Import_844">#REF!</definedName>
    <definedName name="Import_845">#REF!</definedName>
    <definedName name="Import_846">#REF!</definedName>
    <definedName name="Import_847">#REF!</definedName>
    <definedName name="Import_848">#REF!</definedName>
    <definedName name="Import_849">#REF!</definedName>
    <definedName name="Import_85">#REF!</definedName>
    <definedName name="Import_850">#REF!</definedName>
    <definedName name="Import_851">#REF!</definedName>
    <definedName name="Import_852">#REF!</definedName>
    <definedName name="Import_853">#REF!</definedName>
    <definedName name="Import_854">#REF!</definedName>
    <definedName name="Import_855">#REF!</definedName>
    <definedName name="Import_856">#REF!</definedName>
    <definedName name="Import_857">#REF!</definedName>
    <definedName name="Import_858">#REF!</definedName>
    <definedName name="Import_859">#REF!</definedName>
    <definedName name="Import_86">#REF!</definedName>
    <definedName name="Import_860">#REF!</definedName>
    <definedName name="Import_861">#REF!</definedName>
    <definedName name="Import_862">#REF!</definedName>
    <definedName name="Import_863">#REF!</definedName>
    <definedName name="Import_864">#REF!</definedName>
    <definedName name="Import_865">#REF!</definedName>
    <definedName name="Import_866">#REF!</definedName>
    <definedName name="Import_867">#REF!</definedName>
    <definedName name="Import_868">#REF!</definedName>
    <definedName name="Import_869">#REF!</definedName>
    <definedName name="Import_87">#REF!</definedName>
    <definedName name="Import_870">#REF!</definedName>
    <definedName name="Import_871">#REF!</definedName>
    <definedName name="Import_872">#REF!</definedName>
    <definedName name="Import_873">#REF!</definedName>
    <definedName name="Import_874">#REF!</definedName>
    <definedName name="Import_875">#REF!</definedName>
    <definedName name="Import_876">#REF!</definedName>
    <definedName name="Import_877">#REF!</definedName>
    <definedName name="Import_878">#REF!</definedName>
    <definedName name="Import_879">#REF!</definedName>
    <definedName name="Import_88">#REF!</definedName>
    <definedName name="Import_880">#REF!</definedName>
    <definedName name="Import_881">#REF!</definedName>
    <definedName name="Import_883">#REF!</definedName>
    <definedName name="Import_884">#REF!</definedName>
    <definedName name="Import_885">#REF!</definedName>
    <definedName name="Import_886">#REF!</definedName>
    <definedName name="Import_887">#REF!</definedName>
    <definedName name="Import_888">#REF!</definedName>
    <definedName name="Import_889">#REF!</definedName>
    <definedName name="Import_89">#REF!</definedName>
    <definedName name="Import_890">#REF!</definedName>
    <definedName name="Import_891">#REF!</definedName>
    <definedName name="Import_892">#REF!</definedName>
    <definedName name="Import_893">#REF!</definedName>
    <definedName name="Import_894">#REF!</definedName>
    <definedName name="Import_895">#REF!</definedName>
    <definedName name="Import_896">#REF!</definedName>
    <definedName name="Import_897">#REF!</definedName>
    <definedName name="Import_898">#REF!</definedName>
    <definedName name="Import_899">#REF!</definedName>
    <definedName name="Import_90">#REF!</definedName>
    <definedName name="Import_900">#REF!</definedName>
    <definedName name="Import_901">#REF!</definedName>
    <definedName name="Import_902">#REF!</definedName>
    <definedName name="Import_903">#REF!</definedName>
    <definedName name="Import_904">#REF!</definedName>
    <definedName name="Import_905">#REF!</definedName>
    <definedName name="Import_906">#REF!</definedName>
    <definedName name="Import_907">#REF!</definedName>
    <definedName name="Import_908">#REF!</definedName>
    <definedName name="Import_909">#REF!</definedName>
    <definedName name="Import_91">#REF!</definedName>
    <definedName name="Import_910">#REF!</definedName>
    <definedName name="Import_912">#REF!</definedName>
    <definedName name="Import_913">#REF!</definedName>
    <definedName name="Import_914">#REF!</definedName>
    <definedName name="Import_915">#REF!</definedName>
    <definedName name="Import_915_Orig">#REF!</definedName>
    <definedName name="Import_915_Prev">#REF!</definedName>
    <definedName name="Import_915_Proj">#REF!</definedName>
    <definedName name="Import_916_J">#REF!</definedName>
    <definedName name="Import_916_O">#REF!</definedName>
    <definedName name="Import_916_P">#REF!</definedName>
    <definedName name="Import_917_J">#REF!</definedName>
    <definedName name="Import_917_O">#REF!</definedName>
    <definedName name="Import_917_P">#REF!</definedName>
    <definedName name="Import_918_J">#REF!</definedName>
    <definedName name="Import_918_O">#REF!</definedName>
    <definedName name="Import_918_P">#REF!</definedName>
    <definedName name="Import_919_J">#REF!</definedName>
    <definedName name="Import_919_O">#REF!</definedName>
    <definedName name="Import_919_P">#REF!</definedName>
    <definedName name="Import_92">#REF!</definedName>
    <definedName name="Import_920_J">#REF!</definedName>
    <definedName name="Import_920_O">#REF!</definedName>
    <definedName name="Import_920_P">#REF!</definedName>
    <definedName name="Import_921_J">#REF!</definedName>
    <definedName name="Import_921_O">#REF!</definedName>
    <definedName name="Import_921_P">#REF!</definedName>
    <definedName name="Import_922_J">#REF!</definedName>
    <definedName name="Import_922_O">#REF!</definedName>
    <definedName name="Import_922_P">#REF!</definedName>
    <definedName name="Import_923_J">#REF!</definedName>
    <definedName name="Import_923_O">#REF!</definedName>
    <definedName name="Import_923_P">#REF!</definedName>
    <definedName name="Import_924_J">#REF!</definedName>
    <definedName name="Import_924_O">#REF!</definedName>
    <definedName name="Import_924_P">#REF!</definedName>
    <definedName name="Import_925_J">#REF!</definedName>
    <definedName name="Import_925_O">#REF!</definedName>
    <definedName name="Import_925_P">#REF!</definedName>
    <definedName name="Import_926_J">#REF!</definedName>
    <definedName name="Import_926_O">#REF!</definedName>
    <definedName name="Import_926_P">#REF!</definedName>
    <definedName name="Import_927_J">#REF!</definedName>
    <definedName name="Import_927_O">#REF!</definedName>
    <definedName name="Import_927_P">#REF!</definedName>
    <definedName name="Import_928_J">#REF!</definedName>
    <definedName name="Import_928_O">#REF!</definedName>
    <definedName name="Import_928_P">#REF!</definedName>
    <definedName name="Import_929_J">#REF!</definedName>
    <definedName name="Import_929_O">#REF!</definedName>
    <definedName name="Import_929_P">#REF!</definedName>
    <definedName name="Import_93">#REF!</definedName>
    <definedName name="Import_930_J">#REF!</definedName>
    <definedName name="Import_930_O">#REF!</definedName>
    <definedName name="Import_930_P">#REF!</definedName>
    <definedName name="Import_931_J">#REF!</definedName>
    <definedName name="Import_931_O">#REF!</definedName>
    <definedName name="Import_931_P">#REF!</definedName>
    <definedName name="Import_932_J">#REF!</definedName>
    <definedName name="Import_932_O">#REF!</definedName>
    <definedName name="Import_932_P">#REF!</definedName>
    <definedName name="Import_933_J">#REF!</definedName>
    <definedName name="Import_933_O">#REF!</definedName>
    <definedName name="Import_933_P">#REF!</definedName>
    <definedName name="Import_934_J">#REF!</definedName>
    <definedName name="Import_934_O">#REF!</definedName>
    <definedName name="Import_934_P">#REF!</definedName>
    <definedName name="Import_935_J">#REF!</definedName>
    <definedName name="Import_935_O">#REF!</definedName>
    <definedName name="Import_935_P">#REF!</definedName>
    <definedName name="Import_94">#REF!</definedName>
    <definedName name="Import_95">#REF!</definedName>
    <definedName name="Import_952">#REF!</definedName>
    <definedName name="Import_96">#REF!</definedName>
    <definedName name="Import_960">[4]Setup!$D$29:$D$33</definedName>
    <definedName name="Import_962">#REF!</definedName>
    <definedName name="Import_967">#REF!</definedName>
    <definedName name="Import_968">#REF!</definedName>
    <definedName name="Import_969">#REF!</definedName>
    <definedName name="Import_97">#REF!</definedName>
    <definedName name="Import_970">#REF!</definedName>
    <definedName name="Import_971">#REF!</definedName>
    <definedName name="Import_972">#REF!</definedName>
    <definedName name="Import_973">#REF!</definedName>
    <definedName name="Import_974">#REF!</definedName>
    <definedName name="Import_975">#REF!</definedName>
    <definedName name="Import_976">#REF!</definedName>
    <definedName name="Import_977">#REF!</definedName>
    <definedName name="Import_979">#REF!</definedName>
    <definedName name="Import_98">#REF!</definedName>
    <definedName name="Import_981">#REF!</definedName>
    <definedName name="Import_982">#REF!</definedName>
    <definedName name="Import_983">#REF!</definedName>
    <definedName name="Import_984">#REF!</definedName>
    <definedName name="Import_985">#REF!</definedName>
    <definedName name="Import_986">#REF!</definedName>
    <definedName name="Import_987">#REF!</definedName>
    <definedName name="Import_988">#REF!</definedName>
    <definedName name="Import_989">#REF!</definedName>
    <definedName name="Import_99">#REF!</definedName>
    <definedName name="Import_990">#REF!</definedName>
    <definedName name="Import_991">#REF!</definedName>
    <definedName name="Import_992">#REF!</definedName>
    <definedName name="Import_993">#REF!</definedName>
    <definedName name="Import_994">#REF!</definedName>
    <definedName name="Import_995">#REF!</definedName>
    <definedName name="Import_997">#REF!</definedName>
    <definedName name="Import_999">#REF!</definedName>
    <definedName name="Input_Cols">#REF!</definedName>
    <definedName name="Input_Start">#REF!</definedName>
    <definedName name="Input_T">#REF!</definedName>
    <definedName name="Input_View">[3]Input!$H$7</definedName>
    <definedName name="InputManualInputAll">[3]Input!$B$94,[3]Input!$B$154,[3]Input!$B$193,[3]Input!$B$215,[3]Input!$B$232,[3]Input!$B$247,[3]Input!$B$269,[3]Input!$B$286,[3]Input!$B$334,[3]Input!$B$350,[3]Input!$B$390,[3]Input!$B$413,[3]Input!$B$638</definedName>
    <definedName name="Inputrow">#REF!</definedName>
    <definedName name="InsC1">#REF!</definedName>
    <definedName name="InsC1_cumm">#REF!</definedName>
    <definedName name="InsConst">#REF!</definedName>
    <definedName name="InsDep_Chk">#REF!</definedName>
    <definedName name="InsDep_ChkBalance">#REF!</definedName>
    <definedName name="InsFi1">#REF!</definedName>
    <definedName name="InsFi1_cumm">#REF!</definedName>
    <definedName name="InsFin">#REF!</definedName>
    <definedName name="InsHOArea">#REF!</definedName>
    <definedName name="InsHOUnits">#REF!</definedName>
    <definedName name="InsL1">#REF!</definedName>
    <definedName name="InsL1_cumm">#REF!</definedName>
    <definedName name="InsL2">#REF!</definedName>
    <definedName name="InsL2_cumm">#REF!</definedName>
    <definedName name="InsLandcos">#REF!</definedName>
    <definedName name="InsLandH">#REF!</definedName>
    <definedName name="InsLandpay">#REF!</definedName>
    <definedName name="InsLe1">#REF!</definedName>
    <definedName name="InsLe1_cumm">#REF!</definedName>
    <definedName name="InsLh1">#REF!</definedName>
    <definedName name="InsLh1_cumm">#REF!</definedName>
    <definedName name="InsM1">#REF!</definedName>
    <definedName name="InsM1_cumm">#REF!</definedName>
    <definedName name="InsM12">#REF!</definedName>
    <definedName name="InsM12_cumm">#REF!</definedName>
    <definedName name="InsM13">#REF!</definedName>
    <definedName name="InsM13_cumm">#REF!</definedName>
    <definedName name="InsMisc">#REF!</definedName>
    <definedName name="InsMisc2">#REF!</definedName>
    <definedName name="InsMisc3">#REF!</definedName>
    <definedName name="InsOt1">#REF!</definedName>
    <definedName name="InsOt1_cumm">#REF!</definedName>
    <definedName name="Insoth">#REF!</definedName>
    <definedName name="InsP1">#REF!</definedName>
    <definedName name="InsP1_cumm">#REF!</definedName>
    <definedName name="InsProf">#REF!</definedName>
    <definedName name="InsRe1">#REF!</definedName>
    <definedName name="InsRe1_cumm">#REF!</definedName>
    <definedName name="InsRent">#REF!</definedName>
    <definedName name="InsSa1">#REF!</definedName>
    <definedName name="InsSa1_cumm">#REF!</definedName>
    <definedName name="InsSales">#REF!</definedName>
    <definedName name="InsSc1">#REF!</definedName>
    <definedName name="InsSc1_cumm">#REF!</definedName>
    <definedName name="InsSellc">#REF!</definedName>
    <definedName name="InsSt1">#REF!</definedName>
    <definedName name="InsSt1_cumm">#REF!</definedName>
    <definedName name="InsStat">#REF!</definedName>
    <definedName name="InsTen">#REF!</definedName>
    <definedName name="Integrity">[8]Control!$F$145</definedName>
    <definedName name="Interest">#REF!</definedName>
    <definedName name="interest_input">#REF!</definedName>
    <definedName name="Interest1">#REF!</definedName>
    <definedName name="Interest10a">#REF!</definedName>
    <definedName name="Interest10b">#REF!</definedName>
    <definedName name="Interest1a">#REF!</definedName>
    <definedName name="Interest1b">#REF!</definedName>
    <definedName name="Interest2">#REF!</definedName>
    <definedName name="Interest2a">#REF!</definedName>
    <definedName name="Interest2b">#REF!</definedName>
    <definedName name="Interest3a">#REF!</definedName>
    <definedName name="Interest3b">#REF!</definedName>
    <definedName name="Interest4a">#REF!</definedName>
    <definedName name="Interest4b">#REF!</definedName>
    <definedName name="Interest5a">#REF!</definedName>
    <definedName name="Interest5b">#REF!</definedName>
    <definedName name="Interest6a">#REF!</definedName>
    <definedName name="Interest6b">#REF!</definedName>
    <definedName name="Interest7a">#REF!</definedName>
    <definedName name="Interest7b">#REF!</definedName>
    <definedName name="Interest8a">#REF!</definedName>
    <definedName name="Interest8b">#REF!</definedName>
    <definedName name="Interest9a">#REF!</definedName>
    <definedName name="Interest9b">#REF!</definedName>
    <definedName name="InterestP">#REF!</definedName>
    <definedName name="interestpas">#REF!,#REF!,#REF!,#REF!,#REF!</definedName>
    <definedName name="InterestR1">#REF!</definedName>
    <definedName name="InterestR10">#REF!</definedName>
    <definedName name="InterestR2">#REF!</definedName>
    <definedName name="InterestR3">#REF!</definedName>
    <definedName name="InterestR4">#REF!</definedName>
    <definedName name="InterestR5">#REF!</definedName>
    <definedName name="InterestR6">#REF!</definedName>
    <definedName name="InterestR7">#REF!</definedName>
    <definedName name="InterestR8">#REF!</definedName>
    <definedName name="InterestR9">#REF!</definedName>
    <definedName name="InterestRate">#REF!</definedName>
    <definedName name="InterestRS">#REF!</definedName>
    <definedName name="InterestSa">#REF!</definedName>
    <definedName name="InterestSb">#REF!</definedName>
    <definedName name="InterestSt1">#REF!</definedName>
    <definedName name="InterestSt10">#REF!</definedName>
    <definedName name="InterestSt2">#REF!</definedName>
    <definedName name="InterestSt3">#REF!</definedName>
    <definedName name="InterestSt4">#REF!</definedName>
    <definedName name="InterestSt5">#REF!</definedName>
    <definedName name="InterestSt6">#REF!</definedName>
    <definedName name="InterestSt7">#REF!</definedName>
    <definedName name="InterestSt8">#REF!</definedName>
    <definedName name="InterestSt9">#REF!</definedName>
    <definedName name="InterestStS">#REF!</definedName>
    <definedName name="IPcapex">[7]InvProperties!$F$172:$AS$172</definedName>
    <definedName name="IQ_ADDIN" hidden="1">"AUTO"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43824.7218518518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sLite" hidden="1">[3]Controls!$B$114</definedName>
    <definedName name="JVYes">[4]Setup!$N$185</definedName>
    <definedName name="L1Rate">#REF!</definedName>
    <definedName name="L2Rate">#REF!</definedName>
    <definedName name="L3Rate">#REF!</definedName>
    <definedName name="Land_Cost">#REF!</definedName>
    <definedName name="LandCostCFEnd">#REF!</definedName>
    <definedName name="LandMI">[5]Controls!$C$48</definedName>
    <definedName name="LandPayCFEnd">#REF!</definedName>
    <definedName name="LandpMI">[5]Controls!$C$41</definedName>
    <definedName name="Landpriceinput">#REF!</definedName>
    <definedName name="LanduseCF1End">#REF!</definedName>
    <definedName name="LanduseCF2End">#REF!</definedName>
    <definedName name="LanduseCF3End">#REF!</definedName>
    <definedName name="LandUseList">[3]Input!$C$304:$C$314</definedName>
    <definedName name="LandUseListOffset">IF(IsLite,OFFSET([3]Input!$C$304,0,0,5,1),[3]Input!$C$304:$C$314)</definedName>
    <definedName name="LanduseStock1End">#REF!</definedName>
    <definedName name="LanduseStock2End">#REF!</definedName>
    <definedName name="LanduseStock3End">#REF!</definedName>
    <definedName name="LanduseStock4End">#REF!</definedName>
    <definedName name="LanduseStock5End">#REF!</definedName>
    <definedName name="LanduseStock6End">#REF!</definedName>
    <definedName name="Lastheading">#REF!</definedName>
    <definedName name="Lasttime">#REF!</definedName>
    <definedName name="lasttimeoverd">#REF!</definedName>
    <definedName name="LeasingCFEnd">#REF!</definedName>
    <definedName name="LeasMI">[3]Controls!$C$57</definedName>
    <definedName name="License10">#REF!</definedName>
    <definedName name="License4">#REF!</definedName>
    <definedName name="Line1_Adv">#REF!</definedName>
    <definedName name="Line1_Arr">#REF!</definedName>
    <definedName name="Line10_Adv">#REF!</definedName>
    <definedName name="Line10_Arr">#REF!</definedName>
    <definedName name="Line2_Adv">#REF!</definedName>
    <definedName name="Line2_Arr">#REF!</definedName>
    <definedName name="Line3_Adv">#REF!</definedName>
    <definedName name="Line3_Arr">#REF!</definedName>
    <definedName name="Line4_Adv">#REF!</definedName>
    <definedName name="Line4_Arr">#REF!</definedName>
    <definedName name="Line5_Adv">#REF!</definedName>
    <definedName name="Line5_Arr">#REF!</definedName>
    <definedName name="Line6_Adv">#REF!</definedName>
    <definedName name="Line6_Arr">#REF!</definedName>
    <definedName name="Line7_Adv">#REF!</definedName>
    <definedName name="Line7_Arr">#REF!</definedName>
    <definedName name="Line8_Adv">#REF!</definedName>
    <definedName name="Line8_Arr">#REF!</definedName>
    <definedName name="Line9_Adv">#REF!</definedName>
    <definedName name="Line9_Arr">#REF!</definedName>
    <definedName name="LineFeeUsed_1">#REF!</definedName>
    <definedName name="LineFeeUsed_10">#REF!</definedName>
    <definedName name="LineFeeUsed_2">#REF!</definedName>
    <definedName name="LineFeeUsed_3">#REF!</definedName>
    <definedName name="LineFeeUsed_4">#REF!</definedName>
    <definedName name="LineFeeUsed_5">#REF!</definedName>
    <definedName name="LineFeeUsed_6">#REF!</definedName>
    <definedName name="LineFeeUsed_7">#REF!</definedName>
    <definedName name="LineFeeUsed_8">#REF!</definedName>
    <definedName name="LineFeeUsed_9">#REF!</definedName>
    <definedName name="LineFeeUsed_S">#REF!</definedName>
    <definedName name="LineS_Adv">#REF!</definedName>
    <definedName name="LineS_Arr">#REF!</definedName>
    <definedName name="List_landuse">[4]Calc!$Y$508:$Y$518</definedName>
    <definedName name="List_RCP">[4]Profiles!$S$4:$AM$4</definedName>
    <definedName name="Loan1">#REF!</definedName>
    <definedName name="Loan2">#REF!</definedName>
    <definedName name="Loan3">#REF!</definedName>
    <definedName name="LoanS">#REF!</definedName>
    <definedName name="LoansUsed">[3]Summary!$AJ$151</definedName>
    <definedName name="LOCF">#REF!</definedName>
    <definedName name="Manual_DataBSt">#REF!</definedName>
    <definedName name="Manual_DataSt">#REF!</definedName>
    <definedName name="MaxAcc">#REF!</definedName>
    <definedName name="MBColumn">[4]Summary!$F$15,[4]Summary!$T$15:$U$15</definedName>
    <definedName name="MBEditRange">[4]Summary!$F$15:$F$16,[4]Summary!$F$20:$F$33,[4]Summary!$F$38:$F$52,[4]Summary!$F$55:$F$56,[4]Summary!$F$58,[4]Summary!$F$61:$F$62,[4]Summary!$F$64:$F$80,[4]Summary!$F$82:$F$83,[4]Summary!$F$88:$F$89,[4]Summary!$F$91:$F$94,[4]Summary!$F$96:$F$99,[4]Summary!$F$101:$F$105</definedName>
    <definedName name="MBEditRange1">[4]Summary!$F$123:$F$126,[4]Summary!$F$128:$F$132,[4]Summary!$F$134:$F$137,[4]Summary!$F$139:$F$142,[4]Summary!$F$144:$F$151,[4]Summary!$F$153:$F$156,[4]Summary!$F$158:$F$161,[4]Summary!$F$163:$F$170,[4]Summary!$F$172:$F$175</definedName>
    <definedName name="MBEditRange2">[4]Summary!$F$196:$F$199,[4]Summary!$F$201:$F$207,[4]Summary!$F$209:$F$212,[4]Summary!$F$232:$F$235,[4]Summary!$F$237:$F$244,[4]Summary!$F$246:$F$249,[4]Summary!$F$177:$F$180,[4]Summary!$F$182:$F$189,[4]Summary!$F$191:$F$194,[4]Summary!$F$214:$F$217,[4]Summary!$F$219:$F$226,[4]Summary!$F$228:$F$230</definedName>
    <definedName name="Mezzrepay10a">#REF!</definedName>
    <definedName name="Mezzrepay10b">#REF!</definedName>
    <definedName name="Mezzrepay1a">#REF!</definedName>
    <definedName name="Mezzrepay1b">#REF!</definedName>
    <definedName name="Mezzrepay2a">#REF!</definedName>
    <definedName name="Mezzrepay2b">#REF!</definedName>
    <definedName name="Mezzrepay3a">#REF!</definedName>
    <definedName name="Mezzrepay3b">#REF!</definedName>
    <definedName name="Mezzrepay4a">#REF!</definedName>
    <definedName name="Mezzrepay4b">#REF!</definedName>
    <definedName name="Mezzrepay5a">#REF!</definedName>
    <definedName name="Mezzrepay5b">#REF!</definedName>
    <definedName name="Mezzrepay6a">#REF!</definedName>
    <definedName name="Mezzrepay6b">#REF!</definedName>
    <definedName name="Mezzrepay7a">#REF!</definedName>
    <definedName name="Mezzrepay7b">#REF!</definedName>
    <definedName name="Mezzrepay8a">#REF!</definedName>
    <definedName name="Mezzrepay8b">#REF!</definedName>
    <definedName name="Mezzrepay9a">#REF!</definedName>
    <definedName name="Mezzrepay9b">#REF!</definedName>
    <definedName name="MezzrepayR1">#REF!</definedName>
    <definedName name="MezzrepayR10">#REF!</definedName>
    <definedName name="MezzrepayR2">#REF!</definedName>
    <definedName name="MezzrepayR3">#REF!</definedName>
    <definedName name="MezzrepayR4">#REF!</definedName>
    <definedName name="MezzrepayR5">#REF!</definedName>
    <definedName name="MezzrepayR6">#REF!</definedName>
    <definedName name="MezzrepayR7">#REF!</definedName>
    <definedName name="MezzrepayR8">#REF!</definedName>
    <definedName name="MezzrepayR9">#REF!</definedName>
    <definedName name="mgmtFee">[7]Dash!$C$154</definedName>
    <definedName name="MI_1">#REF!</definedName>
    <definedName name="MI_10">#REF!</definedName>
    <definedName name="MI_11">#REF!</definedName>
    <definedName name="MI_12">#REF!</definedName>
    <definedName name="MI_13">#REF!</definedName>
    <definedName name="MI_14">#REF!</definedName>
    <definedName name="MI_15">#REF!</definedName>
    <definedName name="MI_16">#REF!</definedName>
    <definedName name="MI_17">#REF!</definedName>
    <definedName name="MI_18">#REF!</definedName>
    <definedName name="MI_19">#REF!</definedName>
    <definedName name="MI_2">#REF!</definedName>
    <definedName name="MI_20">#REF!</definedName>
    <definedName name="MI_21">#REF!</definedName>
    <definedName name="MI_22">#REF!</definedName>
    <definedName name="MI_23">#REF!</definedName>
    <definedName name="MI_3">#REF!</definedName>
    <definedName name="MI_4">#REF!</definedName>
    <definedName name="MI_5">#REF!</definedName>
    <definedName name="MI_6">#REF!</definedName>
    <definedName name="MI_7">#REF!</definedName>
    <definedName name="MI_8">#REF!</definedName>
    <definedName name="MI_9">#REF!</definedName>
    <definedName name="MilestoneItems_RowID">[4]Controls!$A$1229:$A$1628</definedName>
    <definedName name="MIReset">#REF!,#REF!,#REF!,#REF!,#REF!,#REF!,#REF!,#REF!,#REF!,#REF!,#REF!,#REF!,#REF!,#REF!,#REF!</definedName>
    <definedName name="Misc2CFEnd">#REF!</definedName>
    <definedName name="Misc2MI">[5]Controls!$C$45</definedName>
    <definedName name="Misc3CFEnd">#REF!</definedName>
    <definedName name="Misc3MI">[5]Controls!$C$46</definedName>
    <definedName name="MiscCFEnd">#REF!</definedName>
    <definedName name="MiscMI">[5]Controls!$C$47</definedName>
    <definedName name="ModelLife">[4]Calc!$C$28</definedName>
    <definedName name="modelStart">[7]Dash!$C$3</definedName>
    <definedName name="MonthlyCouponRate">#REF!</definedName>
    <definedName name="MOV" hidden="1">"MOV"</definedName>
    <definedName name="Name2" hidden="1">UPPER(TEXT([0]!EOMDATE([0]!CurMth,0),"mmm yy"))</definedName>
    <definedName name="Name3" hidden="1">UPPER(TEXT([0]!EOMDATE([0]!CurMth,-1),"mmm yy"))</definedName>
    <definedName name="Name4" hidden="1">UPPER(TEXT([0]!EOMDATE([0]!CurMth,-1),"mmm yy"))</definedName>
    <definedName name="NoName" hidden="1">{#N/A,#N/A,FALSE,"Asset Forecast";#N/A,#N/A,FALSE,"AP Summary";#N/A,#N/A,FALSE,"Income";#N/A,#N/A,FALSE,"Capex &amp; Sinking Fund";#N/A,#N/A,FALSE,"Rev &amp; Exp Variance";#N/A,#N/A,FALSE,"Cashflow Projections";#N/A,#N/A,FALSE,"Current Issues";#N/A,#N/A,FALSE,"Forecast/Variance Report";#N/A,#N/A,FALSE,"MatProjections"}</definedName>
    <definedName name="noofrows">#REF!</definedName>
    <definedName name="NoOfYears">[4]Controls!$C$106</definedName>
    <definedName name="Normal_format">#REF!</definedName>
    <definedName name="Nothing" hidden="1">{#N/A,#N/A,FALSE,"Asset Forecast";#N/A,#N/A,FALSE,"AP Summary";#N/A,#N/A,FALSE,"Income";#N/A,#N/A,FALSE,"Capex &amp; Sinking Fund";#N/A,#N/A,FALSE,"Rev &amp; Exp Variance";#N/A,#N/A,FALSE,"Cashflow Projections";#N/A,#N/A,FALSE,"Current Issues";#N/A,#N/A,FALSE,"Forecast/Variance Report";#N/A,#N/A,FALSE,"MatProjections"}</definedName>
    <definedName name="npv">#REF!</definedName>
    <definedName name="NumRow1">#REF!</definedName>
    <definedName name="NumRow2">#REF!</definedName>
    <definedName name="NumRow3">#REF!</definedName>
    <definedName name="NumRow4">#REF!</definedName>
    <definedName name="NumRow5">#REF!</definedName>
    <definedName name="OincMI">[3]Controls!$C$56</definedName>
    <definedName name="Orig_CF">#REF!</definedName>
    <definedName name="Orig_test">#REF!</definedName>
    <definedName name="OtherIncCFEnd">#REF!</definedName>
    <definedName name="overdcopy">#REF!</definedName>
    <definedName name="OverdFill">#REF!</definedName>
    <definedName name="overdpas">#REF!</definedName>
    <definedName name="ownercf">#REF!</definedName>
    <definedName name="ownloanpas">#REF!</definedName>
    <definedName name="OZUK">[4]Controls!$A$124</definedName>
    <definedName name="Pal_Workbook_GUID" hidden="1">"UNAVYWDB7X392ZZ1MJ9W5CUZ"</definedName>
    <definedName name="Paste_Fin0">#REF!</definedName>
    <definedName name="Paste_Fin1">#REF!</definedName>
    <definedName name="Paste_Fin2">#REF!</definedName>
    <definedName name="Paste_Fin3">#REF!</definedName>
    <definedName name="Paste_Fin4">#REF!</definedName>
    <definedName name="Paste_Fin5">#REF!</definedName>
    <definedName name="PaybackFill">#REF!</definedName>
    <definedName name="PContMI">[5]Controls!$C$56</definedName>
    <definedName name="POS" hidden="1">UPPER(TEXT([0]!EOMDATE([0]!CurMth,-1),"mmm yy"))</definedName>
    <definedName name="Prev_CF">#REF!</definedName>
    <definedName name="Prev_CFUndo">#REF!</definedName>
    <definedName name="Prev_Export136Undo">#REF!</definedName>
    <definedName name="Prev_Export137Undo">#REF!</definedName>
    <definedName name="Prev_Export138Undo">#REF!</definedName>
    <definedName name="Prev_Export139Undo">#REF!</definedName>
    <definedName name="Prev_Export15Undo">#REF!</definedName>
    <definedName name="Prev_Export16Undo">#REF!</definedName>
    <definedName name="Prev_Export17Undo">#REF!</definedName>
    <definedName name="Prev_Export18Undo">#REF!</definedName>
    <definedName name="Prev_Export19Undo">#REF!</definedName>
    <definedName name="Prev_Export20Undo">#REF!</definedName>
    <definedName name="Prev_Export21Undo">#REF!</definedName>
    <definedName name="Prev_Export22Undo">#REF!</definedName>
    <definedName name="Prev_Export2Undo">#REF!</definedName>
    <definedName name="Prev_Export3Undo">#REF!</definedName>
    <definedName name="Prev_Export4Undo">#REF!</definedName>
    <definedName name="Prev_ExportUndo">#REF!</definedName>
    <definedName name="Prev_Import_1458Undo">#REF!</definedName>
    <definedName name="Prev_Import_157Undo">#REF!</definedName>
    <definedName name="Prev_Import_270Undo">#REF!</definedName>
    <definedName name="Prev_Import_354Undo">#REF!</definedName>
    <definedName name="Prev_Import_358Undo">#REF!</definedName>
    <definedName name="Prev_Import_362Undo">#REF!</definedName>
    <definedName name="Prev_Import_915Undo">#REF!</definedName>
    <definedName name="Prev_test">#REF!</definedName>
    <definedName name="Print_CashFlowLS">#REF!</definedName>
    <definedName name="Print_CashFlowYR">#REF!</definedName>
    <definedName name="Print_CurrFore">#REF!</definedName>
    <definedName name="Print_FullCF">#REF!</definedName>
    <definedName name="Print_Gantt">#REF!</definedName>
    <definedName name="Print_Input">#REF!</definedName>
    <definedName name="Print_SumCF">#REF!</definedName>
    <definedName name="Print_SumCurrFore">#REF!</definedName>
    <definedName name="PrintAccData">#REF!</definedName>
    <definedName name="PrintCFSubCol">#REF!,#REF!,#REF!,#REF!,#REF!,#REF!,#REF!</definedName>
    <definedName name="PrintCFSubCol2">#REF!,#REF!</definedName>
    <definedName name="PrintOrigVar">#REF!,#REF!,#REF!,#REF!,#REF!</definedName>
    <definedName name="PrintPrevVar">#REF!,#REF!,#REF!,#REF!,#REF!,#REF!,#REF!,#REF!</definedName>
    <definedName name="PrintProjVar">#REF!,#REF!,#REF!,#REF!,#REF!,#REF!,#REF!,#REF!</definedName>
    <definedName name="ProfCFEnd">#REF!</definedName>
    <definedName name="Profeesend">#REF!</definedName>
    <definedName name="ProfileChk">[4]Profiles!$S$61:$AM$61</definedName>
    <definedName name="Proj_CF">#REF!</definedName>
    <definedName name="Proj_sumcol">[4]Summary!$H$15,[4]Summary!$P$15</definedName>
    <definedName name="Proj_test">#REF!</definedName>
    <definedName name="ProjContingencyBal">[4]Controls!$D$393</definedName>
    <definedName name="Project_Check">#REF!</definedName>
    <definedName name="projectod">0</definedName>
    <definedName name="ProMI">[5]Controls!$C$42</definedName>
    <definedName name="ProRataTable">[4]Calc!$U$27:$U$30</definedName>
    <definedName name="Purchase_Price">#REF!</definedName>
    <definedName name="PurchasePrice">#REF!</definedName>
    <definedName name="Qtripgrowth">[7]InvProperties!$C$144</definedName>
    <definedName name="ratesoncash">[7]Dash!$C$162</definedName>
    <definedName name="Ratios">[4]Setup!$C$248:$C$251</definedName>
    <definedName name="RCPView">[4]Setup!$N$179</definedName>
    <definedName name="Red_row">#REF!,#REF!,#REF!</definedName>
    <definedName name="Refin1_result">[4]Controls!$B$580</definedName>
    <definedName name="Refin10_result">[3]Controls!$AC$514</definedName>
    <definedName name="Refin2_result">[4]Controls!$E$580</definedName>
    <definedName name="Refin3_result">[4]Controls!$H$580</definedName>
    <definedName name="Refin4_result">[3]Controls!$K$514</definedName>
    <definedName name="Refin5_result">[3]Controls!$N$514</definedName>
    <definedName name="Refin6_result">[3]Controls!$Q$514</definedName>
    <definedName name="Refin7_result">[3]Controls!$T$514</definedName>
    <definedName name="Refin8_result">[3]Controls!$W$514</definedName>
    <definedName name="Refin9_result">[3]Controls!$Z$514</definedName>
    <definedName name="Refore_cols">#REF!</definedName>
    <definedName name="RentEscRange">#REF!</definedName>
    <definedName name="RentMI">[3]Controls!$C$54</definedName>
    <definedName name="RentRate">[4]Setup!$D$213:$D$218</definedName>
    <definedName name="RentRateCheck">#REF!</definedName>
    <definedName name="RepayEqFill">#REF!</definedName>
    <definedName name="ResetForm">#REF!</definedName>
    <definedName name="resizeRCP">[4]Controls!$E$145</definedName>
    <definedName name="Rest_Period">[4]Setup!$N$188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ngTaxPaste">#REF!</definedName>
    <definedName name="Row_1">#REF!</definedName>
    <definedName name="Row_10">#REF!</definedName>
    <definedName name="Row_10a">#REF!</definedName>
    <definedName name="Row_11">#REF!</definedName>
    <definedName name="Row_12">#REF!</definedName>
    <definedName name="Row_13">#REF!</definedName>
    <definedName name="Row_15">#REF!</definedName>
    <definedName name="Row_2">#REF!</definedName>
    <definedName name="Row_3">#REF!</definedName>
    <definedName name="Row_4">#REF!</definedName>
    <definedName name="Row_5">#REF!</definedName>
    <definedName name="Row_6">#REF!</definedName>
    <definedName name="Row_7">#REF!</definedName>
    <definedName name="Row_8">#REF!</definedName>
    <definedName name="Row_9">#REF!</definedName>
    <definedName name="Row_CFBottom">#REF!</definedName>
    <definedName name="Row_con">#REF!</definedName>
    <definedName name="Row_con_h">#REF!</definedName>
    <definedName name="Row_db1">#REF!</definedName>
    <definedName name="Row_db2">#REF!</definedName>
    <definedName name="Row_db3">#REF!</definedName>
    <definedName name="Row_dbS">#REF!</definedName>
    <definedName name="Row_DepositSumm">#REF!</definedName>
    <definedName name="Row_equ">#REF!</definedName>
    <definedName name="Row_fin">#REF!</definedName>
    <definedName name="Row_HOArea">#REF!</definedName>
    <definedName name="Row_HOUnits">#REF!</definedName>
    <definedName name="Row_InsDep_Uses">#REF!</definedName>
    <definedName name="Row_lan">#REF!</definedName>
    <definedName name="Row_lhc">#REF!</definedName>
    <definedName name="Row_mis">#REF!</definedName>
    <definedName name="Row_mis2">#REF!</definedName>
    <definedName name="Row_mis3">#REF!</definedName>
    <definedName name="Row_oinc">#REF!</definedName>
    <definedName name="Row_Other">#REF!</definedName>
    <definedName name="Row_Pro">#REF!</definedName>
    <definedName name="Row_ren">#REF!</definedName>
    <definedName name="Row_sal">#REF!</definedName>
    <definedName name="Row_sel">#REF!</definedName>
    <definedName name="Row_sel_h">#REF!</definedName>
    <definedName name="Row_sta">#REF!</definedName>
    <definedName name="Row_Stock_H">#REF!</definedName>
    <definedName name="Row_Stock_HA">#REF!</definedName>
    <definedName name="Row_Stock_HAUses">#REF!</definedName>
    <definedName name="Row_Stock_Header">#REF!</definedName>
    <definedName name="Row_Stock_HQ">#REF!</definedName>
    <definedName name="Row_Stock_HQUses">#REF!</definedName>
    <definedName name="Row_Stock_HV">#REF!</definedName>
    <definedName name="Row_Stock_HVUses">#REF!</definedName>
    <definedName name="Row_Stock_S">#REF!</definedName>
    <definedName name="Row_Stock_SA">#REF!</definedName>
    <definedName name="Row_Stock_SAUses">#REF!</definedName>
    <definedName name="Row_Stock_SQ">#REF!</definedName>
    <definedName name="Row_Stock_SQUses">#REF!</definedName>
    <definedName name="Row_Stock_SV">#REF!</definedName>
    <definedName name="Row_Stock_SVUses">#REF!</definedName>
    <definedName name="Row_ten">#REF!</definedName>
    <definedName name="Row_ten_h">#REF!</definedName>
    <definedName name="RowCF">#REF!</definedName>
    <definedName name="RowLock_1">#REF!</definedName>
    <definedName name="RowLock_10">#REF!</definedName>
    <definedName name="RowLock_11">#REF!</definedName>
    <definedName name="RowLock_12">#REF!</definedName>
    <definedName name="RowLock_13">#REF!</definedName>
    <definedName name="RowLock_14">#REF!</definedName>
    <definedName name="RowLock_15">#REF!</definedName>
    <definedName name="RowLock_16">#REF!</definedName>
    <definedName name="RowLock_17">#REF!</definedName>
    <definedName name="RowLock_18">#REF!</definedName>
    <definedName name="RowLock_19">#REF!</definedName>
    <definedName name="RowLock_2">#REF!</definedName>
    <definedName name="RowLock_20">#REF!</definedName>
    <definedName name="RowLock_21">#REF!</definedName>
    <definedName name="RowLock_22">#REF!</definedName>
    <definedName name="RowLock_23">#REF!</definedName>
    <definedName name="RowLock_24">#REF!</definedName>
    <definedName name="RowLock_25">#REF!</definedName>
    <definedName name="RowLock_26">#REF!</definedName>
    <definedName name="RowLock_27">#REF!</definedName>
    <definedName name="RowLock_28">#REF!</definedName>
    <definedName name="RowLock_29">#REF!</definedName>
    <definedName name="RowLock_3">#REF!</definedName>
    <definedName name="RowLock_30">#REF!</definedName>
    <definedName name="RowLock_31">#REF!</definedName>
    <definedName name="RowLock_32">#REF!</definedName>
    <definedName name="RowLock_33">#REF!</definedName>
    <definedName name="RowLock_34">#REF!</definedName>
    <definedName name="RowLock_35">#REF!</definedName>
    <definedName name="RowLock_36">#REF!</definedName>
    <definedName name="RowLock_37">#REF!</definedName>
    <definedName name="RowLock_38">#REF!</definedName>
    <definedName name="RowLock_39">#REF!</definedName>
    <definedName name="RowLock_4">#REF!</definedName>
    <definedName name="RowLock_40">#REF!</definedName>
    <definedName name="RowLock_41">#REF!</definedName>
    <definedName name="RowLock_42">#REF!</definedName>
    <definedName name="RowLock_43">#REF!</definedName>
    <definedName name="RowLock_44">#REF!</definedName>
    <definedName name="RowLock_45">#REF!</definedName>
    <definedName name="RowLock_46">#REF!</definedName>
    <definedName name="RowLock_47">#REF!</definedName>
    <definedName name="RowLock_48">#REF!</definedName>
    <definedName name="RowLock_49">#REF!</definedName>
    <definedName name="RowLock_5">#REF!</definedName>
    <definedName name="RowLock_50">#REF!</definedName>
    <definedName name="RowLock_51">#REF!</definedName>
    <definedName name="RowLock_52">#REF!</definedName>
    <definedName name="RowLock_53">#REF!</definedName>
    <definedName name="RowLock_6">#REF!</definedName>
    <definedName name="RowLock_7">#REF!</definedName>
    <definedName name="RowLock_8">#REF!</definedName>
    <definedName name="RowLock_9">#REF!</definedName>
    <definedName name="RowLockCF_Count">#REF!</definedName>
    <definedName name="RowLockInputs_Count">#REF!</definedName>
    <definedName name="rows1">#REF!</definedName>
    <definedName name="rows2">#REF!</definedName>
    <definedName name="RRRR" hidden="1">UPPER(TEXT([0]!EOMDATE([0]!CurMth,0),"mmm yy"))</definedName>
    <definedName name="RRRRR" hidden="1">UPPER(TEXT([0]!EOMDATE([0]!CurMth,-1),"mmm yy"))</definedName>
    <definedName name="RRRRRR" hidden="1">UPPER(TEXT([0]!EOMDATE([0]!CurMth,-1),"mmm yy"))</definedName>
    <definedName name="RRRRRRR" hidden="1">UPPER(TEXT([0]!EOMDATE([0]!CurMth,0),"mmm yy"))</definedName>
    <definedName name="RRRRRRRRR" hidden="1">UPPER(TEXT([0]!EOMDATE([0]!CurMth,-1),"mmm yy"))</definedName>
    <definedName name="RRRRRRRRRR" hidden="1">UPPER(TEXT([0]!EOMDATE([0]!CurMth,-1),"mmm yy"))</definedName>
    <definedName name="SaleCFEnd">#REF!</definedName>
    <definedName name="SaleRate">[4]Setup!$D$209:$D$210</definedName>
    <definedName name="Salesend">#REF!</definedName>
    <definedName name="SalesMI">[3]Controls!$C$53</definedName>
    <definedName name="SalesRateCheck">#REF!</definedName>
    <definedName name="SAPBEXrevision" hidden="1">1</definedName>
    <definedName name="SAPBEXsysID" hidden="1">"PBW"</definedName>
    <definedName name="SAPBEXwbID" hidden="1">"3T777577KYPGNXVKWX3PVT39F"</definedName>
    <definedName name="SCurveList">[4]Profiles!$B$81:$B$93</definedName>
    <definedName name="SCurveListOffset">IF(IsLite,[3]Profiles!$B$81:$B$83,[0]!SCurveList)</definedName>
    <definedName name="SellingCFEnd">#REF!</definedName>
    <definedName name="SellMI">[3]Controls!$C$52</definedName>
    <definedName name="SeniorLimit">[4]Setup!$N$236</definedName>
    <definedName name="solver_lin" hidden="1">0</definedName>
    <definedName name="solver_num" hidden="1">0</definedName>
    <definedName name="solver_typ" hidden="1">3</definedName>
    <definedName name="solver_val" hidden="1">399732</definedName>
    <definedName name="SshowAll">[3]Summary!$A$203:$A$245,[3]Summary!$A$17:$A$169</definedName>
    <definedName name="StageCF_StageList">'[4]Stage CF'!$A$7:$A$156</definedName>
    <definedName name="Stamp_Duty">#REF!</definedName>
    <definedName name="Stamp_hide">#REF!</definedName>
    <definedName name="Start_Cols">#REF!</definedName>
    <definedName name="StartL1">#REF!</definedName>
    <definedName name="StartL10">#REF!</definedName>
    <definedName name="StartL2">#REF!</definedName>
    <definedName name="StartL3">#REF!</definedName>
    <definedName name="StartL4">#REF!</definedName>
    <definedName name="StartL5">#REF!</definedName>
    <definedName name="StartL6">#REF!</definedName>
    <definedName name="StartL7">#REF!</definedName>
    <definedName name="StartL8">#REF!</definedName>
    <definedName name="StartL9">#REF!</definedName>
    <definedName name="StartLS">#REF!</definedName>
    <definedName name="StatCFEnd">#REF!</definedName>
    <definedName name="Stock_HUses">[4]Controls!$B$94</definedName>
    <definedName name="Stock_SUses">[4]Controls!$B$89</definedName>
    <definedName name="Sub_Ren">#REF!</definedName>
    <definedName name="SummBreakStart">#REF!</definedName>
    <definedName name="SumYieldShow">[4]Summary!$A$20:$A$31,[4]Summary!$A$38:$A$48,[4]Summary!$A$64:$A$70</definedName>
    <definedName name="SVarCpy">#REF!</definedName>
    <definedName name="SVarPas">#REF!</definedName>
    <definedName name="TenantCFEnd">#REF!</definedName>
    <definedName name="TenantEsc">#REF!</definedName>
    <definedName name="TenantFill2">#REF!</definedName>
    <definedName name="TenantFill3">#REF!</definedName>
    <definedName name="TenTax2">#REF!</definedName>
    <definedName name="TenTax3">#REF!</definedName>
    <definedName name="Test_Name">#REF!</definedName>
    <definedName name="Timeperiods">#REF!</definedName>
    <definedName name="TimeWarn">[4]Summary!$AB$8</definedName>
    <definedName name="to_project">#REF!</definedName>
    <definedName name="transfers_option">#REF!</definedName>
    <definedName name="Unallocated_Chk">'[4]Stage CF'!$B$1</definedName>
    <definedName name="Use_Cols">#REF!</definedName>
    <definedName name="UseCheck_Construction">#REF!</definedName>
    <definedName name="UseCheck_OtherIncome">#REF!</definedName>
    <definedName name="UseCheck_Rents">#REF!</definedName>
    <definedName name="UseCheck_Sales">#REF!</definedName>
    <definedName name="UsingGST">#REF!</definedName>
    <definedName name="UsingMgnScheme">#REF!</definedName>
    <definedName name="UsingUnits">[4]Setup!$E$219</definedName>
    <definedName name="VarDiscSt">#REF!</definedName>
    <definedName name="VariableDiscount">#REF!</definedName>
    <definedName name="variablenpv2pas">#REF!</definedName>
    <definedName name="variablenpvpas">#REF!</definedName>
    <definedName name="VATable">[4]Calc!$E$42:$I$43</definedName>
    <definedName name="VD_Amt">[4]Summary!$N$15,[4]Summary!$P$15,[4]Summary!$R$15</definedName>
    <definedName name="VD_Pct">[4]Summary!$O$15,[4]Summary!$Q$15,[4]Summary!$S$15</definedName>
    <definedName name="Vis_Range">#REF!</definedName>
    <definedName name="viscol_origb">[4]Controls!$B$71</definedName>
    <definedName name="viscol_prb">[4]Controls!$B$72</definedName>
    <definedName name="visrow_auth">[5]Controls!$B$44</definedName>
    <definedName name="visrow_construct">[5]Controls!$B$43</definedName>
    <definedName name="visrow_fin">[4]Controls!$H$140</definedName>
    <definedName name="visrow_fina">[6]Controls!$B$49</definedName>
    <definedName name="visrow_HOArea">[4]Controls!$C$92</definedName>
    <definedName name="visrow_HOUnits">[4]Controls!$C$91</definedName>
    <definedName name="visrow_land">[5]Controls!$B$48</definedName>
    <definedName name="visrow_landp">[5]Controls!$B$41</definedName>
    <definedName name="visrow_leas">[3]Controls!$B$57</definedName>
    <definedName name="visrow_misc">[5]Controls!$B$47</definedName>
    <definedName name="visrow_misc2">[5]Controls!$B$45</definedName>
    <definedName name="visrow_misc3">[5]Controls!$B$46</definedName>
    <definedName name="visrow_oinc">[4]Controls!$H$139</definedName>
    <definedName name="visrow_pro">[5]Controls!$B$42</definedName>
    <definedName name="visrow_ren">[4]Controls!$H$137</definedName>
    <definedName name="visrow_rent">[3]Controls!$B$54</definedName>
    <definedName name="visrow_sal">[4]Controls!$H$131</definedName>
    <definedName name="visrow_sales">[3]Controls!$B$53</definedName>
    <definedName name="visrow_sell">[3]Controls!$B$52</definedName>
    <definedName name="visrow_ten">[4]Controls!$H$138</definedName>
    <definedName name="warn_1">[4]Controls!$C$400</definedName>
    <definedName name="warn_2">[4]Controls!$C$401</definedName>
    <definedName name="warn_3">[4]Controls!$C$407</definedName>
    <definedName name="wrn.Entire._.Asset._.Plan." hidden="1">{#N/A,#N/A,FALSE,"Asset Forecast";#N/A,#N/A,FALSE,"AP Summary";#N/A,#N/A,FALSE,"Income";#N/A,#N/A,FALSE,"Capex &amp; Sinking Fund";#N/A,#N/A,FALSE,"Rev &amp; Exp Variance";#N/A,#N/A,FALSE,"Cashflow Projections";#N/A,#N/A,FALSE,"Current Issues";#N/A,#N/A,FALSE,"Forecast/Variance Report";#N/A,#N/A,FALSE,"MatProjections"}</definedName>
    <definedName name="Year_Count">#REF!</definedName>
    <definedName name="YTD" hidden="1">"YTD"</definedName>
    <definedName name="YTDAVG" hidden="1">"YTDAVG"</definedName>
    <definedName name="YTDMOV" hidden="1">"YTDMOV"</definedName>
    <definedName name="zzCFRange_Start">OFFSET(CFRange_Start,0,0,,ModelLife)</definedName>
    <definedName name="zzCFYr_Delete">OFFSET(CFYr_Form,0,1,,CFSize_Yr-1)</definedName>
    <definedName name="zzCFYr_Paste">OFFSET(CFYr_Form,0,0,,Year_Count)</definedName>
    <definedName name="ZZChart_Date">OFFSET([4]Charts!$O$12,0,0,1,[4]Charts!$K$9)</definedName>
    <definedName name="ZZChart_DateFuture">OFFSET([4]Charts!$O$12,0,Currentmonth,1,[4]Charts!$O$62)</definedName>
    <definedName name="ZZChart1_Date">OFFSET(#REF!,0,0,1,[3]Charts!$N$5)</definedName>
    <definedName name="ZZChart1_DEquity">OFFSET(#REF!,0,0,1,[3]Charts!$N$5)</definedName>
    <definedName name="ZZChart1_EQ">OFFSET([4]Charts!$O$13,0,0,1,[4]Charts!$K$9)</definedName>
    <definedName name="ZZChart1_L1">OFFSET([4]Charts!$O$14,0,0,1,[4]Charts!$K$9)</definedName>
    <definedName name="ZZChart1_L10">OFFSET(#REF!,0,0,1,[3]Charts!$N$5)</definedName>
    <definedName name="ZZChart1_L2">OFFSET([4]Charts!$O$15,0,0,1,[4]Charts!$K$9)</definedName>
    <definedName name="ZZChart1_L3">OFFSET([4]Charts!$O$16,0,0,1,[4]Charts!$K$9)</definedName>
    <definedName name="ZZChart1_L4">OFFSET(#REF!,0,0,1,[3]Charts!$N$5)</definedName>
    <definedName name="ZZChart1_L5">OFFSET(#REF!,0,0,1,[3]Charts!$N$5)</definedName>
    <definedName name="ZZChart1_L6">OFFSET(#REF!,0,0,1,[3]Charts!$N$5)</definedName>
    <definedName name="ZZChart1_L7">OFFSET(#REF!,0,0,1,[3]Charts!$N$5)</definedName>
    <definedName name="ZZChart1_L8">OFFSET(#REF!,0,0,1,[3]Charts!$N$5)</definedName>
    <definedName name="ZZChart1_L9">OFFSET(#REF!,0,0,1,[3]Charts!$N$5)</definedName>
    <definedName name="ZZChart1_LOEquity">OFFSET(#REF!,0,0,1,[3]Charts!$N$5)</definedName>
    <definedName name="ZZChart1_LS">OFFSET([4]Charts!$O$17,0,0,1,[4]Charts!$K$9)</definedName>
    <definedName name="ZZChart2_CNCF">OFFSET(#REF!,0,0,1,[3]Charts!$N$5)</definedName>
    <definedName name="ZZChart2_Curr">OFFSET([4]Charts!$O$19,0,0,1,[4]Charts!$K$9)</definedName>
    <definedName name="ZZChart2_NCF">OFFSET(#REF!,0,0,1,[3]Charts!$N$5)</definedName>
    <definedName name="ZZChart2_OD">OFFSET(#REF!,0,0,1,[3]Charts!$N$5)</definedName>
    <definedName name="ZZChart2_Orig">OFFSET([4]Charts!$O$22,0,0,1,[4]Charts!$K$9)</definedName>
    <definedName name="ZZChart2_Prev">OFFSET([4]Charts!$O$20,0,0,1,[4]Charts!$K$9)</definedName>
    <definedName name="ZZChart2_Proj">OFFSET([4]Charts!$O$21,0,0,1,[4]Charts!$K$9)</definedName>
    <definedName name="ZZChart3_CNCF">OFFSET([3]Consolidate!$E$249,0,0,[3]Charts!$N$3,1)</definedName>
    <definedName name="ZZChart3_Curr">OFFSET([4]Charts!$O$26,0,0,1,[4]Charts!$K$9)</definedName>
    <definedName name="ZZChart3_Date">OFFSET([3]Consolidate!$A$249,0,0,[3]Charts!$N$3,1)</definedName>
    <definedName name="ZZChart3_NCF">OFFSET([3]Consolidate!$D$249,0,0,[3]Charts!$N$3,1)</definedName>
    <definedName name="ZZChart3_Orig">OFFSET([4]Charts!$O$25,0,0,1,[4]Charts!$K$9)</definedName>
    <definedName name="ZZChart3a_1">OFFSET([3]Consolidate!$F$249,0,0,[3]Charts!$N$4,1)</definedName>
    <definedName name="ZZChart3a_2">OFFSET([3]Consolidate!$H$249,0,0,[3]Charts!$N$4,1)</definedName>
    <definedName name="ZZChart3a_3">OFFSET([3]Consolidate!$J$249,0,0,[3]Charts!$N$4,1)</definedName>
    <definedName name="ZZChart3a_4">OFFSET([3]Consolidate!$L$249,0,0,[3]Charts!$N$4,1)</definedName>
    <definedName name="ZZChart3a_5">OFFSET([3]Consolidate!$N$249,0,0,[3]Charts!$N$4,1)</definedName>
    <definedName name="ZZChart3a_6">OFFSET([3]Consolidate!$P$249,0,0,[3]Charts!$N$4,1)</definedName>
    <definedName name="ZZChart3a_7">OFFSET([3]Consolidate!$R$249,0,0,[3]Charts!$N$4,1)</definedName>
    <definedName name="ZZChart3a_8">OFFSET([3]Consolidate!$T$249,0,0,[3]Charts!$N$4,1)</definedName>
    <definedName name="zzChart4_Curr">OFFSET([4]Charts!$O$33,0,0,1,[4]Charts!$K$9)</definedName>
    <definedName name="ZZChart4_DECF">OFFSET(#REF!,0,0,1,[3]Charts!$N$5)</definedName>
    <definedName name="ZZChart4_LOCF">OFFSET(#REF!,0,0,1,[3]Charts!$N$5)</definedName>
    <definedName name="zzChart4_Orig">OFFSET([4]Charts!$O$36,0,0,1,[4]Charts!$K$9)</definedName>
    <definedName name="zzChart4_Prev">OFFSET([4]Charts!$O$34,0,0,1,[4]Charts!$K$9)</definedName>
    <definedName name="zzChart4_Proj">OFFSET([4]Charts!$O$35,0,0,1,[4]Charts!$K$9)</definedName>
    <definedName name="ZZChart5_Debt">OFFSET([4]Charts!$O$65,0,Currentmonth,1,[4]Charts!$O$62)</definedName>
    <definedName name="ZZChart5_Equity">OFFSET([4]Charts!$O$64,0,Currentmonth,1,[4]Charts!$O$62)</definedName>
    <definedName name="ZZChart5_NCF">OFFSET([4]Charts!$O$63,0,Currentmonth,1,[4]Charts!$K$9)</definedName>
    <definedName name="ZZChartFin_Cont_dynamic">OFFSET([3]Summary!$X$155,0,0,1,MAX([3]Summary!$AJ$151,1))</definedName>
    <definedName name="ZZChartFin_Drawdown">OFFSET([3]Summary!$AM$153,0,0,1,MAX([3]Summary!$AJ$151,1))</definedName>
    <definedName name="ZZChartFin_Interest_dynamic">OFFSET([3]Summary!$X$156,0,0,1,MAX([3]Summary!$AJ$151,1))</definedName>
    <definedName name="ZZChartFin_Labels_dynamic">OFFSET([3]Summary!$X$154,0,0,1,MAX([3]Summary!$AJ$151,1))</definedName>
    <definedName name="ZZChartFin_LabelsPie">IF(IsLite,[3]Summary!$X$150:$Y$150,[3]Summary!$X$150:$AI$150)</definedName>
    <definedName name="ZZChartFin_LabelswithLoanPeriod_dynamic">OFFSET([3]Summary!$AM$152,0,0,1,MAX([3]Summary!$AJ$151,1))</definedName>
    <definedName name="ZZChartFin_LabelswithPercent_dynamic">OFFSET([3]Summary!$X$158,0,0,1,MAX([3]Summary!$AJ$151,1))</definedName>
    <definedName name="ZZChartFin_ProfShare">OFFSET([3]Summary!$X$157,0,0,1,MAX([3]Summary!$AJ$151,1))</definedName>
    <definedName name="zzChartFin_Repayment">OFFSET([3]Summary!$AM$154,0,0,1,MAX([3]Summary!$AJ$151,1))</definedName>
    <definedName name="ZZSummaryLoanColumns">OFFSET([3]Summary!$M$1,0,0,1,MAX(LoansUsed-COLUMNS([3]Summary!$E$121:$I$121),1))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80" i="4" l="1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80" i="4"/>
  <c r="G79" i="4"/>
  <c r="G78" i="4"/>
  <c r="G77" i="4"/>
  <c r="G76" i="4"/>
  <c r="G75" i="4"/>
  <c r="G73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J52" i="4" s="1"/>
  <c r="I51" i="4"/>
  <c r="H51" i="4"/>
  <c r="G51" i="4"/>
  <c r="F51" i="4"/>
  <c r="E51" i="4"/>
  <c r="D51" i="4"/>
  <c r="C51" i="4"/>
  <c r="B51" i="4"/>
  <c r="BK50" i="4"/>
  <c r="BJ50" i="4"/>
  <c r="BI50" i="4"/>
  <c r="BH50" i="4"/>
  <c r="BG50" i="4"/>
  <c r="BF50" i="4"/>
  <c r="BE50" i="4"/>
  <c r="BE52" i="4" s="1"/>
  <c r="BD50" i="4"/>
  <c r="BD52" i="4" s="1"/>
  <c r="BC50" i="4"/>
  <c r="BB50" i="4"/>
  <c r="BA50" i="4"/>
  <c r="AZ50" i="4"/>
  <c r="AY50" i="4"/>
  <c r="AX50" i="4"/>
  <c r="AW50" i="4"/>
  <c r="AW52" i="4" s="1"/>
  <c r="AV50" i="4"/>
  <c r="AV52" i="4" s="1"/>
  <c r="AU50" i="4"/>
  <c r="AT50" i="4"/>
  <c r="AS50" i="4"/>
  <c r="AR50" i="4"/>
  <c r="AQ50" i="4"/>
  <c r="AP50" i="4"/>
  <c r="AO50" i="4"/>
  <c r="AO52" i="4" s="1"/>
  <c r="AN50" i="4"/>
  <c r="AN52" i="4" s="1"/>
  <c r="AM50" i="4"/>
  <c r="AL50" i="4"/>
  <c r="AK50" i="4"/>
  <c r="AJ50" i="4"/>
  <c r="AI50" i="4"/>
  <c r="AH50" i="4"/>
  <c r="AG50" i="4"/>
  <c r="AF50" i="4"/>
  <c r="AF52" i="4" s="1"/>
  <c r="AE50" i="4"/>
  <c r="AD50" i="4"/>
  <c r="AC50" i="4"/>
  <c r="AB50" i="4"/>
  <c r="AA50" i="4"/>
  <c r="Z50" i="4"/>
  <c r="Y50" i="4"/>
  <c r="Y52" i="4" s="1"/>
  <c r="X50" i="4"/>
  <c r="X52" i="4" s="1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H52" i="4" s="1"/>
  <c r="G50" i="4"/>
  <c r="F50" i="4"/>
  <c r="E50" i="4"/>
  <c r="D50" i="4"/>
  <c r="C50" i="4"/>
  <c r="B50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M52" i="4" s="1"/>
  <c r="AL49" i="4"/>
  <c r="AL52" i="4" s="1"/>
  <c r="AK49" i="4"/>
  <c r="AJ49" i="4"/>
  <c r="AI49" i="4"/>
  <c r="AH49" i="4"/>
  <c r="AG49" i="4"/>
  <c r="AF49" i="4"/>
  <c r="AE49" i="4"/>
  <c r="AD49" i="4"/>
  <c r="AD52" i="4" s="1"/>
  <c r="AC49" i="4"/>
  <c r="AB49" i="4"/>
  <c r="AA49" i="4"/>
  <c r="Z49" i="4"/>
  <c r="Y49" i="4"/>
  <c r="X49" i="4"/>
  <c r="W49" i="4"/>
  <c r="W52" i="4" s="1"/>
  <c r="V49" i="4"/>
  <c r="V52" i="4" s="1"/>
  <c r="U49" i="4"/>
  <c r="T49" i="4"/>
  <c r="S49" i="4"/>
  <c r="R49" i="4"/>
  <c r="Q49" i="4"/>
  <c r="P49" i="4"/>
  <c r="O49" i="4"/>
  <c r="O52" i="4" s="1"/>
  <c r="N49" i="4"/>
  <c r="N52" i="4" s="1"/>
  <c r="M49" i="4"/>
  <c r="L49" i="4"/>
  <c r="K49" i="4"/>
  <c r="J49" i="4"/>
  <c r="I49" i="4"/>
  <c r="H49" i="4"/>
  <c r="G49" i="4"/>
  <c r="F49" i="4"/>
  <c r="E49" i="4"/>
  <c r="D49" i="4"/>
  <c r="C49" i="4"/>
  <c r="B49" i="4"/>
  <c r="BK48" i="4"/>
  <c r="BJ48" i="4"/>
  <c r="BI48" i="4"/>
  <c r="BI52" i="4" s="1"/>
  <c r="BH48" i="4"/>
  <c r="BH52" i="4" s="1"/>
  <c r="BG48" i="4"/>
  <c r="BG52" i="4" s="1"/>
  <c r="BF48" i="4"/>
  <c r="BF52" i="4" s="1"/>
  <c r="BE48" i="4"/>
  <c r="BD48" i="4"/>
  <c r="BC48" i="4"/>
  <c r="BB48" i="4"/>
  <c r="BA48" i="4"/>
  <c r="BA52" i="4" s="1"/>
  <c r="AZ48" i="4"/>
  <c r="AZ52" i="4" s="1"/>
  <c r="AY48" i="4"/>
  <c r="AY52" i="4" s="1"/>
  <c r="AX48" i="4"/>
  <c r="AX52" i="4" s="1"/>
  <c r="AW48" i="4"/>
  <c r="AV48" i="4"/>
  <c r="AU48" i="4"/>
  <c r="AT48" i="4"/>
  <c r="AS48" i="4"/>
  <c r="AS52" i="4" s="1"/>
  <c r="AR48" i="4"/>
  <c r="AR52" i="4" s="1"/>
  <c r="AQ48" i="4"/>
  <c r="AP48" i="4"/>
  <c r="AP52" i="4" s="1"/>
  <c r="AO48" i="4"/>
  <c r="AN48" i="4"/>
  <c r="AM48" i="4"/>
  <c r="AL48" i="4"/>
  <c r="AK48" i="4"/>
  <c r="AJ48" i="4"/>
  <c r="AJ52" i="4" s="1"/>
  <c r="AI48" i="4"/>
  <c r="AH48" i="4"/>
  <c r="AG48" i="4"/>
  <c r="AF48" i="4"/>
  <c r="AE48" i="4"/>
  <c r="AD48" i="4"/>
  <c r="AC48" i="4"/>
  <c r="AB48" i="4"/>
  <c r="AB52" i="4" s="1"/>
  <c r="AA48" i="4"/>
  <c r="AA52" i="4" s="1"/>
  <c r="Z48" i="4"/>
  <c r="Z52" i="4" s="1"/>
  <c r="Y48" i="4"/>
  <c r="X48" i="4"/>
  <c r="W48" i="4"/>
  <c r="V48" i="4"/>
  <c r="U48" i="4"/>
  <c r="U52" i="4" s="1"/>
  <c r="T48" i="4"/>
  <c r="T52" i="4" s="1"/>
  <c r="S48" i="4"/>
  <c r="R48" i="4"/>
  <c r="R52" i="4" s="1"/>
  <c r="Q48" i="4"/>
  <c r="P48" i="4"/>
  <c r="O48" i="4"/>
  <c r="N48" i="4"/>
  <c r="M48" i="4"/>
  <c r="M52" i="4" s="1"/>
  <c r="L48" i="4"/>
  <c r="L52" i="4" s="1"/>
  <c r="K48" i="4"/>
  <c r="J48" i="4"/>
  <c r="I48" i="4"/>
  <c r="H48" i="4"/>
  <c r="G48" i="4"/>
  <c r="F48" i="4"/>
  <c r="E48" i="4"/>
  <c r="D48" i="4"/>
  <c r="C48" i="4"/>
  <c r="B48" i="4"/>
  <c r="BK52" i="4"/>
  <c r="BJ52" i="4"/>
  <c r="BC52" i="4"/>
  <c r="BB52" i="4"/>
  <c r="AU52" i="4"/>
  <c r="AT52" i="4"/>
  <c r="AQ52" i="4"/>
  <c r="AI52" i="4"/>
  <c r="AH52" i="4"/>
  <c r="AG52" i="4"/>
  <c r="Q52" i="4"/>
  <c r="P52" i="4"/>
  <c r="I52" i="4"/>
  <c r="AK52" i="4"/>
  <c r="AE52" i="4"/>
  <c r="AC52" i="4"/>
  <c r="S52" i="4"/>
  <c r="K52" i="4"/>
  <c r="G52" i="4"/>
  <c r="F52" i="4" l="1"/>
  <c r="D52" i="4" l="1"/>
  <c r="D14" i="14" l="1"/>
  <c r="C15" i="14"/>
  <c r="C14" i="14"/>
  <c r="I47" i="14" l="1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AT41" i="4"/>
  <c r="AU41" i="4"/>
  <c r="AV41" i="4"/>
  <c r="AW41" i="4"/>
  <c r="AX41" i="4"/>
  <c r="AY41" i="4"/>
  <c r="AZ41" i="4"/>
  <c r="BA41" i="4"/>
  <c r="BB41" i="4"/>
  <c r="BC41" i="4"/>
  <c r="BD41" i="4"/>
  <c r="P46" i="14"/>
  <c r="P47" i="14" s="1"/>
  <c r="R46" i="14"/>
  <c r="Q46" i="14"/>
  <c r="O46" i="14"/>
  <c r="O47" i="14" s="1"/>
  <c r="N46" i="14"/>
  <c r="N47" i="14" s="1"/>
  <c r="M46" i="14"/>
  <c r="M47" i="14" s="1"/>
  <c r="L46" i="14"/>
  <c r="L47" i="14" s="1"/>
  <c r="K46" i="14"/>
  <c r="K47" i="14" s="1"/>
  <c r="J46" i="14"/>
  <c r="J47" i="14" s="1"/>
  <c r="I46" i="14"/>
  <c r="H46" i="14"/>
  <c r="H47" i="14" s="1"/>
  <c r="G46" i="14"/>
  <c r="G47" i="14" s="1"/>
  <c r="F46" i="14"/>
  <c r="F47" i="14" s="1"/>
  <c r="E46" i="14"/>
  <c r="E47" i="14" s="1"/>
  <c r="D46" i="14"/>
  <c r="C46" i="1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G39" i="4" s="1"/>
  <c r="R16" i="14"/>
  <c r="Q16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44" i="14" s="1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S25" i="14"/>
  <c r="S24" i="14"/>
  <c r="S23" i="14"/>
  <c r="D9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B7" i="14"/>
  <c r="E30" i="1"/>
  <c r="G26" i="14" l="1"/>
  <c r="O26" i="14"/>
  <c r="H26" i="14"/>
  <c r="P26" i="14"/>
  <c r="R26" i="14"/>
  <c r="M26" i="14"/>
  <c r="I26" i="14"/>
  <c r="J26" i="14"/>
  <c r="K26" i="14"/>
  <c r="N26" i="14"/>
  <c r="F26" i="14"/>
  <c r="Q26" i="14"/>
  <c r="S21" i="14"/>
  <c r="S22" i="14"/>
  <c r="L26" i="14"/>
  <c r="E26" i="14"/>
  <c r="S15" i="14"/>
  <c r="S16" i="14"/>
  <c r="S17" i="14"/>
  <c r="S18" i="14"/>
  <c r="S19" i="14"/>
  <c r="S20" i="14"/>
  <c r="D26" i="14"/>
  <c r="D47" i="14" s="1"/>
  <c r="C26" i="14"/>
  <c r="C47" i="14" s="1"/>
  <c r="S14" i="14"/>
  <c r="F15" i="1"/>
  <c r="S26" i="14" l="1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AH23" i="1"/>
  <c r="AA22" i="1"/>
  <c r="S21" i="1"/>
  <c r="E24" i="1"/>
  <c r="X23" i="4"/>
  <c r="AA22" i="4"/>
  <c r="S21" i="4"/>
  <c r="E24" i="4"/>
  <c r="AC29" i="1" l="1"/>
  <c r="W28" i="1"/>
  <c r="W27" i="1"/>
  <c r="E29" i="4" l="1"/>
  <c r="E28" i="4"/>
  <c r="E27" i="4"/>
  <c r="E30" i="4" s="1"/>
  <c r="F24" i="1"/>
  <c r="D24" i="1" s="1"/>
  <c r="C24" i="1" s="1"/>
  <c r="F24" i="4"/>
  <c r="D24" i="4" s="1"/>
  <c r="C24" i="4" s="1"/>
  <c r="W29" i="1" l="1"/>
  <c r="AC31" i="1"/>
  <c r="F31" i="1" s="1"/>
  <c r="D31" i="1" s="1"/>
  <c r="C31" i="1" s="1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E68" i="5"/>
  <c r="E67" i="5"/>
  <c r="E66" i="5"/>
  <c r="E65" i="5"/>
  <c r="E64" i="5"/>
  <c r="E63" i="5"/>
  <c r="E62" i="5"/>
  <c r="BA61" i="5"/>
  <c r="AT61" i="5"/>
  <c r="AT69" i="5" s="1"/>
  <c r="E61" i="5"/>
  <c r="E60" i="5"/>
  <c r="E59" i="5"/>
  <c r="E58" i="5"/>
  <c r="E69" i="5" s="1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E55" i="5"/>
  <c r="E54" i="5"/>
  <c r="E56" i="5" s="1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E46" i="5"/>
  <c r="E45" i="5"/>
  <c r="E44" i="5"/>
  <c r="E43" i="5"/>
  <c r="E42" i="5"/>
  <c r="E41" i="5"/>
  <c r="E40" i="5"/>
  <c r="E39" i="5"/>
  <c r="E38" i="5"/>
  <c r="E37" i="5"/>
  <c r="E36" i="5"/>
  <c r="E47" i="5" s="1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E33" i="5"/>
  <c r="E32" i="5"/>
  <c r="E34" i="5" s="1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4" i="5"/>
  <c r="E23" i="5"/>
  <c r="E22" i="5"/>
  <c r="E21" i="5"/>
  <c r="E20" i="5"/>
  <c r="E19" i="5"/>
  <c r="E18" i="5"/>
  <c r="E17" i="5"/>
  <c r="E16" i="5"/>
  <c r="E25" i="5" s="1"/>
  <c r="E15" i="5"/>
  <c r="E14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1" i="5"/>
  <c r="E10" i="5"/>
  <c r="E12" i="5" s="1"/>
  <c r="F17" i="4"/>
  <c r="AC31" i="4"/>
  <c r="F31" i="4" s="1"/>
  <c r="D31" i="4" s="1"/>
  <c r="BQ7" i="13"/>
  <c r="E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BT7" i="13"/>
  <c r="BT8" i="13" s="1"/>
  <c r="BS7" i="13"/>
  <c r="BR7" i="13"/>
  <c r="BQ8" i="13"/>
  <c r="AB7" i="13"/>
  <c r="AA7" i="13"/>
  <c r="AA8" i="13" s="1"/>
  <c r="AI19" i="13"/>
  <c r="AI21" i="13" s="1"/>
  <c r="D6" i="13"/>
  <c r="AI20" i="13"/>
  <c r="BX8" i="13"/>
  <c r="BW8" i="13"/>
  <c r="BV8" i="13"/>
  <c r="BU8" i="13"/>
  <c r="BP8" i="13"/>
  <c r="BO8" i="13"/>
  <c r="BN8" i="13"/>
  <c r="BM8" i="13"/>
  <c r="BL8" i="13"/>
  <c r="BK8" i="13"/>
  <c r="BJ8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BS8" i="13"/>
  <c r="BR8" i="13"/>
  <c r="C6" i="13"/>
  <c r="BT7" i="12"/>
  <c r="BS7" i="12"/>
  <c r="AX36" i="4" s="1"/>
  <c r="BR7" i="12"/>
  <c r="AW36" i="4" s="1"/>
  <c r="BQ7" i="12"/>
  <c r="AV36" i="4" s="1"/>
  <c r="BP7" i="12"/>
  <c r="AU36" i="4" s="1"/>
  <c r="AA7" i="12"/>
  <c r="AB7" i="12"/>
  <c r="AB8" i="12" s="1"/>
  <c r="BC36" i="4"/>
  <c r="BB36" i="4"/>
  <c r="BA36" i="4"/>
  <c r="AZ36" i="4"/>
  <c r="AY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E36" i="4"/>
  <c r="AA8" i="12"/>
  <c r="AI21" i="12"/>
  <c r="C6" i="12"/>
  <c r="BX8" i="12"/>
  <c r="BW8" i="12"/>
  <c r="BV8" i="12"/>
  <c r="BU8" i="12"/>
  <c r="BT8" i="12"/>
  <c r="BS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J8" i="12"/>
  <c r="AI8" i="12"/>
  <c r="AH8" i="12"/>
  <c r="AG8" i="12"/>
  <c r="AF8" i="12"/>
  <c r="AE8" i="12"/>
  <c r="AD8" i="12"/>
  <c r="AC8" i="12"/>
  <c r="Z8" i="12"/>
  <c r="Y8" i="12"/>
  <c r="X8" i="12"/>
  <c r="W8" i="12"/>
  <c r="V8" i="12"/>
  <c r="U8" i="12"/>
  <c r="T8" i="12"/>
  <c r="S8" i="12"/>
  <c r="R8" i="12"/>
  <c r="Q8" i="12"/>
  <c r="P8" i="12"/>
  <c r="N8" i="12"/>
  <c r="M8" i="12"/>
  <c r="L8" i="12"/>
  <c r="K8" i="12"/>
  <c r="J8" i="12"/>
  <c r="I8" i="12"/>
  <c r="H8" i="12"/>
  <c r="G8" i="12"/>
  <c r="F8" i="12"/>
  <c r="E8" i="12"/>
  <c r="D8" i="12"/>
  <c r="E58" i="7"/>
  <c r="E59" i="7"/>
  <c r="E60" i="7"/>
  <c r="E61" i="7"/>
  <c r="E62" i="7"/>
  <c r="E63" i="7"/>
  <c r="E64" i="7"/>
  <c r="E65" i="7"/>
  <c r="E66" i="7"/>
  <c r="E67" i="7"/>
  <c r="E54" i="7"/>
  <c r="E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AC29" i="4" s="1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F34" i="7"/>
  <c r="E32" i="7"/>
  <c r="E33" i="7"/>
  <c r="E34" i="7" s="1"/>
  <c r="E36" i="7"/>
  <c r="E37" i="7"/>
  <c r="E38" i="7"/>
  <c r="E39" i="7"/>
  <c r="E40" i="7"/>
  <c r="E41" i="7"/>
  <c r="E42" i="7"/>
  <c r="E43" i="7"/>
  <c r="E44" i="7"/>
  <c r="E45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W28" i="4" s="1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G12" i="7"/>
  <c r="F12" i="7"/>
  <c r="E10" i="7"/>
  <c r="E11" i="7"/>
  <c r="E15" i="7"/>
  <c r="E16" i="7"/>
  <c r="E17" i="7"/>
  <c r="E18" i="7"/>
  <c r="E19" i="7"/>
  <c r="E20" i="7"/>
  <c r="E21" i="7"/>
  <c r="E22" i="7"/>
  <c r="E23" i="7"/>
  <c r="E14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W27" i="4" s="1"/>
  <c r="E25" i="7" l="1"/>
  <c r="E47" i="7"/>
  <c r="E12" i="7"/>
  <c r="E69" i="7"/>
  <c r="C31" i="4"/>
  <c r="F36" i="1"/>
  <c r="D36" i="1" s="1"/>
  <c r="C36" i="1" s="1"/>
  <c r="AB8" i="13"/>
  <c r="C12" i="13" s="1"/>
  <c r="C7" i="13"/>
  <c r="C8" i="13" s="1"/>
  <c r="BR8" i="12"/>
  <c r="BQ8" i="12"/>
  <c r="F36" i="4"/>
  <c r="D36" i="4" s="1"/>
  <c r="AL8" i="12"/>
  <c r="C36" i="4" l="1"/>
  <c r="AK8" i="12"/>
  <c r="H27" i="4" l="1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G29" i="4"/>
  <c r="G28" i="4"/>
  <c r="G27" i="4"/>
  <c r="B29" i="4"/>
  <c r="B28" i="4"/>
  <c r="B27" i="4"/>
  <c r="B30" i="4" l="1"/>
  <c r="AI30" i="4"/>
  <c r="AA30" i="4"/>
  <c r="AA32" i="4" s="1"/>
  <c r="S30" i="4"/>
  <c r="S32" i="4" s="1"/>
  <c r="Z30" i="4"/>
  <c r="Z32" i="4" s="1"/>
  <c r="R30" i="4"/>
  <c r="R32" i="4" s="1"/>
  <c r="K30" i="4"/>
  <c r="K32" i="4" s="1"/>
  <c r="J30" i="4"/>
  <c r="J32" i="4" s="1"/>
  <c r="AH30" i="4"/>
  <c r="G30" i="4"/>
  <c r="AJ30" i="4"/>
  <c r="AB30" i="4"/>
  <c r="AB32" i="4" s="1"/>
  <c r="T30" i="4"/>
  <c r="T32" i="4" s="1"/>
  <c r="L30" i="4"/>
  <c r="L32" i="4" s="1"/>
  <c r="AL30" i="4"/>
  <c r="AD30" i="4"/>
  <c r="V30" i="4"/>
  <c r="V32" i="4" s="1"/>
  <c r="N30" i="4"/>
  <c r="N32" i="4" s="1"/>
  <c r="AK30" i="4"/>
  <c r="AC30" i="4"/>
  <c r="AC32" i="4" s="1"/>
  <c r="U30" i="4"/>
  <c r="U32" i="4" s="1"/>
  <c r="M30" i="4"/>
  <c r="M32" i="4" s="1"/>
  <c r="AG30" i="4"/>
  <c r="Y30" i="4"/>
  <c r="Y32" i="4" s="1"/>
  <c r="Q30" i="4"/>
  <c r="Q32" i="4" s="1"/>
  <c r="I30" i="4"/>
  <c r="I32" i="4" s="1"/>
  <c r="AF30" i="4"/>
  <c r="X30" i="4"/>
  <c r="X32" i="4" s="1"/>
  <c r="P30" i="4"/>
  <c r="P32" i="4" s="1"/>
  <c r="H30" i="4"/>
  <c r="H32" i="4" s="1"/>
  <c r="AM30" i="4"/>
  <c r="AE30" i="4"/>
  <c r="W30" i="4"/>
  <c r="W32" i="4" s="1"/>
  <c r="O30" i="4"/>
  <c r="O32" i="4" s="1"/>
  <c r="F28" i="4"/>
  <c r="D28" i="4" s="1"/>
  <c r="C28" i="4" s="1"/>
  <c r="F27" i="4"/>
  <c r="F29" i="4"/>
  <c r="D29" i="4" s="1"/>
  <c r="C29" i="4" s="1"/>
  <c r="G32" i="4" l="1"/>
  <c r="F32" i="4" s="1"/>
  <c r="F30" i="4"/>
  <c r="D27" i="4"/>
  <c r="C27" i="4" l="1"/>
  <c r="D30" i="4"/>
  <c r="D32" i="4" l="1"/>
  <c r="C30" i="4"/>
  <c r="AL7" i="10"/>
  <c r="AI21" i="10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AI23" i="10"/>
  <c r="AK7" i="10" s="1"/>
  <c r="E34" i="1" s="1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6" i="10"/>
  <c r="AL7" i="6"/>
  <c r="AK7" i="6"/>
  <c r="AI21" i="6"/>
  <c r="AI23" i="6"/>
  <c r="F34" i="1" l="1"/>
  <c r="D34" i="1"/>
  <c r="C34" i="1" s="1"/>
  <c r="AL8" i="10"/>
  <c r="AK8" i="10" l="1"/>
  <c r="C12" i="10" s="1"/>
  <c r="C7" i="10"/>
  <c r="C8" i="10" s="1"/>
  <c r="E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7" i="6"/>
  <c r="C8" i="6" s="1"/>
  <c r="C6" i="6"/>
  <c r="B29" i="1"/>
  <c r="B28" i="1"/>
  <c r="B27" i="1"/>
  <c r="AP29" i="1"/>
  <c r="AO29" i="1"/>
  <c r="AN29" i="1"/>
  <c r="AM29" i="1"/>
  <c r="AM30" i="1" s="1"/>
  <c r="AL29" i="1"/>
  <c r="AL30" i="1" s="1"/>
  <c r="AK29" i="1"/>
  <c r="AJ29" i="1"/>
  <c r="AI29" i="1"/>
  <c r="AH29" i="1"/>
  <c r="AG29" i="1"/>
  <c r="AF29" i="1"/>
  <c r="AE29" i="1"/>
  <c r="AD29" i="1"/>
  <c r="AB29" i="1"/>
  <c r="AA29" i="1"/>
  <c r="Z29" i="1"/>
  <c r="Y29" i="1"/>
  <c r="X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AD27" i="1"/>
  <c r="AC27" i="1"/>
  <c r="AB27" i="1"/>
  <c r="AA27" i="1"/>
  <c r="Z27" i="1"/>
  <c r="Y27" i="1"/>
  <c r="X27" i="1"/>
  <c r="W30" i="1"/>
  <c r="W32" i="1" s="1"/>
  <c r="V27" i="1"/>
  <c r="U27" i="1"/>
  <c r="T27" i="1"/>
  <c r="S27" i="1"/>
  <c r="R27" i="1"/>
  <c r="Q27" i="1"/>
  <c r="P27" i="1"/>
  <c r="O27" i="1"/>
  <c r="O30" i="1" s="1"/>
  <c r="O32" i="1" s="1"/>
  <c r="N27" i="1"/>
  <c r="M27" i="1"/>
  <c r="L27" i="1"/>
  <c r="K27" i="1"/>
  <c r="J27" i="1"/>
  <c r="I27" i="1"/>
  <c r="H27" i="1"/>
  <c r="G27" i="1"/>
  <c r="G30" i="1" s="1"/>
  <c r="M23" i="4"/>
  <c r="AS23" i="4"/>
  <c r="AS25" i="4" s="1"/>
  <c r="AR23" i="4"/>
  <c r="AR25" i="4" s="1"/>
  <c r="AQ23" i="4"/>
  <c r="AQ25" i="4" s="1"/>
  <c r="AP23" i="4"/>
  <c r="AP25" i="4" s="1"/>
  <c r="AO23" i="4"/>
  <c r="AO25" i="4" s="1"/>
  <c r="AN23" i="4"/>
  <c r="AN25" i="4" s="1"/>
  <c r="AM23" i="4"/>
  <c r="AM25" i="4" s="1"/>
  <c r="AL23" i="4"/>
  <c r="AL25" i="4" s="1"/>
  <c r="AK23" i="4"/>
  <c r="AK25" i="4" s="1"/>
  <c r="AJ23" i="4"/>
  <c r="AJ25" i="4" s="1"/>
  <c r="AI23" i="4"/>
  <c r="AI25" i="4" s="1"/>
  <c r="AH23" i="4"/>
  <c r="AG23" i="4"/>
  <c r="AF23" i="4"/>
  <c r="AE23" i="4"/>
  <c r="AD23" i="4"/>
  <c r="AC23" i="4"/>
  <c r="AB23" i="4"/>
  <c r="AA23" i="4"/>
  <c r="AA25" i="4" s="1"/>
  <c r="Z23" i="4"/>
  <c r="W23" i="4"/>
  <c r="V23" i="4"/>
  <c r="U23" i="4"/>
  <c r="T23" i="4"/>
  <c r="S23" i="4"/>
  <c r="R23" i="4"/>
  <c r="Q23" i="4"/>
  <c r="P23" i="4"/>
  <c r="O23" i="4"/>
  <c r="N23" i="4"/>
  <c r="L23" i="4"/>
  <c r="K23" i="4"/>
  <c r="J23" i="4"/>
  <c r="I23" i="4"/>
  <c r="H23" i="4"/>
  <c r="G23" i="4"/>
  <c r="AH22" i="4"/>
  <c r="AH25" i="4" s="1"/>
  <c r="AG22" i="4"/>
  <c r="AG25" i="4" s="1"/>
  <c r="AF22" i="4"/>
  <c r="AF25" i="4" s="1"/>
  <c r="AE22" i="4"/>
  <c r="AD22" i="4"/>
  <c r="AC22" i="4"/>
  <c r="AC25" i="4" s="1"/>
  <c r="AB22" i="4"/>
  <c r="Z22" i="4"/>
  <c r="Z25" i="4" s="1"/>
  <c r="Y22" i="4"/>
  <c r="Y25" i="4" s="1"/>
  <c r="X22" i="4"/>
  <c r="X25" i="4" s="1"/>
  <c r="W22" i="4"/>
  <c r="V22" i="4"/>
  <c r="U22" i="4"/>
  <c r="T22" i="4"/>
  <c r="S22" i="4"/>
  <c r="S25" i="4" s="1"/>
  <c r="R22" i="4"/>
  <c r="Q22" i="4"/>
  <c r="P22" i="4"/>
  <c r="O22" i="4"/>
  <c r="N22" i="4"/>
  <c r="M22" i="4"/>
  <c r="L22" i="4"/>
  <c r="K22" i="4"/>
  <c r="J22" i="4"/>
  <c r="I22" i="4"/>
  <c r="H22" i="4"/>
  <c r="G22" i="4"/>
  <c r="U21" i="4"/>
  <c r="T21" i="4"/>
  <c r="R21" i="4"/>
  <c r="R25" i="4" s="1"/>
  <c r="Q21" i="4"/>
  <c r="P21" i="4"/>
  <c r="O21" i="4"/>
  <c r="N21" i="4"/>
  <c r="M21" i="4"/>
  <c r="L21" i="4"/>
  <c r="K21" i="4"/>
  <c r="J21" i="4"/>
  <c r="J25" i="4" s="1"/>
  <c r="I21" i="4"/>
  <c r="H21" i="4"/>
  <c r="G21" i="4"/>
  <c r="C34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 s="1"/>
  <c r="C22" i="3"/>
  <c r="C21" i="3"/>
  <c r="BH17" i="3"/>
  <c r="BG17" i="3"/>
  <c r="BF17" i="3"/>
  <c r="BE17" i="3"/>
  <c r="BE27" i="3" s="1"/>
  <c r="BD17" i="3"/>
  <c r="BC17" i="3"/>
  <c r="BB17" i="3"/>
  <c r="BA17" i="3"/>
  <c r="AZ17" i="3"/>
  <c r="AY17" i="3"/>
  <c r="AX17" i="3"/>
  <c r="AW17" i="3"/>
  <c r="AW27" i="3" s="1"/>
  <c r="AV17" i="3"/>
  <c r="AU17" i="3"/>
  <c r="AT17" i="3"/>
  <c r="AS17" i="3"/>
  <c r="AR17" i="3"/>
  <c r="AQ17" i="3"/>
  <c r="AP17" i="3"/>
  <c r="AO17" i="3"/>
  <c r="AO27" i="3" s="1"/>
  <c r="AN17" i="3"/>
  <c r="AM17" i="3"/>
  <c r="AL17" i="3"/>
  <c r="AK17" i="3"/>
  <c r="AJ17" i="3"/>
  <c r="AI17" i="3"/>
  <c r="AH17" i="3"/>
  <c r="AG17" i="3"/>
  <c r="AG27" i="3" s="1"/>
  <c r="AF17" i="3"/>
  <c r="AE17" i="3"/>
  <c r="AD17" i="3"/>
  <c r="AC17" i="3"/>
  <c r="AB17" i="3"/>
  <c r="AA17" i="3"/>
  <c r="Z17" i="3"/>
  <c r="Y17" i="3"/>
  <c r="Y27" i="3" s="1"/>
  <c r="X17" i="3"/>
  <c r="W17" i="3"/>
  <c r="V17" i="3"/>
  <c r="U17" i="3"/>
  <c r="T17" i="3"/>
  <c r="S17" i="3"/>
  <c r="R17" i="3"/>
  <c r="Q17" i="3"/>
  <c r="Q27" i="3" s="1"/>
  <c r="P17" i="3"/>
  <c r="O17" i="3"/>
  <c r="N17" i="3"/>
  <c r="M17" i="3"/>
  <c r="L17" i="3"/>
  <c r="K17" i="3"/>
  <c r="J17" i="3"/>
  <c r="I17" i="3"/>
  <c r="I27" i="3" s="1"/>
  <c r="H17" i="3"/>
  <c r="G17" i="3"/>
  <c r="F17" i="3"/>
  <c r="E17" i="3"/>
  <c r="C19" i="3" s="1"/>
  <c r="D17" i="3"/>
  <c r="C17" i="3" s="1"/>
  <c r="C16" i="3"/>
  <c r="C15" i="3"/>
  <c r="BH11" i="3"/>
  <c r="BG11" i="3"/>
  <c r="BF11" i="3"/>
  <c r="BE11" i="3"/>
  <c r="BD11" i="3"/>
  <c r="BC11" i="3"/>
  <c r="BB11" i="3"/>
  <c r="BA11" i="3"/>
  <c r="BA27" i="3" s="1"/>
  <c r="AZ11" i="3"/>
  <c r="AY11" i="3"/>
  <c r="AX11" i="3"/>
  <c r="AW11" i="3"/>
  <c r="AV11" i="3"/>
  <c r="AU11" i="3"/>
  <c r="AT11" i="3"/>
  <c r="AS11" i="3"/>
  <c r="AS27" i="3" s="1"/>
  <c r="AR11" i="3"/>
  <c r="AQ11" i="3"/>
  <c r="AP11" i="3"/>
  <c r="AO11" i="3"/>
  <c r="AN11" i="3"/>
  <c r="AM11" i="3"/>
  <c r="AL11" i="3"/>
  <c r="AK11" i="3"/>
  <c r="AK27" i="3" s="1"/>
  <c r="AJ11" i="3"/>
  <c r="AI11" i="3"/>
  <c r="AI27" i="3" s="1"/>
  <c r="AH11" i="3"/>
  <c r="AH27" i="3" s="1"/>
  <c r="AG11" i="3"/>
  <c r="AF11" i="3"/>
  <c r="AF27" i="3" s="1"/>
  <c r="AE11" i="3"/>
  <c r="AD11" i="3"/>
  <c r="AC11" i="3"/>
  <c r="AC27" i="3" s="1"/>
  <c r="AB11" i="3"/>
  <c r="AA11" i="3"/>
  <c r="Z11" i="3"/>
  <c r="Z27" i="3" s="1"/>
  <c r="Y11" i="3"/>
  <c r="X11" i="3"/>
  <c r="W11" i="3"/>
  <c r="V11" i="3"/>
  <c r="U11" i="3"/>
  <c r="U27" i="3" s="1"/>
  <c r="T11" i="3"/>
  <c r="S11" i="3"/>
  <c r="R11" i="3"/>
  <c r="R27" i="3" s="1"/>
  <c r="Q11" i="3"/>
  <c r="P11" i="3"/>
  <c r="O11" i="3"/>
  <c r="N11" i="3"/>
  <c r="M11" i="3"/>
  <c r="M27" i="3" s="1"/>
  <c r="L11" i="3"/>
  <c r="K11" i="3"/>
  <c r="J11" i="3"/>
  <c r="J27" i="3" s="1"/>
  <c r="I11" i="3"/>
  <c r="H11" i="3"/>
  <c r="G11" i="3"/>
  <c r="F11" i="3"/>
  <c r="E11" i="3"/>
  <c r="C13" i="3" s="1"/>
  <c r="D11" i="3"/>
  <c r="C11" i="3" s="1"/>
  <c r="C10" i="3"/>
  <c r="C9" i="3"/>
  <c r="BH5" i="3"/>
  <c r="BH27" i="3" s="1"/>
  <c r="BG5" i="3"/>
  <c r="BG27" i="3" s="1"/>
  <c r="BF5" i="3"/>
  <c r="BF27" i="3" s="1"/>
  <c r="BE5" i="3"/>
  <c r="BD5" i="3"/>
  <c r="BD27" i="3" s="1"/>
  <c r="BC5" i="3"/>
  <c r="BC27" i="3" s="1"/>
  <c r="BB5" i="3"/>
  <c r="BB27" i="3" s="1"/>
  <c r="BA5" i="3"/>
  <c r="AZ5" i="3"/>
  <c r="AZ27" i="3" s="1"/>
  <c r="AY5" i="3"/>
  <c r="AY27" i="3" s="1"/>
  <c r="AX5" i="3"/>
  <c r="AX27" i="3" s="1"/>
  <c r="AW5" i="3"/>
  <c r="AV5" i="3"/>
  <c r="AV27" i="3" s="1"/>
  <c r="AU5" i="3"/>
  <c r="AU27" i="3" s="1"/>
  <c r="AT5" i="3"/>
  <c r="AT27" i="3" s="1"/>
  <c r="AS5" i="3"/>
  <c r="AR5" i="3"/>
  <c r="AR27" i="3" s="1"/>
  <c r="AQ5" i="3"/>
  <c r="AQ27" i="3" s="1"/>
  <c r="AP5" i="3"/>
  <c r="AP27" i="3" s="1"/>
  <c r="AO5" i="3"/>
  <c r="AN5" i="3"/>
  <c r="AN27" i="3" s="1"/>
  <c r="AM5" i="3"/>
  <c r="AM27" i="3" s="1"/>
  <c r="AL5" i="3"/>
  <c r="AL27" i="3" s="1"/>
  <c r="AK5" i="3"/>
  <c r="AJ5" i="3"/>
  <c r="AJ27" i="3" s="1"/>
  <c r="AE5" i="3"/>
  <c r="AE27" i="3" s="1"/>
  <c r="AD5" i="3"/>
  <c r="AD27" i="3" s="1"/>
  <c r="AC5" i="3"/>
  <c r="AB5" i="3"/>
  <c r="AB27" i="3" s="1"/>
  <c r="AA5" i="3"/>
  <c r="AA27" i="3" s="1"/>
  <c r="Z5" i="3"/>
  <c r="Y5" i="3"/>
  <c r="X5" i="3"/>
  <c r="X27" i="3" s="1"/>
  <c r="W5" i="3"/>
  <c r="W27" i="3" s="1"/>
  <c r="V5" i="3"/>
  <c r="V27" i="3" s="1"/>
  <c r="U5" i="3"/>
  <c r="T5" i="3"/>
  <c r="T27" i="3" s="1"/>
  <c r="S5" i="3"/>
  <c r="S27" i="3" s="1"/>
  <c r="R5" i="3"/>
  <c r="Q5" i="3"/>
  <c r="P5" i="3"/>
  <c r="P27" i="3" s="1"/>
  <c r="O5" i="3"/>
  <c r="O27" i="3" s="1"/>
  <c r="N5" i="3"/>
  <c r="N27" i="3" s="1"/>
  <c r="M5" i="3"/>
  <c r="L5" i="3"/>
  <c r="L27" i="3" s="1"/>
  <c r="K5" i="3"/>
  <c r="K27" i="3" s="1"/>
  <c r="J5" i="3"/>
  <c r="I5" i="3"/>
  <c r="H5" i="3"/>
  <c r="H27" i="3" s="1"/>
  <c r="G5" i="3"/>
  <c r="G27" i="3" s="1"/>
  <c r="F5" i="3"/>
  <c r="F27" i="3" s="1"/>
  <c r="E5" i="3"/>
  <c r="D5" i="3"/>
  <c r="D27" i="3" s="1"/>
  <c r="AE4" i="3"/>
  <c r="C4" i="3"/>
  <c r="C33" i="3" s="1"/>
  <c r="C3" i="3"/>
  <c r="G32" i="1" l="1"/>
  <c r="M25" i="4"/>
  <c r="N25" i="4"/>
  <c r="I25" i="4"/>
  <c r="AB25" i="4"/>
  <c r="T25" i="4"/>
  <c r="AD25" i="4"/>
  <c r="L30" i="1"/>
  <c r="L32" i="1" s="1"/>
  <c r="T30" i="1"/>
  <c r="T32" i="1" s="1"/>
  <c r="H30" i="1"/>
  <c r="H32" i="1" s="1"/>
  <c r="P30" i="1"/>
  <c r="P32" i="1" s="1"/>
  <c r="AG30" i="1"/>
  <c r="AH30" i="1"/>
  <c r="AB30" i="1"/>
  <c r="AB32" i="1" s="1"/>
  <c r="M30" i="1"/>
  <c r="M32" i="1" s="1"/>
  <c r="U30" i="1"/>
  <c r="U32" i="1" s="1"/>
  <c r="Q25" i="4"/>
  <c r="AK30" i="1"/>
  <c r="B30" i="1"/>
  <c r="I30" i="1"/>
  <c r="I32" i="1" s="1"/>
  <c r="Q30" i="1"/>
  <c r="Q32" i="1" s="1"/>
  <c r="Y30" i="1"/>
  <c r="Y32" i="1" s="1"/>
  <c r="J30" i="1"/>
  <c r="J32" i="1" s="1"/>
  <c r="R30" i="1"/>
  <c r="R32" i="1" s="1"/>
  <c r="Z30" i="1"/>
  <c r="Z32" i="1" s="1"/>
  <c r="K30" i="1"/>
  <c r="K32" i="1" s="1"/>
  <c r="S30" i="1"/>
  <c r="S32" i="1" s="1"/>
  <c r="AJ30" i="1"/>
  <c r="X30" i="1"/>
  <c r="X32" i="1" s="1"/>
  <c r="C35" i="3"/>
  <c r="G25" i="4"/>
  <c r="O25" i="4"/>
  <c r="H25" i="4"/>
  <c r="P25" i="4"/>
  <c r="K25" i="4"/>
  <c r="L25" i="4"/>
  <c r="U25" i="4"/>
  <c r="AE25" i="4"/>
  <c r="AA30" i="1"/>
  <c r="AA32" i="1" s="1"/>
  <c r="AC30" i="1"/>
  <c r="AC32" i="1" s="1"/>
  <c r="AE30" i="1"/>
  <c r="N30" i="1"/>
  <c r="N32" i="1" s="1"/>
  <c r="V30" i="1"/>
  <c r="V32" i="1" s="1"/>
  <c r="AD30" i="1"/>
  <c r="AF30" i="1"/>
  <c r="AI30" i="1"/>
  <c r="F27" i="1"/>
  <c r="F34" i="4"/>
  <c r="C12" i="6"/>
  <c r="F28" i="1"/>
  <c r="D28" i="1" s="1"/>
  <c r="C28" i="1" s="1"/>
  <c r="F29" i="1"/>
  <c r="D29" i="1" s="1"/>
  <c r="C29" i="1" s="1"/>
  <c r="C7" i="3"/>
  <c r="C25" i="3"/>
  <c r="C5" i="3"/>
  <c r="E27" i="3"/>
  <c r="C29" i="3" s="1"/>
  <c r="F30" i="1" l="1"/>
  <c r="D34" i="4"/>
  <c r="F32" i="1"/>
  <c r="D27" i="1"/>
  <c r="C27" i="3"/>
  <c r="C34" i="4" l="1"/>
  <c r="C27" i="1"/>
  <c r="D30" i="1"/>
  <c r="D32" i="1" s="1"/>
  <c r="F22" i="4"/>
  <c r="D22" i="4" s="1"/>
  <c r="C22" i="4" s="1"/>
  <c r="W21" i="4"/>
  <c r="W25" i="4" s="1"/>
  <c r="V21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H3" i="4"/>
  <c r="H6" i="4" s="1"/>
  <c r="S23" i="1"/>
  <c r="M23" i="1"/>
  <c r="L23" i="1"/>
  <c r="H3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G11" i="1" l="1"/>
  <c r="G10" i="1"/>
  <c r="H10" i="1"/>
  <c r="H12" i="1" s="1"/>
  <c r="H11" i="1"/>
  <c r="L6" i="1"/>
  <c r="G7" i="1"/>
  <c r="L6" i="4"/>
  <c r="G6" i="4"/>
  <c r="F21" i="4"/>
  <c r="V25" i="4"/>
  <c r="H7" i="1"/>
  <c r="H7" i="4"/>
  <c r="L7" i="4"/>
  <c r="G7" i="4"/>
  <c r="G14" i="1"/>
  <c r="G16" i="1"/>
  <c r="H14" i="1"/>
  <c r="H16" i="1"/>
  <c r="E34" i="12" s="1"/>
  <c r="H11" i="4"/>
  <c r="H10" i="4"/>
  <c r="H16" i="4"/>
  <c r="E30" i="12" s="1"/>
  <c r="G11" i="4"/>
  <c r="G10" i="4"/>
  <c r="G16" i="4"/>
  <c r="G4" i="4"/>
  <c r="H4" i="4"/>
  <c r="D21" i="4"/>
  <c r="H5" i="4"/>
  <c r="G14" i="4"/>
  <c r="G5" i="4"/>
  <c r="H14" i="4"/>
  <c r="I3" i="4"/>
  <c r="I6" i="4" s="1"/>
  <c r="I3" i="1"/>
  <c r="F23" i="4"/>
  <c r="D23" i="4" s="1"/>
  <c r="C23" i="4" s="1"/>
  <c r="I4" i="1"/>
  <c r="G12" i="1" l="1"/>
  <c r="I11" i="1"/>
  <c r="F11" i="1" s="1"/>
  <c r="I10" i="1"/>
  <c r="D34" i="12"/>
  <c r="H8" i="4"/>
  <c r="C21" i="4"/>
  <c r="D25" i="4"/>
  <c r="G8" i="4"/>
  <c r="F25" i="4"/>
  <c r="I7" i="1"/>
  <c r="I7" i="4"/>
  <c r="E38" i="12"/>
  <c r="I16" i="1"/>
  <c r="F34" i="12" s="1"/>
  <c r="I14" i="1"/>
  <c r="D30" i="12"/>
  <c r="G12" i="4"/>
  <c r="H12" i="4"/>
  <c r="I11" i="4"/>
  <c r="F11" i="4" s="1"/>
  <c r="I10" i="4"/>
  <c r="I16" i="4"/>
  <c r="F30" i="12" s="1"/>
  <c r="I4" i="4"/>
  <c r="J3" i="4"/>
  <c r="J6" i="4" s="1"/>
  <c r="I5" i="4"/>
  <c r="I14" i="4"/>
  <c r="J3" i="1"/>
  <c r="J10" i="1" s="1"/>
  <c r="AB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K23" i="1"/>
  <c r="AJ23" i="1"/>
  <c r="AI23" i="1"/>
  <c r="AG23" i="1"/>
  <c r="AF23" i="1"/>
  <c r="AE23" i="1"/>
  <c r="AD23" i="1"/>
  <c r="AC23" i="1"/>
  <c r="AB23" i="1"/>
  <c r="AA23" i="1"/>
  <c r="Z23" i="1"/>
  <c r="Y23" i="1"/>
  <c r="U23" i="1"/>
  <c r="V23" i="1" s="1"/>
  <c r="W23" i="1" s="1"/>
  <c r="X23" i="1" s="1"/>
  <c r="T23" i="1"/>
  <c r="R23" i="1"/>
  <c r="Q23" i="1"/>
  <c r="P23" i="1"/>
  <c r="O23" i="1"/>
  <c r="N23" i="1"/>
  <c r="K23" i="1"/>
  <c r="J23" i="1"/>
  <c r="I23" i="1"/>
  <c r="H23" i="1"/>
  <c r="G23" i="1"/>
  <c r="AD22" i="1"/>
  <c r="AC22" i="1"/>
  <c r="W21" i="1"/>
  <c r="V21" i="1"/>
  <c r="U21" i="1"/>
  <c r="T21" i="1"/>
  <c r="R21" i="1"/>
  <c r="Q21" i="1"/>
  <c r="P21" i="1"/>
  <c r="O21" i="1"/>
  <c r="N21" i="1"/>
  <c r="M21" i="1"/>
  <c r="L21" i="1"/>
  <c r="K21" i="1"/>
  <c r="J21" i="1"/>
  <c r="I21" i="1"/>
  <c r="H21" i="1"/>
  <c r="G21" i="1"/>
  <c r="C34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 s="1"/>
  <c r="C22" i="2"/>
  <c r="C21" i="2"/>
  <c r="BH17" i="2"/>
  <c r="BG17" i="2"/>
  <c r="BF17" i="2"/>
  <c r="BE17" i="2"/>
  <c r="BE27" i="2" s="1"/>
  <c r="BD17" i="2"/>
  <c r="BC17" i="2"/>
  <c r="BB17" i="2"/>
  <c r="BA17" i="2"/>
  <c r="AZ17" i="2"/>
  <c r="AY17" i="2"/>
  <c r="AX17" i="2"/>
  <c r="AW17" i="2"/>
  <c r="AW27" i="2" s="1"/>
  <c r="AV17" i="2"/>
  <c r="AU17" i="2"/>
  <c r="AT17" i="2"/>
  <c r="AS17" i="2"/>
  <c r="AR17" i="2"/>
  <c r="AQ17" i="2"/>
  <c r="AP17" i="2"/>
  <c r="AO17" i="2"/>
  <c r="AO27" i="2" s="1"/>
  <c r="AN17" i="2"/>
  <c r="AM17" i="2"/>
  <c r="AL17" i="2"/>
  <c r="AK17" i="2"/>
  <c r="AJ17" i="2"/>
  <c r="AI17" i="2"/>
  <c r="AI27" i="2" s="1"/>
  <c r="AH17" i="2"/>
  <c r="AG17" i="2"/>
  <c r="AG27" i="2" s="1"/>
  <c r="AF17" i="2"/>
  <c r="AE17" i="2"/>
  <c r="AD17" i="2"/>
  <c r="AC17" i="2"/>
  <c r="AB17" i="2"/>
  <c r="AA17" i="2"/>
  <c r="AA27" i="2" s="1"/>
  <c r="Z17" i="2"/>
  <c r="Y17" i="2"/>
  <c r="Y27" i="2" s="1"/>
  <c r="X17" i="2"/>
  <c r="W17" i="2"/>
  <c r="V17" i="2"/>
  <c r="U17" i="2"/>
  <c r="T17" i="2"/>
  <c r="S17" i="2"/>
  <c r="S27" i="2" s="1"/>
  <c r="R17" i="2"/>
  <c r="Q17" i="2"/>
  <c r="Q27" i="2" s="1"/>
  <c r="P17" i="2"/>
  <c r="O17" i="2"/>
  <c r="N17" i="2"/>
  <c r="M17" i="2"/>
  <c r="L17" i="2"/>
  <c r="K17" i="2"/>
  <c r="K27" i="2" s="1"/>
  <c r="J17" i="2"/>
  <c r="I17" i="2"/>
  <c r="C17" i="2" s="1"/>
  <c r="H17" i="2"/>
  <c r="G17" i="2"/>
  <c r="F17" i="2"/>
  <c r="E17" i="2"/>
  <c r="C19" i="2" s="1"/>
  <c r="D17" i="2"/>
  <c r="C16" i="2"/>
  <c r="C15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H27" i="2" s="1"/>
  <c r="AG11" i="2"/>
  <c r="AF11" i="2"/>
  <c r="AF27" i="2" s="1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3" i="2" s="1"/>
  <c r="C10" i="2"/>
  <c r="C9" i="2"/>
  <c r="BH5" i="2"/>
  <c r="BH27" i="2" s="1"/>
  <c r="BG5" i="2"/>
  <c r="BG27" i="2" s="1"/>
  <c r="BF5" i="2"/>
  <c r="BF27" i="2" s="1"/>
  <c r="BE5" i="2"/>
  <c r="BD5" i="2"/>
  <c r="BD27" i="2" s="1"/>
  <c r="BC5" i="2"/>
  <c r="BC27" i="2" s="1"/>
  <c r="BB5" i="2"/>
  <c r="BB27" i="2" s="1"/>
  <c r="BA5" i="2"/>
  <c r="BA27" i="2" s="1"/>
  <c r="AZ5" i="2"/>
  <c r="AZ27" i="2" s="1"/>
  <c r="AY5" i="2"/>
  <c r="AY27" i="2" s="1"/>
  <c r="AX5" i="2"/>
  <c r="AX27" i="2" s="1"/>
  <c r="AW5" i="2"/>
  <c r="AV5" i="2"/>
  <c r="AV27" i="2" s="1"/>
  <c r="AU5" i="2"/>
  <c r="AU27" i="2" s="1"/>
  <c r="AT5" i="2"/>
  <c r="AT27" i="2" s="1"/>
  <c r="AS5" i="2"/>
  <c r="AS27" i="2" s="1"/>
  <c r="AR5" i="2"/>
  <c r="AR27" i="2" s="1"/>
  <c r="AQ5" i="2"/>
  <c r="AQ27" i="2" s="1"/>
  <c r="AP5" i="2"/>
  <c r="AP27" i="2" s="1"/>
  <c r="AO5" i="2"/>
  <c r="AN5" i="2"/>
  <c r="AN27" i="2" s="1"/>
  <c r="AM5" i="2"/>
  <c r="AM27" i="2" s="1"/>
  <c r="AL5" i="2"/>
  <c r="AL27" i="2" s="1"/>
  <c r="AK5" i="2"/>
  <c r="AK27" i="2" s="1"/>
  <c r="AJ5" i="2"/>
  <c r="AJ27" i="2" s="1"/>
  <c r="AE5" i="2"/>
  <c r="AE27" i="2" s="1"/>
  <c r="AD5" i="2"/>
  <c r="AD27" i="2" s="1"/>
  <c r="AC5" i="2"/>
  <c r="AC27" i="2" s="1"/>
  <c r="AB5" i="2"/>
  <c r="AB27" i="2" s="1"/>
  <c r="AA5" i="2"/>
  <c r="Z5" i="2"/>
  <c r="Z27" i="2" s="1"/>
  <c r="Y5" i="2"/>
  <c r="X5" i="2"/>
  <c r="X27" i="2" s="1"/>
  <c r="W5" i="2"/>
  <c r="W27" i="2" s="1"/>
  <c r="V5" i="2"/>
  <c r="V27" i="2" s="1"/>
  <c r="U5" i="2"/>
  <c r="U27" i="2" s="1"/>
  <c r="T5" i="2"/>
  <c r="T27" i="2" s="1"/>
  <c r="S5" i="2"/>
  <c r="R5" i="2"/>
  <c r="R27" i="2" s="1"/>
  <c r="Q5" i="2"/>
  <c r="P5" i="2"/>
  <c r="P27" i="2" s="1"/>
  <c r="O5" i="2"/>
  <c r="O27" i="2" s="1"/>
  <c r="N5" i="2"/>
  <c r="N27" i="2" s="1"/>
  <c r="M5" i="2"/>
  <c r="M27" i="2" s="1"/>
  <c r="L5" i="2"/>
  <c r="L27" i="2" s="1"/>
  <c r="K5" i="2"/>
  <c r="J5" i="2"/>
  <c r="J27" i="2" s="1"/>
  <c r="I5" i="2"/>
  <c r="H5" i="2"/>
  <c r="H27" i="2" s="1"/>
  <c r="G5" i="2"/>
  <c r="G27" i="2" s="1"/>
  <c r="F5" i="2"/>
  <c r="F27" i="2" s="1"/>
  <c r="E5" i="2"/>
  <c r="E27" i="2" s="1"/>
  <c r="D5" i="2"/>
  <c r="D27" i="2" s="1"/>
  <c r="AE4" i="2"/>
  <c r="C4" i="2"/>
  <c r="C33" i="2" s="1"/>
  <c r="C3" i="2"/>
  <c r="I12" i="1" l="1"/>
  <c r="F12" i="1"/>
  <c r="D38" i="12"/>
  <c r="I8" i="4"/>
  <c r="I6" i="1"/>
  <c r="H6" i="1"/>
  <c r="G6" i="1"/>
  <c r="J6" i="1"/>
  <c r="J7" i="1"/>
  <c r="J7" i="4"/>
  <c r="J14" i="1"/>
  <c r="J16" i="1"/>
  <c r="G34" i="12" s="1"/>
  <c r="F38" i="12"/>
  <c r="I12" i="4"/>
  <c r="F12" i="4" s="1"/>
  <c r="J10" i="4"/>
  <c r="J16" i="4"/>
  <c r="J14" i="4"/>
  <c r="K3" i="4"/>
  <c r="K6" i="4" s="1"/>
  <c r="J4" i="4"/>
  <c r="J8" i="4" s="1"/>
  <c r="J5" i="4"/>
  <c r="K3" i="1"/>
  <c r="J5" i="1"/>
  <c r="J4" i="1"/>
  <c r="H5" i="1"/>
  <c r="G5" i="1"/>
  <c r="G4" i="1"/>
  <c r="H4" i="1"/>
  <c r="I5" i="1"/>
  <c r="I8" i="1" s="1"/>
  <c r="C35" i="2"/>
  <c r="F23" i="1"/>
  <c r="D23" i="1" s="1"/>
  <c r="C23" i="1" s="1"/>
  <c r="F21" i="1"/>
  <c r="F22" i="1"/>
  <c r="D22" i="1" s="1"/>
  <c r="C22" i="1" s="1"/>
  <c r="I27" i="2"/>
  <c r="C29" i="2" s="1"/>
  <c r="C25" i="2"/>
  <c r="C7" i="2"/>
  <c r="C5" i="2"/>
  <c r="C11" i="2"/>
  <c r="K6" i="1" l="1"/>
  <c r="F6" i="1" s="1"/>
  <c r="K10" i="1"/>
  <c r="F10" i="1" s="1"/>
  <c r="D21" i="1"/>
  <c r="C21" i="1" s="1"/>
  <c r="F25" i="1"/>
  <c r="J8" i="1"/>
  <c r="H8" i="1"/>
  <c r="G8" i="1"/>
  <c r="F6" i="4"/>
  <c r="K7" i="4"/>
  <c r="F7" i="4" s="1"/>
  <c r="K14" i="1"/>
  <c r="F14" i="1" s="1"/>
  <c r="K16" i="1"/>
  <c r="H34" i="12" s="1"/>
  <c r="G30" i="12"/>
  <c r="G38" i="12" s="1"/>
  <c r="K10" i="4"/>
  <c r="F10" i="4" s="1"/>
  <c r="K16" i="4"/>
  <c r="H30" i="12" s="1"/>
  <c r="K14" i="4"/>
  <c r="F14" i="4" s="1"/>
  <c r="K5" i="4"/>
  <c r="F5" i="4" s="1"/>
  <c r="K4" i="4"/>
  <c r="K7" i="1"/>
  <c r="F7" i="1" s="1"/>
  <c r="K4" i="1"/>
  <c r="F4" i="1" s="1"/>
  <c r="K5" i="1"/>
  <c r="F5" i="1" s="1"/>
  <c r="C27" i="2"/>
  <c r="C12" i="12"/>
  <c r="O8" i="12"/>
  <c r="AI20" i="12"/>
  <c r="AI22" i="12" s="1"/>
  <c r="C7" i="12"/>
  <c r="C8" i="12" s="1"/>
  <c r="F8" i="1" l="1"/>
  <c r="F16" i="1"/>
  <c r="D25" i="1"/>
  <c r="F4" i="4"/>
  <c r="F8" i="4" s="1"/>
  <c r="K8" i="4"/>
  <c r="K8" i="1"/>
  <c r="F16" i="4"/>
  <c r="H38" i="12"/>
  <c r="J38" i="12" s="1"/>
</calcChain>
</file>

<file path=xl/sharedStrings.xml><?xml version="1.0" encoding="utf-8"?>
<sst xmlns="http://schemas.openxmlformats.org/spreadsheetml/2006/main" count="564" uniqueCount="165">
  <si>
    <t>TOTAL</t>
  </si>
  <si>
    <t>STG 2</t>
  </si>
  <si>
    <t xml:space="preserve">Gross Realisation </t>
  </si>
  <si>
    <t>Development Cost</t>
  </si>
  <si>
    <t>Net cashflows</t>
  </si>
  <si>
    <t>IRR</t>
  </si>
  <si>
    <t>STG 1</t>
  </si>
  <si>
    <t>STG 4</t>
  </si>
  <si>
    <t>TOTAL NET CASHFLOWS</t>
  </si>
  <si>
    <t>XIRR</t>
  </si>
  <si>
    <t>Should be zero</t>
  </si>
  <si>
    <t>STG3</t>
  </si>
  <si>
    <t>Apex Stage 3</t>
  </si>
  <si>
    <t>Apex Stage 4</t>
  </si>
  <si>
    <t>Apex Stage 1</t>
  </si>
  <si>
    <t>Total</t>
  </si>
  <si>
    <t>Dev Cost</t>
  </si>
  <si>
    <t>Variance</t>
  </si>
  <si>
    <t>Yiribana WH1</t>
  </si>
  <si>
    <t>Yiribana WH2</t>
  </si>
  <si>
    <t>Yiribana WH3</t>
  </si>
  <si>
    <t>Apex Stage 2</t>
  </si>
  <si>
    <t>brought forward</t>
  </si>
  <si>
    <t>STG 3</t>
  </si>
  <si>
    <t>771 Mamre Rd Kemps Creek</t>
  </si>
  <si>
    <t>Warehouse 1</t>
  </si>
  <si>
    <t>Warehouse 2</t>
  </si>
  <si>
    <t>Warehouse 3</t>
  </si>
  <si>
    <t>Café</t>
  </si>
  <si>
    <t>Cumm Cf</t>
  </si>
  <si>
    <t>ESTATE MASTER CASHFLOWS</t>
  </si>
  <si>
    <t>Project Cash Flow</t>
  </si>
  <si>
    <t xml:space="preserve">  Revenue</t>
  </si>
  <si>
    <t xml:space="preserve">  Gross Sales Revenue</t>
  </si>
  <si>
    <t xml:space="preserve">  Selling Costs</t>
  </si>
  <si>
    <t xml:space="preserve">  TOTAL NET REVENUE</t>
  </si>
  <si>
    <t xml:space="preserve">  Costs</t>
  </si>
  <si>
    <t xml:space="preserve">  Land and Acquisition</t>
  </si>
  <si>
    <t xml:space="preserve">  Professional Fees</t>
  </si>
  <si>
    <t xml:space="preserve">  Construction Costs (inc. Contingency)</t>
  </si>
  <si>
    <t xml:space="preserve">  Statutory Fees</t>
  </si>
  <si>
    <t xml:space="preserve">  Development Management Fees</t>
  </si>
  <si>
    <t xml:space="preserve">  Marketing &amp; Other Costs</t>
  </si>
  <si>
    <t xml:space="preserve">  Incentives and Leasing Fees</t>
  </si>
  <si>
    <t xml:space="preserve">  Project Contingency (Reserve)</t>
  </si>
  <si>
    <t xml:space="preserve">  Land Holding Costs</t>
  </si>
  <si>
    <t xml:space="preserve">  Pre-Sale Commissions</t>
  </si>
  <si>
    <t xml:space="preserve">  Financing Costs (exc Fees)</t>
  </si>
  <si>
    <t xml:space="preserve">  TOTAL COSTS</t>
  </si>
  <si>
    <t xml:space="preserve">SWC </t>
  </si>
  <si>
    <t>Total project</t>
  </si>
  <si>
    <t xml:space="preserve">Total </t>
  </si>
  <si>
    <t>Gross Realisation</t>
  </si>
  <si>
    <t>Development Costs</t>
  </si>
  <si>
    <t>Net Cash Flow</t>
  </si>
  <si>
    <t>Crestlink</t>
  </si>
  <si>
    <t>Crestlink.  40,086sqm big box, single tenancy</t>
  </si>
  <si>
    <t>Crestlink.  36,463sqm separate tenancies, wraparound hardstand</t>
  </si>
  <si>
    <t>Mar-24 LTD</t>
  </si>
  <si>
    <t>EstateMaster</t>
  </si>
  <si>
    <t>Mar24 QR Claim - Total funding</t>
  </si>
  <si>
    <t>Epping.  Programme 1 (Vaughan Build)</t>
  </si>
  <si>
    <t>Epping</t>
  </si>
  <si>
    <t>Cash Flows should've ended at Aug27 PC</t>
  </si>
  <si>
    <t>Slightly different IRR to the GQLT Development Workshop slide pack 8 Apr 2024 (15.94%).  Hardstand income was incorrectly phased to come in at start of project</t>
  </si>
  <si>
    <t>Epping.  Programme 2 (After Vaughans Subdivision</t>
  </si>
  <si>
    <t>Cash Flows should've ended at Sep27 PC</t>
  </si>
  <si>
    <t>wh1/2/5, start of wh3/4</t>
  </si>
  <si>
    <t>wh4</t>
  </si>
  <si>
    <t>wh3/4</t>
  </si>
  <si>
    <t>Epping comparison</t>
  </si>
  <si>
    <t>Base - Programme 1 (Vaughans Build)</t>
  </si>
  <si>
    <t>Alt - Programme 2 (After Vaughans Subdiv)</t>
  </si>
  <si>
    <t>Comment</t>
  </si>
  <si>
    <t>Bulk</t>
  </si>
  <si>
    <t>Civil, WH1/2</t>
  </si>
  <si>
    <t>Civil Only</t>
  </si>
  <si>
    <t>WH3/5, start of WH4</t>
  </si>
  <si>
    <t>Programme 2 more expensive due to cost escalations on delayed programme.  Also more holding costs due to delayed PC</t>
  </si>
  <si>
    <t xml:space="preserve">Yiribana West (Gross Dev Costs) </t>
  </si>
  <si>
    <t>Yiribana West (Offsets/Reimbursements)</t>
  </si>
  <si>
    <t>Yiribana Net Dev Costs</t>
  </si>
  <si>
    <t>Yiribana West Offsets/Reimbursements</t>
  </si>
  <si>
    <t>Yiribana West Dev Costs</t>
  </si>
  <si>
    <t xml:space="preserve">Spent to Date as at March claim </t>
  </si>
  <si>
    <t>Total Forecast</t>
  </si>
  <si>
    <t>Total Apex</t>
  </si>
  <si>
    <t>Yiribana West Net Dev Costs</t>
  </si>
  <si>
    <t>GQLT Capital Deployment - Alternate/Target Scenario (excluding interest)</t>
  </si>
  <si>
    <t>Monthly Cashflows</t>
  </si>
  <si>
    <t>GQLT Capital Deployment - Base Scenario (excluding interest)</t>
  </si>
  <si>
    <t>QUADREAL EQUITY DEPLOYMENT FORECAST</t>
  </si>
  <si>
    <t>PLEASE NOTE THAT FORECASTS ENTERED BELOW SHOULD BE AT QUADREAL OWNERSHIP %</t>
  </si>
  <si>
    <t>INVESTMENT NAME:</t>
  </si>
  <si>
    <t>GPT QuadReal Logistics Trust</t>
  </si>
  <si>
    <t>DATE PREPARED:</t>
  </si>
  <si>
    <t>FUNDING CURRENCY</t>
  </si>
  <si>
    <t>AUD</t>
  </si>
  <si>
    <t>QUADREAL EQUITY CONTRIBUTION</t>
  </si>
  <si>
    <t>Note: Capital calls for acquisitions, construction costs etc.</t>
  </si>
  <si>
    <t>PROPERTY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</si>
  <si>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</si>
  <si>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</si>
  <si>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</si>
  <si>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</si>
  <si>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</si>
  <si>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</si>
  <si>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</si>
  <si>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</si>
  <si>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</si>
  <si>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</si>
  <si>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</si>
  <si>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Q1 2027</t>
  </si>
  <si>
    <t>Q2 2027</t>
  </si>
  <si>
    <t>149 &amp; 153 Coulson St</t>
  </si>
  <si>
    <t>Keylink Estate, Keysborough</t>
  </si>
  <si>
    <t>Lot 52 Crestmead Logistics</t>
  </si>
  <si>
    <t>Citiswich, Development Lot 3031-3033</t>
  </si>
  <si>
    <t>Citiswich, Development Lot 302</t>
  </si>
  <si>
    <t>Citiswich, Development Lot 520</t>
  </si>
  <si>
    <t>Citiswich, Development Lot 530</t>
  </si>
  <si>
    <t>771 Mamre Rd, Kemps Creek</t>
  </si>
  <si>
    <t>485 Cooper St,Epping</t>
  </si>
  <si>
    <t>QUADREAL NON-RECALLABLE EQUITY DISTRIBUTIONS</t>
  </si>
  <si>
    <t>Note: Disposition proceeds i.e. return of capital, capital gains, refinancing proceeds. Income should be excluded</t>
  </si>
  <si>
    <t>Not completed</t>
  </si>
  <si>
    <t>Do Not Remove</t>
  </si>
  <si>
    <t>Q1 20282027</t>
  </si>
  <si>
    <t>Q3 2027</t>
  </si>
  <si>
    <t>Q4 2027</t>
  </si>
  <si>
    <t>Add: Apex from capital deployment - alt tab</t>
  </si>
  <si>
    <t>Total for capital deployment at 100%</t>
  </si>
  <si>
    <t>QuadReal %</t>
  </si>
  <si>
    <t>Metroplex Place Development</t>
  </si>
  <si>
    <t>1 Hurst Dr Tarneit Fund Through</t>
  </si>
  <si>
    <t>149 &amp; 153 Coulson St WACOL</t>
  </si>
  <si>
    <t>Keylink Estate Keysborough</t>
  </si>
  <si>
    <t>Lot 52 Crestmead Logistics Estate</t>
  </si>
  <si>
    <t>Citiswich SAAB Fund Through</t>
  </si>
  <si>
    <t>Citiswich Lot 3031-3033</t>
  </si>
  <si>
    <t>Citiswich Lot 306</t>
  </si>
  <si>
    <t>Apex Business Park Stage 2 Lot 530</t>
  </si>
  <si>
    <t>Apex Business Park Stage 1 Lot 520</t>
  </si>
  <si>
    <t xml:space="preserve">771 Mamre Rd, Kemps Creek </t>
  </si>
  <si>
    <t>485 Cooper St, Epping</t>
  </si>
  <si>
    <t>2024 Budget</t>
  </si>
  <si>
    <t>Updated Base Case</t>
  </si>
  <si>
    <t>Alternate Case</t>
  </si>
  <si>
    <t>Stage 1</t>
  </si>
  <si>
    <t>16,794sqm</t>
  </si>
  <si>
    <t>15,969sqm</t>
  </si>
  <si>
    <t>Stage 2</t>
  </si>
  <si>
    <t>11,712sqm</t>
  </si>
  <si>
    <t>Stage 3</t>
  </si>
  <si>
    <t>8,213sqm</t>
  </si>
  <si>
    <t>Stage 4</t>
  </si>
  <si>
    <t>Single facility</t>
  </si>
  <si>
    <t>DTMR (Approx)</t>
  </si>
  <si>
    <t>Split (two facilities)</t>
  </si>
  <si>
    <t>24,014sqm</t>
  </si>
  <si>
    <t>Building Footprint:     5,678sqm</t>
  </si>
  <si>
    <t>20,824sqm</t>
  </si>
  <si>
    <t>Bus Parking:                 5,832sqm</t>
  </si>
  <si>
    <t>Car Parking:                 3,000sqm</t>
  </si>
  <si>
    <t>Hardstand:                  23,255sqm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</si>
</sst>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#,##0.00_);\(#,##0.00\)"/>
    <numFmt numFmtId="167" formatCode="_-* #,##0_-;\-* #,##0_-;_-* &quot;-&quot;??_-;_-@_-"/>
    <numFmt numFmtId="168" formatCode="_(* #,##0_);_(* \(#,##0\);_(* &quot;-&quot;??_);_(@_)"/>
    <numFmt numFmtId="169" formatCode="0.0%;\(0.0%\);_(* &quot;-&quot;??_)"/>
    <numFmt numFmtId="170" formatCode="mmm\-yyyy"/>
    <numFmt numFmtId="171" formatCode="0.00_)"/>
    <numFmt numFmtId="172" formatCode=";;;"/>
    <numFmt numFmtId="173" formatCode="#,##0&quot; m2&quot;_);\(#,##0&quot; m2&quot;\)"/>
    <numFmt numFmtId="174" formatCode="#,##0&quot; No.&quot;_);\(#,##0&quot; No.&quot;\)"/>
    <numFmt numFmtId="175" formatCode="_(#,##0_);_(\(#,##0\);_(&quot;-&quot;??_);_(@_)"/>
    <numFmt numFmtId="176" formatCode="#,##0;\(#,##0\);\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3" tint="-0.24991607409894101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b/>
      <sz val="11"/>
      <color indexed="1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7"/>
      <color indexed="12"/>
      <name val="Arial"/>
      <family val="2"/>
    </font>
    <font>
      <u/>
      <sz val="7.2"/>
      <color indexed="12"/>
      <name val="Arial"/>
      <family val="2"/>
    </font>
    <font>
      <sz val="11"/>
      <color indexed="63"/>
      <name val="Calibri"/>
      <family val="2"/>
    </font>
    <font>
      <sz val="11"/>
      <color indexed="19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1"/>
      <name val="Times New Roman"/>
      <family val="1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sz val="8"/>
      <color rgb="FFFF0000"/>
      <name val="Arial"/>
      <family val="2"/>
    </font>
    <font>
      <sz val="8"/>
      <color rgb="FF0000FF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16074098941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9D9D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theme="4" tint="-0.24988555558946501"/>
      </bottom>
      <diagonal/>
    </border>
    <border>
      <left style="thin">
        <color theme="4" tint="-0.24988555558946501"/>
      </left>
      <right/>
      <top style="thin">
        <color theme="4" tint="-0.24988555558946501"/>
      </top>
      <bottom style="thin">
        <color theme="4" tint="-0.24988555558946501"/>
      </bottom>
      <diagonal/>
    </border>
    <border>
      <left/>
      <right/>
      <top style="thin">
        <color theme="4" tint="-0.24988555558946501"/>
      </top>
      <bottom style="thin">
        <color theme="4" tint="-0.24988555558946501"/>
      </bottom>
      <diagonal/>
    </border>
    <border>
      <left style="thin">
        <color theme="4" tint="0.79998168889431442"/>
      </left>
      <right/>
      <top style="thin">
        <color theme="4" tint="-0.24988555558946501"/>
      </top>
      <bottom style="thin">
        <color theme="4" tint="0.79998168889431442"/>
      </bottom>
      <diagonal/>
    </border>
    <border>
      <left/>
      <right/>
      <top style="thin">
        <color theme="4" tint="-0.24988555558946501"/>
      </top>
      <bottom style="thin">
        <color theme="4" tint="0.79998168889431442"/>
      </bottom>
      <diagonal/>
    </border>
    <border>
      <left/>
      <right/>
      <top/>
      <bottom style="thin">
        <color rgb="FFDBE5F1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rgb="FFDBE5F1"/>
      </bottom>
      <diagonal/>
    </border>
    <border>
      <left/>
      <right/>
      <top style="thin">
        <color rgb="FFDBE5F1"/>
      </top>
      <bottom style="thin">
        <color rgb="FFDBE5F1"/>
      </bottom>
      <diagonal/>
    </border>
    <border>
      <left/>
      <right/>
      <top style="thin">
        <color theme="4" tint="0.79998168889431442"/>
      </top>
      <bottom style="thin">
        <color rgb="FFDBE5F1"/>
      </bottom>
      <diagonal/>
    </border>
    <border>
      <left/>
      <right/>
      <top style="double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double">
        <color theme="3" tint="0.59996337778862885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rgb="FFDBE5F1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double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rgb="FFDBE5F1"/>
      </top>
      <bottom style="thin">
        <color rgb="FFDBE5F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hair">
        <color indexed="64"/>
      </right>
      <top style="hair">
        <color indexed="64"/>
      </top>
      <bottom style="thick">
        <color indexed="10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069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6" fillId="12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6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0" fontId="18" fillId="21" borderId="0" applyNumberFormat="0" applyBorder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20" fillId="15" borderId="22" applyNumberFormat="0" applyAlignment="0" applyProtection="0"/>
    <xf numFmtId="0" fontId="20" fillId="15" borderId="22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2" fillId="28" borderId="0" applyNumberFormat="0" applyBorder="0" applyAlignment="0" applyProtection="0"/>
    <xf numFmtId="38" fontId="15" fillId="9" borderId="0" applyNumberFormat="0" applyBorder="0" applyAlignment="0" applyProtection="0"/>
    <xf numFmtId="38" fontId="15" fillId="9" borderId="0" applyNumberFormat="0" applyBorder="0" applyAlignment="0" applyProtection="0"/>
    <xf numFmtId="38" fontId="15" fillId="9" borderId="0" applyNumberFormat="0" applyBorder="0" applyAlignment="0" applyProtection="0"/>
    <xf numFmtId="0" fontId="23" fillId="0" borderId="23" applyNumberFormat="0" applyFill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25" fillId="0" borderId="0" applyNumberForma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0" fontId="15" fillId="29" borderId="3" applyNumberFormat="0" applyBorder="0" applyAlignment="0" applyProtection="0"/>
    <xf numFmtId="10" fontId="15" fillId="29" borderId="3" applyNumberFormat="0" applyBorder="0" applyAlignment="0" applyProtection="0"/>
    <xf numFmtId="10" fontId="15" fillId="29" borderId="3" applyNumberFormat="0" applyBorder="0" applyAlignment="0" applyProtection="0"/>
    <xf numFmtId="10" fontId="15" fillId="29" borderId="3" applyNumberFormat="0" applyBorder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9" fillId="0" borderId="26" applyNumberFormat="0" applyFill="0" applyAlignment="0" applyProtection="0"/>
    <xf numFmtId="0" fontId="29" fillId="22" borderId="0" applyNumberFormat="0" applyBorder="0" applyAlignment="0" applyProtection="0"/>
    <xf numFmtId="171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174" fontId="4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>
      <alignment vertical="center"/>
    </xf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170" fontId="4" fillId="7" borderId="29">
      <alignment horizontal="center" vertical="center"/>
      <protection locked="0" hidden="1"/>
    </xf>
    <xf numFmtId="9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4" fontId="6" fillId="30" borderId="4" applyBorder="0"/>
    <xf numFmtId="14" fontId="6" fillId="30" borderId="4" applyBorder="0"/>
    <xf numFmtId="14" fontId="6" fillId="30" borderId="4" applyBorder="0"/>
    <xf numFmtId="40" fontId="32" fillId="0" borderId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33" fillId="0" borderId="0" applyNumberForma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10" fontId="15" fillId="29" borderId="3" applyNumberFormat="0" applyBorder="0" applyAlignment="0" applyProtection="0"/>
    <xf numFmtId="10" fontId="15" fillId="29" borderId="3" applyNumberFormat="0" applyBorder="0" applyAlignment="0" applyProtection="0"/>
    <xf numFmtId="10" fontId="15" fillId="29" borderId="3" applyNumberFormat="0" applyBorder="0" applyAlignment="0" applyProtection="0"/>
    <xf numFmtId="10" fontId="15" fillId="29" borderId="3" applyNumberFormat="0" applyBorder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28" fillId="22" borderId="21" applyNumberForma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20" fillId="15" borderId="22" applyNumberFormat="0" applyAlignment="0" applyProtection="0"/>
    <xf numFmtId="0" fontId="20" fillId="15" borderId="22" applyNumberForma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4" fillId="21" borderId="27" applyNumberFormat="0" applyFon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9" fontId="4" fillId="0" borderId="0" applyFont="0" applyFill="0" applyBorder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4" fillId="0" borderId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0" fontId="19" fillId="24" borderId="21" applyNumberFormat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173" fontId="4" fillId="0" borderId="2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173" fontId="4" fillId="0" borderId="2" applyFont="0" applyFill="0" applyBorder="0" applyAlignment="0" applyProtection="0"/>
    <xf numFmtId="0" fontId="19" fillId="24" borderId="21" applyNumberFormat="0" applyAlignment="0" applyProtection="0"/>
    <xf numFmtId="9" fontId="4" fillId="0" borderId="0" applyFont="0" applyFill="0" applyBorder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4" fillId="0" borderId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21" fillId="0" borderId="30" applyNumberFormat="0" applyFill="0" applyAlignment="0" applyProtection="0"/>
    <xf numFmtId="0" fontId="4" fillId="0" borderId="0"/>
    <xf numFmtId="0" fontId="4" fillId="0" borderId="0"/>
    <xf numFmtId="0" fontId="21" fillId="0" borderId="30" applyNumberFormat="0" applyFill="0" applyAlignment="0" applyProtection="0"/>
    <xf numFmtId="0" fontId="4" fillId="0" borderId="0"/>
    <xf numFmtId="0" fontId="4" fillId="0" borderId="0"/>
    <xf numFmtId="0" fontId="21" fillId="0" borderId="30" applyNumberFormat="0" applyFill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9" fillId="0" borderId="0"/>
  </cellStyleXfs>
  <cellXfs count="206">
    <xf numFmtId="0" fontId="0" fillId="0" borderId="0" xfId="0"/>
    <xf numFmtId="0" fontId="4" fillId="0" borderId="0" xfId="3" applyFont="1"/>
    <xf numFmtId="17" fontId="4" fillId="0" borderId="0" xfId="3" applyNumberFormat="1" applyFont="1"/>
    <xf numFmtId="17" fontId="4" fillId="0" borderId="0" xfId="0" applyNumberFormat="1" applyFont="1"/>
    <xf numFmtId="166" fontId="4" fillId="0" borderId="0" xfId="3" applyNumberFormat="1" applyFont="1"/>
    <xf numFmtId="166" fontId="4" fillId="0" borderId="0" xfId="0" applyNumberFormat="1" applyFont="1"/>
    <xf numFmtId="166" fontId="4" fillId="2" borderId="0" xfId="0" applyNumberFormat="1" applyFont="1" applyFill="1"/>
    <xf numFmtId="166" fontId="4" fillId="3" borderId="0" xfId="0" applyNumberFormat="1" applyFont="1" applyFill="1"/>
    <xf numFmtId="166" fontId="5" fillId="0" borderId="0" xfId="0" applyNumberFormat="1" applyFont="1"/>
    <xf numFmtId="166" fontId="4" fillId="0" borderId="1" xfId="3" applyNumberFormat="1" applyFont="1" applyBorder="1"/>
    <xf numFmtId="165" fontId="0" fillId="0" borderId="1" xfId="1" applyFont="1" applyBorder="1"/>
    <xf numFmtId="165" fontId="0" fillId="0" borderId="0" xfId="1" applyFont="1" applyBorder="1"/>
    <xf numFmtId="10" fontId="3" fillId="0" borderId="0" xfId="2" applyNumberFormat="1" applyFont="1"/>
    <xf numFmtId="4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166" fontId="4" fillId="0" borderId="2" xfId="3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17" fontId="6" fillId="0" borderId="0" xfId="3" applyNumberFormat="1" applyFont="1"/>
    <xf numFmtId="17" fontId="6" fillId="0" borderId="0" xfId="0" applyNumberFormat="1" applyFont="1"/>
    <xf numFmtId="0" fontId="7" fillId="0" borderId="0" xfId="0" applyFont="1" applyAlignment="1">
      <alignment horizontal="center"/>
    </xf>
    <xf numFmtId="165" fontId="2" fillId="0" borderId="0" xfId="1" applyFont="1" applyBorder="1"/>
    <xf numFmtId="167" fontId="3" fillId="0" borderId="0" xfId="0" applyNumberFormat="1" applyFont="1"/>
    <xf numFmtId="0" fontId="9" fillId="0" borderId="0" xfId="9" applyFont="1"/>
    <xf numFmtId="0" fontId="4" fillId="0" borderId="0" xfId="9"/>
    <xf numFmtId="0" fontId="9" fillId="0" borderId="0" xfId="9" applyFont="1" applyAlignment="1">
      <alignment horizontal="center"/>
    </xf>
    <xf numFmtId="17" fontId="9" fillId="4" borderId="5" xfId="9" applyNumberFormat="1" applyFont="1" applyFill="1" applyBorder="1" applyAlignment="1">
      <alignment horizontal="center" vertical="top"/>
    </xf>
    <xf numFmtId="0" fontId="8" fillId="0" borderId="0" xfId="9" applyFont="1"/>
    <xf numFmtId="168" fontId="8" fillId="0" borderId="0" xfId="9" applyNumberFormat="1" applyFont="1"/>
    <xf numFmtId="168" fontId="10" fillId="0" borderId="0" xfId="9" applyNumberFormat="1" applyFont="1"/>
    <xf numFmtId="0" fontId="9" fillId="0" borderId="0" xfId="0" applyFont="1"/>
    <xf numFmtId="168" fontId="4" fillId="0" borderId="0" xfId="9" applyNumberFormat="1"/>
    <xf numFmtId="0" fontId="12" fillId="5" borderId="0" xfId="9" applyFont="1" applyFill="1"/>
    <xf numFmtId="0" fontId="8" fillId="5" borderId="0" xfId="9" applyFont="1" applyFill="1"/>
    <xf numFmtId="0" fontId="9" fillId="3" borderId="0" xfId="9" applyFont="1" applyFill="1"/>
    <xf numFmtId="0" fontId="13" fillId="6" borderId="6" xfId="9" applyFont="1" applyFill="1" applyBorder="1" applyAlignment="1">
      <alignment horizontal="left" vertical="center"/>
    </xf>
    <xf numFmtId="0" fontId="13" fillId="6" borderId="7" xfId="9" applyFont="1" applyFill="1" applyBorder="1" applyAlignment="1">
      <alignment horizontal="left" vertical="center"/>
    </xf>
    <xf numFmtId="0" fontId="8" fillId="6" borderId="7" xfId="9" applyFont="1" applyFill="1" applyBorder="1" applyAlignment="1">
      <alignment horizontal="center" vertical="center"/>
    </xf>
    <xf numFmtId="169" fontId="8" fillId="6" borderId="7" xfId="9" applyNumberFormat="1" applyFont="1" applyFill="1" applyBorder="1" applyAlignment="1">
      <alignment horizontal="right" vertical="top"/>
    </xf>
    <xf numFmtId="0" fontId="14" fillId="4" borderId="8" xfId="9" applyFont="1" applyFill="1" applyBorder="1" applyAlignment="1">
      <alignment vertical="center"/>
    </xf>
    <xf numFmtId="0" fontId="14" fillId="4" borderId="9" xfId="9" applyFont="1" applyFill="1" applyBorder="1" applyAlignment="1">
      <alignment vertical="center"/>
    </xf>
    <xf numFmtId="168" fontId="8" fillId="4" borderId="9" xfId="9" applyNumberFormat="1" applyFont="1" applyFill="1" applyBorder="1"/>
    <xf numFmtId="1" fontId="8" fillId="7" borderId="10" xfId="9" applyNumberFormat="1" applyFont="1" applyFill="1" applyBorder="1" applyAlignment="1">
      <alignment horizontal="left"/>
    </xf>
    <xf numFmtId="168" fontId="4" fillId="7" borderId="11" xfId="10" applyNumberFormat="1" applyFont="1" applyFill="1" applyBorder="1" applyAlignment="1">
      <alignment horizontal="right" vertical="center"/>
    </xf>
    <xf numFmtId="168" fontId="8" fillId="8" borderId="10" xfId="0" applyNumberFormat="1" applyFont="1" applyFill="1" applyBorder="1" applyAlignment="1">
      <alignment horizontal="right" vertical="center"/>
    </xf>
    <xf numFmtId="168" fontId="8" fillId="7" borderId="10" xfId="0" applyNumberFormat="1" applyFont="1" applyFill="1" applyBorder="1" applyAlignment="1">
      <alignment horizontal="right" vertical="center"/>
    </xf>
    <xf numFmtId="168" fontId="4" fillId="7" borderId="10" xfId="10" applyNumberFormat="1" applyFont="1" applyFill="1" applyBorder="1" applyAlignment="1">
      <alignment horizontal="right" vertical="center"/>
    </xf>
    <xf numFmtId="168" fontId="4" fillId="7" borderId="10" xfId="9" applyNumberFormat="1" applyFill="1" applyBorder="1" applyAlignment="1">
      <alignment horizontal="right" vertical="center"/>
    </xf>
    <xf numFmtId="1" fontId="8" fillId="7" borderId="12" xfId="9" applyNumberFormat="1" applyFont="1" applyFill="1" applyBorder="1" applyAlignment="1">
      <alignment horizontal="left"/>
    </xf>
    <xf numFmtId="168" fontId="8" fillId="7" borderId="13" xfId="0" applyNumberFormat="1" applyFont="1" applyFill="1" applyBorder="1" applyAlignment="1">
      <alignment horizontal="right" vertical="center"/>
    </xf>
    <xf numFmtId="168" fontId="4" fillId="7" borderId="13" xfId="10" applyNumberFormat="1" applyFont="1" applyFill="1" applyBorder="1" applyAlignment="1">
      <alignment horizontal="right" vertical="center"/>
    </xf>
    <xf numFmtId="168" fontId="4" fillId="7" borderId="13" xfId="9" applyNumberFormat="1" applyFill="1" applyBorder="1" applyAlignment="1">
      <alignment horizontal="right" vertical="center"/>
    </xf>
    <xf numFmtId="1" fontId="6" fillId="8" borderId="14" xfId="9" applyNumberFormat="1" applyFont="1" applyFill="1" applyBorder="1" applyAlignment="1">
      <alignment horizontal="left"/>
    </xf>
    <xf numFmtId="168" fontId="9" fillId="8" borderId="15" xfId="9" applyNumberFormat="1" applyFont="1" applyFill="1" applyBorder="1" applyAlignment="1">
      <alignment horizontal="right" vertical="center"/>
    </xf>
    <xf numFmtId="168" fontId="9" fillId="8" borderId="14" xfId="9" applyNumberFormat="1" applyFont="1" applyFill="1" applyBorder="1" applyAlignment="1">
      <alignment horizontal="right" vertical="center"/>
    </xf>
    <xf numFmtId="0" fontId="14" fillId="4" borderId="16" xfId="9" applyFont="1" applyFill="1" applyBorder="1" applyAlignment="1">
      <alignment vertical="center"/>
    </xf>
    <xf numFmtId="0" fontId="14" fillId="4" borderId="17" xfId="9" applyFont="1" applyFill="1" applyBorder="1" applyAlignment="1">
      <alignment vertical="center"/>
    </xf>
    <xf numFmtId="168" fontId="8" fillId="4" borderId="17" xfId="9" applyNumberFormat="1" applyFont="1" applyFill="1" applyBorder="1"/>
    <xf numFmtId="1" fontId="8" fillId="7" borderId="10" xfId="0" applyNumberFormat="1" applyFont="1" applyFill="1" applyBorder="1" applyAlignment="1">
      <alignment horizontal="left"/>
    </xf>
    <xf numFmtId="1" fontId="8" fillId="7" borderId="12" xfId="0" applyNumberFormat="1" applyFont="1" applyFill="1" applyBorder="1" applyAlignment="1">
      <alignment horizontal="left"/>
    </xf>
    <xf numFmtId="168" fontId="8" fillId="7" borderId="12" xfId="0" applyNumberFormat="1" applyFont="1" applyFill="1" applyBorder="1" applyAlignment="1">
      <alignment horizontal="right" vertical="center"/>
    </xf>
    <xf numFmtId="168" fontId="4" fillId="7" borderId="12" xfId="9" applyNumberFormat="1" applyFill="1" applyBorder="1" applyAlignment="1">
      <alignment horizontal="right" vertical="center"/>
    </xf>
    <xf numFmtId="168" fontId="4" fillId="7" borderId="12" xfId="10" applyNumberFormat="1" applyFont="1" applyFill="1" applyBorder="1" applyAlignment="1">
      <alignment horizontal="right" vertical="center"/>
    </xf>
    <xf numFmtId="1" fontId="8" fillId="7" borderId="18" xfId="0" applyNumberFormat="1" applyFont="1" applyFill="1" applyBorder="1" applyAlignment="1">
      <alignment horizontal="left"/>
    </xf>
    <xf numFmtId="1" fontId="8" fillId="7" borderId="0" xfId="9" applyNumberFormat="1" applyFont="1" applyFill="1" applyAlignment="1">
      <alignment horizontal="left"/>
    </xf>
    <xf numFmtId="168" fontId="8" fillId="7" borderId="18" xfId="0" applyNumberFormat="1" applyFont="1" applyFill="1" applyBorder="1" applyAlignment="1">
      <alignment horizontal="right" vertical="center"/>
    </xf>
    <xf numFmtId="168" fontId="8" fillId="7" borderId="18" xfId="9" applyNumberFormat="1" applyFont="1" applyFill="1" applyBorder="1" applyAlignment="1">
      <alignment horizontal="right" vertical="center"/>
    </xf>
    <xf numFmtId="168" fontId="4" fillId="7" borderId="12" xfId="11" applyNumberFormat="1" applyFont="1" applyFill="1" applyBorder="1" applyAlignment="1">
      <alignment horizontal="right" vertical="center"/>
    </xf>
    <xf numFmtId="168" fontId="8" fillId="7" borderId="11" xfId="9" applyNumberFormat="1" applyFont="1" applyFill="1" applyBorder="1" applyAlignment="1">
      <alignment horizontal="right" vertical="center"/>
    </xf>
    <xf numFmtId="168" fontId="8" fillId="7" borderId="12" xfId="9" applyNumberFormat="1" applyFont="1" applyFill="1" applyBorder="1" applyAlignment="1">
      <alignment horizontal="right" vertical="center"/>
    </xf>
    <xf numFmtId="168" fontId="9" fillId="3" borderId="19" xfId="9" applyNumberFormat="1" applyFont="1" applyFill="1" applyBorder="1" applyAlignment="1">
      <alignment horizontal="right" vertical="center"/>
    </xf>
    <xf numFmtId="168" fontId="9" fillId="8" borderId="19" xfId="9" applyNumberFormat="1" applyFont="1" applyFill="1" applyBorder="1" applyAlignment="1">
      <alignment horizontal="right" vertical="center"/>
    </xf>
    <xf numFmtId="168" fontId="8" fillId="7" borderId="20" xfId="0" applyNumberFormat="1" applyFont="1" applyFill="1" applyBorder="1" applyAlignment="1">
      <alignment horizontal="right" vertical="center"/>
    </xf>
    <xf numFmtId="168" fontId="9" fillId="8" borderId="14" xfId="0" applyNumberFormat="1" applyFont="1" applyFill="1" applyBorder="1" applyAlignment="1">
      <alignment horizontal="right" vertical="center"/>
    </xf>
    <xf numFmtId="168" fontId="9" fillId="3" borderId="19" xfId="0" applyNumberFormat="1" applyFont="1" applyFill="1" applyBorder="1" applyAlignment="1">
      <alignment horizontal="right" vertical="center"/>
    </xf>
    <xf numFmtId="168" fontId="8" fillId="0" borderId="0" xfId="0" applyNumberFormat="1" applyFont="1"/>
    <xf numFmtId="168" fontId="9" fillId="0" borderId="0" xfId="0" applyNumberFormat="1" applyFont="1"/>
    <xf numFmtId="167" fontId="8" fillId="0" borderId="0" xfId="4" applyNumberFormat="1" applyFont="1"/>
    <xf numFmtId="10" fontId="8" fillId="0" borderId="0" xfId="7" applyNumberFormat="1" applyFont="1"/>
    <xf numFmtId="168" fontId="0" fillId="7" borderId="12" xfId="0" applyNumberFormat="1" applyFill="1" applyBorder="1" applyAlignment="1">
      <alignment horizontal="right" vertical="center"/>
    </xf>
    <xf numFmtId="168" fontId="0" fillId="7" borderId="18" xfId="0" applyNumberFormat="1" applyFill="1" applyBorder="1" applyAlignment="1">
      <alignment horizontal="right" vertical="center"/>
    </xf>
    <xf numFmtId="168" fontId="0" fillId="7" borderId="10" xfId="0" applyNumberFormat="1" applyFill="1" applyBorder="1" applyAlignment="1">
      <alignment horizontal="right" vertical="center"/>
    </xf>
    <xf numFmtId="168" fontId="11" fillId="0" borderId="0" xfId="0" applyNumberFormat="1" applyFont="1"/>
    <xf numFmtId="10" fontId="9" fillId="2" borderId="0" xfId="7" applyNumberFormat="1" applyFont="1" applyFill="1"/>
    <xf numFmtId="0" fontId="35" fillId="0" borderId="0" xfId="910" applyFont="1"/>
    <xf numFmtId="0" fontId="36" fillId="0" borderId="0" xfId="910" applyFont="1"/>
    <xf numFmtId="165" fontId="0" fillId="0" borderId="0" xfId="1" applyFont="1"/>
    <xf numFmtId="167" fontId="4" fillId="0" borderId="0" xfId="1" applyNumberFormat="1" applyFont="1"/>
    <xf numFmtId="167" fontId="8" fillId="0" borderId="0" xfId="1" applyNumberFormat="1" applyFont="1"/>
    <xf numFmtId="0" fontId="8" fillId="0" borderId="0" xfId="0" applyFont="1"/>
    <xf numFmtId="167" fontId="8" fillId="0" borderId="31" xfId="1" applyNumberFormat="1" applyFont="1" applyBorder="1"/>
    <xf numFmtId="17" fontId="36" fillId="32" borderId="0" xfId="910" applyNumberFormat="1" applyFont="1" applyFill="1" applyAlignment="1">
      <alignment horizontal="center"/>
    </xf>
    <xf numFmtId="0" fontId="4" fillId="0" borderId="0" xfId="910" applyFont="1"/>
    <xf numFmtId="10" fontId="8" fillId="0" borderId="0" xfId="2" applyNumberFormat="1" applyFont="1"/>
    <xf numFmtId="3" fontId="4" fillId="0" borderId="0" xfId="0" applyNumberFormat="1" applyFont="1"/>
    <xf numFmtId="167" fontId="0" fillId="0" borderId="0" xfId="0" applyNumberFormat="1"/>
    <xf numFmtId="0" fontId="0" fillId="33" borderId="0" xfId="0" applyFill="1"/>
    <xf numFmtId="17" fontId="3" fillId="33" borderId="2" xfId="0" applyNumberFormat="1" applyFont="1" applyFill="1" applyBorder="1"/>
    <xf numFmtId="0" fontId="0" fillId="33" borderId="0" xfId="0" applyFill="1" applyAlignment="1">
      <alignment horizontal="right"/>
    </xf>
    <xf numFmtId="167" fontId="0" fillId="33" borderId="0" xfId="1" applyNumberFormat="1" applyFont="1" applyFill="1"/>
    <xf numFmtId="167" fontId="0" fillId="33" borderId="2" xfId="1" applyNumberFormat="1" applyFont="1" applyFill="1" applyBorder="1"/>
    <xf numFmtId="167" fontId="4" fillId="33" borderId="0" xfId="1" applyNumberFormat="1" applyFont="1" applyFill="1"/>
    <xf numFmtId="168" fontId="4" fillId="7" borderId="10" xfId="0" applyNumberFormat="1" applyFont="1" applyFill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 vertical="center"/>
    </xf>
    <xf numFmtId="168" fontId="8" fillId="0" borderId="12" xfId="0" applyNumberFormat="1" applyFont="1" applyBorder="1" applyAlignment="1">
      <alignment horizontal="right" vertical="center"/>
    </xf>
    <xf numFmtId="168" fontId="0" fillId="0" borderId="12" xfId="0" applyNumberFormat="1" applyBorder="1" applyAlignment="1">
      <alignment horizontal="right" vertical="center"/>
    </xf>
    <xf numFmtId="167" fontId="8" fillId="0" borderId="0" xfId="913" applyNumberFormat="1" applyFont="1"/>
    <xf numFmtId="17" fontId="9" fillId="0" borderId="0" xfId="9" applyNumberFormat="1" applyFont="1" applyAlignment="1">
      <alignment horizontal="center" vertical="top"/>
    </xf>
    <xf numFmtId="167" fontId="3" fillId="0" borderId="0" xfId="1" applyNumberFormat="1" applyFont="1"/>
    <xf numFmtId="168" fontId="8" fillId="2" borderId="18" xfId="0" applyNumberFormat="1" applyFont="1" applyFill="1" applyBorder="1" applyAlignment="1">
      <alignment horizontal="right" vertical="center"/>
    </xf>
    <xf numFmtId="15" fontId="4" fillId="32" borderId="0" xfId="0" applyNumberFormat="1" applyFont="1" applyFill="1"/>
    <xf numFmtId="14" fontId="4" fillId="32" borderId="0" xfId="0" applyNumberFormat="1" applyFont="1" applyFill="1"/>
    <xf numFmtId="3" fontId="4" fillId="31" borderId="0" xfId="0" applyNumberFormat="1" applyFont="1" applyFill="1"/>
    <xf numFmtId="0" fontId="0" fillId="31" borderId="0" xfId="0" applyFill="1"/>
    <xf numFmtId="3" fontId="4" fillId="3" borderId="0" xfId="0" applyNumberFormat="1" applyFont="1" applyFill="1"/>
    <xf numFmtId="167" fontId="0" fillId="0" borderId="0" xfId="1" applyNumberFormat="1" applyFont="1" applyAlignment="1">
      <alignment wrapText="1"/>
    </xf>
    <xf numFmtId="0" fontId="0" fillId="0" borderId="0" xfId="0" applyAlignment="1">
      <alignment wrapText="1"/>
    </xf>
    <xf numFmtId="167" fontId="0" fillId="0" borderId="32" xfId="1" applyNumberFormat="1" applyFont="1" applyBorder="1"/>
    <xf numFmtId="0" fontId="37" fillId="0" borderId="0" xfId="0" applyFont="1"/>
    <xf numFmtId="167" fontId="37" fillId="0" borderId="0" xfId="1" applyNumberFormat="1" applyFont="1"/>
    <xf numFmtId="167" fontId="38" fillId="0" borderId="0" xfId="1" applyNumberFormat="1" applyFont="1"/>
    <xf numFmtId="167" fontId="38" fillId="0" borderId="0" xfId="1" applyNumberFormat="1" applyFont="1" applyAlignment="1">
      <alignment wrapText="1"/>
    </xf>
    <xf numFmtId="167" fontId="0" fillId="0" borderId="32" xfId="0" applyNumberFormat="1" applyBorder="1"/>
    <xf numFmtId="167" fontId="1" fillId="0" borderId="0" xfId="1" applyNumberFormat="1" applyFont="1"/>
    <xf numFmtId="0" fontId="0" fillId="0" borderId="2" xfId="0" applyBorder="1"/>
    <xf numFmtId="167" fontId="0" fillId="0" borderId="2" xfId="0" applyNumberFormat="1" applyBorder="1"/>
    <xf numFmtId="167" fontId="0" fillId="0" borderId="2" xfId="1" applyNumberFormat="1" applyFont="1" applyBorder="1"/>
    <xf numFmtId="17" fontId="6" fillId="0" borderId="0" xfId="3" applyNumberFormat="1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68" fontId="8" fillId="2" borderId="12" xfId="0" applyNumberFormat="1" applyFont="1" applyFill="1" applyBorder="1" applyAlignment="1">
      <alignment horizontal="right" vertical="center"/>
    </xf>
    <xf numFmtId="167" fontId="0" fillId="0" borderId="0" xfId="1" applyNumberFormat="1" applyFont="1" applyFill="1"/>
    <xf numFmtId="167" fontId="0" fillId="0" borderId="2" xfId="1" applyNumberFormat="1" applyFont="1" applyFill="1" applyBorder="1"/>
    <xf numFmtId="0" fontId="3" fillId="0" borderId="33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35" xfId="0" applyBorder="1"/>
    <xf numFmtId="167" fontId="0" fillId="0" borderId="0" xfId="1" applyNumberFormat="1" applyFont="1" applyBorder="1"/>
    <xf numFmtId="167" fontId="0" fillId="0" borderId="36" xfId="1" applyNumberFormat="1" applyFont="1" applyBorder="1"/>
    <xf numFmtId="0" fontId="0" fillId="0" borderId="37" xfId="0" applyBorder="1"/>
    <xf numFmtId="167" fontId="0" fillId="0" borderId="38" xfId="1" applyNumberFormat="1" applyFont="1" applyBorder="1"/>
    <xf numFmtId="0" fontId="3" fillId="0" borderId="35" xfId="0" applyFont="1" applyBorder="1"/>
    <xf numFmtId="167" fontId="3" fillId="0" borderId="36" xfId="0" applyNumberFormat="1" applyFont="1" applyBorder="1"/>
    <xf numFmtId="0" fontId="0" fillId="0" borderId="38" xfId="0" applyBorder="1"/>
    <xf numFmtId="0" fontId="3" fillId="0" borderId="36" xfId="0" applyFont="1" applyBorder="1"/>
    <xf numFmtId="0" fontId="0" fillId="0" borderId="36" xfId="0" applyBorder="1"/>
    <xf numFmtId="0" fontId="3" fillId="0" borderId="39" xfId="0" applyFont="1" applyBorder="1"/>
    <xf numFmtId="0" fontId="0" fillId="0" borderId="32" xfId="0" applyBorder="1"/>
    <xf numFmtId="0" fontId="0" fillId="0" borderId="40" xfId="0" applyBorder="1"/>
    <xf numFmtId="167" fontId="0" fillId="0" borderId="0" xfId="1" applyNumberFormat="1" applyFont="1" applyBorder="1" applyAlignment="1">
      <alignment wrapText="1"/>
    </xf>
    <xf numFmtId="167" fontId="1" fillId="0" borderId="2" xfId="1" applyNumberFormat="1" applyFont="1" applyBorder="1"/>
    <xf numFmtId="3" fontId="0" fillId="0" borderId="2" xfId="0" applyNumberFormat="1" applyBorder="1"/>
    <xf numFmtId="0" fontId="40" fillId="0" borderId="0" xfId="1068" applyFont="1"/>
    <xf numFmtId="0" fontId="39" fillId="0" borderId="0" xfId="1068"/>
    <xf numFmtId="0" fontId="41" fillId="0" borderId="0" xfId="1068" applyFont="1"/>
    <xf numFmtId="175" fontId="42" fillId="34" borderId="39" xfId="1068" applyNumberFormat="1" applyFont="1" applyFill="1" applyBorder="1" applyAlignment="1">
      <alignment horizontal="left"/>
    </xf>
    <xf numFmtId="175" fontId="42" fillId="34" borderId="40" xfId="1068" applyNumberFormat="1" applyFont="1" applyFill="1" applyBorder="1" applyAlignment="1">
      <alignment horizontal="left"/>
    </xf>
    <xf numFmtId="14" fontId="42" fillId="34" borderId="39" xfId="1068" applyNumberFormat="1" applyFont="1" applyFill="1" applyBorder="1" applyAlignment="1">
      <alignment horizontal="left"/>
    </xf>
    <xf numFmtId="14" fontId="42" fillId="34" borderId="40" xfId="1068" applyNumberFormat="1" applyFont="1" applyFill="1" applyBorder="1" applyAlignment="1">
      <alignment horizontal="left"/>
    </xf>
    <xf numFmtId="10" fontId="42" fillId="34" borderId="39" xfId="1068" applyNumberFormat="1" applyFont="1" applyFill="1" applyBorder="1" applyAlignment="1">
      <alignment horizontal="left"/>
    </xf>
    <xf numFmtId="10" fontId="42" fillId="34" borderId="40" xfId="1068" applyNumberFormat="1" applyFont="1" applyFill="1" applyBorder="1" applyAlignment="1">
      <alignment horizontal="left"/>
    </xf>
    <xf numFmtId="0" fontId="43" fillId="0" borderId="0" xfId="1068" applyFont="1"/>
    <xf numFmtId="165" fontId="39" fillId="0" borderId="0" xfId="1" applyFont="1"/>
    <xf numFmtId="0" fontId="44" fillId="0" borderId="0" xfId="1068" applyFont="1"/>
    <xf numFmtId="0" fontId="39" fillId="0" borderId="2" xfId="1068" applyBorder="1"/>
    <xf numFmtId="0" fontId="43" fillId="0" borderId="2" xfId="1068" applyFont="1" applyBorder="1"/>
    <xf numFmtId="0" fontId="43" fillId="0" borderId="41" xfId="1068" applyFont="1" applyBorder="1"/>
    <xf numFmtId="0" fontId="43" fillId="0" borderId="42" xfId="1068" applyFont="1" applyBorder="1" applyAlignment="1">
      <alignment horizontal="center"/>
    </xf>
    <xf numFmtId="0" fontId="43" fillId="0" borderId="43" xfId="1068" applyFont="1" applyBorder="1" applyAlignment="1">
      <alignment horizontal="center"/>
    </xf>
    <xf numFmtId="175" fontId="42" fillId="34" borderId="44" xfId="1068" applyNumberFormat="1" applyFont="1" applyFill="1" applyBorder="1" applyAlignment="1">
      <alignment horizontal="left"/>
    </xf>
    <xf numFmtId="175" fontId="42" fillId="34" borderId="3" xfId="1068" applyNumberFormat="1" applyFont="1" applyFill="1" applyBorder="1" applyAlignment="1">
      <alignment horizontal="right"/>
    </xf>
    <xf numFmtId="175" fontId="43" fillId="0" borderId="45" xfId="1068" applyNumberFormat="1" applyFont="1" applyBorder="1"/>
    <xf numFmtId="175" fontId="42" fillId="34" borderId="3" xfId="1068" applyNumberFormat="1" applyFont="1" applyFill="1" applyBorder="1" applyAlignment="1">
      <alignment horizontal="left"/>
    </xf>
    <xf numFmtId="0" fontId="43" fillId="0" borderId="3" xfId="1068" applyFont="1" applyBorder="1"/>
    <xf numFmtId="175" fontId="43" fillId="0" borderId="32" xfId="1068" applyNumberFormat="1" applyFont="1" applyBorder="1"/>
    <xf numFmtId="175" fontId="43" fillId="0" borderId="3" xfId="1068" applyNumberFormat="1" applyFont="1" applyBorder="1"/>
    <xf numFmtId="175" fontId="39" fillId="0" borderId="0" xfId="1068" applyNumberFormat="1"/>
    <xf numFmtId="175" fontId="39" fillId="0" borderId="2" xfId="1068" applyNumberFormat="1" applyBorder="1"/>
    <xf numFmtId="175" fontId="42" fillId="34" borderId="44" xfId="1068" applyNumberFormat="1" applyFont="1" applyFill="1" applyBorder="1" applyAlignment="1">
      <alignment horizontal="right"/>
    </xf>
    <xf numFmtId="167" fontId="39" fillId="0" borderId="0" xfId="1" applyNumberFormat="1" applyFont="1"/>
    <xf numFmtId="0" fontId="43" fillId="0" borderId="0" xfId="1068" applyFont="1" applyAlignment="1">
      <alignment horizontal="center"/>
    </xf>
    <xf numFmtId="0" fontId="0" fillId="0" borderId="0" xfId="0" applyAlignment="1">
      <alignment horizontal="center" wrapText="1"/>
    </xf>
    <xf numFmtId="167" fontId="39" fillId="0" borderId="0" xfId="1068" applyNumberFormat="1"/>
    <xf numFmtId="0" fontId="0" fillId="33" borderId="2" xfId="0" applyFill="1" applyBorder="1"/>
    <xf numFmtId="0" fontId="3" fillId="33" borderId="0" xfId="0" applyFont="1" applyFill="1"/>
    <xf numFmtId="167" fontId="3" fillId="33" borderId="0" xfId="1" applyNumberFormat="1" applyFont="1" applyFill="1"/>
    <xf numFmtId="3" fontId="0" fillId="33" borderId="0" xfId="0" applyNumberFormat="1" applyFill="1"/>
    <xf numFmtId="165" fontId="3" fillId="0" borderId="0" xfId="0" applyNumberFormat="1" applyFont="1"/>
    <xf numFmtId="165" fontId="0" fillId="33" borderId="0" xfId="1" applyFont="1" applyFill="1"/>
    <xf numFmtId="17" fontId="0" fillId="0" borderId="0" xfId="0" applyNumberFormat="1"/>
    <xf numFmtId="176" fontId="0" fillId="0" borderId="0" xfId="0" applyNumberFormat="1"/>
    <xf numFmtId="0" fontId="3" fillId="35" borderId="0" xfId="0" applyFont="1" applyFill="1"/>
    <xf numFmtId="10" fontId="3" fillId="35" borderId="0" xfId="0" applyNumberFormat="1" applyFont="1" applyFill="1"/>
    <xf numFmtId="165" fontId="3" fillId="35" borderId="0" xfId="1" applyFont="1" applyFill="1"/>
    <xf numFmtId="0" fontId="45" fillId="36" borderId="46" xfId="0" applyFont="1" applyFill="1" applyBorder="1" applyAlignment="1">
      <alignment vertical="top"/>
    </xf>
    <xf numFmtId="0" fontId="46" fillId="36" borderId="47" xfId="0" applyFont="1" applyFill="1" applyBorder="1" applyAlignment="1">
      <alignment vertical="center"/>
    </xf>
    <xf numFmtId="0" fontId="47" fillId="0" borderId="48" xfId="0" applyFont="1" applyBorder="1" applyAlignment="1">
      <alignment vertical="center"/>
    </xf>
    <xf numFmtId="0" fontId="47" fillId="0" borderId="49" xfId="0" applyFont="1" applyBorder="1" applyAlignment="1">
      <alignment vertical="center"/>
    </xf>
    <xf numFmtId="0" fontId="47" fillId="0" borderId="50" xfId="0" applyFont="1" applyBorder="1" applyAlignment="1">
      <alignment vertical="center"/>
    </xf>
    <xf numFmtId="0" fontId="47" fillId="0" borderId="51" xfId="0" applyFont="1" applyBorder="1" applyAlignment="1">
      <alignment vertical="center"/>
    </xf>
    <xf numFmtId="0" fontId="47" fillId="0" borderId="52" xfId="0" applyFont="1" applyBorder="1" applyAlignment="1">
      <alignment vertical="center"/>
    </xf>
    <xf numFmtId="0" fontId="0" fillId="0" borderId="51" xfId="0" applyBorder="1" applyAlignment="1">
      <alignment vertical="top"/>
    </xf>
    <xf numFmtId="0" fontId="47" fillId="0" borderId="48" xfId="0" applyFont="1" applyBorder="1" applyAlignment="1">
      <alignment vertical="center"/>
    </xf>
    <xf numFmtId="0" fontId="0" fillId="0" borderId="49" xfId="0" applyBorder="1" applyAlignment="1">
      <alignment vertical="top"/>
    </xf>
  </cellXfs>
  <cellStyles count="1069">
    <cellStyle name="Accent1 - 20%" xfId="14" xr:uid="{33580DDC-6C6A-4350-84E1-72C5E08975B2}"/>
    <cellStyle name="Accent1 - 40%" xfId="15" xr:uid="{CFD67851-DD7C-4922-B1CB-FA6A840B7CEC}"/>
    <cellStyle name="Accent1 - 60%" xfId="16" xr:uid="{8403535E-6D4C-41DF-A0B1-85B061AF760D}"/>
    <cellStyle name="Accent1 2" xfId="17" xr:uid="{9E7C621E-74A6-4373-8CAD-573417BD563B}"/>
    <cellStyle name="Accent1 3" xfId="18" xr:uid="{C45EC7D8-E2A0-4428-9175-350918369F29}"/>
    <cellStyle name="Accent1 4" xfId="19" xr:uid="{8CE17424-A36D-4BF1-B3B3-4A83C46A7F8D}"/>
    <cellStyle name="Accent2 - 40%" xfId="20" xr:uid="{EC5B3BE5-915E-4602-A814-C47433946399}"/>
    <cellStyle name="Accent2 - 60%" xfId="21" xr:uid="{AD45B397-5D66-4CDC-944A-5659EA4D6701}"/>
    <cellStyle name="Accent2 2" xfId="22" xr:uid="{970828A4-B9FA-4F60-81F5-EB864D9211C3}"/>
    <cellStyle name="Accent2 3" xfId="23" xr:uid="{9CD9AFEA-F70E-43ED-99B0-92C2A7EFB612}"/>
    <cellStyle name="Accent2 4" xfId="24" xr:uid="{5DD74FF3-58AA-454B-AFD0-331198299936}"/>
    <cellStyle name="Accent3 - 60%" xfId="25" xr:uid="{0101A789-F2F3-4EE4-B2FF-955A00E4C712}"/>
    <cellStyle name="Accent3 2" xfId="26" xr:uid="{BD72D7C7-FEE9-4F09-BCCD-2C1D274FB92A}"/>
    <cellStyle name="Accent3 3" xfId="27" xr:uid="{BA02139E-8B9A-447F-B747-0CE1655952BF}"/>
    <cellStyle name="Accent3 4" xfId="28" xr:uid="{D78168DC-073C-4A85-9DF7-6F76B158740B}"/>
    <cellStyle name="Accent4 - 60%" xfId="29" xr:uid="{FAC9F951-30B9-463D-B2B4-3565499758FE}"/>
    <cellStyle name="Accent4 2" xfId="30" xr:uid="{6C06F7F9-4754-423E-8A38-AD6E55833C6F}"/>
    <cellStyle name="Accent4 3" xfId="31" xr:uid="{CE46ABD4-96D6-4A05-BE0A-EAC1FF09FB3B}"/>
    <cellStyle name="Accent4 4" xfId="32" xr:uid="{00B1B555-39CB-4CFD-9AC0-35F0165B0B6D}"/>
    <cellStyle name="Accent5 - 40%" xfId="33" xr:uid="{AE9AED1D-11D6-4F63-9CA8-2C9F5405CB2E}"/>
    <cellStyle name="Accent5 2" xfId="34" xr:uid="{96790B5D-B679-44AF-97C9-C30FF1D6BBC3}"/>
    <cellStyle name="Accent5 3" xfId="35" xr:uid="{28E2EC7F-85D7-43CA-B5ED-3F0825D936CC}"/>
    <cellStyle name="Accent5 4" xfId="36" xr:uid="{D1F9568D-887C-488F-B179-E1D488B2F800}"/>
    <cellStyle name="Accent6 - 40%" xfId="37" xr:uid="{36123F22-0854-4B32-8B0B-F9759860219D}"/>
    <cellStyle name="Accent6 - 60%" xfId="38" xr:uid="{482F7EAF-DC81-44EC-BAA5-B4B4787F20D0}"/>
    <cellStyle name="Accent6 2" xfId="39" xr:uid="{B793C971-F53B-4BC8-8D08-ABAAB0A46137}"/>
    <cellStyle name="Accent6 3" xfId="40" xr:uid="{DDD54491-8BCE-48C7-9749-3D72B3A18BA0}"/>
    <cellStyle name="Accent6 4" xfId="41" xr:uid="{DE22EB47-1902-4AFB-942C-3B54C67DC04A}"/>
    <cellStyle name="area" xfId="42" xr:uid="{5F6E012A-1A9A-4A62-ADD5-A6B0DDF42716}"/>
    <cellStyle name="area 2" xfId="43" xr:uid="{7CC8715C-FD2A-48F1-9F31-E33921AE215C}"/>
    <cellStyle name="area 2 2" xfId="44" xr:uid="{898DCF24-3FBF-49AD-95D4-BC1D1FEB2977}"/>
    <cellStyle name="area 2 2 2" xfId="45" xr:uid="{CC3B5BA0-C015-4AE3-AD1E-64582509104F}"/>
    <cellStyle name="area 2 2 2 2" xfId="473" xr:uid="{27FDE4F4-3569-4369-A1F2-8D1D3569B63A}"/>
    <cellStyle name="area 2 2 2 3" xfId="784" xr:uid="{738ED832-99D9-41A8-B489-7B865B8DB7C9}"/>
    <cellStyle name="area 2 2 2 4" xfId="832" xr:uid="{37211251-BD3B-4E3D-BB79-88AFB4F93C43}"/>
    <cellStyle name="area 2 2 3" xfId="46" xr:uid="{8A35103D-A987-42B7-86AC-4487DE227DF3}"/>
    <cellStyle name="area 2 2 3 2" xfId="474" xr:uid="{C6C3AFDB-DC2D-4ED6-8046-888988614ABF}"/>
    <cellStyle name="area 2 2 3 3" xfId="783" xr:uid="{C984F611-8CA7-4C78-BD75-C5C38C3630EE}"/>
    <cellStyle name="area 2 2 3 4" xfId="831" xr:uid="{92B044D9-BDC1-4B38-AEF0-F15145388D3D}"/>
    <cellStyle name="area 2 2 4" xfId="472" xr:uid="{52F5EB2C-E739-4871-9D9E-C6C3E8E617AC}"/>
    <cellStyle name="area 2 2 5" xfId="785" xr:uid="{FE6A0DB3-2059-4979-9BB5-F6A292925088}"/>
    <cellStyle name="area 2 2 6" xfId="833" xr:uid="{6F1DCDB6-27C8-4169-89EF-B54125415A00}"/>
    <cellStyle name="area 2 3" xfId="47" xr:uid="{01CC02CC-3F19-4131-A1CB-B12D856168F4}"/>
    <cellStyle name="area 2 3 2" xfId="48" xr:uid="{F0E3EE43-BD9F-4EB6-9C75-56AA05A7D56D}"/>
    <cellStyle name="area 2 3 2 2" xfId="476" xr:uid="{8B1D6713-1CBB-4E9F-8B6C-1477C9A2E6E0}"/>
    <cellStyle name="area 2 3 2 3" xfId="781" xr:uid="{62DF027C-D9F0-4E6A-8EE3-AFC3F92EA5F6}"/>
    <cellStyle name="area 2 3 2 4" xfId="829" xr:uid="{76F583D7-0C5A-4D6F-93AB-ADED2581F3F6}"/>
    <cellStyle name="area 2 3 3" xfId="475" xr:uid="{9828A07D-73DB-4501-BE2D-87E9B75ED986}"/>
    <cellStyle name="area 2 3 4" xfId="782" xr:uid="{C3F99156-1E4B-4C55-B098-1C7709A936EE}"/>
    <cellStyle name="area 2 3 5" xfId="830" xr:uid="{FBA06712-6FB7-4446-A6F9-507F278F2933}"/>
    <cellStyle name="area 2 4" xfId="49" xr:uid="{E2984D88-054B-4393-BC35-45CAD6FE78FE}"/>
    <cellStyle name="area 2 4 2" xfId="50" xr:uid="{3101343B-19E7-495C-801B-251565821755}"/>
    <cellStyle name="area 2 4 2 2" xfId="478" xr:uid="{E57D2BD9-9A7D-49A4-8D4C-8A67B1CE83A9}"/>
    <cellStyle name="area 2 4 2 3" xfId="779" xr:uid="{D3E3F5C1-C468-4DF1-9188-A199472D4DC5}"/>
    <cellStyle name="area 2 4 2 4" xfId="827" xr:uid="{0946F4D1-2A47-42ED-8A0B-55047DD5669E}"/>
    <cellStyle name="area 2 4 3" xfId="477" xr:uid="{153207E3-3AA6-46A3-99BF-F18A8A26BAC0}"/>
    <cellStyle name="area 2 4 4" xfId="780" xr:uid="{5D9D34B6-67DB-4DBF-AE2A-EE9737C1F078}"/>
    <cellStyle name="area 2 4 5" xfId="828" xr:uid="{2AAE2906-D89E-41BD-B6F0-E5BFEFC7B68F}"/>
    <cellStyle name="area 2 5" xfId="51" xr:uid="{4FC6AE55-2AAD-40F4-8244-D39AD1942D90}"/>
    <cellStyle name="area 2 5 2" xfId="52" xr:uid="{F2F7512A-F87F-4F13-8980-212904ADC340}"/>
    <cellStyle name="area 2 5 2 2" xfId="480" xr:uid="{CDE79B22-262D-4068-A5D5-4544A1648EC8}"/>
    <cellStyle name="area 2 5 2 3" xfId="777" xr:uid="{AFF73C9A-3B37-4BA8-80DE-6CEE485A120E}"/>
    <cellStyle name="area 2 5 2 4" xfId="825" xr:uid="{1BCEFFF9-FCD0-4CC6-B739-D975F3019E1F}"/>
    <cellStyle name="area 2 5 3" xfId="479" xr:uid="{97595FE5-1F2D-4811-A8E0-3BD71FD818C0}"/>
    <cellStyle name="area 2 5 4" xfId="778" xr:uid="{14789DD1-A7CE-4DEF-9DDC-6522C7AB4FB4}"/>
    <cellStyle name="area 2 5 5" xfId="826" xr:uid="{BEF2F8D1-DF70-4A92-8BA2-8C4EBB940BBB}"/>
    <cellStyle name="area 2 6" xfId="471" xr:uid="{686743DA-4BC5-4D4A-A3AA-C64C4EDC67BF}"/>
    <cellStyle name="area 2 7" xfId="786" xr:uid="{84B893E8-8A4F-45A3-BCA6-C47E412E6F47}"/>
    <cellStyle name="area 2 8" xfId="834" xr:uid="{A75520F0-0A32-4927-847C-3FF0BA605B36}"/>
    <cellStyle name="area 3" xfId="53" xr:uid="{94F5F317-5D85-4E0A-985E-53A7A50B0ACF}"/>
    <cellStyle name="area 3 2" xfId="54" xr:uid="{F4822936-4A89-47C0-BD3F-DA3E2B3DBD15}"/>
    <cellStyle name="area 3 2 2" xfId="482" xr:uid="{1B865B88-5B71-4A4D-AA31-DDE24EBB6CFF}"/>
    <cellStyle name="area 3 2 3" xfId="775" xr:uid="{5DBEBC51-506A-4FF3-B094-3992192B27B6}"/>
    <cellStyle name="area 3 2 4" xfId="823" xr:uid="{8B6EF433-8894-46ED-8386-0F24550EEA7E}"/>
    <cellStyle name="area 3 3" xfId="55" xr:uid="{DD3E112C-9DBD-4BD9-AA9C-08C116E7126F}"/>
    <cellStyle name="area 3 3 2" xfId="483" xr:uid="{3EE62D78-1FC6-4068-8469-87D15951134F}"/>
    <cellStyle name="area 3 3 3" xfId="774" xr:uid="{3F012C00-D976-44EA-B9E7-7ACFCA8EDE38}"/>
    <cellStyle name="area 3 3 4" xfId="822" xr:uid="{7BF1A3A6-95DA-4591-B57B-8DA82777B341}"/>
    <cellStyle name="area 3 4" xfId="481" xr:uid="{79972F58-440A-44E8-9C0F-B246DF7E1661}"/>
    <cellStyle name="area 3 5" xfId="776" xr:uid="{E1C1B151-6F60-4455-B6D8-36C3E7FB5DC3}"/>
    <cellStyle name="area 3 6" xfId="824" xr:uid="{91437A9F-438B-4B1E-A5FA-FFAA7722A48C}"/>
    <cellStyle name="area 4" xfId="56" xr:uid="{1D5AE33B-C356-42F2-BC6D-2617DC13CA19}"/>
    <cellStyle name="area 4 2" xfId="57" xr:uid="{22B79F85-FBD3-4472-8DD9-3CB42B054AF2}"/>
    <cellStyle name="area 4 2 2" xfId="485" xr:uid="{68AD657E-F474-4449-BF9F-A936C3C280AE}"/>
    <cellStyle name="area 4 2 3" xfId="772" xr:uid="{E584DB46-174E-4828-BBF7-428A404400F6}"/>
    <cellStyle name="area 4 2 4" xfId="819" xr:uid="{25C1473D-5DA7-45EC-BBE8-2BCB97A2397A}"/>
    <cellStyle name="area 4 3" xfId="484" xr:uid="{E687D9BD-8482-41EC-BA66-02F809445BBD}"/>
    <cellStyle name="area 4 4" xfId="773" xr:uid="{56108006-0D8C-4D51-BA8A-27CD0C3EF219}"/>
    <cellStyle name="area 4 5" xfId="821" xr:uid="{CEB99677-8AD2-432F-92D5-E00316DD911D}"/>
    <cellStyle name="area 5" xfId="58" xr:uid="{D02576EE-D6FD-4E08-952A-53C037B43F6B}"/>
    <cellStyle name="area 5 2" xfId="59" xr:uid="{44671F09-D72C-4A67-82C3-B136EE4334C8}"/>
    <cellStyle name="area 5 2 2" xfId="487" xr:uid="{1D66F98A-00EE-4A4B-92C6-4168B7334042}"/>
    <cellStyle name="area 5 2 3" xfId="770" xr:uid="{742DB151-19CE-408B-BDE1-E0F580599228}"/>
    <cellStyle name="area 5 2 4" xfId="791" xr:uid="{2334B541-3EF4-44B2-9C44-35318E00B380}"/>
    <cellStyle name="area 5 3" xfId="486" xr:uid="{D45C91FD-B161-4511-AA9D-906242887AE8}"/>
    <cellStyle name="area 5 4" xfId="771" xr:uid="{2518F826-8642-468E-9E08-EB265D8D6821}"/>
    <cellStyle name="area 5 5" xfId="792" xr:uid="{B1E224DF-9E74-426A-B63C-101998851C64}"/>
    <cellStyle name="area 6" xfId="60" xr:uid="{BBC2D5A5-7BD6-43EE-9AF4-974EAD4D740D}"/>
    <cellStyle name="area 6 2" xfId="61" xr:uid="{60CD1476-3A63-4719-962C-3C4137C37961}"/>
    <cellStyle name="area 6 2 2" xfId="489" xr:uid="{DE7C208A-0CDE-4751-829D-7B47F8CDBBA6}"/>
    <cellStyle name="area 6 2 3" xfId="768" xr:uid="{5547D770-A76A-48D3-A133-BB5E7000F64D}"/>
    <cellStyle name="area 6 2 4" xfId="789" xr:uid="{E3CF3E92-7115-451B-BCA7-41D0FF14C1C8}"/>
    <cellStyle name="area 6 3" xfId="488" xr:uid="{CAD9BDAC-BE9E-4E46-8086-8E389108F4CE}"/>
    <cellStyle name="area 6 4" xfId="769" xr:uid="{FC136A67-4D2C-4D28-9B7E-6B1D3B81ECAF}"/>
    <cellStyle name="area 6 5" xfId="790" xr:uid="{0679B8B4-2F5F-4F80-A9B6-B9330CD11DC4}"/>
    <cellStyle name="area 7" xfId="470" xr:uid="{E5885995-DCE2-4F0B-9819-DBA870E2647C}"/>
    <cellStyle name="area 8" xfId="787" xr:uid="{10406E28-5E44-41E5-85E8-E7B39419C120}"/>
    <cellStyle name="area 9" xfId="835" xr:uid="{723CBF77-E60F-4B2A-8DD4-B4BAB6622380}"/>
    <cellStyle name="Bad 2" xfId="62" xr:uid="{2BFD8BC9-02C9-4125-B429-5C00409ADA72}"/>
    <cellStyle name="Calculation 2" xfId="63" xr:uid="{E4656DD3-F2D4-48AA-AA4D-6500F00D43CF}"/>
    <cellStyle name="Calculation 2 10" xfId="836" xr:uid="{84FE5D80-747F-4A67-BABE-CB27F6E00365}"/>
    <cellStyle name="Calculation 2 2" xfId="64" xr:uid="{AAD1FF9B-2BF5-4D3E-AA3E-75D84D983DBA}"/>
    <cellStyle name="Calculation 2 2 2" xfId="65" xr:uid="{24A2C789-F431-4154-B376-187D243DD5D4}"/>
    <cellStyle name="Calculation 2 2 2 2" xfId="492" xr:uid="{737B9693-D2C4-4BE0-897F-37124BEC3794}"/>
    <cellStyle name="Calculation 2 2 2 3" xfId="766" xr:uid="{BBA35BFA-9A2D-4A4D-A24E-6ACF2043B9F7}"/>
    <cellStyle name="Calculation 2 2 3" xfId="491" xr:uid="{29843BE9-A3CC-41DA-923B-BD496EE595D8}"/>
    <cellStyle name="Calculation 2 2 4" xfId="767" xr:uid="{173C6439-3554-4E3D-87BD-82D0AD463A7C}"/>
    <cellStyle name="Calculation 2 3" xfId="66" xr:uid="{AA48E9ED-3FB9-4A33-96ED-D5703507EBD7}"/>
    <cellStyle name="Calculation 2 3 2" xfId="67" xr:uid="{DC774970-7503-42CA-8133-0C1D35B7937E}"/>
    <cellStyle name="Calculation 2 3 2 2" xfId="494" xr:uid="{C4003B27-DB98-4FAF-8B26-8E5AF70A9209}"/>
    <cellStyle name="Calculation 2 3 2 3" xfId="764" xr:uid="{9B4DE852-0B6A-46E4-9452-AA2EA975EA90}"/>
    <cellStyle name="Calculation 2 3 3" xfId="493" xr:uid="{59C6565E-FF54-458E-B389-EDDBF305E0FC}"/>
    <cellStyle name="Calculation 2 3 4" xfId="765" xr:uid="{314B48E4-5CEB-44CF-A4EF-4C650F26EEAC}"/>
    <cellStyle name="Calculation 2 4" xfId="68" xr:uid="{2EA59660-8151-4A0F-AC68-39CB31CBB20A}"/>
    <cellStyle name="Calculation 2 4 2" xfId="69" xr:uid="{392BE45E-5253-404C-BD10-CFEF5AE9AD95}"/>
    <cellStyle name="Calculation 2 4 2 2" xfId="496" xr:uid="{B724779A-C65B-4CE8-814C-1ACA65746158}"/>
    <cellStyle name="Calculation 2 4 2 3" xfId="762" xr:uid="{94BA4332-2654-47D8-BCAC-8714467763F5}"/>
    <cellStyle name="Calculation 2 4 3" xfId="495" xr:uid="{3FFFFDED-78F8-40CB-BC96-F3DF840D2B6F}"/>
    <cellStyle name="Calculation 2 4 4" xfId="763" xr:uid="{78485666-E5E6-41F2-8380-4ED9B730ADCC}"/>
    <cellStyle name="Calculation 2 5" xfId="70" xr:uid="{AD82C110-EDDF-4231-A85C-EE79556F415D}"/>
    <cellStyle name="Calculation 2 5 2" xfId="71" xr:uid="{A3C24CC2-9687-4873-A2DF-91876891A5CC}"/>
    <cellStyle name="Calculation 2 5 2 2" xfId="498" xr:uid="{44B27F61-7575-4507-9CDE-3EE8EBF6F062}"/>
    <cellStyle name="Calculation 2 5 2 3" xfId="760" xr:uid="{CB872DBC-A6AB-4135-9688-EF80B5968BBE}"/>
    <cellStyle name="Calculation 2 5 3" xfId="497" xr:uid="{2F1D1A11-2969-49D2-90B2-360F56ED80F1}"/>
    <cellStyle name="Calculation 2 5 4" xfId="761" xr:uid="{B656567D-8FA4-445B-BC6C-8F152E14A6C9}"/>
    <cellStyle name="Calculation 2 6" xfId="72" xr:uid="{47F04247-89FC-4F68-B0B3-EF13FA11FE32}"/>
    <cellStyle name="Calculation 2 6 2" xfId="73" xr:uid="{7550DED9-C8F6-4471-B6C8-93399CD7A28A}"/>
    <cellStyle name="Calculation 2 6 2 2" xfId="500" xr:uid="{4CDC0BB0-C8A2-40F3-9D2A-CF1C4EC158C5}"/>
    <cellStyle name="Calculation 2 6 2 3" xfId="758" xr:uid="{2BF1B4F4-D584-41A7-A29B-D879B96D268C}"/>
    <cellStyle name="Calculation 2 6 3" xfId="499" xr:uid="{F47D1C8D-B1A2-4E66-ABA2-265578ADBD56}"/>
    <cellStyle name="Calculation 2 6 4" xfId="759" xr:uid="{BE493F59-C506-410E-BDAF-701F71110641}"/>
    <cellStyle name="Calculation 2 7" xfId="74" xr:uid="{E9412338-8862-4571-B490-AB096DA871FE}"/>
    <cellStyle name="Calculation 2 7 2" xfId="75" xr:uid="{62859190-5D6C-4CD7-B2F2-651EF822D83B}"/>
    <cellStyle name="Calculation 2 7 2 2" xfId="502" xr:uid="{5221C97B-2536-4AE7-8FCA-BC664EB4B7C5}"/>
    <cellStyle name="Calculation 2 7 2 3" xfId="756" xr:uid="{FDA004F1-370B-4994-9DA9-EA83771EAFDE}"/>
    <cellStyle name="Calculation 2 7 3" xfId="501" xr:uid="{0D7C6E99-5DFD-4972-BBD7-35477D8C6135}"/>
    <cellStyle name="Calculation 2 7 4" xfId="757" xr:uid="{7607D639-3129-45FD-B352-5FFED64C4388}"/>
    <cellStyle name="Calculation 2 8" xfId="76" xr:uid="{A1C70255-6513-415E-827E-327CAC240BE2}"/>
    <cellStyle name="Calculation 2 8 2" xfId="503" xr:uid="{3DB79723-8C50-4B69-9124-CE9B7EA5BC69}"/>
    <cellStyle name="Calculation 2 8 3" xfId="755" xr:uid="{D95A1472-7CF0-4F63-B528-0C604C7F6581}"/>
    <cellStyle name="Calculation 2 9" xfId="490" xr:uid="{474E363C-A41B-44A6-B4ED-315255423EEF}"/>
    <cellStyle name="Calculation 3" xfId="77" xr:uid="{FDBA1E24-603F-4873-868A-ACBEBCCFE1F5}"/>
    <cellStyle name="Calculation 3 10" xfId="754" xr:uid="{44368E30-19BF-4EC3-9663-E80227D90B60}"/>
    <cellStyle name="Calculation 3 2" xfId="78" xr:uid="{4AFB0CFA-6F74-4E41-9143-98408B2C3F9C}"/>
    <cellStyle name="Calculation 3 2 2" xfId="79" xr:uid="{89D8C504-8B54-4731-8BE9-7AFBF7E059C5}"/>
    <cellStyle name="Calculation 3 2 2 2" xfId="506" xr:uid="{4AAE45A6-CF28-40BB-B7B3-BBF4553AF6C7}"/>
    <cellStyle name="Calculation 3 2 2 3" xfId="752" xr:uid="{FA19A931-37C3-4D4A-BA28-DD204E88BFC8}"/>
    <cellStyle name="Calculation 3 2 3" xfId="505" xr:uid="{C1C3194B-5630-45CB-898B-C4A5ED3D6E3D}"/>
    <cellStyle name="Calculation 3 2 4" xfId="753" xr:uid="{9D77C04D-CC3F-44F1-9B68-49D53931FE81}"/>
    <cellStyle name="Calculation 3 3" xfId="80" xr:uid="{852918FE-F737-4212-946A-EAC1A4DAF153}"/>
    <cellStyle name="Calculation 3 3 2" xfId="81" xr:uid="{1A317F92-5880-41D9-99CF-AE4C83839E96}"/>
    <cellStyle name="Calculation 3 3 2 2" xfId="508" xr:uid="{F5E81EBE-F218-41CD-944E-5DE60E0AEA44}"/>
    <cellStyle name="Calculation 3 3 2 3" xfId="750" xr:uid="{ED396272-0AE6-4862-9F8F-6D481909E953}"/>
    <cellStyle name="Calculation 3 3 3" xfId="507" xr:uid="{24714235-690D-4B60-B2E2-6A8055A3E2EB}"/>
    <cellStyle name="Calculation 3 3 4" xfId="751" xr:uid="{20F42E14-08BE-4BB1-9E53-A0FC16D40C9C}"/>
    <cellStyle name="Calculation 3 4" xfId="82" xr:uid="{8A19DC70-41E2-420C-AFC1-4EE6E0875DA9}"/>
    <cellStyle name="Calculation 3 4 2" xfId="83" xr:uid="{251B5611-77DB-4276-A3A2-A0997E91BC07}"/>
    <cellStyle name="Calculation 3 4 2 2" xfId="510" xr:uid="{B5881763-283C-4F94-84EF-A5FDB23E42AB}"/>
    <cellStyle name="Calculation 3 4 2 3" xfId="748" xr:uid="{EDFAFB44-585C-4004-81D7-2945F9C42F61}"/>
    <cellStyle name="Calculation 3 4 3" xfId="509" xr:uid="{2AEBC083-DA9B-4433-9329-907B0ED6E878}"/>
    <cellStyle name="Calculation 3 4 4" xfId="749" xr:uid="{4E47C2CF-1998-489A-9B1A-2EB6134FB105}"/>
    <cellStyle name="Calculation 3 5" xfId="84" xr:uid="{2F37B837-A24D-4E6C-84A1-7B3E4343F95C}"/>
    <cellStyle name="Calculation 3 5 2" xfId="85" xr:uid="{788DCC65-AAF0-446B-A01A-CEEEB8A09070}"/>
    <cellStyle name="Calculation 3 5 2 2" xfId="512" xr:uid="{8901E190-8F51-4041-8CEE-96A9499057D7}"/>
    <cellStyle name="Calculation 3 5 2 3" xfId="746" xr:uid="{D0940B2A-98A0-419A-9A7B-EEE3C88D2140}"/>
    <cellStyle name="Calculation 3 5 3" xfId="511" xr:uid="{7DB9ACB5-1CDB-4927-BA32-2500A5623C65}"/>
    <cellStyle name="Calculation 3 5 4" xfId="747" xr:uid="{8D115BB8-70DD-42FB-B940-A0B70F85E0E6}"/>
    <cellStyle name="Calculation 3 6" xfId="86" xr:uid="{447C3E5D-BF97-447F-882F-F9F71D84B0E0}"/>
    <cellStyle name="Calculation 3 6 2" xfId="87" xr:uid="{51DE293A-AB2C-4E36-8BFF-50260687E80E}"/>
    <cellStyle name="Calculation 3 6 2 2" xfId="514" xr:uid="{54C947EB-3A90-4161-B9B0-9D6A1D009C58}"/>
    <cellStyle name="Calculation 3 6 2 3" xfId="744" xr:uid="{8353CABC-BBBB-47D0-B318-518068C4E225}"/>
    <cellStyle name="Calculation 3 6 3" xfId="513" xr:uid="{2E2DD2A5-12FC-469A-942A-AF58B7008B23}"/>
    <cellStyle name="Calculation 3 6 4" xfId="745" xr:uid="{65E92FD0-E2E1-4339-A519-0451E7FF5080}"/>
    <cellStyle name="Calculation 3 7" xfId="88" xr:uid="{9DD809EB-758B-4D78-A691-F0645A8DC9AD}"/>
    <cellStyle name="Calculation 3 7 2" xfId="89" xr:uid="{191A5F7F-C8D9-4707-AEE8-317E730143C1}"/>
    <cellStyle name="Calculation 3 7 2 2" xfId="516" xr:uid="{7C9A94D0-1BCF-4843-AD6E-E7A64C4F0374}"/>
    <cellStyle name="Calculation 3 7 2 3" xfId="742" xr:uid="{01CB6166-D797-4366-B668-AEB7076D83C6}"/>
    <cellStyle name="Calculation 3 7 3" xfId="515" xr:uid="{3FF3E69B-C91C-4856-913D-853D691C5009}"/>
    <cellStyle name="Calculation 3 7 4" xfId="743" xr:uid="{662AD2F8-0806-48D7-AFF5-2915ED0604F2}"/>
    <cellStyle name="Calculation 3 8" xfId="90" xr:uid="{FA0885FF-26CC-4F55-97C5-EEBD08B8824F}"/>
    <cellStyle name="Calculation 3 8 2" xfId="517" xr:uid="{708EA62E-590D-4D4E-ABE2-9DB905BEBD6C}"/>
    <cellStyle name="Calculation 3 8 3" xfId="741" xr:uid="{53A2BD49-A217-4F9B-A1B4-BCB83FB21F03}"/>
    <cellStyle name="Calculation 3 9" xfId="504" xr:uid="{B17F8665-D692-4073-8B52-3693D0983895}"/>
    <cellStyle name="Check Cell 2" xfId="91" xr:uid="{9ABCE0E5-D756-42E0-8E08-2713BD6BF2E3}"/>
    <cellStyle name="Check Cell 2 2" xfId="92" xr:uid="{85CDE95D-5AAC-4BE1-8461-A3A7BE74D7DC}"/>
    <cellStyle name="Check Cell 2 2 2" xfId="634" xr:uid="{B5D0C5CE-E2D4-4D7B-9EA6-9CD88DAC94A1}"/>
    <cellStyle name="Check Cell 2 3" xfId="635" xr:uid="{7B8E784E-9BC4-4819-A6FE-E4866DF18C11}"/>
    <cellStyle name="Comma" xfId="1" builtinId="3"/>
    <cellStyle name="Comma 10" xfId="94" xr:uid="{BE51F581-158D-4636-9571-B8189F1E6232}"/>
    <cellStyle name="Comma 10 2" xfId="911" xr:uid="{2EF45D74-64CB-45AB-B662-566196962864}"/>
    <cellStyle name="Comma 11" xfId="93" xr:uid="{D64574E0-CFAE-4FA1-A958-1BA1D0666CAD}"/>
    <cellStyle name="Comma 11 2" xfId="912" xr:uid="{8825649E-07B3-4171-B886-FF71BF76D80E}"/>
    <cellStyle name="Comma 12" xfId="4" xr:uid="{81984555-F098-4BF3-9CE5-A67843A20B2C}"/>
    <cellStyle name="Comma 13" xfId="913" xr:uid="{4BB5AF55-5ECD-417A-ABFF-72B1DAFF209D}"/>
    <cellStyle name="Comma 2" xfId="95" xr:uid="{488C0FFB-8133-41CF-86CE-715D5DBCEB43}"/>
    <cellStyle name="Comma 2 10" xfId="914" xr:uid="{C0225DB6-2CC1-4460-8F11-6568A142D30B}"/>
    <cellStyle name="Comma 2 2" xfId="96" xr:uid="{8AF234AF-7236-41A4-B42A-EA07AD743B9B}"/>
    <cellStyle name="Comma 2 2 2" xfId="97" xr:uid="{4820F45B-8E94-4C58-B1C2-43C47CAB95E9}"/>
    <cellStyle name="Comma 2 2 2 2" xfId="98" xr:uid="{30292FB0-EA44-4AC5-ACE2-3B223D555751}"/>
    <cellStyle name="Comma 2 2 2 2 2" xfId="99" xr:uid="{B80B84C2-518A-4974-9A29-E4A1218DEE63}"/>
    <cellStyle name="Comma 2 2 2 2 2 2" xfId="915" xr:uid="{37DD5A47-D812-47AC-B5FF-F6765ABA4A7F}"/>
    <cellStyle name="Comma 2 2 2 2 3" xfId="100" xr:uid="{84BAD2EB-5757-43F8-B219-0A97C2AE7DE7}"/>
    <cellStyle name="Comma 2 2 2 2 3 2" xfId="916" xr:uid="{4B72CDF9-1120-4986-A6EE-144680DB5B88}"/>
    <cellStyle name="Comma 2 2 2 2 4" xfId="917" xr:uid="{1D587D27-78F9-46E4-9C1F-AB14E12D6A2C}"/>
    <cellStyle name="Comma 2 2 2 3" xfId="101" xr:uid="{C650E3FB-77AC-4D82-BE36-F672521AAC90}"/>
    <cellStyle name="Comma 2 2 2 3 2" xfId="102" xr:uid="{55B820AC-462B-477F-BC3A-791235A9D345}"/>
    <cellStyle name="Comma 2 2 2 3 2 2" xfId="918" xr:uid="{A46C5D7F-AEDD-4BC5-8149-158F35E543F7}"/>
    <cellStyle name="Comma 2 2 2 3 3" xfId="919" xr:uid="{01DC1976-392A-41E6-A5A8-EBB5D89F18D0}"/>
    <cellStyle name="Comma 2 2 2 4" xfId="103" xr:uid="{76224FB1-854D-4ED9-8143-5F1679365DB2}"/>
    <cellStyle name="Comma 2 2 2 4 2" xfId="920" xr:uid="{94422FF2-23F1-495B-AD6C-A3F69C478AE0}"/>
    <cellStyle name="Comma 2 2 2 5" xfId="104" xr:uid="{9081B9DF-1EFE-400D-9373-E027BB66617B}"/>
    <cellStyle name="Comma 2 2 2 5 2" xfId="921" xr:uid="{8F7B66CA-6817-47FF-8826-4FBCDF65FD3B}"/>
    <cellStyle name="Comma 2 2 2 6" xfId="922" xr:uid="{C500F762-D35E-41E4-BB8D-966AB3ABC652}"/>
    <cellStyle name="Comma 2 2 3" xfId="105" xr:uid="{2F028D4C-4A47-4831-A647-81C40AF0656B}"/>
    <cellStyle name="Comma 2 2 3 2" xfId="106" xr:uid="{222F5FD6-9FDD-4839-81F9-95F89973A5E2}"/>
    <cellStyle name="Comma 2 2 3 2 2" xfId="107" xr:uid="{43D57D75-6FA2-46BF-AE76-83E249E48D0B}"/>
    <cellStyle name="Comma 2 2 3 2 2 2" xfId="923" xr:uid="{62399B55-413C-4032-B82A-0816094E6D28}"/>
    <cellStyle name="Comma 2 2 3 2 3" xfId="108" xr:uid="{47083F11-C8FD-4D3A-B0F1-F5E56FA94F0A}"/>
    <cellStyle name="Comma 2 2 3 2 3 2" xfId="924" xr:uid="{23F92CB8-F212-45CD-BEAA-23954DA438AB}"/>
    <cellStyle name="Comma 2 2 3 2 4" xfId="925" xr:uid="{49809DC7-6368-4FD0-9232-2516275C293F}"/>
    <cellStyle name="Comma 2 2 3 3" xfId="109" xr:uid="{23796EB8-4C17-4D8C-9CF5-A70E3895C1BC}"/>
    <cellStyle name="Comma 2 2 3 3 2" xfId="110" xr:uid="{34AF48FC-3B32-4BC6-BAAE-E04DD930DC75}"/>
    <cellStyle name="Comma 2 2 3 3 2 2" xfId="926" xr:uid="{FE521965-C23A-4EFA-A3FA-B78E87A954E4}"/>
    <cellStyle name="Comma 2 2 3 3 3" xfId="927" xr:uid="{7F05EFB3-2B0F-4EA5-9FF1-8B3480DD3805}"/>
    <cellStyle name="Comma 2 2 3 4" xfId="111" xr:uid="{386525B7-FD14-4DBC-8EF5-18361852B16C}"/>
    <cellStyle name="Comma 2 2 3 4 2" xfId="928" xr:uid="{E275A906-D18F-4FED-8777-4593F33CEB6F}"/>
    <cellStyle name="Comma 2 2 3 5" xfId="112" xr:uid="{E29E2327-EB61-4CA4-883C-0D2962E90807}"/>
    <cellStyle name="Comma 2 2 3 5 2" xfId="929" xr:uid="{02EE3290-5CB6-4C78-B2C6-01A22118BBBF}"/>
    <cellStyle name="Comma 2 2 3 6" xfId="930" xr:uid="{74F726AE-2E29-4B6D-B29A-2E98A8DE4B70}"/>
    <cellStyle name="Comma 2 2 4" xfId="113" xr:uid="{5F862C60-41F9-4FEC-B418-F4C997D36AA9}"/>
    <cellStyle name="Comma 2 2 4 2" xfId="114" xr:uid="{44A1B06B-4561-42EC-BEC5-02DD16055FBA}"/>
    <cellStyle name="Comma 2 2 4 2 2" xfId="931" xr:uid="{5A9C16B6-E5AA-4E4D-9546-1572D01A600D}"/>
    <cellStyle name="Comma 2 2 4 3" xfId="115" xr:uid="{AF6FFD9B-A9B0-4AE3-B681-18AB5661AE4E}"/>
    <cellStyle name="Comma 2 2 4 3 2" xfId="932" xr:uid="{AABA1998-F23A-4658-9454-A65F22CDA4FF}"/>
    <cellStyle name="Comma 2 2 4 4" xfId="933" xr:uid="{0E2F7DAC-0FF8-4B50-9F57-95C15F0C74D2}"/>
    <cellStyle name="Comma 2 2 5" xfId="116" xr:uid="{A4655D81-003D-4B82-9A5B-31C6DDA41192}"/>
    <cellStyle name="Comma 2 2 5 2" xfId="117" xr:uid="{2F421DD7-8837-444D-985B-1791B13122D3}"/>
    <cellStyle name="Comma 2 2 5 2 2" xfId="934" xr:uid="{2579971A-99AC-46E7-B010-8F3F9A42886A}"/>
    <cellStyle name="Comma 2 2 5 3" xfId="935" xr:uid="{356EFF3F-2F37-4242-84A2-F117A9B48615}"/>
    <cellStyle name="Comma 2 2 6" xfId="118" xr:uid="{3CF6370F-9BBC-415A-BFAF-A83E0644687D}"/>
    <cellStyle name="Comma 2 2 6 2" xfId="936" xr:uid="{50E0543D-4636-403A-93F8-DF9C6942017A}"/>
    <cellStyle name="Comma 2 2 7" xfId="119" xr:uid="{A534297C-29BC-44D3-9633-B799AFC1B574}"/>
    <cellStyle name="Comma 2 2 7 2" xfId="937" xr:uid="{2C41A8B7-3ED0-4A92-AECB-6E68B0E5CB67}"/>
    <cellStyle name="Comma 2 2 8" xfId="938" xr:uid="{389082BE-EDE7-44A4-A7F7-3ABDFB02508F}"/>
    <cellStyle name="Comma 2 3" xfId="120" xr:uid="{5EF44BA1-DC8B-467A-A56C-345630495E83}"/>
    <cellStyle name="Comma 2 3 2" xfId="121" xr:uid="{C7562485-29CA-44FA-8BE4-A1FAAD52086B}"/>
    <cellStyle name="Comma 2 3 2 2" xfId="122" xr:uid="{8BBBC9C9-877C-49D2-9F93-FC7EC948BCAB}"/>
    <cellStyle name="Comma 2 3 2 2 2" xfId="123" xr:uid="{C4131A46-6781-40BF-B464-843BDCCB0C8D}"/>
    <cellStyle name="Comma 2 3 2 2 2 2" xfId="939" xr:uid="{B8A5BC37-2ADC-46A4-B9F0-1483F26FB46C}"/>
    <cellStyle name="Comma 2 3 2 2 3" xfId="124" xr:uid="{4C51F902-0915-4716-8642-6AD87574B2A4}"/>
    <cellStyle name="Comma 2 3 2 2 3 2" xfId="940" xr:uid="{B7C78377-548D-4799-ADE9-12A6270C6812}"/>
    <cellStyle name="Comma 2 3 2 2 4" xfId="941" xr:uid="{41C35BE0-48A0-4E91-B71E-82496E70F594}"/>
    <cellStyle name="Comma 2 3 2 3" xfId="125" xr:uid="{E7C26086-7939-48B9-91A7-44CDB97AC158}"/>
    <cellStyle name="Comma 2 3 2 3 2" xfId="126" xr:uid="{F98A4B9F-2FDA-4B8B-9C82-1F7683C2E24D}"/>
    <cellStyle name="Comma 2 3 2 3 2 2" xfId="942" xr:uid="{EDC9B130-0A32-407D-8A01-E891AB63AC1F}"/>
    <cellStyle name="Comma 2 3 2 3 3" xfId="943" xr:uid="{4FC550B9-FDB5-442A-9C62-6929D5BB69A5}"/>
    <cellStyle name="Comma 2 3 2 4" xfId="127" xr:uid="{956CC7DF-477D-40FE-BC28-BD375ABF34D9}"/>
    <cellStyle name="Comma 2 3 2 4 2" xfId="944" xr:uid="{89F5B478-8102-44AC-918A-5F001214E957}"/>
    <cellStyle name="Comma 2 3 2 5" xfId="128" xr:uid="{0EC534C9-A5F5-40F1-8A9D-728D8480B32C}"/>
    <cellStyle name="Comma 2 3 2 5 2" xfId="945" xr:uid="{2319BB1A-44F5-40E8-9B01-E996B86AC42E}"/>
    <cellStyle name="Comma 2 3 2 6" xfId="946" xr:uid="{BADF4AC6-D75D-46DB-9D96-C8FEC32C021C}"/>
    <cellStyle name="Comma 2 3 3" xfId="129" xr:uid="{4F1547D8-1C05-4625-8AB9-452287CBD1B1}"/>
    <cellStyle name="Comma 2 3 3 2" xfId="130" xr:uid="{7DE3FC77-0A72-4F18-8D36-2C18BABE13B7}"/>
    <cellStyle name="Comma 2 3 3 2 2" xfId="947" xr:uid="{89C20F45-C4B5-4523-80BB-F7CDEBD451A2}"/>
    <cellStyle name="Comma 2 3 3 3" xfId="131" xr:uid="{97177D7D-2564-4EE9-B22A-6693BC94E4AF}"/>
    <cellStyle name="Comma 2 3 3 3 2" xfId="948" xr:uid="{BED0D068-4BBC-4C99-A539-06890A3F30E3}"/>
    <cellStyle name="Comma 2 3 3 4" xfId="949" xr:uid="{7805F881-A045-406D-B0E8-574E51620143}"/>
    <cellStyle name="Comma 2 3 4" xfId="132" xr:uid="{118C77C0-23F4-40DE-B5BD-680CF583D9DB}"/>
    <cellStyle name="Comma 2 3 4 2" xfId="133" xr:uid="{632BC216-A033-4B89-B37D-EDA9EEBEECC2}"/>
    <cellStyle name="Comma 2 3 4 2 2" xfId="950" xr:uid="{BBD98181-B018-4157-87E4-749BD9ECDCB3}"/>
    <cellStyle name="Comma 2 3 4 3" xfId="951" xr:uid="{5CF14FE6-6566-4E49-BB85-C25A0DA8D500}"/>
    <cellStyle name="Comma 2 3 5" xfId="134" xr:uid="{0B8AFA88-9D3B-4712-98BB-ED53B82EF8B0}"/>
    <cellStyle name="Comma 2 3 5 2" xfId="952" xr:uid="{1E4B4EE1-5435-4517-83B5-AD46F3DE9CE2}"/>
    <cellStyle name="Comma 2 3 6" xfId="135" xr:uid="{974624A9-0531-45EA-AA46-DAD8D8B74A84}"/>
    <cellStyle name="Comma 2 3 6 2" xfId="953" xr:uid="{9E219814-FDB3-4946-9254-B3A6C1259C98}"/>
    <cellStyle name="Comma 2 3 7" xfId="136" xr:uid="{2E912AEE-7086-4223-96C4-F7103E639D39}"/>
    <cellStyle name="Comma 2 3 7 2" xfId="954" xr:uid="{D248F85B-A34F-4AA2-8571-2CD6E679A155}"/>
    <cellStyle name="Comma 2 3 8" xfId="955" xr:uid="{A573BFA3-BB4C-4F37-B211-50FA44AA3CCB}"/>
    <cellStyle name="Comma 2 4" xfId="137" xr:uid="{9F81E168-9220-432B-82F0-385772F10611}"/>
    <cellStyle name="Comma 2 4 2" xfId="138" xr:uid="{4AAC6C66-F3B7-4993-820E-F98F391765B2}"/>
    <cellStyle name="Comma 2 4 2 2" xfId="139" xr:uid="{E539F22E-8AC6-4B43-84DE-37FDE7662387}"/>
    <cellStyle name="Comma 2 4 2 2 2" xfId="956" xr:uid="{DFDBC1D0-5D94-4968-BBA4-DE7E1E607B37}"/>
    <cellStyle name="Comma 2 4 2 3" xfId="140" xr:uid="{1F001924-3A9E-458F-B011-20905D11FE40}"/>
    <cellStyle name="Comma 2 4 2 3 2" xfId="957" xr:uid="{835A580D-BF69-4004-A38B-220988A7A279}"/>
    <cellStyle name="Comma 2 4 2 4" xfId="958" xr:uid="{758DE5E1-5C7C-4177-B416-BCAA230BBF7B}"/>
    <cellStyle name="Comma 2 4 3" xfId="141" xr:uid="{21843DC0-2A88-433D-B5A9-C3D54D43C529}"/>
    <cellStyle name="Comma 2 4 3 2" xfId="142" xr:uid="{EE059AF3-1791-4508-9C0E-482DA2DED6B2}"/>
    <cellStyle name="Comma 2 4 3 2 2" xfId="959" xr:uid="{E2F9EA7C-8AC2-4C77-9D52-D89BC410632C}"/>
    <cellStyle name="Comma 2 4 3 3" xfId="960" xr:uid="{9CB3FD84-0D2D-47CA-AF62-1DF6A6AEACFA}"/>
    <cellStyle name="Comma 2 4 4" xfId="143" xr:uid="{4B8BFB7C-438C-43EE-8B64-10AE7FE10BA5}"/>
    <cellStyle name="Comma 2 4 4 2" xfId="961" xr:uid="{123D549A-86B3-43B0-B1BF-1D241B311E11}"/>
    <cellStyle name="Comma 2 4 5" xfId="144" xr:uid="{67EBEA24-6AC9-4EF2-980C-D34CB4A85769}"/>
    <cellStyle name="Comma 2 4 5 2" xfId="962" xr:uid="{319A4ED0-BBDE-41D3-B456-0CD2B21FB16E}"/>
    <cellStyle name="Comma 2 4 6" xfId="963" xr:uid="{0D0DA46A-994B-4353-9A1A-8FC698131249}"/>
    <cellStyle name="Comma 2 5" xfId="145" xr:uid="{4A3CE2EA-D7BD-414A-8CDE-5D58CBEB5687}"/>
    <cellStyle name="Comma 2 5 2" xfId="146" xr:uid="{93EA1D12-0C6E-4B99-A7D7-9F16B32651ED}"/>
    <cellStyle name="Comma 2 5 2 2" xfId="147" xr:uid="{3EE3E93B-21F1-47A5-A34C-6E99C0A5B5D2}"/>
    <cellStyle name="Comma 2 5 2 2 2" xfId="964" xr:uid="{ACAF3A2E-1CBA-4462-A251-A47941BA3D24}"/>
    <cellStyle name="Comma 2 5 2 3" xfId="148" xr:uid="{32CACA6D-D252-464C-84EF-8341B1C06577}"/>
    <cellStyle name="Comma 2 5 2 3 2" xfId="965" xr:uid="{941918AB-3344-451D-8EF5-AEB6994F8428}"/>
    <cellStyle name="Comma 2 5 2 4" xfId="966" xr:uid="{48385A90-8D09-452C-BE80-F95230E2BC20}"/>
    <cellStyle name="Comma 2 5 3" xfId="149" xr:uid="{223DFE56-7B1B-4CB1-A073-6C3F3E495EE3}"/>
    <cellStyle name="Comma 2 5 3 2" xfId="150" xr:uid="{FD06AB3A-64B2-4D78-A662-4E22ADD8FBA3}"/>
    <cellStyle name="Comma 2 5 3 2 2" xfId="967" xr:uid="{2DAA420A-B9C3-4685-B8A3-9AD7A3EA0A5D}"/>
    <cellStyle name="Comma 2 5 3 3" xfId="968" xr:uid="{C7FA724F-1D84-42F2-BB37-DADA0AF312CA}"/>
    <cellStyle name="Comma 2 5 4" xfId="151" xr:uid="{EE13FB6D-5022-43CD-8784-D794299E3D6B}"/>
    <cellStyle name="Comma 2 5 4 2" xfId="969" xr:uid="{C692076D-992D-4843-A110-CF1B600654D6}"/>
    <cellStyle name="Comma 2 5 5" xfId="152" xr:uid="{74526B55-3F2F-4AA2-9E5B-869A6E8531DD}"/>
    <cellStyle name="Comma 2 5 5 2" xfId="970" xr:uid="{91794E1C-2209-409A-A48E-AAB31FECC36D}"/>
    <cellStyle name="Comma 2 5 6" xfId="971" xr:uid="{EE7EDDBE-3B3D-455C-935A-82FEEA8E38B1}"/>
    <cellStyle name="Comma 2 6" xfId="153" xr:uid="{384E0A56-0189-4694-A2E6-A18BB9773C35}"/>
    <cellStyle name="Comma 2 6 2" xfId="154" xr:uid="{B30EA3D4-9D51-4FC5-A5A2-6410B6DD619C}"/>
    <cellStyle name="Comma 2 6 2 2" xfId="972" xr:uid="{B9D898A9-DDFB-47BB-BE66-504696AC324A}"/>
    <cellStyle name="Comma 2 6 3" xfId="155" xr:uid="{0E79EDCC-9F94-4C24-821F-71441B38F45A}"/>
    <cellStyle name="Comma 2 6 3 2" xfId="973" xr:uid="{66EA5816-833A-4817-B9F7-0840CD6B5840}"/>
    <cellStyle name="Comma 2 6 4" xfId="974" xr:uid="{7BBE0C11-9E73-4C5D-AC00-2FAB2F16ECBF}"/>
    <cellStyle name="Comma 2 7" xfId="156" xr:uid="{FB00830E-F15D-40E4-A8B9-CAE6546BBEB9}"/>
    <cellStyle name="Comma 2 7 2" xfId="157" xr:uid="{67D4FFD9-66AA-45B3-B641-9C1D80CCAD2C}"/>
    <cellStyle name="Comma 2 7 2 2" xfId="975" xr:uid="{F83EA7DE-0BF9-4626-8123-9AD0956875A7}"/>
    <cellStyle name="Comma 2 7 3" xfId="976" xr:uid="{7DEBAE70-FC89-4EE8-B00C-295510A1CB95}"/>
    <cellStyle name="Comma 2 8" xfId="158" xr:uid="{3632774A-57DD-44AE-8F60-C85D5026A0A4}"/>
    <cellStyle name="Comma 2 8 2" xfId="977" xr:uid="{3D717335-F166-450F-A13C-142F2E966F64}"/>
    <cellStyle name="Comma 2 9" xfId="159" xr:uid="{AD6CC453-8189-4B59-851A-B5EC25563527}"/>
    <cellStyle name="Comma 2 9 2" xfId="978" xr:uid="{3024C92A-AF70-4C8C-B6C4-C638470AFA6B}"/>
    <cellStyle name="Comma 3" xfId="160" xr:uid="{9E2D686B-233C-49E7-BEB1-C440486F0F9D}"/>
    <cellStyle name="Comma 3 2" xfId="161" xr:uid="{589CC179-06C9-47AF-BF49-317F209B9836}"/>
    <cellStyle name="Comma 3 2 2" xfId="162" xr:uid="{0FB2A115-2BC8-4382-B7CC-83A53F5F78EC}"/>
    <cellStyle name="Comma 3 2 2 2" xfId="163" xr:uid="{13B8EE16-6D24-4BEB-B3F2-7D25FA188BE7}"/>
    <cellStyle name="Comma 3 2 2 2 2" xfId="979" xr:uid="{E70C9AFC-93CE-43E3-B289-491F262276D2}"/>
    <cellStyle name="Comma 3 2 2 3" xfId="164" xr:uid="{62CD8DEB-18D7-4337-876F-E708465E81C4}"/>
    <cellStyle name="Comma 3 2 2 3 2" xfId="980" xr:uid="{FECE67CC-0D4B-4887-A43A-A04E6606A5DF}"/>
    <cellStyle name="Comma 3 2 2 4" xfId="981" xr:uid="{2B05D67E-034D-4EF2-B90A-7FF7EC933D72}"/>
    <cellStyle name="Comma 3 2 3" xfId="165" xr:uid="{CA629B63-A3BB-4A4D-970C-25AF5715C6AD}"/>
    <cellStyle name="Comma 3 2 3 2" xfId="166" xr:uid="{2900EE08-5CD6-4F7A-A310-ED5F5A208416}"/>
    <cellStyle name="Comma 3 2 3 2 2" xfId="982" xr:uid="{152CE5D6-049A-44A6-B39C-721240CCA49A}"/>
    <cellStyle name="Comma 3 2 3 3" xfId="983" xr:uid="{2330F097-2946-4EF3-944F-6B0DB6E2E943}"/>
    <cellStyle name="Comma 3 2 4" xfId="167" xr:uid="{FEBF7924-286D-4B99-9828-904AA3923342}"/>
    <cellStyle name="Comma 3 2 4 2" xfId="984" xr:uid="{166E81A9-5C19-441D-95DD-A3948490638F}"/>
    <cellStyle name="Comma 3 2 5" xfId="168" xr:uid="{98EE39C2-74DD-4A2F-9AB6-8EC61E48E9D6}"/>
    <cellStyle name="Comma 3 2 5 2" xfId="985" xr:uid="{5A302E13-25CB-4FEE-B119-DA73A9723C32}"/>
    <cellStyle name="Comma 3 2 6" xfId="986" xr:uid="{62E9C9DE-1BE0-4BB8-AFC9-6C44CB7F5680}"/>
    <cellStyle name="Comma 3 3" xfId="169" xr:uid="{E48BDE2C-6E8F-49DB-BFE7-A280A167FB5C}"/>
    <cellStyle name="Comma 3 3 2" xfId="170" xr:uid="{92316172-340B-4A44-976A-D16477EC862B}"/>
    <cellStyle name="Comma 3 3 2 2" xfId="171" xr:uid="{A1BDE4F6-25FD-4282-A3EC-AA494777F62A}"/>
    <cellStyle name="Comma 3 3 2 2 2" xfId="987" xr:uid="{EF5CDCD5-6A3A-402E-AAF1-D885B96ECAF9}"/>
    <cellStyle name="Comma 3 3 2 3" xfId="172" xr:uid="{8B185A19-8D90-431B-9284-7826103B4639}"/>
    <cellStyle name="Comma 3 3 2 3 2" xfId="988" xr:uid="{A3BDC7DE-165D-4763-8BB0-131CE3DA9C3A}"/>
    <cellStyle name="Comma 3 3 2 4" xfId="989" xr:uid="{4AB6FD24-E4D4-4BCE-A826-053B5D745185}"/>
    <cellStyle name="Comma 3 3 3" xfId="173" xr:uid="{D8502C22-A0D4-494F-BC52-66CD29475C81}"/>
    <cellStyle name="Comma 3 3 3 2" xfId="174" xr:uid="{9C9F00D4-658E-4FB1-93DA-F9CDEBCF5A21}"/>
    <cellStyle name="Comma 3 3 3 2 2" xfId="990" xr:uid="{3D265ACB-49C0-43C3-8173-A0DD7FDFF020}"/>
    <cellStyle name="Comma 3 3 3 3" xfId="991" xr:uid="{122B19A0-0A30-4D46-9C86-66BE85E3B9C1}"/>
    <cellStyle name="Comma 3 3 4" xfId="175" xr:uid="{950BEBF1-1F61-4802-904C-39B88ED61EF2}"/>
    <cellStyle name="Comma 3 3 4 2" xfId="992" xr:uid="{95BC5C8D-F21D-4F02-AEEE-A8833E1D3DD8}"/>
    <cellStyle name="Comma 3 3 5" xfId="176" xr:uid="{AACF2074-378D-4E60-A574-832FAC29C635}"/>
    <cellStyle name="Comma 3 3 5 2" xfId="993" xr:uid="{2CA2F2D7-8368-4607-98E1-0E4DAE3FB342}"/>
    <cellStyle name="Comma 3 3 6" xfId="994" xr:uid="{D0F95314-AA96-485E-B295-418BE0444848}"/>
    <cellStyle name="Comma 3 4" xfId="177" xr:uid="{F762AC49-C7FB-4661-B9F3-A73E0B89D4D3}"/>
    <cellStyle name="Comma 3 4 2" xfId="178" xr:uid="{1454B7CD-9552-45B1-BBF2-4789ADDF1C83}"/>
    <cellStyle name="Comma 3 4 2 2" xfId="995" xr:uid="{5CB35A2F-2BB4-48CE-A1AE-620D40AF849B}"/>
    <cellStyle name="Comma 3 4 3" xfId="179" xr:uid="{5C5081D6-4FAF-4E9E-9DDA-E1EA7F7E3BBF}"/>
    <cellStyle name="Comma 3 4 3 2" xfId="996" xr:uid="{3EF2D5F2-402E-447D-8F08-25E8F4E3596C}"/>
    <cellStyle name="Comma 3 4 4" xfId="997" xr:uid="{0D11C911-CDB6-4479-A192-7390F18C2BE1}"/>
    <cellStyle name="Comma 3 5" xfId="180" xr:uid="{18ABDFF9-461F-4F10-A6CE-3AF7D2D8DE2E}"/>
    <cellStyle name="Comma 3 5 2" xfId="181" xr:uid="{A0F90674-6230-450E-935B-ABC3ABE33E35}"/>
    <cellStyle name="Comma 3 5 2 2" xfId="998" xr:uid="{51034EE1-0BB2-4D5A-AEAB-2CCA4CD50BE2}"/>
    <cellStyle name="Comma 3 5 3" xfId="999" xr:uid="{10682CDE-7D0A-4E46-8BCC-AB3C3AA3FDBF}"/>
    <cellStyle name="Comma 3 6" xfId="182" xr:uid="{1F876618-0577-4CE1-B61E-FACEC77CF55A}"/>
    <cellStyle name="Comma 3 6 2" xfId="1000" xr:uid="{E8530973-C72D-4B36-BA97-2992B4F5DA72}"/>
    <cellStyle name="Comma 3 7" xfId="183" xr:uid="{5BE713E8-D75F-4829-BE9A-5F5531E8E655}"/>
    <cellStyle name="Comma 3 7 2" xfId="1001" xr:uid="{45C306A8-0350-4159-B47A-C2840D0B7115}"/>
    <cellStyle name="Comma 3 8" xfId="1002" xr:uid="{00438B4A-4407-4665-AB37-9B4D573C3AA6}"/>
    <cellStyle name="Comma 4" xfId="184" xr:uid="{248C9452-73AB-4D4B-B55A-C53E669F899F}"/>
    <cellStyle name="Comma 4 2" xfId="185" xr:uid="{9F69228B-2E9D-4A6B-BBF9-669B6A69CFA2}"/>
    <cellStyle name="Comma 4 2 2" xfId="186" xr:uid="{06922F10-C5A9-46EE-87C1-4A04C54B3AB4}"/>
    <cellStyle name="Comma 4 2 2 2" xfId="187" xr:uid="{75B2D8BC-56C7-4442-BEC0-E77C82325FD0}"/>
    <cellStyle name="Comma 4 2 2 2 2" xfId="1003" xr:uid="{293B183A-E002-4AB1-9A88-AD096E3388F1}"/>
    <cellStyle name="Comma 4 2 2 3" xfId="188" xr:uid="{A2732C0F-E87F-455D-84A4-C4F0B1EC8B1D}"/>
    <cellStyle name="Comma 4 2 2 3 2" xfId="1004" xr:uid="{E7E0EDD6-4B59-422A-8580-7680459F76CE}"/>
    <cellStyle name="Comma 4 2 2 4" xfId="1005" xr:uid="{7FFD5A73-EDFC-4656-8BFF-59D7D00C7B97}"/>
    <cellStyle name="Comma 4 2 3" xfId="189" xr:uid="{039892B9-92E9-424A-BC7E-4FBD22FD1DD3}"/>
    <cellStyle name="Comma 4 2 3 2" xfId="190" xr:uid="{B1C384FE-5B1C-4D9B-8495-4CFCF32CDE0E}"/>
    <cellStyle name="Comma 4 2 3 2 2" xfId="1006" xr:uid="{4D7FD160-4B80-4848-ADE7-298331BD7A37}"/>
    <cellStyle name="Comma 4 2 3 3" xfId="1007" xr:uid="{AE68EE5B-F0EC-4712-AF78-59224D9A56F5}"/>
    <cellStyle name="Comma 4 2 4" xfId="191" xr:uid="{1D57705F-03B5-4FD1-9FAD-2D33F7AA456E}"/>
    <cellStyle name="Comma 4 2 4 2" xfId="1008" xr:uid="{DB7ACC6B-1964-4FEE-AEA1-6AD0E49DE3BF}"/>
    <cellStyle name="Comma 4 2 5" xfId="192" xr:uid="{1505CC28-BBF0-4B4D-A094-298059BD67B7}"/>
    <cellStyle name="Comma 4 2 5 2" xfId="1009" xr:uid="{18908A24-E6B0-45F2-9EDC-44F10BEBE0A5}"/>
    <cellStyle name="Comma 4 2 6" xfId="1010" xr:uid="{ED7B03AA-8243-4BDC-AB2F-717BA6E60C9C}"/>
    <cellStyle name="Comma 4 3" xfId="193" xr:uid="{9F942A51-9140-45FA-A8A3-F43577E0CEB7}"/>
    <cellStyle name="Comma 4 3 2" xfId="194" xr:uid="{A22B7FD5-942A-43F8-9801-23A5AF9784EB}"/>
    <cellStyle name="Comma 4 3 2 2" xfId="195" xr:uid="{D853004A-843B-4732-A181-ADE74DD91570}"/>
    <cellStyle name="Comma 4 3 2 2 2" xfId="1011" xr:uid="{EAE69FDE-878D-46C3-AF80-33BD8BB439B0}"/>
    <cellStyle name="Comma 4 3 2 3" xfId="196" xr:uid="{D5E7BA0A-7FC5-41D9-8F21-69D339FDDD2D}"/>
    <cellStyle name="Comma 4 3 2 3 2" xfId="1012" xr:uid="{FE545722-6124-4D5A-A058-46A37E7851BC}"/>
    <cellStyle name="Comma 4 3 2 4" xfId="1013" xr:uid="{7DE3FA57-525B-45B5-BF2A-B81B9FB65F7A}"/>
    <cellStyle name="Comma 4 3 3" xfId="197" xr:uid="{A02AE3AD-7890-47BA-9FF1-4C92D1A8A162}"/>
    <cellStyle name="Comma 4 3 3 2" xfId="198" xr:uid="{BD3D49F4-06F7-4B3D-A15F-8D9D50DB64CA}"/>
    <cellStyle name="Comma 4 3 3 2 2" xfId="1014" xr:uid="{7320FDEC-141D-4A5E-891D-A0730571A3AD}"/>
    <cellStyle name="Comma 4 3 3 3" xfId="1015" xr:uid="{3C00F01C-2616-45FF-AC80-4F117CD67F87}"/>
    <cellStyle name="Comma 4 3 4" xfId="199" xr:uid="{CD311F00-C677-4176-AB2C-0219B2FA3EB0}"/>
    <cellStyle name="Comma 4 3 4 2" xfId="1016" xr:uid="{2811C454-DD76-41FD-9C58-7B745BA3C907}"/>
    <cellStyle name="Comma 4 3 5" xfId="200" xr:uid="{1C3C1CE1-5D81-44D7-AE6B-905BE070CA46}"/>
    <cellStyle name="Comma 4 3 5 2" xfId="1017" xr:uid="{3B5522AF-ADA6-41FF-9E98-49C9DA3D49AF}"/>
    <cellStyle name="Comma 4 3 6" xfId="1018" xr:uid="{4D7A1163-065D-4970-8E9E-00AB1740C6F9}"/>
    <cellStyle name="Comma 4 4" xfId="13" xr:uid="{55D7D38A-6469-4B3A-B889-C45B65204104}"/>
    <cellStyle name="Comma 4 4 2" xfId="202" xr:uid="{27CCA809-C37B-409D-BC2E-E3C2BA5C82C2}"/>
    <cellStyle name="Comma 4 4 2 2" xfId="1019" xr:uid="{2272E7F0-D030-47FC-8FB7-5C20476469C9}"/>
    <cellStyle name="Comma 4 4 3" xfId="203" xr:uid="{81A7F5CA-0EE4-4D5E-89B6-24D7C3F47009}"/>
    <cellStyle name="Comma 4 4 3 2" xfId="1020" xr:uid="{82808ACE-3B13-4B9B-A19C-1271789088FC}"/>
    <cellStyle name="Comma 4 4 4" xfId="201" xr:uid="{D85B5FA6-1764-4A27-8D11-FCD1538200D9}"/>
    <cellStyle name="Comma 4 4 4 2" xfId="1021" xr:uid="{7C6F96D6-695D-42C5-A15B-906C1E4A2EAF}"/>
    <cellStyle name="Comma 4 4 5" xfId="1022" xr:uid="{722DB807-A593-46BF-A3DA-C3780EB877EE}"/>
    <cellStyle name="Comma 4 5" xfId="204" xr:uid="{72B1DE4B-4DE8-4F83-A11B-EB4F65A5EF17}"/>
    <cellStyle name="Comma 4 5 2" xfId="205" xr:uid="{F1A3B3CC-1F55-44B7-B419-9EA90E6866AC}"/>
    <cellStyle name="Comma 4 5 2 2" xfId="1023" xr:uid="{6709F653-B318-4874-AE6C-2C4692ABA7F8}"/>
    <cellStyle name="Comma 4 5 3" xfId="1024" xr:uid="{B6D255AF-F73B-4783-9A07-DD6A06035E35}"/>
    <cellStyle name="Comma 4 6" xfId="206" xr:uid="{03FE3CA9-6F96-4923-9993-C9F076B7645D}"/>
    <cellStyle name="Comma 4 6 2" xfId="1025" xr:uid="{FDFD4373-912B-4E0E-844D-5D82F4C10C3B}"/>
    <cellStyle name="Comma 4 7" xfId="207" xr:uid="{6702FBC1-965E-4552-847A-5CA69AC7F57F}"/>
    <cellStyle name="Comma 4 7 2" xfId="1026" xr:uid="{2A9020BC-1598-469A-AE0C-4990156DABDF}"/>
    <cellStyle name="Comma 4 8" xfId="1027" xr:uid="{2166D8DD-8760-487E-A341-06E5B189E107}"/>
    <cellStyle name="Comma 5" xfId="208" xr:uid="{4F5F0D36-5693-407A-810D-AD92F1F855BE}"/>
    <cellStyle name="Comma 5 2" xfId="209" xr:uid="{94C2C9BB-C0D7-4E17-8806-973009FD9AA9}"/>
    <cellStyle name="Comma 5 2 2" xfId="210" xr:uid="{6D18CADC-D6CC-4220-9864-FEA5F8D0B74A}"/>
    <cellStyle name="Comma 5 2 2 2" xfId="211" xr:uid="{AB234E19-F00E-479E-90C7-CE284E39F7A7}"/>
    <cellStyle name="Comma 5 2 2 2 2" xfId="1028" xr:uid="{868DB0D5-2A79-48CF-89F5-BF768F57BF29}"/>
    <cellStyle name="Comma 5 2 2 3" xfId="1029" xr:uid="{AEFB02E1-19A0-4D08-833C-5919DB6D1801}"/>
    <cellStyle name="Comma 5 2 3" xfId="212" xr:uid="{66776AEC-1B8B-467A-9F53-0D6AA482B12E}"/>
    <cellStyle name="Comma 5 2 3 2" xfId="213" xr:uid="{204D01FC-1BE6-4C0E-908D-85A84A74B742}"/>
    <cellStyle name="Comma 5 2 3 2 2" xfId="1030" xr:uid="{EE35E245-15EF-4384-9131-A9CE4481DF16}"/>
    <cellStyle name="Comma 5 2 3 3" xfId="1031" xr:uid="{5B6E7218-9712-4FAC-8B3F-F4ABE5200576}"/>
    <cellStyle name="Comma 5 2 4" xfId="214" xr:uid="{6458FDEF-F931-4EBB-B99D-1D8AD863B971}"/>
    <cellStyle name="Comma 5 2 4 2" xfId="1032" xr:uid="{3CB8353C-BD17-46DA-83EF-5552272A09DD}"/>
    <cellStyle name="Comma 5 2 5" xfId="215" xr:uid="{DBE5E5FF-150C-4066-A89E-9DF7CC8E3205}"/>
    <cellStyle name="Comma 5 2 5 2" xfId="1033" xr:uid="{1429D8F2-EBD1-4ED1-9FF0-168B9A5B5AF8}"/>
    <cellStyle name="Comma 5 2 6" xfId="1034" xr:uid="{69445861-0669-479E-A525-AA7C6FA9B472}"/>
    <cellStyle name="Comma 5 3" xfId="216" xr:uid="{D3C72375-E70C-4A8A-BBB5-EC9241FD4A17}"/>
    <cellStyle name="Comma 5 3 2" xfId="217" xr:uid="{FD60AB79-237C-46B4-B886-1CF0576B998E}"/>
    <cellStyle name="Comma 5 3 2 2" xfId="1035" xr:uid="{9E97A6C1-91BA-49C6-9288-DD9BB6B82DA1}"/>
    <cellStyle name="Comma 5 3 3" xfId="218" xr:uid="{2E86C80C-7C7B-4C10-9EA5-E02F22624433}"/>
    <cellStyle name="Comma 5 3 3 2" xfId="1036" xr:uid="{C8E0E1E7-EC37-4725-B6DE-A3E60D223E90}"/>
    <cellStyle name="Comma 5 3 4" xfId="1037" xr:uid="{0709AA35-B797-4B6A-A009-7B9865CA0035}"/>
    <cellStyle name="Comma 5 4" xfId="219" xr:uid="{DD98D700-BE9A-43E4-ABE3-79CCB3DC8B62}"/>
    <cellStyle name="Comma 5 4 2" xfId="220" xr:uid="{6D221A0C-D8D2-477D-B7A9-7B9426BD7832}"/>
    <cellStyle name="Comma 5 4 2 2" xfId="1038" xr:uid="{2DA4D818-883F-4CC7-9EEF-435C1B4D5B0D}"/>
    <cellStyle name="Comma 5 4 3" xfId="1039" xr:uid="{0767F94F-F713-4D41-97D5-783FE7E6F7AB}"/>
    <cellStyle name="Comma 5 5" xfId="221" xr:uid="{73233DBA-3865-4AD8-A32D-BB6DF0A56696}"/>
    <cellStyle name="Comma 5 5 2" xfId="1040" xr:uid="{63E83AD8-D654-41BB-AB0A-4F4DF7C7FFFD}"/>
    <cellStyle name="Comma 5 6" xfId="222" xr:uid="{07EA0627-40F6-4BCA-BB76-F0B0C615048D}"/>
    <cellStyle name="Comma 5 6 2" xfId="1041" xr:uid="{3A38D925-9436-4C04-9B37-B1A8986E4F4D}"/>
    <cellStyle name="Comma 5 7" xfId="1042" xr:uid="{8ED3A295-2C52-4911-B6CA-AAD8BCB87ADA}"/>
    <cellStyle name="Comma 6" xfId="223" xr:uid="{A0F7B020-41AC-46DC-AA69-176FA9D2F7C4}"/>
    <cellStyle name="Comma 6 2" xfId="224" xr:uid="{B4D8DE12-6C57-46B9-9861-287B4E44F0C5}"/>
    <cellStyle name="Comma 6 2 2" xfId="225" xr:uid="{217B21AF-DFC7-4904-BDD5-439C42C95B1F}"/>
    <cellStyle name="Comma 6 2 2 2" xfId="1043" xr:uid="{BBC2DDAD-C14B-46ED-9E38-C3029C4CF606}"/>
    <cellStyle name="Comma 6 2 3" xfId="226" xr:uid="{543769DD-972F-4938-B68B-22D16899C136}"/>
    <cellStyle name="Comma 6 2 3 2" xfId="1044" xr:uid="{99FF01CA-BA97-481C-957E-015497B48633}"/>
    <cellStyle name="Comma 6 2 4" xfId="1045" xr:uid="{854E4C24-603A-471C-B25D-5F1BE321F09A}"/>
    <cellStyle name="Comma 6 3" xfId="227" xr:uid="{FE4D8045-B786-4865-BBDC-AF41CEAF7744}"/>
    <cellStyle name="Comma 6 3 2" xfId="228" xr:uid="{33EC135A-9DF2-480D-924A-F36D1EFB2F00}"/>
    <cellStyle name="Comma 6 3 2 2" xfId="1046" xr:uid="{D822A63F-AD1C-4417-A926-137F8B95B302}"/>
    <cellStyle name="Comma 6 3 3" xfId="1047" xr:uid="{80EACEDF-2F0C-41FC-B2B8-0CD05C777B96}"/>
    <cellStyle name="Comma 6 4" xfId="229" xr:uid="{C1F61A42-57B5-42C4-BC6B-1FD68445CE78}"/>
    <cellStyle name="Comma 6 4 2" xfId="1048" xr:uid="{5726B73C-4D0B-4151-B336-C348ECAA33B7}"/>
    <cellStyle name="Comma 6 5" xfId="230" xr:uid="{D66D3346-DE08-4BE4-A266-44D83BA26AE4}"/>
    <cellStyle name="Comma 6 5 2" xfId="1049" xr:uid="{3FCB7AFD-6269-4A60-8CC1-50CC12AE953B}"/>
    <cellStyle name="Comma 6 6" xfId="1050" xr:uid="{4A3E0D79-ADA6-4AF8-A513-B52EEA1B94C6}"/>
    <cellStyle name="Comma 7" xfId="231" xr:uid="{E1292E41-CFAA-47A0-B68B-7B6E6232AF71}"/>
    <cellStyle name="Comma 7 2" xfId="232" xr:uid="{18078FB3-BD05-41CE-9DC0-BBC9EBF362B8}"/>
    <cellStyle name="Comma 7 2 2" xfId="1051" xr:uid="{F48B3A73-3EF3-46FC-9CE8-05BB776B5D71}"/>
    <cellStyle name="Comma 7 3" xfId="233" xr:uid="{0E4FB6D4-A5D7-4166-9515-FAD77248020D}"/>
    <cellStyle name="Comma 7 3 2" xfId="1052" xr:uid="{C900CC5A-43DB-4B6B-95D8-40390C16CD07}"/>
    <cellStyle name="Comma 7 4" xfId="1053" xr:uid="{F210CCBF-AD54-486B-ABF8-19E48D433A38}"/>
    <cellStyle name="Comma 8" xfId="234" xr:uid="{40F24D74-72E4-4382-93F9-D31A20ADE43B}"/>
    <cellStyle name="Comma 8 2" xfId="235" xr:uid="{390FD0E4-7856-423D-B4F5-B1253CD6B03C}"/>
    <cellStyle name="Comma 8 2 2" xfId="1054" xr:uid="{94ECF1A7-5540-4290-99A4-E2A0A2961B74}"/>
    <cellStyle name="Comma 8 3" xfId="1055" xr:uid="{4FA68705-0A14-4291-A628-32093D35B386}"/>
    <cellStyle name="Comma 9" xfId="236" xr:uid="{8E9E9665-C50F-48DF-AB9D-BCD9249E9653}"/>
    <cellStyle name="Comma 9 2" xfId="1056" xr:uid="{A480AFBB-7E1B-4805-A10A-DD6BABA67C87}"/>
    <cellStyle name="Currency 2" xfId="238" xr:uid="{B717924A-D584-4E8D-8101-043BAF40F7CC}"/>
    <cellStyle name="Currency 2 2" xfId="239" xr:uid="{1842D3F3-20F4-4870-9642-393324C5C771}"/>
    <cellStyle name="Currency 2 2 2" xfId="240" xr:uid="{DE6ED344-6A63-45D6-A3C9-E17A73BCF7D8}"/>
    <cellStyle name="Currency 2 2 2 2" xfId="1057" xr:uid="{E203A5A4-31CB-440A-999C-A8567212C1D6}"/>
    <cellStyle name="Currency 2 2 3" xfId="1058" xr:uid="{D27B6322-E783-4431-95FC-9F65044B5915}"/>
    <cellStyle name="Currency 2 3" xfId="241" xr:uid="{E426385D-D10D-4516-8789-9EE4D13E9593}"/>
    <cellStyle name="Currency 2 3 2" xfId="242" xr:uid="{F7C74F75-86FF-4417-A886-EE846B3C8A74}"/>
    <cellStyle name="Currency 2 3 2 2" xfId="1059" xr:uid="{94DF659D-E41A-42F6-B1D2-29748CE00D35}"/>
    <cellStyle name="Currency 2 3 3" xfId="1060" xr:uid="{3915769B-A4B3-4070-93FF-038E97CA73AE}"/>
    <cellStyle name="Currency 2 4" xfId="243" xr:uid="{605629E9-073A-493B-B559-98FE75223375}"/>
    <cellStyle name="Currency 2 4 2" xfId="1061" xr:uid="{4F5DCF28-3511-470E-8598-928038675998}"/>
    <cellStyle name="Currency 2 5" xfId="244" xr:uid="{50C401CF-17D2-4043-B491-9DED72EBB9D9}"/>
    <cellStyle name="Currency 2 5 2" xfId="1062" xr:uid="{99F2053B-C902-4827-9E87-42F4D3EE98FF}"/>
    <cellStyle name="Currency 2 6" xfId="1063" xr:uid="{C1977F52-9E19-4935-9B11-61D0BA0C2D61}"/>
    <cellStyle name="Currency 3" xfId="237" xr:uid="{F2154A8C-98AD-461A-A70C-834FFEA03510}"/>
    <cellStyle name="Currency 3 2" xfId="1064" xr:uid="{8908A3D1-3D42-4D93-A933-8CD4D0D2082F}"/>
    <cellStyle name="Currency 4" xfId="902" xr:uid="{212CB5D0-C050-4B8F-A571-375E59BF1F95}"/>
    <cellStyle name="Currency 4 2" xfId="1065" xr:uid="{BFA128CB-844B-49E0-A169-3DB4FFAB6441}"/>
    <cellStyle name="Currency 5" xfId="905" xr:uid="{DD590FC0-0D9A-43C5-AAB7-CFA465F9375B}"/>
    <cellStyle name="Currency 5 2" xfId="1066" xr:uid="{47097C71-1274-4D36-8279-D944941167DB}"/>
    <cellStyle name="Currency 6" xfId="5" xr:uid="{6A53B183-E60D-4AC3-95E0-E6B532B442AD}"/>
    <cellStyle name="Currency 7" xfId="1067" xr:uid="{429383B6-2F14-4E23-96A8-F95F0FD4B8AA}"/>
    <cellStyle name="Emphasis 1" xfId="245" xr:uid="{4308457C-FEA9-46E6-8C15-B0341954C21B}"/>
    <cellStyle name="Emphasis 2" xfId="246" xr:uid="{31D92924-12F2-43B3-A96E-B40468783992}"/>
    <cellStyle name="Emphasis 3" xfId="247" xr:uid="{429D6A0B-D711-4388-BC01-BFF2D8F3F7E8}"/>
    <cellStyle name="Good 2" xfId="248" xr:uid="{A2ACC47C-CF9F-4D54-B14D-6924E3271547}"/>
    <cellStyle name="Grey" xfId="249" xr:uid="{CB5E4F4C-F688-41F9-9022-4B2854444636}"/>
    <cellStyle name="Grey 2" xfId="250" xr:uid="{A2EBDACB-4C7C-4147-BF43-61D03A5B9B61}"/>
    <cellStyle name="Grey 3" xfId="251" xr:uid="{DB51AB8A-F417-4C52-98DC-AFAB845CEF27}"/>
    <cellStyle name="Heading 1 2" xfId="252" xr:uid="{FFD0CCF5-15AD-4DE6-9425-908545E69A5C}"/>
    <cellStyle name="Heading 2 2" xfId="253" xr:uid="{504638F3-BE6D-4B55-A27E-85F545E9FEA3}"/>
    <cellStyle name="Heading 3 2" xfId="254" xr:uid="{3A9A6804-F5C6-4F93-9D50-15B16F78E3D7}"/>
    <cellStyle name="Heading 4 2" xfId="255" xr:uid="{8B439DCB-009D-47C6-81C7-2326F7558465}"/>
    <cellStyle name="hidden" xfId="256" xr:uid="{BD4F21B7-072C-42B3-AD13-13D240CACF91}"/>
    <cellStyle name="hidden 2" xfId="257" xr:uid="{B081F083-8252-4058-9029-2FC3E55B044D}"/>
    <cellStyle name="Hyperlink 2" xfId="258" xr:uid="{389F9A69-E7C9-4742-A3C8-FC396D0A42A4}"/>
    <cellStyle name="Hyperlink 3" xfId="259" xr:uid="{BF5A5205-B266-4C16-93BB-B0287D7A20F5}"/>
    <cellStyle name="Input [yellow]" xfId="260" xr:uid="{E4F1D64B-7534-486E-BBB7-34FF1BC198A0}"/>
    <cellStyle name="Input [yellow] 2" xfId="261" xr:uid="{5AF99672-66FE-46D2-A661-18E07183B78A}"/>
    <cellStyle name="Input [yellow] 2 2" xfId="561" xr:uid="{E1B49AE6-37F9-42BC-BF3F-4AF59149D29E}"/>
    <cellStyle name="Input [yellow] 3" xfId="262" xr:uid="{3D1F607E-25C0-4B75-A350-715BC79B2C7B}"/>
    <cellStyle name="Input [yellow] 3 2" xfId="562" xr:uid="{B28E9038-BBDB-4765-9FA5-527E6B0899A5}"/>
    <cellStyle name="Input [yellow] 4" xfId="263" xr:uid="{8B8C6B07-6EB1-40AE-8316-A55A28CD25BF}"/>
    <cellStyle name="Input [yellow] 4 2" xfId="563" xr:uid="{37B094C2-E7E0-48CF-B47A-043F9AB4440B}"/>
    <cellStyle name="Input [yellow] 5" xfId="560" xr:uid="{66CF02A7-E6DA-4EF6-A68B-3F9F7BE2C20C}"/>
    <cellStyle name="Input 2" xfId="264" xr:uid="{A565C9CC-513C-4BE8-8BFF-40D154AE0FD7}"/>
    <cellStyle name="Input 2 10" xfId="518" xr:uid="{5912AAE6-A8BC-41B2-90FE-1B0124AD1E7B}"/>
    <cellStyle name="Input 2 2" xfId="265" xr:uid="{6856F263-A6E6-4BE0-838B-DFB991CEAC27}"/>
    <cellStyle name="Input 2 2 2" xfId="266" xr:uid="{EBED579D-BD84-4691-B971-3968EC4FC34B}"/>
    <cellStyle name="Input 2 2 2 2" xfId="566" xr:uid="{EFB947CB-9811-451F-A460-550B4FF5AE9D}"/>
    <cellStyle name="Input 2 2 2 3" xfId="520" xr:uid="{CB70E148-BF77-4002-855A-BD87C77A70DE}"/>
    <cellStyle name="Input 2 2 3" xfId="565" xr:uid="{AF4AC57C-3035-4D3F-B1AB-A60E888FE20E}"/>
    <cellStyle name="Input 2 2 4" xfId="519" xr:uid="{1ADD4ECA-E08C-4714-9C7C-4F43A36D4083}"/>
    <cellStyle name="Input 2 3" xfId="267" xr:uid="{E30DDC62-AD80-4DB0-97C8-5457B3F7A2FB}"/>
    <cellStyle name="Input 2 3 2" xfId="268" xr:uid="{D66E685F-B04A-4A57-BDAF-5A184D1BFF91}"/>
    <cellStyle name="Input 2 3 2 2" xfId="568" xr:uid="{21F6F13F-22C1-47CD-BE11-104A8A220284}"/>
    <cellStyle name="Input 2 3 2 3" xfId="522" xr:uid="{F0D4D6E5-BC08-48CA-8F3D-9508E8ABFAB9}"/>
    <cellStyle name="Input 2 3 3" xfId="567" xr:uid="{B593320F-3671-4C57-94AB-2ABB0229248E}"/>
    <cellStyle name="Input 2 3 4" xfId="521" xr:uid="{F00CD3E5-7514-4323-BF06-36419E3B89C8}"/>
    <cellStyle name="Input 2 4" xfId="269" xr:uid="{B40110A7-D7EF-45AA-9621-6E3D66C36926}"/>
    <cellStyle name="Input 2 4 2" xfId="270" xr:uid="{AF8E5F80-F2E2-49F5-970F-7B65F7C1172F}"/>
    <cellStyle name="Input 2 4 2 2" xfId="570" xr:uid="{604D5E26-5238-4CF9-A188-D35FFCC739DF}"/>
    <cellStyle name="Input 2 4 2 3" xfId="524" xr:uid="{B594C942-E143-4A2B-9D21-1E220D08D37E}"/>
    <cellStyle name="Input 2 4 3" xfId="569" xr:uid="{8EB76256-1827-40A9-B561-93F1584573F6}"/>
    <cellStyle name="Input 2 4 4" xfId="523" xr:uid="{81A32D2B-67EF-4E85-AA3E-11ADF5FE3821}"/>
    <cellStyle name="Input 2 5" xfId="271" xr:uid="{DBCE6C3B-2594-4A2E-B40F-DF19B4FB2ED8}"/>
    <cellStyle name="Input 2 5 2" xfId="272" xr:uid="{B0114B40-9A68-490B-A166-EF358D4A74A7}"/>
    <cellStyle name="Input 2 5 2 2" xfId="572" xr:uid="{DC34A11B-1BE5-469C-BED2-CBEEE9DD9766}"/>
    <cellStyle name="Input 2 5 2 3" xfId="526" xr:uid="{4F1F37A7-CCE5-4E49-9F3D-D261B6B1A407}"/>
    <cellStyle name="Input 2 5 3" xfId="571" xr:uid="{F01043AE-5B2C-4E70-A68E-E80C9E71FA5D}"/>
    <cellStyle name="Input 2 5 4" xfId="525" xr:uid="{1E0F48F8-BF50-4C8B-8255-BDC6DE60DFEC}"/>
    <cellStyle name="Input 2 6" xfId="273" xr:uid="{A5ACFED4-EB6B-4661-A61D-B03515D647E5}"/>
    <cellStyle name="Input 2 6 2" xfId="274" xr:uid="{2B778A11-A485-43D6-A29D-9CB1CCF2CC08}"/>
    <cellStyle name="Input 2 6 2 2" xfId="574" xr:uid="{676893F1-5157-4196-9C43-D47199103CD0}"/>
    <cellStyle name="Input 2 6 2 3" xfId="528" xr:uid="{C53C89A9-B4F5-46FD-8B40-E6B76C489A02}"/>
    <cellStyle name="Input 2 6 3" xfId="573" xr:uid="{53452212-8FCD-4D2F-963F-E30FBD41C0B8}"/>
    <cellStyle name="Input 2 6 4" xfId="527" xr:uid="{D4A48CE7-3816-4B5C-AEFD-E1F6BF9D778B}"/>
    <cellStyle name="Input 2 7" xfId="275" xr:uid="{C2334F8C-8033-4289-8E28-D1C542536462}"/>
    <cellStyle name="Input 2 7 2" xfId="276" xr:uid="{194897D7-02C7-45DE-999E-D9BA69BF3D66}"/>
    <cellStyle name="Input 2 7 2 2" xfId="576" xr:uid="{F816D974-3E9E-45B0-A3F9-75A6B3C70E50}"/>
    <cellStyle name="Input 2 7 2 3" xfId="530" xr:uid="{352E642E-091E-4194-A0DB-2B37E8E433A1}"/>
    <cellStyle name="Input 2 7 3" xfId="575" xr:uid="{0294C474-B50A-4EB2-A3B5-442F5F76F7D4}"/>
    <cellStyle name="Input 2 7 4" xfId="529" xr:uid="{E8BB3979-07E4-4222-AE07-B784AF09DBF7}"/>
    <cellStyle name="Input 2 8" xfId="277" xr:uid="{403EC8D6-D3A1-4FD8-ABC5-349F7EF680BD}"/>
    <cellStyle name="Input 2 8 2" xfId="577" xr:uid="{2D15971F-9638-4CA2-921A-8710B666C087}"/>
    <cellStyle name="Input 2 8 3" xfId="531" xr:uid="{008CA3FA-41F5-4F22-A937-6C39AEB143A4}"/>
    <cellStyle name="Input 2 9" xfId="564" xr:uid="{88AD6C88-5481-455D-83C7-B5E3F91B953F}"/>
    <cellStyle name="Input 3" xfId="278" xr:uid="{49E9BC90-93E5-4747-A5CF-9F27C68E2F76}"/>
    <cellStyle name="Input 3 10" xfId="532" xr:uid="{322C94D6-CC15-4F02-A402-3A873CC20DBA}"/>
    <cellStyle name="Input 3 2" xfId="279" xr:uid="{74F6D8B7-7C34-478C-8084-D429BCD957CE}"/>
    <cellStyle name="Input 3 2 2" xfId="280" xr:uid="{25BA0C7B-BF09-4B81-BFC2-2042AAC07DCA}"/>
    <cellStyle name="Input 3 2 2 2" xfId="580" xr:uid="{D176A60B-E5DA-474B-903B-42A8509F9DC1}"/>
    <cellStyle name="Input 3 2 2 3" xfId="534" xr:uid="{CE50B832-38DA-44CD-B8E9-66FC48FF3CA0}"/>
    <cellStyle name="Input 3 2 3" xfId="579" xr:uid="{6B13C12E-4912-41C3-9983-AF8DC133D554}"/>
    <cellStyle name="Input 3 2 4" xfId="533" xr:uid="{69F702FA-D92F-47A5-90B3-4F13911AF0FB}"/>
    <cellStyle name="Input 3 3" xfId="281" xr:uid="{A071E358-2DEE-4CB7-80CB-B46A0F849A5F}"/>
    <cellStyle name="Input 3 3 2" xfId="282" xr:uid="{5D62EFFA-48F7-4EB3-ABDB-46FC7ECB01B5}"/>
    <cellStyle name="Input 3 3 2 2" xfId="582" xr:uid="{8E036FB8-7592-4E5E-83D6-44100F85790A}"/>
    <cellStyle name="Input 3 3 2 3" xfId="536" xr:uid="{B19BB681-560D-4A68-A65C-6FEC82DAC70F}"/>
    <cellStyle name="Input 3 3 3" xfId="581" xr:uid="{05C27D44-8955-4DC8-8AA6-2E98DCA13427}"/>
    <cellStyle name="Input 3 3 4" xfId="535" xr:uid="{ECF8A3C1-DA07-4551-9DFA-241E8C7B1CE2}"/>
    <cellStyle name="Input 3 4" xfId="283" xr:uid="{E824EEFF-E9B3-49BB-BB95-0A6ED8493C98}"/>
    <cellStyle name="Input 3 4 2" xfId="284" xr:uid="{CF50BC44-7E36-44B9-AAC1-3B35DEE40263}"/>
    <cellStyle name="Input 3 4 2 2" xfId="584" xr:uid="{81EDD387-0B8B-46A0-B6DB-4493B26CD3C1}"/>
    <cellStyle name="Input 3 4 2 3" xfId="538" xr:uid="{DD7EC0FF-1310-495C-9EDC-9F8FE0F66805}"/>
    <cellStyle name="Input 3 4 3" xfId="583" xr:uid="{3552A702-291B-4C0E-A439-14FAE8E5E7EF}"/>
    <cellStyle name="Input 3 4 4" xfId="537" xr:uid="{E45DAAAD-384E-429B-AFAC-C99113325153}"/>
    <cellStyle name="Input 3 5" xfId="285" xr:uid="{D41BD729-BFE5-4824-8810-B74388D121DC}"/>
    <cellStyle name="Input 3 5 2" xfId="286" xr:uid="{778CBBE7-EA9F-4A8F-A5AC-47F3973087F0}"/>
    <cellStyle name="Input 3 5 2 2" xfId="586" xr:uid="{BFFAC16D-7FE5-4E9D-A071-A1853C8A6C4C}"/>
    <cellStyle name="Input 3 5 2 3" xfId="540" xr:uid="{A1EDDE21-414A-4E7E-91CD-328000C4445D}"/>
    <cellStyle name="Input 3 5 3" xfId="585" xr:uid="{94EEB65D-0044-4044-92F0-930B4ED99740}"/>
    <cellStyle name="Input 3 5 4" xfId="539" xr:uid="{46A7CA6E-079C-4019-80CE-531AA952C59C}"/>
    <cellStyle name="Input 3 6" xfId="287" xr:uid="{783CF793-BB70-465E-A535-FD12688DBBF6}"/>
    <cellStyle name="Input 3 6 2" xfId="288" xr:uid="{B13CA7C4-B263-477B-96C3-4DDC1A5E38D6}"/>
    <cellStyle name="Input 3 6 2 2" xfId="588" xr:uid="{82D2180C-C8FE-46A2-886F-874AD3D9501B}"/>
    <cellStyle name="Input 3 6 2 3" xfId="542" xr:uid="{64F26FF3-BA55-4F86-AA47-B7B23D690EF0}"/>
    <cellStyle name="Input 3 6 3" xfId="587" xr:uid="{2ADA6163-3BBA-43F9-94BE-929D0DD6EC6B}"/>
    <cellStyle name="Input 3 6 4" xfId="541" xr:uid="{F49B5157-2A6D-4F50-8DED-4873A883DC58}"/>
    <cellStyle name="Input 3 7" xfId="289" xr:uid="{9A70063F-FD90-4CD3-82E4-5D5659FAAFBF}"/>
    <cellStyle name="Input 3 7 2" xfId="290" xr:uid="{FF2DA3DD-EB33-4AD8-831C-05BB39AF0FE9}"/>
    <cellStyle name="Input 3 7 2 2" xfId="590" xr:uid="{5A6D3769-4DCC-41AF-AFA1-91071213EA4B}"/>
    <cellStyle name="Input 3 7 2 3" xfId="544" xr:uid="{906382DA-DC58-4F19-A498-D664CEE2075C}"/>
    <cellStyle name="Input 3 7 3" xfId="589" xr:uid="{898D6402-992A-49B6-B52B-405EA872F30C}"/>
    <cellStyle name="Input 3 7 4" xfId="543" xr:uid="{F1A2F5CB-384F-42DD-BB15-72B724DF6837}"/>
    <cellStyle name="Input 3 8" xfId="291" xr:uid="{9628344C-103F-4AE3-8718-A8926D7B048F}"/>
    <cellStyle name="Input 3 8 2" xfId="591" xr:uid="{E7764A58-D17A-4580-9EBD-881707E33933}"/>
    <cellStyle name="Input 3 8 3" xfId="545" xr:uid="{772228A2-E886-47CE-8198-16D934D1F06B}"/>
    <cellStyle name="Input 3 9" xfId="578" xr:uid="{60BB5F35-147A-4A5D-A9A5-9C0BFA0F8B42}"/>
    <cellStyle name="Input 4" xfId="292" xr:uid="{B3E5BFDB-EA5F-4356-8DE8-462EADA447B2}"/>
    <cellStyle name="Input 4 10" xfId="546" xr:uid="{B6D3EBE9-7EB9-4934-B9CA-01D6F5EBA687}"/>
    <cellStyle name="Input 4 2" xfId="293" xr:uid="{7E14A2D5-E674-4130-AC62-0A7D4FEDC381}"/>
    <cellStyle name="Input 4 2 2" xfId="294" xr:uid="{57E79A3B-60CC-4C58-9FA0-0657A3B95F0B}"/>
    <cellStyle name="Input 4 2 2 2" xfId="594" xr:uid="{938CA525-B4CE-4856-8B9C-744A73093BC0}"/>
    <cellStyle name="Input 4 2 2 3" xfId="548" xr:uid="{61BBF7D5-CC72-40DE-940D-F4B7141ADD99}"/>
    <cellStyle name="Input 4 2 3" xfId="593" xr:uid="{55425EB3-609F-4D92-822D-DF9ABB35C040}"/>
    <cellStyle name="Input 4 2 4" xfId="547" xr:uid="{35C015F5-0E3A-4272-AA05-0F43A5C2C412}"/>
    <cellStyle name="Input 4 3" xfId="295" xr:uid="{1C1A479E-A66C-4A45-B46B-B52B92A343CD}"/>
    <cellStyle name="Input 4 3 2" xfId="296" xr:uid="{FAE022F0-2233-411B-9D9A-78A6F3A47CF5}"/>
    <cellStyle name="Input 4 3 2 2" xfId="596" xr:uid="{EDCBA3A4-5ADD-451F-9BE0-16C452083AF1}"/>
    <cellStyle name="Input 4 3 2 3" xfId="550" xr:uid="{588196BC-B0FA-40DB-8FCF-FC88CBC9F399}"/>
    <cellStyle name="Input 4 3 3" xfId="595" xr:uid="{9BAB1B34-88F2-4D0F-A237-C177124EC01E}"/>
    <cellStyle name="Input 4 3 4" xfId="549" xr:uid="{91BD63CD-5A14-45E3-8E5D-40A465B18080}"/>
    <cellStyle name="Input 4 4" xfId="297" xr:uid="{4775E43C-E96E-49AB-9669-123C619143E2}"/>
    <cellStyle name="Input 4 4 2" xfId="298" xr:uid="{BE365CE1-C243-4E40-A15D-B49484F81B17}"/>
    <cellStyle name="Input 4 4 2 2" xfId="598" xr:uid="{199FE14E-C80D-4475-ACBB-C166D5A456BF}"/>
    <cellStyle name="Input 4 4 2 3" xfId="552" xr:uid="{85983313-9848-44E0-98F8-7FF3F5FE7EDF}"/>
    <cellStyle name="Input 4 4 3" xfId="597" xr:uid="{F24F43BB-FE7E-4203-B301-66BFDCB06D37}"/>
    <cellStyle name="Input 4 4 4" xfId="551" xr:uid="{F8619202-0EFC-4AFF-B308-AC09A2F771DC}"/>
    <cellStyle name="Input 4 5" xfId="299" xr:uid="{A51336A0-2375-489C-B38D-92672D53D2A7}"/>
    <cellStyle name="Input 4 5 2" xfId="300" xr:uid="{43B5D71F-72B8-4992-B8BA-F936EC481952}"/>
    <cellStyle name="Input 4 5 2 2" xfId="600" xr:uid="{04F9492E-0FB9-43CC-8A98-993098C11CDA}"/>
    <cellStyle name="Input 4 5 2 3" xfId="554" xr:uid="{6074AA9B-36BC-465E-B2BA-6C53FD4CA3EE}"/>
    <cellStyle name="Input 4 5 3" xfId="599" xr:uid="{C3AB609A-683C-4B3E-929F-C48BA1B28991}"/>
    <cellStyle name="Input 4 5 4" xfId="553" xr:uid="{18555F45-9AB2-411C-AA1B-59366C3AE659}"/>
    <cellStyle name="Input 4 6" xfId="301" xr:uid="{055AFB98-DCD0-4821-903E-BC93FDEDDA36}"/>
    <cellStyle name="Input 4 6 2" xfId="302" xr:uid="{68FBC606-A256-495E-948F-C3AC3967B137}"/>
    <cellStyle name="Input 4 6 2 2" xfId="602" xr:uid="{A0C14037-CC6D-43A3-AE08-7DB8FDE02392}"/>
    <cellStyle name="Input 4 6 2 3" xfId="556" xr:uid="{CCB206BB-2746-4F95-8D2C-D1CD1E90544E}"/>
    <cellStyle name="Input 4 6 3" xfId="601" xr:uid="{9F030403-DF5F-4AAE-AD34-BEAB4F442097}"/>
    <cellStyle name="Input 4 6 4" xfId="555" xr:uid="{8405B628-3F7A-45AE-A512-5CF0D26368B4}"/>
    <cellStyle name="Input 4 7" xfId="303" xr:uid="{AC1BE24F-7DE9-454C-ACBE-26B1962D3656}"/>
    <cellStyle name="Input 4 7 2" xfId="304" xr:uid="{0E26D9B7-024F-4F35-991D-77ACA12D4252}"/>
    <cellStyle name="Input 4 7 2 2" xfId="604" xr:uid="{A3282A01-1549-4114-B2DB-2C7E57AAC982}"/>
    <cellStyle name="Input 4 7 2 3" xfId="558" xr:uid="{9473F940-BE15-4B35-BF7F-E04278D6E06F}"/>
    <cellStyle name="Input 4 7 3" xfId="603" xr:uid="{88D86570-9A74-423F-A4A7-88972637DA99}"/>
    <cellStyle name="Input 4 7 4" xfId="557" xr:uid="{970AF814-739A-47FF-8C69-474A31B054FE}"/>
    <cellStyle name="Input 4 8" xfId="305" xr:uid="{A5A1CFC1-8AC6-456D-AB23-28858169FB03}"/>
    <cellStyle name="Input 4 8 2" xfId="605" xr:uid="{A9037A4B-B952-4A7B-B8C2-0A09F2B1277F}"/>
    <cellStyle name="Input 4 8 3" xfId="559" xr:uid="{87BEC59D-EDFD-4D1B-BB96-75B3B55713B5}"/>
    <cellStyle name="Input 4 9" xfId="592" xr:uid="{F2892A5E-7ACC-475A-9A3F-BE42BA40978B}"/>
    <cellStyle name="Linked Cell 2" xfId="306" xr:uid="{4B0705E6-D440-479A-BB4E-5F02C547D5FB}"/>
    <cellStyle name="Neutral 2" xfId="307" xr:uid="{DBDFC394-5E43-4DA2-8934-5579A3555799}"/>
    <cellStyle name="Normal" xfId="0" builtinId="0"/>
    <cellStyle name="Normal - Style1" xfId="308" xr:uid="{2A183A19-0E97-4649-B0E5-2F076A0A7869}"/>
    <cellStyle name="Normal 10" xfId="309" xr:uid="{5316B33F-5015-4E3F-81CA-2FB3973BF5B5}"/>
    <cellStyle name="Normal 10 2" xfId="310" xr:uid="{55F9992B-8E3B-42BB-8C2F-75277CDF9E9D}"/>
    <cellStyle name="Normal 11" xfId="311" xr:uid="{39E9AEDD-7AEB-4E13-BF35-C97F6FEF2E7D}"/>
    <cellStyle name="Normal 11 2" xfId="312" xr:uid="{D1516EF0-4581-4F47-BABA-379A21A6AC32}"/>
    <cellStyle name="Normal 12" xfId="313" xr:uid="{AF4D5807-6037-4FF1-922A-CCB6A32E610D}"/>
    <cellStyle name="Normal 12 2" xfId="314" xr:uid="{38F83FF3-C62B-4108-B239-6D693FDCD25A}"/>
    <cellStyle name="Normal 13" xfId="315" xr:uid="{D3946AD9-00DE-4FF3-93C6-4182A6C11023}"/>
    <cellStyle name="Normal 13 2" xfId="316" xr:uid="{F1F43D65-79D8-43E3-BCC5-D24DB98BA36C}"/>
    <cellStyle name="Normal 14" xfId="317" xr:uid="{910B5BE4-6FD8-4CE6-8724-28DC11E56FF9}"/>
    <cellStyle name="Normal 14 2" xfId="318" xr:uid="{68FABE03-FA43-403A-9A94-F667EA03D015}"/>
    <cellStyle name="Normal 15" xfId="319" xr:uid="{AA45B7D3-8AEE-4E1F-9CA5-02F73FD3E642}"/>
    <cellStyle name="Normal 15 2" xfId="320" xr:uid="{FAEC8161-B605-4CC4-B7C1-448877182DE5}"/>
    <cellStyle name="Normal 16" xfId="321" xr:uid="{6AC27578-FC98-4CE2-8011-5541F8E4244E}"/>
    <cellStyle name="Normal 16 2" xfId="322" xr:uid="{69A08B64-AC18-4CCF-B932-E763796C3C61}"/>
    <cellStyle name="Normal 17" xfId="323" xr:uid="{D4D67C30-5118-426B-AC81-C263A755BADA}"/>
    <cellStyle name="Normal 17 2" xfId="324" xr:uid="{0C8007F7-E6B5-4D7C-8971-1C93EF615FAD}"/>
    <cellStyle name="Normal 18" xfId="325" xr:uid="{00B8E030-7750-408E-895A-18F30A39D50C}"/>
    <cellStyle name="Normal 18 2" xfId="326" xr:uid="{01822375-FD49-4344-9B22-DA35916A8363}"/>
    <cellStyle name="Normal 19" xfId="12" xr:uid="{8C851038-7E25-4A2C-AABE-3F5CF557C710}"/>
    <cellStyle name="Normal 2" xfId="6" xr:uid="{90C14070-5FC4-49B9-8925-A4B4A14F1961}"/>
    <cellStyle name="Normal 2 2" xfId="328" xr:uid="{50AD1637-1FC1-4D40-9DF6-0A033F3A2A12}"/>
    <cellStyle name="Normal 2 2 2" xfId="329" xr:uid="{E13AE0C9-5EB9-4936-AB0A-E0F9EE1F456F}"/>
    <cellStyle name="Normal 2 2 2 2" xfId="330" xr:uid="{9223AD17-8DFF-4917-98F8-333AE163E60A}"/>
    <cellStyle name="Normal 2 3" xfId="331" xr:uid="{76F747F5-C3B0-4B8B-B6E9-A57EBF76AA8C}"/>
    <cellStyle name="Normal 2 4" xfId="327" xr:uid="{561ABACF-496E-4EC8-B437-8B1F7B390E10}"/>
    <cellStyle name="Normal 20" xfId="332" xr:uid="{3D4A6F41-CD17-40C1-BDA5-CBAA7B03265A}"/>
    <cellStyle name="Normal 21" xfId="333" xr:uid="{EE1A0C6E-80D9-4BBA-B06E-542BA38B2906}"/>
    <cellStyle name="Normal 22" xfId="334" xr:uid="{6F18C60E-9801-4857-B86D-8EB61469329B}"/>
    <cellStyle name="Normal 23" xfId="335" xr:uid="{C92705FA-74B5-4774-B6BA-B019DE03299E}"/>
    <cellStyle name="Normal 24" xfId="336" xr:uid="{35FB01CD-85F7-4420-97D2-F820BF0E077D}"/>
    <cellStyle name="Normal 25" xfId="337" xr:uid="{339C2987-44BE-4EBE-90C4-71BACC7A89A1}"/>
    <cellStyle name="Normal 26" xfId="9" xr:uid="{47E06AD7-F064-41BA-AAC7-9027D5887F47}"/>
    <cellStyle name="Normal 27" xfId="338" xr:uid="{6AE0B8A0-9906-4274-B62A-A77433F438EC}"/>
    <cellStyle name="Normal 28" xfId="740" xr:uid="{AF173B1D-E720-42F4-AB11-B228C8A9C27A}"/>
    <cellStyle name="Normal 29" xfId="864" xr:uid="{AE099B03-D4A6-4939-9171-E8F1AA938F47}"/>
    <cellStyle name="Normal 3" xfId="8" xr:uid="{99F4CF93-F4D8-48A4-8822-DBBD9369D792}"/>
    <cellStyle name="Normal 3 2" xfId="339" xr:uid="{7A1AAA48-E900-4D2E-8B74-5C7A5B9FDBFF}"/>
    <cellStyle name="Normal 3 2 2" xfId="340" xr:uid="{00DBC83A-6D07-4CCE-A242-687C7B3674A8}"/>
    <cellStyle name="Normal 3 3" xfId="341" xr:uid="{67B75CBB-1711-4E45-B2A3-A719DA09166E}"/>
    <cellStyle name="Normal 3 4" xfId="1068" xr:uid="{D0BD6AE2-99A8-4DBC-93F2-E3BABB8B61D3}"/>
    <cellStyle name="Normal 30" xfId="895" xr:uid="{ECD51C3C-C188-4509-99FF-1F5333616B7B}"/>
    <cellStyle name="Normal 31" xfId="896" xr:uid="{53A66682-16B7-45D8-9571-F7673166D501}"/>
    <cellStyle name="Normal 32" xfId="898" xr:uid="{C73BC27D-DF53-450F-AB29-73AB5DD0A123}"/>
    <cellStyle name="Normal 33" xfId="899" xr:uid="{211AF8A8-9AB2-4E88-89B0-3DC90B1E7AC3}"/>
    <cellStyle name="Normal 34" xfId="901" xr:uid="{933F16D7-7A9B-47C2-9BE8-184725F6FDDD}"/>
    <cellStyle name="Normal 35" xfId="904" xr:uid="{032F7506-0E83-46FC-A07D-98AC7C61BA36}"/>
    <cellStyle name="Normal 36" xfId="907" xr:uid="{47EA668C-EA82-4A6D-AE7C-7A37D257C317}"/>
    <cellStyle name="Normal 37" xfId="908" xr:uid="{92935E1F-232D-4B95-B394-E297FEB61E07}"/>
    <cellStyle name="Normal 38" xfId="909" xr:uid="{00D7F897-45CD-457F-A8C0-9F5973A314A4}"/>
    <cellStyle name="Normal 4" xfId="342" xr:uid="{BE7A1A9F-5ABD-493A-A83B-5D4E4F973903}"/>
    <cellStyle name="Normal 4 2" xfId="343" xr:uid="{D99E27BD-E3B8-4360-907E-85C0B6878A41}"/>
    <cellStyle name="Normal 4 2 2" xfId="344" xr:uid="{8AC59E6F-CA29-4C88-90B6-AA6E20680DEB}"/>
    <cellStyle name="Normal 4 2 2 2" xfId="345" xr:uid="{247763C7-56DA-4A3D-81D7-C49DEDFA1E34}"/>
    <cellStyle name="Normal 4 2 3" xfId="346" xr:uid="{0012D692-E202-4737-A9AA-A1D665599E43}"/>
    <cellStyle name="Normal 4 2 3 2" xfId="347" xr:uid="{C60256BC-83FF-46F3-9234-52524ACB9903}"/>
    <cellStyle name="Normal 4 2 4" xfId="348" xr:uid="{5112076F-1E86-4456-A8CE-33AB52DD9F86}"/>
    <cellStyle name="Normal 4 2 4 2" xfId="349" xr:uid="{27BF5889-C9C9-4B97-80A8-D259F60484D3}"/>
    <cellStyle name="Normal 4 2 5" xfId="350" xr:uid="{325DCA65-59FC-42F0-8254-0467F8E800A7}"/>
    <cellStyle name="Normal 4 2 6" xfId="351" xr:uid="{EBFFD06A-8114-4017-B379-7CDD4CFB4143}"/>
    <cellStyle name="Normal 4 3" xfId="352" xr:uid="{B537E3D5-935B-40F1-838A-A32BCB324ECA}"/>
    <cellStyle name="Normal 5" xfId="353" xr:uid="{1C3617A2-0106-45DA-BE94-113E40FB2F00}"/>
    <cellStyle name="Normal 5 2" xfId="354" xr:uid="{69E1BB4F-CEC7-4925-84BD-3814400F054F}"/>
    <cellStyle name="Normal 6" xfId="355" xr:uid="{3FF76CF1-6584-4B28-BDF1-7BB130923EE0}"/>
    <cellStyle name="Normal 6 2" xfId="356" xr:uid="{D21E5776-E78B-48E4-8215-7EAADF880B97}"/>
    <cellStyle name="Normal 7" xfId="357" xr:uid="{658BF760-26C9-49B2-8733-1B64E8DA7F6D}"/>
    <cellStyle name="Normal 7 2" xfId="358" xr:uid="{A3508559-CE81-459E-8E77-67C02986F03F}"/>
    <cellStyle name="Normal 8" xfId="359" xr:uid="{F8E0AB6B-10BB-4DAC-9C3C-82E1DC7BE0BF}"/>
    <cellStyle name="Normal 8 2" xfId="360" xr:uid="{01607807-AA68-4AF7-A742-DE51A38B5533}"/>
    <cellStyle name="Normal 9" xfId="361" xr:uid="{769AABE7-9ABD-451A-B80E-9D90B0602AB6}"/>
    <cellStyle name="Normal 9 2" xfId="362" xr:uid="{EC42F5B3-9B74-4F54-A9BA-5AA6D4C4EFE5}"/>
    <cellStyle name="Normal_Crestlink - Base" xfId="910" xr:uid="{B8B66801-3198-40F0-8D8A-B069FC6E373E}"/>
    <cellStyle name="Normal_IC Cashflows" xfId="10" xr:uid="{3F83FC91-2AB2-4513-ABA3-DD90579A5771}"/>
    <cellStyle name="Normal_IRR" xfId="3" xr:uid="{73F9C64C-8179-493A-938F-F7BD417B8362}"/>
    <cellStyle name="Normal_With Altis 1 year v2" xfId="11" xr:uid="{30823EF3-8855-41B7-8439-A572B8670109}"/>
    <cellStyle name="Note 2" xfId="363" xr:uid="{6029FB5A-013C-4F20-BDDE-AA29E9D531A2}"/>
    <cellStyle name="Note 2 10" xfId="606" xr:uid="{01F98D7D-0958-451C-A7D5-D0683F5A914B}"/>
    <cellStyle name="Note 2 2" xfId="364" xr:uid="{D828348C-5B6B-453E-B3E4-F40AB9DB0513}"/>
    <cellStyle name="Note 2 2 2" xfId="365" xr:uid="{3D7BDFCF-B487-4F53-A8E7-C155CD52EEC4}"/>
    <cellStyle name="Note 2 2 2 2" xfId="638" xr:uid="{C54AE2F4-33D8-413E-84E4-9EA51CDF34DC}"/>
    <cellStyle name="Note 2 2 2 3" xfId="608" xr:uid="{208D452D-3323-4C9A-9B5A-9807C22EB3B5}"/>
    <cellStyle name="Note 2 2 3" xfId="637" xr:uid="{BF1364F1-3C6D-4A5F-A724-73522FB24769}"/>
    <cellStyle name="Note 2 2 4" xfId="607" xr:uid="{724AD33A-C114-4C61-AC70-8C0502F11672}"/>
    <cellStyle name="Note 2 3" xfId="366" xr:uid="{F7FD9500-5DE1-4A01-89EE-5A49856B103B}"/>
    <cellStyle name="Note 2 3 2" xfId="367" xr:uid="{87467DEF-5A19-4282-B125-A821B7914313}"/>
    <cellStyle name="Note 2 3 2 2" xfId="640" xr:uid="{E6E581FD-CA68-4755-BBD9-3C283BFAB6A9}"/>
    <cellStyle name="Note 2 3 2 3" xfId="610" xr:uid="{DE74D4DC-BF35-4535-B761-E1AD8585DD01}"/>
    <cellStyle name="Note 2 3 3" xfId="639" xr:uid="{A631FC8C-CC32-438A-9489-5FDA386762AD}"/>
    <cellStyle name="Note 2 3 4" xfId="609" xr:uid="{A6798D05-3B9E-492F-ABD7-03DE3CB8755D}"/>
    <cellStyle name="Note 2 4" xfId="368" xr:uid="{50672BAA-BB14-4F2F-AFDD-187F1FA1D86E}"/>
    <cellStyle name="Note 2 4 2" xfId="369" xr:uid="{C2200E45-F8A4-46BD-BA7A-56484DAFC7EE}"/>
    <cellStyle name="Note 2 4 2 2" xfId="642" xr:uid="{032ACD86-2894-46DA-A34B-8B38D5536761}"/>
    <cellStyle name="Note 2 4 2 3" xfId="612" xr:uid="{A7770892-7A44-4452-91CC-1EFC85BE12AA}"/>
    <cellStyle name="Note 2 4 3" xfId="641" xr:uid="{072AA534-9560-407A-8587-C45871F06224}"/>
    <cellStyle name="Note 2 4 4" xfId="611" xr:uid="{F03AA3E7-D339-4982-913D-B807D3E23507}"/>
    <cellStyle name="Note 2 5" xfId="370" xr:uid="{F147FE20-FED4-459E-8210-6FEF8B5F9507}"/>
    <cellStyle name="Note 2 5 2" xfId="371" xr:uid="{F7F66DB7-46E9-42B2-92D2-D1B8FB728D7F}"/>
    <cellStyle name="Note 2 5 2 2" xfId="644" xr:uid="{4D1C5FF3-F7D1-4C82-894F-12AC9C4E35C4}"/>
    <cellStyle name="Note 2 5 2 3" xfId="614" xr:uid="{DDB43D1A-919F-44B2-949E-6194880A3DCC}"/>
    <cellStyle name="Note 2 5 3" xfId="643" xr:uid="{353E4D81-C336-4633-8863-FC021B6488DC}"/>
    <cellStyle name="Note 2 5 4" xfId="613" xr:uid="{D986D984-588B-469E-94FD-65EC4D464150}"/>
    <cellStyle name="Note 2 6" xfId="372" xr:uid="{B84C9134-C4DA-4E12-94F5-05A8BCD5441D}"/>
    <cellStyle name="Note 2 6 2" xfId="373" xr:uid="{66C47BF4-9ABC-4923-A54F-1252D7063BF2}"/>
    <cellStyle name="Note 2 6 2 2" xfId="646" xr:uid="{F3B9661C-50DA-4FC5-BEA2-62078016F8EF}"/>
    <cellStyle name="Note 2 6 2 3" xfId="616" xr:uid="{1ABE7E61-9667-4953-BABB-52AF54113D77}"/>
    <cellStyle name="Note 2 6 3" xfId="645" xr:uid="{4D76A635-66E8-4C02-A10A-FDC3F6AC9D96}"/>
    <cellStyle name="Note 2 6 4" xfId="615" xr:uid="{1F0615D5-67A7-4A77-A516-3B18618F3A17}"/>
    <cellStyle name="Note 2 7" xfId="374" xr:uid="{97708324-8159-42E6-B5C6-C1C1C9C22358}"/>
    <cellStyle name="Note 2 7 2" xfId="375" xr:uid="{D464EF34-6705-4544-BA10-987C41585384}"/>
    <cellStyle name="Note 2 7 2 2" xfId="648" xr:uid="{BD64FB6A-2C15-4887-A6CD-22F175C5350B}"/>
    <cellStyle name="Note 2 7 2 3" xfId="618" xr:uid="{5E06C159-49BE-4922-9844-EDB869138159}"/>
    <cellStyle name="Note 2 7 3" xfId="647" xr:uid="{A996F0DF-0B79-4C0D-AA8F-924D91C3289D}"/>
    <cellStyle name="Note 2 7 4" xfId="617" xr:uid="{68AC577C-5AD3-4692-BB35-97064B40162B}"/>
    <cellStyle name="Note 2 8" xfId="376" xr:uid="{E5BA083F-4DD7-48F3-8A49-C060F6611C3D}"/>
    <cellStyle name="Note 2 8 2" xfId="649" xr:uid="{BCDAFE8A-129C-457C-B104-16FD256F8B87}"/>
    <cellStyle name="Note 2 8 3" xfId="619" xr:uid="{11E8E6EA-5D0A-4E14-9CAE-44A8EBE4ECBC}"/>
    <cellStyle name="Note 2 9" xfId="636" xr:uid="{19F6484B-678B-45EC-855A-4EFCCAAE5148}"/>
    <cellStyle name="Note 3" xfId="377" xr:uid="{5DE64363-616B-4B79-B9E9-6467BDB980FB}"/>
    <cellStyle name="Note 3 10" xfId="620" xr:uid="{894F2418-D7B1-4DFD-9D0A-84AA96C7E3BD}"/>
    <cellStyle name="Note 3 2" xfId="378" xr:uid="{DA98BA68-E2C7-4133-84B7-6A97BFFA4020}"/>
    <cellStyle name="Note 3 2 2" xfId="379" xr:uid="{34340B0C-E193-40E6-8770-F4C651D5B9B5}"/>
    <cellStyle name="Note 3 2 2 2" xfId="652" xr:uid="{5902DCB3-1CD9-4031-87C3-F9B9797E6F5E}"/>
    <cellStyle name="Note 3 2 2 3" xfId="622" xr:uid="{5EB88631-6EEC-42E3-8550-C5EE83C63EEF}"/>
    <cellStyle name="Note 3 2 3" xfId="651" xr:uid="{E5D399D6-B9DB-444F-9F1E-35A8097A4149}"/>
    <cellStyle name="Note 3 2 4" xfId="621" xr:uid="{485498CA-B8E1-4C55-800E-6483C66BFB30}"/>
    <cellStyle name="Note 3 3" xfId="380" xr:uid="{927EC6F9-CBEC-4991-B882-FB09E83DBAF0}"/>
    <cellStyle name="Note 3 3 2" xfId="381" xr:uid="{490398F3-0C44-4292-8E99-4289C2903CB7}"/>
    <cellStyle name="Note 3 3 2 2" xfId="654" xr:uid="{C61953A1-B80F-4A8D-B214-4EC40B17F51D}"/>
    <cellStyle name="Note 3 3 2 3" xfId="624" xr:uid="{2E4F5DF2-204B-46A4-A52C-883383BFBF7E}"/>
    <cellStyle name="Note 3 3 3" xfId="653" xr:uid="{77DBFA2B-FE03-4858-9A22-E87D9C78A1FA}"/>
    <cellStyle name="Note 3 3 4" xfId="623" xr:uid="{EB02B480-0C0C-4177-BD0C-9AE11F3532F0}"/>
    <cellStyle name="Note 3 4" xfId="382" xr:uid="{87CBC423-052E-446F-8667-0DEAAD696120}"/>
    <cellStyle name="Note 3 4 2" xfId="383" xr:uid="{AB1AFF1C-0404-4D7D-8FC6-DB329F4A9B12}"/>
    <cellStyle name="Note 3 4 2 2" xfId="656" xr:uid="{91B3F68E-71C9-459D-9F7D-807787CF3E3E}"/>
    <cellStyle name="Note 3 4 2 3" xfId="626" xr:uid="{201E89C1-CA6D-4874-A1E0-0E8CD297C61E}"/>
    <cellStyle name="Note 3 4 3" xfId="655" xr:uid="{87238071-EA25-4E23-B97E-1D0033B2C6C0}"/>
    <cellStyle name="Note 3 4 4" xfId="625" xr:uid="{C0D40969-D22B-4D43-B73D-B2792C8C95BF}"/>
    <cellStyle name="Note 3 5" xfId="384" xr:uid="{29C8FEC8-9880-413A-8101-E19929FA3FAE}"/>
    <cellStyle name="Note 3 5 2" xfId="385" xr:uid="{9B013B02-3ECF-40C9-97D5-DB1949A6A232}"/>
    <cellStyle name="Note 3 5 2 2" xfId="658" xr:uid="{F98B564B-832E-4D12-9C30-14B88217ACF0}"/>
    <cellStyle name="Note 3 5 2 3" xfId="628" xr:uid="{E36D5F96-7566-423E-BA49-6A50DEDDB256}"/>
    <cellStyle name="Note 3 5 3" xfId="657" xr:uid="{A875012D-21C4-4764-AF62-DDA0C6D4995A}"/>
    <cellStyle name="Note 3 5 4" xfId="627" xr:uid="{89715B30-5508-49B3-A34F-6413704480F0}"/>
    <cellStyle name="Note 3 6" xfId="386" xr:uid="{83AF912F-37B9-4C8A-841D-7B2F2501918D}"/>
    <cellStyle name="Note 3 6 2" xfId="387" xr:uid="{55AE3D81-67F6-406F-A1FA-EDED28501FF8}"/>
    <cellStyle name="Note 3 6 2 2" xfId="660" xr:uid="{DA71B956-13E2-44AC-9632-B9422636FE55}"/>
    <cellStyle name="Note 3 6 2 3" xfId="630" xr:uid="{AAA06A1C-9B2F-4DAF-96FC-0BD14AC38A27}"/>
    <cellStyle name="Note 3 6 3" xfId="659" xr:uid="{AB84A531-D23A-4F81-B2F7-F5A64DF1BDB5}"/>
    <cellStyle name="Note 3 6 4" xfId="629" xr:uid="{A9A171B4-B3D3-4DEA-9009-DABF9A77F879}"/>
    <cellStyle name="Note 3 7" xfId="388" xr:uid="{33667E1F-C4B0-411B-A815-89862C420090}"/>
    <cellStyle name="Note 3 7 2" xfId="389" xr:uid="{B51B841E-1F83-4E9D-88DB-7B3E010E9F3A}"/>
    <cellStyle name="Note 3 7 2 2" xfId="662" xr:uid="{475266EA-43B5-4016-A137-8ABC24FE3700}"/>
    <cellStyle name="Note 3 7 2 3" xfId="632" xr:uid="{FA603FA6-7567-4514-A387-892339B65F31}"/>
    <cellStyle name="Note 3 7 3" xfId="661" xr:uid="{9CCDC5A1-632C-48D1-9105-0E610E2C2E08}"/>
    <cellStyle name="Note 3 7 4" xfId="631" xr:uid="{6A529B59-904C-473C-AE71-8099F7AD8FBB}"/>
    <cellStyle name="Note 3 8" xfId="390" xr:uid="{73D01D1B-4096-4987-AA62-9CDB21A9EA43}"/>
    <cellStyle name="Note 3 8 2" xfId="663" xr:uid="{0AEB98BF-4911-4446-AE9D-03796BD39989}"/>
    <cellStyle name="Note 3 8 3" xfId="633" xr:uid="{044D061F-92F6-4E11-9027-BDD1793B7B8A}"/>
    <cellStyle name="Note 3 9" xfId="650" xr:uid="{EED6BAC9-552A-439C-BD9D-9D5883C0AAC0}"/>
    <cellStyle name="Number" xfId="391" xr:uid="{DD2E3F65-DDBF-41C0-96D3-1D21F8E12995}"/>
    <cellStyle name="Number 2" xfId="392" xr:uid="{F015DBE0-BD09-47C5-A0A0-0B85B3AF4DB5}"/>
    <cellStyle name="Output 2" xfId="393" xr:uid="{95430B70-458A-41D5-BB6A-69D9985B81F8}"/>
    <cellStyle name="Output 2 10" xfId="690" xr:uid="{9BE7E48B-BD97-4A41-BD9A-B3F594123D43}"/>
    <cellStyle name="Output 2 2" xfId="394" xr:uid="{127F9A71-8D16-4879-AC1B-B6F1BE98AD8D}"/>
    <cellStyle name="Output 2 2 2" xfId="395" xr:uid="{D0CD8567-FE88-47F1-B784-1F235A5F4469}"/>
    <cellStyle name="Output 2 2 2 2" xfId="666" xr:uid="{3B36D988-C2BA-43CC-854E-E3C0DD6EBFA2}"/>
    <cellStyle name="Output 2 2 2 3" xfId="795" xr:uid="{FFC8D4E8-4E02-483D-BCF1-C5C03CAC09D8}"/>
    <cellStyle name="Output 2 2 2 4" xfId="693" xr:uid="{63AFC03B-9F50-45D1-A981-C02EA7CA9516}"/>
    <cellStyle name="Output 2 2 3" xfId="665" xr:uid="{A64B874D-9010-4833-B309-E6DD3D426E80}"/>
    <cellStyle name="Output 2 2 4" xfId="794" xr:uid="{5C63FECB-215E-4CAD-86F6-3FF561B790AB}"/>
    <cellStyle name="Output 2 2 5" xfId="692" xr:uid="{A4C7DF6B-C963-4251-AFD3-362773EF15A0}"/>
    <cellStyle name="Output 2 3" xfId="396" xr:uid="{0BAC205F-D410-49D1-979F-73FADBB565CD}"/>
    <cellStyle name="Output 2 3 2" xfId="397" xr:uid="{1F240940-2910-487A-8FC4-D3D4D87EA67B}"/>
    <cellStyle name="Output 2 3 2 2" xfId="668" xr:uid="{E3462AB9-2C2F-4F40-B593-0CD223B0661B}"/>
    <cellStyle name="Output 2 3 2 3" xfId="797" xr:uid="{DD371D14-6286-470B-80CC-A968D2AC73BF}"/>
    <cellStyle name="Output 2 3 2 4" xfId="695" xr:uid="{FF7563E4-E763-41E3-AA0B-82309FC6F37F}"/>
    <cellStyle name="Output 2 3 3" xfId="667" xr:uid="{17534245-D9F4-44B8-9F82-83311B17095B}"/>
    <cellStyle name="Output 2 3 4" xfId="796" xr:uid="{5767060D-29D4-4B76-8C44-626B6BE4D644}"/>
    <cellStyle name="Output 2 3 5" xfId="694" xr:uid="{A418E4F5-FBD6-4BAA-9912-014FAFBC514E}"/>
    <cellStyle name="Output 2 4" xfId="398" xr:uid="{881F4726-A4A4-486F-BA3E-8E673267D1E2}"/>
    <cellStyle name="Output 2 4 2" xfId="399" xr:uid="{AEC1D432-465A-4015-932E-F5D831C9DB48}"/>
    <cellStyle name="Output 2 4 2 2" xfId="670" xr:uid="{FB092E86-4A07-4FAE-8853-0B84945E1E96}"/>
    <cellStyle name="Output 2 4 2 3" xfId="799" xr:uid="{BF3B225A-D7D3-4F28-B77A-D7B3F2B2057C}"/>
    <cellStyle name="Output 2 4 2 4" xfId="697" xr:uid="{DB817386-1CD8-4A7B-8170-691298DEDF86}"/>
    <cellStyle name="Output 2 4 3" xfId="669" xr:uid="{D761C515-630E-4BF2-AE15-D2EB2E09CFE5}"/>
    <cellStyle name="Output 2 4 4" xfId="798" xr:uid="{2D3E071E-CDE9-4B80-8C9B-486D7ED43069}"/>
    <cellStyle name="Output 2 4 5" xfId="696" xr:uid="{1DA785AB-DC35-473F-9DCC-64AEF0E15CDA}"/>
    <cellStyle name="Output 2 5" xfId="400" xr:uid="{1E3B1267-FBE8-45D8-AFBB-574B392BEC13}"/>
    <cellStyle name="Output 2 5 2" xfId="401" xr:uid="{37D293A1-9F2F-49C3-A4B5-3803D9B7E569}"/>
    <cellStyle name="Output 2 5 2 2" xfId="672" xr:uid="{6553A957-AE3D-4382-B076-9BD1144DA90F}"/>
    <cellStyle name="Output 2 5 2 3" xfId="801" xr:uid="{40AD2BF8-BBF0-410F-8168-EE594F9FBC28}"/>
    <cellStyle name="Output 2 5 2 4" xfId="699" xr:uid="{FA3F4AB1-C1B2-4F97-BF21-9EE9477AE3A3}"/>
    <cellStyle name="Output 2 5 3" xfId="671" xr:uid="{9C901677-A312-4E20-B722-84EC44BDD558}"/>
    <cellStyle name="Output 2 5 4" xfId="800" xr:uid="{0ADA18B6-EE86-4667-813F-68DF59D21C68}"/>
    <cellStyle name="Output 2 5 5" xfId="698" xr:uid="{DCE5C902-DAE4-48FC-BD6C-50AFF51ED28A}"/>
    <cellStyle name="Output 2 6" xfId="402" xr:uid="{09D78C8E-1287-4B55-B8D7-CF43A3010D07}"/>
    <cellStyle name="Output 2 6 2" xfId="403" xr:uid="{2C51BFD4-8DAB-4646-AF99-54FC216672AD}"/>
    <cellStyle name="Output 2 6 2 2" xfId="674" xr:uid="{1FC941E5-37C9-4D96-9A17-524528D6B83E}"/>
    <cellStyle name="Output 2 6 2 3" xfId="803" xr:uid="{479E4B6D-1F92-48B0-BD4F-4D366C108D0F}"/>
    <cellStyle name="Output 2 6 2 4" xfId="701" xr:uid="{0D72EEA6-BCC2-4264-8EE2-CBB7B6AA8B6A}"/>
    <cellStyle name="Output 2 6 3" xfId="673" xr:uid="{71F7BF82-0145-4A85-8D01-4105EFE4AF13}"/>
    <cellStyle name="Output 2 6 4" xfId="802" xr:uid="{F5A5BC83-EBF5-4E98-8512-55CDDF69E8FB}"/>
    <cellStyle name="Output 2 6 5" xfId="700" xr:uid="{BE92320C-AB86-4C13-8EBC-A39263353268}"/>
    <cellStyle name="Output 2 7" xfId="404" xr:uid="{708F61D9-ED34-4211-B610-4109CAD3EDAC}"/>
    <cellStyle name="Output 2 7 2" xfId="405" xr:uid="{5800F793-1219-4164-A3C2-248FC9F34560}"/>
    <cellStyle name="Output 2 7 2 2" xfId="676" xr:uid="{E86F76B7-A7CE-403C-90FC-EC777C9C7DDC}"/>
    <cellStyle name="Output 2 7 2 3" xfId="805" xr:uid="{2B8DC907-9DC8-466E-BD01-793FAB084B27}"/>
    <cellStyle name="Output 2 7 2 4" xfId="703" xr:uid="{F136486F-F60E-4F6B-BE9B-4BB6F4440571}"/>
    <cellStyle name="Output 2 7 3" xfId="675" xr:uid="{D2B9B91A-01BB-496B-9ED9-C357A3E6E56F}"/>
    <cellStyle name="Output 2 7 4" xfId="804" xr:uid="{D65953AD-8D34-4EA7-A7F8-1E017308BDD3}"/>
    <cellStyle name="Output 2 7 5" xfId="702" xr:uid="{0E36A1CA-746E-41E8-91D0-914072A5318C}"/>
    <cellStyle name="Output 2 8" xfId="664" xr:uid="{1238100F-000D-4714-B0FB-1FE035CC15FD}"/>
    <cellStyle name="Output 2 9" xfId="793" xr:uid="{4A8F134E-304A-4479-A63C-6C04BAE13B70}"/>
    <cellStyle name="Output 3" xfId="406" xr:uid="{EE11BBC0-253F-4BF1-BCDB-AE1B3E05170A}"/>
    <cellStyle name="Output 3 10" xfId="704" xr:uid="{367959BE-9638-49B4-9FB8-9764988E4395}"/>
    <cellStyle name="Output 3 2" xfId="407" xr:uid="{7CBED8D1-4504-4FE0-9437-87F1AD06271A}"/>
    <cellStyle name="Output 3 2 2" xfId="408" xr:uid="{D1F7DF59-174F-48AE-9D52-A739BD9F8CE6}"/>
    <cellStyle name="Output 3 2 2 2" xfId="679" xr:uid="{81A71E85-B570-4FDE-A513-4D1E7F7F7B4C}"/>
    <cellStyle name="Output 3 2 2 3" xfId="808" xr:uid="{543777AF-9FC4-4FB3-BC82-00B4F92F34B5}"/>
    <cellStyle name="Output 3 2 2 4" xfId="706" xr:uid="{24CD4B08-F6F7-4BE3-98BB-061829C770D9}"/>
    <cellStyle name="Output 3 2 3" xfId="678" xr:uid="{4FC8633E-BBE1-41E5-8575-F69AB44306E4}"/>
    <cellStyle name="Output 3 2 4" xfId="807" xr:uid="{119DDC33-B77B-4155-89B5-28400EA2C2FB}"/>
    <cellStyle name="Output 3 2 5" xfId="705" xr:uid="{0BB97A81-8498-47F8-8668-F2987A468790}"/>
    <cellStyle name="Output 3 3" xfId="409" xr:uid="{E7B680A2-77A7-49D6-B2AD-AB5EDEB2E93E}"/>
    <cellStyle name="Output 3 3 2" xfId="410" xr:uid="{CE4E59C5-A8E9-4B02-A871-11B36137A248}"/>
    <cellStyle name="Output 3 3 2 2" xfId="681" xr:uid="{C11CCBA3-C1B5-4551-89AD-A1B12ACBBF09}"/>
    <cellStyle name="Output 3 3 2 3" xfId="810" xr:uid="{57FFF2D1-15B2-4996-8FE4-010084321979}"/>
    <cellStyle name="Output 3 3 2 4" xfId="708" xr:uid="{9B269A1E-F056-4C27-A9D9-5A2FFE29ED4E}"/>
    <cellStyle name="Output 3 3 3" xfId="680" xr:uid="{F311A838-BCB7-4DA0-AF38-DC81FBEF2114}"/>
    <cellStyle name="Output 3 3 4" xfId="809" xr:uid="{CB96EE77-8F76-47AE-AEDF-E6281746C18F}"/>
    <cellStyle name="Output 3 3 5" xfId="707" xr:uid="{0342609B-9B79-47CC-84F5-1D7082E543E4}"/>
    <cellStyle name="Output 3 4" xfId="411" xr:uid="{F5AF1FF7-47BB-4CA2-AC05-1DAF353E8CD0}"/>
    <cellStyle name="Output 3 4 2" xfId="412" xr:uid="{304D9BED-B90E-4D31-99E7-522D19CCF8E1}"/>
    <cellStyle name="Output 3 4 2 2" xfId="683" xr:uid="{82890129-5808-46E3-990E-E699F5A45D46}"/>
    <cellStyle name="Output 3 4 2 3" xfId="812" xr:uid="{680839F0-933D-42C5-9D95-8F53150B20C0}"/>
    <cellStyle name="Output 3 4 2 4" xfId="710" xr:uid="{C7EDBA7B-B674-4EC6-B20C-43F463A2BE50}"/>
    <cellStyle name="Output 3 4 3" xfId="682" xr:uid="{EA106BDB-7A7A-44A6-A76B-9F22E4500FC3}"/>
    <cellStyle name="Output 3 4 4" xfId="811" xr:uid="{A3AC11F9-D2EF-453F-A267-20018E268683}"/>
    <cellStyle name="Output 3 4 5" xfId="709" xr:uid="{D2FCABDB-FE08-42A7-9E02-99E8A97251B8}"/>
    <cellStyle name="Output 3 5" xfId="413" xr:uid="{17422B6B-F03D-4FA6-8FDF-5DDC1A4E362C}"/>
    <cellStyle name="Output 3 5 2" xfId="414" xr:uid="{C8931A77-BE20-40BB-9DE8-6D61C34C2795}"/>
    <cellStyle name="Output 3 5 2 2" xfId="685" xr:uid="{998FB6C5-01B4-445A-9A17-F357A6784E3F}"/>
    <cellStyle name="Output 3 5 2 3" xfId="814" xr:uid="{A34101D4-3AFC-45E9-B052-D9500DA3B52A}"/>
    <cellStyle name="Output 3 5 2 4" xfId="712" xr:uid="{A9192E5E-AF5D-4DE1-AEB8-DF976F4DD457}"/>
    <cellStyle name="Output 3 5 3" xfId="684" xr:uid="{6292BD7F-3E1D-46B9-8F9C-902C37AE6049}"/>
    <cellStyle name="Output 3 5 4" xfId="813" xr:uid="{27A41355-41B0-460A-93F4-B25B9EBB07E4}"/>
    <cellStyle name="Output 3 5 5" xfId="711" xr:uid="{180015FD-3F3A-4DC3-A37A-B193F9AE66A2}"/>
    <cellStyle name="Output 3 6" xfId="415" xr:uid="{6AF56B75-EA07-42AE-8FAD-88D7E4A7B5E3}"/>
    <cellStyle name="Output 3 6 2" xfId="416" xr:uid="{B338FBEA-19CF-43AC-9C89-630BA43F607E}"/>
    <cellStyle name="Output 3 6 2 2" xfId="687" xr:uid="{B37EE41F-D252-4052-8FBE-1B331D403255}"/>
    <cellStyle name="Output 3 6 2 3" xfId="816" xr:uid="{36B8E04C-4002-44C9-8FD7-39FEBAE0B73A}"/>
    <cellStyle name="Output 3 6 2 4" xfId="865" xr:uid="{BEB982C5-9E04-41F5-B27F-425BDE9EB36E}"/>
    <cellStyle name="Output 3 6 3" xfId="686" xr:uid="{A6D7A42A-F796-4C48-B3AD-B6F7EC1F1FFD}"/>
    <cellStyle name="Output 3 6 4" xfId="815" xr:uid="{5392F73F-779B-40A2-9E7C-F056DCE87F4C}"/>
    <cellStyle name="Output 3 6 5" xfId="713" xr:uid="{78157560-FD04-49A1-8691-6A29231A671A}"/>
    <cellStyle name="Output 3 7" xfId="417" xr:uid="{18FDFE79-054A-4E33-848C-D743E482AA1C}"/>
    <cellStyle name="Output 3 7 2" xfId="418" xr:uid="{C581AA0A-BAAD-4986-95C1-7BEB27FB766A}"/>
    <cellStyle name="Output 3 7 2 2" xfId="689" xr:uid="{FD132DE5-C019-41DE-B458-17A6C903EE85}"/>
    <cellStyle name="Output 3 7 2 3" xfId="818" xr:uid="{C1A1FFF8-1A1E-4B41-87EF-5738F0BD812B}"/>
    <cellStyle name="Output 3 7 2 4" xfId="867" xr:uid="{F32BDF5B-6261-4FF2-AD1B-AFE09B06B98F}"/>
    <cellStyle name="Output 3 7 3" xfId="688" xr:uid="{20AFB45B-C13C-43A4-ACC7-CD71AF7A9013}"/>
    <cellStyle name="Output 3 7 4" xfId="817" xr:uid="{985C18B2-15CB-4E29-9DC9-668D13B16DC7}"/>
    <cellStyle name="Output 3 7 5" xfId="866" xr:uid="{5B9638DB-85B4-4E55-9DE7-67DF54331CD9}"/>
    <cellStyle name="Output 3 8" xfId="677" xr:uid="{B0CC9B0D-4DE9-4291-9533-6A1980E1D84F}"/>
    <cellStyle name="Output 3 9" xfId="806" xr:uid="{CFF5C407-10C2-443E-B453-0A578CA8639D}"/>
    <cellStyle name="Paste1_9_" xfId="419" xr:uid="{E53BB3B4-D04E-4D09-A6C4-1662B771F89F}"/>
    <cellStyle name="Percent" xfId="2" builtinId="5"/>
    <cellStyle name="Percent [2]" xfId="421" xr:uid="{F7B580DD-5EB0-4E4F-A7F3-11A9ED34E161}"/>
    <cellStyle name="Percent [2] 2" xfId="422" xr:uid="{9180B8B8-A0CB-4484-927B-75BA86C57125}"/>
    <cellStyle name="Percent 10" xfId="420" xr:uid="{85EC2CFF-CBC5-40DA-8F4A-0B85B90BAA93}"/>
    <cellStyle name="Percent 11" xfId="691" xr:uid="{ECD3A889-143E-48A1-8409-F3F46E8177A2}"/>
    <cellStyle name="Percent 12" xfId="820" xr:uid="{7E13D54B-4EA1-42A6-8E39-197C64486CE2}"/>
    <cellStyle name="Percent 13" xfId="868" xr:uid="{64D901CF-4ED2-428E-A068-177CE1A95F50}"/>
    <cellStyle name="Percent 14" xfId="788" xr:uid="{18128B20-411B-4994-9831-7BD0EA5657A2}"/>
    <cellStyle name="Percent 15" xfId="870" xr:uid="{E4FF617D-40C9-42F3-BA40-AA51BA6CD81E}"/>
    <cellStyle name="Percent 16" xfId="837" xr:uid="{0889848D-5850-495D-81C9-102CC649513E}"/>
    <cellStyle name="Percent 17" xfId="869" xr:uid="{D72387B8-4360-449E-9B81-938F5A9CF978}"/>
    <cellStyle name="Percent 18" xfId="903" xr:uid="{E566BC97-7425-4C04-B5FC-C77CAC69E238}"/>
    <cellStyle name="Percent 19" xfId="906" xr:uid="{FAD6B014-7FFE-4AEB-877C-DDB6B04D62DF}"/>
    <cellStyle name="Percent 2" xfId="423" xr:uid="{751EAD94-4577-467C-93C7-A655A5302FA5}"/>
    <cellStyle name="Percent 2 2" xfId="424" xr:uid="{21CB6587-B9FC-4A71-B964-63CAF0178302}"/>
    <cellStyle name="Percent 2 2 2" xfId="425" xr:uid="{C9FE4EFF-6166-41C3-AAE9-381EA2308133}"/>
    <cellStyle name="Percent 20" xfId="7" xr:uid="{4E937124-F3E2-4755-A4E0-71D77E8D2A3C}"/>
    <cellStyle name="Percent 3" xfId="426" xr:uid="{2BABEB6A-0D82-463B-89F9-094269FECCEA}"/>
    <cellStyle name="Percent 3 2" xfId="427" xr:uid="{457FE900-1530-409C-B5E6-40DD3782390F}"/>
    <cellStyle name="Percent 4" xfId="428" xr:uid="{5367B525-0EE0-4376-9407-DDDB0D5F1431}"/>
    <cellStyle name="Percent 4 2" xfId="429" xr:uid="{380E01A2-2D61-417C-B925-BC13BA9A9DD0}"/>
    <cellStyle name="Percent 5" xfId="430" xr:uid="{EFBE9451-E636-4861-A82B-54867C0539EE}"/>
    <cellStyle name="Percent 5 2" xfId="431" xr:uid="{98527AF6-CA25-4991-844E-94F04582AB31}"/>
    <cellStyle name="Percent 6" xfId="432" xr:uid="{F85FDFF0-61F7-4C5D-99E8-D0A7CB7ED410}"/>
    <cellStyle name="Percent 6 2" xfId="433" xr:uid="{CC81D736-441E-44D8-8080-743ABDBD8D1E}"/>
    <cellStyle name="Percent 7" xfId="434" xr:uid="{3922A6C8-7694-4705-A3D1-D3E3E0A1A93F}"/>
    <cellStyle name="Percent 7 2" xfId="435" xr:uid="{3884D08B-D420-4775-A5E0-EC24661D252B}"/>
    <cellStyle name="Percent 8" xfId="436" xr:uid="{6E49A377-0261-425D-A10B-570A1594A01E}"/>
    <cellStyle name="Percent 8 2" xfId="437" xr:uid="{34343215-2696-49F8-BA75-54AEB5B513FC}"/>
    <cellStyle name="Percent 9" xfId="438" xr:uid="{C1FFA243-8BC0-48CE-A4E9-065F0843E214}"/>
    <cellStyle name="sheet title" xfId="439" xr:uid="{C93337FF-0A35-4D25-88C6-B49F318A838D}"/>
    <cellStyle name="sheet title 2" xfId="440" xr:uid="{780A100C-C216-466C-9D78-D95479D4406A}"/>
    <cellStyle name="sheet title 3" xfId="441" xr:uid="{5C479A98-C8D5-45A7-93F9-70D8FE8BC6E7}"/>
    <cellStyle name="Times New Roman" xfId="442" xr:uid="{FAC13897-A7DC-43E9-8B5C-7BE2B4CF54CD}"/>
    <cellStyle name="Total 2" xfId="443" xr:uid="{FC58F67A-417D-4B68-9460-7737A2F25828}"/>
    <cellStyle name="Total 2 10" xfId="871" xr:uid="{CF726770-F463-4F1C-BBE8-04B71DEF69FE}"/>
    <cellStyle name="Total 2 2" xfId="444" xr:uid="{81470D08-4278-4417-9437-31F27D9F05A5}"/>
    <cellStyle name="Total 2 2 2" xfId="445" xr:uid="{6169AF40-BC32-4C21-A7DB-0C72D25BD5A8}"/>
    <cellStyle name="Total 2 2 2 2" xfId="716" xr:uid="{E2928AC0-3AEA-4F12-8662-3E07735468BB}"/>
    <cellStyle name="Total 2 2 2 3" xfId="840" xr:uid="{AF998887-342F-4DB5-B0D6-0A5FD4D80CEF}"/>
    <cellStyle name="Total 2 2 2 4" xfId="873" xr:uid="{379AF10B-F7CE-40C7-9425-B45CD81D0410}"/>
    <cellStyle name="Total 2 2 3" xfId="715" xr:uid="{9AB101EC-B664-4D18-90D5-7B51BF04EDFF}"/>
    <cellStyle name="Total 2 2 4" xfId="839" xr:uid="{0E652EEE-D508-4EAE-9BDA-458F063F088D}"/>
    <cellStyle name="Total 2 2 5" xfId="872" xr:uid="{D260A00F-132C-40D3-AC68-CF486E58CCBA}"/>
    <cellStyle name="Total 2 3" xfId="446" xr:uid="{1D6A2960-C679-4FC9-A572-77314ECBAF6E}"/>
    <cellStyle name="Total 2 3 2" xfId="447" xr:uid="{972493DD-193F-4263-8AF1-1FBA3ED24C1D}"/>
    <cellStyle name="Total 2 3 2 2" xfId="718" xr:uid="{63880BC4-7B4E-4E5C-9EFC-9EABFD01F895}"/>
    <cellStyle name="Total 2 3 2 3" xfId="842" xr:uid="{F7E491C3-3F40-4DC6-8078-5AE2709AE785}"/>
    <cellStyle name="Total 2 3 2 4" xfId="875" xr:uid="{D87C79EE-3FD2-47DF-9A45-3290B0B3A438}"/>
    <cellStyle name="Total 2 3 3" xfId="717" xr:uid="{CB8770AB-C20E-4DE5-9083-054275BA422C}"/>
    <cellStyle name="Total 2 3 4" xfId="841" xr:uid="{31F3FFED-7D1B-4DE3-AD68-2FFFBC55EF3D}"/>
    <cellStyle name="Total 2 3 5" xfId="874" xr:uid="{C03025AA-E503-41D9-88D8-B11394FD0193}"/>
    <cellStyle name="Total 2 4" xfId="448" xr:uid="{D7C40561-A176-4E0C-A5D1-E37BD5D64F0A}"/>
    <cellStyle name="Total 2 4 2" xfId="449" xr:uid="{FFE7676A-EF13-4CD5-B1CA-F799F381ECFD}"/>
    <cellStyle name="Total 2 4 2 2" xfId="720" xr:uid="{85AE4FC6-0708-451E-96DD-A2B3C7A9BAA4}"/>
    <cellStyle name="Total 2 4 2 3" xfId="844" xr:uid="{3A5267C8-4F69-40E3-8EAA-63890DBBE8B2}"/>
    <cellStyle name="Total 2 4 2 4" xfId="877" xr:uid="{EBBFE9F5-4620-46BD-8F77-CCA888058A62}"/>
    <cellStyle name="Total 2 4 3" xfId="719" xr:uid="{20EED4C5-7070-456D-8C6D-2C1FFFAF23D4}"/>
    <cellStyle name="Total 2 4 4" xfId="843" xr:uid="{A9355932-65E1-4B95-8D8D-9CE46F98743E}"/>
    <cellStyle name="Total 2 4 5" xfId="876" xr:uid="{266E265C-FC5A-4F0A-AC10-3580BE02DBB7}"/>
    <cellStyle name="Total 2 5" xfId="450" xr:uid="{3712F749-9F75-4B83-8742-A74642FA1712}"/>
    <cellStyle name="Total 2 5 2" xfId="451" xr:uid="{986CC694-76F6-4D65-8429-4F5167BDCAA7}"/>
    <cellStyle name="Total 2 5 2 2" xfId="722" xr:uid="{C06CDA88-9B52-428E-9AFC-6D1F3F6D2D3E}"/>
    <cellStyle name="Total 2 5 2 3" xfId="846" xr:uid="{12645F08-3D49-4B78-AEC6-BF8EE6D5F0FC}"/>
    <cellStyle name="Total 2 5 2 4" xfId="879" xr:uid="{91FF2E5C-F466-4E90-91F5-3C4A0C6413E5}"/>
    <cellStyle name="Total 2 5 3" xfId="721" xr:uid="{76DDE910-A0CA-491A-8CED-CDDB8994329F}"/>
    <cellStyle name="Total 2 5 4" xfId="845" xr:uid="{A8E77E5E-9F6E-4A33-A53E-2B8741860E2D}"/>
    <cellStyle name="Total 2 5 5" xfId="878" xr:uid="{F18B59D8-3E43-4048-8C32-257E29C30A83}"/>
    <cellStyle name="Total 2 6" xfId="452" xr:uid="{25675C37-C7EC-425E-AC5E-E85E39162272}"/>
    <cellStyle name="Total 2 6 2" xfId="453" xr:uid="{D6D32371-89CD-4397-A381-D66C6036EFFB}"/>
    <cellStyle name="Total 2 6 2 2" xfId="724" xr:uid="{6B68D21E-705F-4A28-BB0A-AC740540EA27}"/>
    <cellStyle name="Total 2 6 2 3" xfId="848" xr:uid="{F1FB729B-FAF7-4AD4-B93A-A57F395EC69E}"/>
    <cellStyle name="Total 2 6 2 4" xfId="881" xr:uid="{DC706760-3409-443A-B239-21E56600864E}"/>
    <cellStyle name="Total 2 6 3" xfId="723" xr:uid="{7465158D-4482-49D3-B6F0-A14687082CE4}"/>
    <cellStyle name="Total 2 6 4" xfId="847" xr:uid="{A6D21984-575B-4F25-80EE-9C10DCF63A9A}"/>
    <cellStyle name="Total 2 6 5" xfId="880" xr:uid="{D320CC65-B644-455C-A907-F34301E77A23}"/>
    <cellStyle name="Total 2 7" xfId="454" xr:uid="{61733C0E-6616-42AE-B2DB-D0EDE6E69C11}"/>
    <cellStyle name="Total 2 7 2" xfId="455" xr:uid="{47C64CC9-09B1-4699-9482-80DA9C85B318}"/>
    <cellStyle name="Total 2 7 2 2" xfId="726" xr:uid="{6EF21DEE-557B-49E7-B761-C350EDFEC3AF}"/>
    <cellStyle name="Total 2 7 2 3" xfId="850" xr:uid="{CA8BDAA9-083B-478E-ACFB-839FD11C2CA3}"/>
    <cellStyle name="Total 2 7 2 4" xfId="883" xr:uid="{A6ABA8FD-B91E-4AC1-A53F-6F63DF42E116}"/>
    <cellStyle name="Total 2 7 3" xfId="725" xr:uid="{D811252A-2D26-4EFE-81A6-1987023F010B}"/>
    <cellStyle name="Total 2 7 4" xfId="849" xr:uid="{8F3D2E13-322C-4627-A3A1-49DB4BC14B22}"/>
    <cellStyle name="Total 2 7 5" xfId="882" xr:uid="{48D555A7-39A0-497F-92E0-18D633EA138A}"/>
    <cellStyle name="Total 2 8" xfId="714" xr:uid="{51C9E794-3246-4D52-B338-557C10ED26CD}"/>
    <cellStyle name="Total 2 9" xfId="838" xr:uid="{525F3C47-95D8-4C09-8BD3-2E5C70E4E407}"/>
    <cellStyle name="Total 3" xfId="456" xr:uid="{28128ED2-95A7-4BFA-962E-BBCBD6E4C89D}"/>
    <cellStyle name="Total 3 10" xfId="884" xr:uid="{F504A9DB-B75D-4F83-B6CE-85F38F0BA70E}"/>
    <cellStyle name="Total 3 2" xfId="457" xr:uid="{A0613984-437B-4DAB-89F0-D296EB2D8CEB}"/>
    <cellStyle name="Total 3 2 2" xfId="458" xr:uid="{699ED754-0579-48B8-8B0F-7A91A48726C1}"/>
    <cellStyle name="Total 3 2 2 2" xfId="729" xr:uid="{B14C8B81-5EB3-4E36-91F1-826B89BFB3AC}"/>
    <cellStyle name="Total 3 2 2 3" xfId="853" xr:uid="{41C09893-DE1B-4B07-8E32-E56661034E49}"/>
    <cellStyle name="Total 3 2 2 4" xfId="886" xr:uid="{A4E9F8B7-1C05-4B68-968C-7566D9C349BF}"/>
    <cellStyle name="Total 3 2 3" xfId="728" xr:uid="{65628541-5737-443E-A85F-F144527B63C0}"/>
    <cellStyle name="Total 3 2 4" xfId="852" xr:uid="{5F5AC29A-92F6-48D9-82CC-6A09FE953C8E}"/>
    <cellStyle name="Total 3 2 5" xfId="885" xr:uid="{5F8A4A9B-FC46-45FC-8B16-3D002AF903B0}"/>
    <cellStyle name="Total 3 3" xfId="459" xr:uid="{35392450-03B2-4C2C-82B4-5E987BFF8749}"/>
    <cellStyle name="Total 3 3 2" xfId="460" xr:uid="{732EFD48-2BAA-4768-9D2F-9D7CF4729F1C}"/>
    <cellStyle name="Total 3 3 2 2" xfId="731" xr:uid="{0D64FDE2-6DFB-4C4D-91B5-EEAF768B537A}"/>
    <cellStyle name="Total 3 3 2 3" xfId="855" xr:uid="{466940AA-7F71-476C-8F66-236077C84039}"/>
    <cellStyle name="Total 3 3 2 4" xfId="888" xr:uid="{BFDA21B9-ED07-4505-9831-390A97C8545D}"/>
    <cellStyle name="Total 3 3 3" xfId="730" xr:uid="{0CD7E9ED-3911-4BCF-A2E7-35D6597046CE}"/>
    <cellStyle name="Total 3 3 4" xfId="854" xr:uid="{D794DA39-0107-4FA9-B4AA-4B241C56B8ED}"/>
    <cellStyle name="Total 3 3 5" xfId="887" xr:uid="{9A4631B4-DDCE-47DB-9A36-6CBA10B1A1A6}"/>
    <cellStyle name="Total 3 4" xfId="461" xr:uid="{644D35B6-DF3D-493F-BE31-B3311287AD05}"/>
    <cellStyle name="Total 3 4 2" xfId="462" xr:uid="{88E75AB3-872F-4357-8F5A-B987AAE8D977}"/>
    <cellStyle name="Total 3 4 2 2" xfId="733" xr:uid="{79FF244F-798F-4030-958E-85A89505375F}"/>
    <cellStyle name="Total 3 4 2 3" xfId="857" xr:uid="{F7647B8A-4D4F-46A6-87BC-9990E7E011AC}"/>
    <cellStyle name="Total 3 4 2 4" xfId="890" xr:uid="{9B25B923-3049-4E1B-8334-442B53BC4527}"/>
    <cellStyle name="Total 3 4 3" xfId="732" xr:uid="{971A503F-B69F-4BC2-BC4B-B7FDA3090BB1}"/>
    <cellStyle name="Total 3 4 4" xfId="856" xr:uid="{3CB6948D-93CF-4322-B42E-FDA16A6806F9}"/>
    <cellStyle name="Total 3 4 5" xfId="889" xr:uid="{E78F62FF-32DE-4D1A-B17C-424F2E5CA3A4}"/>
    <cellStyle name="Total 3 5" xfId="463" xr:uid="{1CEAB5C4-A385-431A-A402-43F08ABD39EE}"/>
    <cellStyle name="Total 3 5 2" xfId="464" xr:uid="{E22CEC6B-BA1F-4428-AA07-A6CE99BB9CD8}"/>
    <cellStyle name="Total 3 5 2 2" xfId="735" xr:uid="{25183671-1648-4758-82FE-B8CDAEF496D5}"/>
    <cellStyle name="Total 3 5 2 3" xfId="859" xr:uid="{CA6018F6-503A-4E96-80BF-85827446ECA6}"/>
    <cellStyle name="Total 3 5 2 4" xfId="892" xr:uid="{7F50A48F-A342-4EA3-B743-02F52AB523F6}"/>
    <cellStyle name="Total 3 5 3" xfId="734" xr:uid="{3957CE79-22A4-4A09-9C90-C74B21960C64}"/>
    <cellStyle name="Total 3 5 4" xfId="858" xr:uid="{49A6E232-8EF2-4D47-9A81-3AF7743676A8}"/>
    <cellStyle name="Total 3 5 5" xfId="891" xr:uid="{E4ECA511-C5CE-44B8-B833-E21D45F6773C}"/>
    <cellStyle name="Total 3 6" xfId="465" xr:uid="{0104116A-4EC2-4FB6-87D1-CBA01EC8EBA7}"/>
    <cellStyle name="Total 3 6 2" xfId="466" xr:uid="{469C9E4D-B622-409F-B948-AB6D43DBE75E}"/>
    <cellStyle name="Total 3 6 2 2" xfId="737" xr:uid="{44604D31-0F3F-43B0-89CC-A37AE8448EF4}"/>
    <cellStyle name="Total 3 6 2 3" xfId="861" xr:uid="{49F853A3-6445-4681-B2E9-F0440E937BD1}"/>
    <cellStyle name="Total 3 6 2 4" xfId="894" xr:uid="{778FB7E7-5DE1-4932-8773-A224F6DDFE41}"/>
    <cellStyle name="Total 3 6 3" xfId="736" xr:uid="{9785C172-52FC-4A69-87E0-5ACAE5B81FC2}"/>
    <cellStyle name="Total 3 6 4" xfId="860" xr:uid="{9BAD3D6D-6EC7-4F0F-BBD1-A8D90777B3EB}"/>
    <cellStyle name="Total 3 6 5" xfId="893" xr:uid="{EFA58443-8E7E-4F6E-B29E-9D1AF219F15E}"/>
    <cellStyle name="Total 3 7" xfId="467" xr:uid="{83C9B43D-DF07-4C15-ACEC-14209525E300}"/>
    <cellStyle name="Total 3 7 2" xfId="468" xr:uid="{58CBBF42-1C58-457B-965C-C65B04B54638}"/>
    <cellStyle name="Total 3 7 2 2" xfId="739" xr:uid="{7D7CB1C4-B9EA-49AF-9D18-2A13879788B9}"/>
    <cellStyle name="Total 3 7 2 3" xfId="863" xr:uid="{ED55A7EE-B84A-4E41-9851-577A3AD37BC6}"/>
    <cellStyle name="Total 3 7 2 4" xfId="900" xr:uid="{D528EA5F-4914-45EC-A992-D9D99114EEE4}"/>
    <cellStyle name="Total 3 7 3" xfId="738" xr:uid="{36E1E939-614A-48B7-844A-9C9C717B0619}"/>
    <cellStyle name="Total 3 7 4" xfId="862" xr:uid="{BF0B570D-A07E-4BC3-A1F6-3F402EAEAE87}"/>
    <cellStyle name="Total 3 7 5" xfId="897" xr:uid="{B1E99422-930C-4DBB-9718-02F9D3F535B3}"/>
    <cellStyle name="Total 3 8" xfId="727" xr:uid="{749A608F-30B7-49EA-91ED-3525D6DA0D6E}"/>
    <cellStyle name="Total 3 9" xfId="851" xr:uid="{290C815C-310C-4568-ADE2-D1FDAB1B88DF}"/>
    <cellStyle name="Warning Text 2" xfId="469" xr:uid="{FE64DE6E-7534-4D5D-A4AD-A043600BFACB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color rgb="FF0000FF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ne064/AppData/Local/Microsoft/Windows/Temporary%20Internet%20Files/Content.Outlook/VXXJ1MXI/R091_1006_Casuarina_Calcs_IMPACT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hegptgroup.sharepoint.com/sites/TS-061/Shared%20Documents/1.%20Logistics%20Projects/Apex%20Business%20Park/8.%20Finance%20and%20Feasibility/GQLT%20Scenarios%20Mar-24/Target%20Scenario/Apex%20Estate%20Wide%20Commerce%20Summary%20GQLT%20Target.xlsx" TargetMode="External"/><Relationship Id="rId1" Type="http://schemas.openxmlformats.org/officeDocument/2006/relationships/externalLinkPath" Target="/sites/TS-061/Shared%20Documents/1.%20Logistics%20Projects/Apex%20Business%20Park/8.%20Finance%20and%20Feasibility/GQLT%20Scenarios%20Mar-24/Target%20Scenario/Apex%20Estate%20Wide%20Commerce%20Summary%20GQLT%20Target.xlsx" TargetMode="External"/></Relationships>
</file>

<file path=xl/externalLinks/_rels/externalLink1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thegptgroup.sharepoint.com/sites/TS-061/Shared%20Documents/1.%20Logistics%20Projects/Apex%20Business%20Park/8.%20Finance%20and%20Feasibility/GQLT%20Scenarios%20Mar-24/Alternate%20Senario/Apex%20Estate%20Wide%20Commerce%20Summary%20GQLT%20Alternate.xlsx" TargetMode="External"/><Relationship Id="rId2" Type="http://schemas.microsoft.com/office/2019/04/relationships/externalLinkLongPath" Target="/sites/TS-061/Shared%20Documents/1.%20Logistics%20Projects/Apex%20Business%20Park/8.%20Finance%20and%20Feasibility/GQLT%20Scenarios%20Mar-24/Alternate%20Senario/Apex%20Estate%20Wide%20Commerce%20Summary%20GQLT%20Alternate.xlsx?762E8FF1" TargetMode="External"/><Relationship Id="rId1" Type="http://schemas.openxmlformats.org/officeDocument/2006/relationships/externalLinkPath" Target="file:///\\762E8FF1\Apex%20Estate%20Wide%20Commerce%20Summary%20GQLT%20Altern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GST%20Cashflow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TS-073/Logistics%20Dev%20Finance/QuadReal/Cashflow/149-159%20Coulson%20Road%20WACOL%20Feasibility%20IC%2007.06.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TS-073/Logistics%20Dev%20Finance/QuadReal/Cashflow/Metroplex%20Wacol%20Q2%20Update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33553D4\190519_Truganina_865%20Boundary_with%20Sm%20Lots-17-203_OptStg_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md847/Desktop/190519_Truganina_865%20Boundary_with%20Sm%20Lots-17-203_OptStg_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TS-040/wholesale/200804%20GWOF-Returns-Calculator-Jun-2020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TS-039/VIC%20917%20Boundary%20Road%20Truganina/Financial%20Analysis/GPT%20Financial%20Analysis%20-%20917%20Boundary%20Road,%20Truganina%20VIC%20(18.01.21).xlsm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hegptgroup.sharepoint.com/sites/TS-073/Logistics%20Dev%20Finance/QuadReal/Quarterly%20Reports/Dec-23/QR%20Workings%20Capital%20Deployment%20Forecast%20and%20Fee%20Template%20Dec-23.xlsx" TargetMode="External"/><Relationship Id="rId1" Type="http://schemas.openxmlformats.org/officeDocument/2006/relationships/externalLinkPath" Target="/sites/TS-073/Logistics%20Dev%20Finance/QuadReal/Quarterly%20Reports/Dec-23/QR%20Workings%20Capital%20Deployment%20Forecast%20and%20Fee%20Template%20Dec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.Summary"/>
      <sheetName val="Reconcil."/>
      <sheetName val="Critical_Analysis"/>
      <sheetName val="Inputs"/>
      <sheetName val="CPI"/>
      <sheetName val="TenancySchedule"/>
      <sheetName val="Static"/>
      <sheetName val="Sheet1"/>
      <sheetName val="DCF Summary"/>
      <sheetName val="DCF Cashflows"/>
      <sheetName val="Outgoings"/>
      <sheetName val="GPT Expenses"/>
      <sheetName val="%Rent"/>
      <sheetName val="Graphs"/>
      <sheetName val="AMPCI ExecSum"/>
      <sheetName val="ISPT Synopsis"/>
      <sheetName val="Sale Analysis"/>
    </sheetNames>
    <sheetDataSet>
      <sheetData sheetId="0"/>
      <sheetData sheetId="1"/>
      <sheetData sheetId="2">
        <row r="1">
          <cell r="A1" t="str">
            <v>Casuarina Square - Critical Analysis</v>
          </cell>
        </row>
      </sheetData>
      <sheetData sheetId="3">
        <row r="5">
          <cell r="A5" t="str">
            <v xml:space="preserve"> BASE ASSUMPTIONS</v>
          </cell>
        </row>
      </sheetData>
      <sheetData sheetId="4"/>
      <sheetData sheetId="5">
        <row r="1">
          <cell r="B1">
            <v>40359</v>
          </cell>
        </row>
      </sheetData>
      <sheetData sheetId="6"/>
      <sheetData sheetId="7"/>
      <sheetData sheetId="8"/>
      <sheetData sheetId="9">
        <row r="2">
          <cell r="B2" t="str">
            <v>Casuarina Square</v>
          </cell>
        </row>
        <row r="12">
          <cell r="A12">
            <v>0</v>
          </cell>
        </row>
      </sheetData>
      <sheetData sheetId="10">
        <row r="4">
          <cell r="E4" t="str">
            <v>Casuarina Square</v>
          </cell>
        </row>
      </sheetData>
      <sheetData sheetId="11"/>
      <sheetData sheetId="12">
        <row r="14">
          <cell r="AB14">
            <v>5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ll Scenario"/>
      <sheetName val="Summary"/>
      <sheetName val="Target"/>
      <sheetName val="Q4 2023"/>
      <sheetName val="Sep23 Interim Funding"/>
      <sheetName val="Jun23 Interim Funding"/>
      <sheetName val="IC Jun22"/>
      <sheetName val="Estate Master &gt;&gt;"/>
      <sheetName val="Stage 2 Lot 530"/>
      <sheetName val="Stage 3 Lot 3031-3033"/>
      <sheetName val="Stage 1 Lot 520"/>
      <sheetName val="Stage 4 Lot 302"/>
      <sheetName val="IRR"/>
    </sheetNames>
    <sheetDataSet>
      <sheetData sheetId="0" refreshError="1"/>
      <sheetData sheetId="1" refreshError="1"/>
      <sheetData sheetId="2">
        <row r="44">
          <cell r="I44">
            <v>12994930.524643842</v>
          </cell>
        </row>
        <row r="45">
          <cell r="I45">
            <v>220199829.76169518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ell Scenario"/>
      <sheetName val="Summary"/>
      <sheetName val="Alternate"/>
      <sheetName val="Q4 2023"/>
      <sheetName val="Sep23 Interim Funding"/>
      <sheetName val="Jun23 Interim Funding"/>
      <sheetName val="IC Jun22"/>
      <sheetName val="Estate Master &gt;&gt;"/>
      <sheetName val="Stage 2 Lot 530"/>
      <sheetName val="Stage 3 Lot 3031-3033"/>
      <sheetName val="Stage 1 Lot 520"/>
      <sheetName val="Stage 4 Lot 302"/>
      <sheetName val="IRR"/>
    </sheetNames>
    <sheetDataSet>
      <sheetData sheetId="0" refreshError="1"/>
      <sheetData sheetId="1" refreshError="1"/>
      <sheetData sheetId="2">
        <row r="44">
          <cell r="I44">
            <v>7841625.4629583815</v>
          </cell>
        </row>
        <row r="45">
          <cell r="I45">
            <v>146717852.88167804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Details"/>
      <sheetName val="Finance Details"/>
      <sheetName val="Multiple Stage"/>
      <sheetName val="90daybbfuture"/>
      <sheetName val="Manual"/>
      <sheetName val="Print"/>
      <sheetName val="OpenClose"/>
      <sheetName val="Civils"/>
      <sheetName val="ASR"/>
      <sheetName val="CollMtge"/>
      <sheetName val="Module3"/>
      <sheetName val="PCA"/>
      <sheetName val="SalesEvidence"/>
      <sheetName val="Sheet4"/>
      <sheetName val="Demand Chart"/>
      <sheetName val="Tourism HCMC &amp; VN "/>
      <sheetName val="TIMEFRAME"/>
      <sheetName val="Cash in"/>
      <sheetName val="CAPVAL"/>
      <sheetName val="Übersetzungstabellen"/>
      <sheetName val="DR-1"/>
      <sheetName val="AC"/>
      <sheetName val="Sheet1"/>
      <sheetName val="DCF"/>
      <sheetName val="TENSCH"/>
      <sheetName val="Data validation"/>
      <sheetName val="Sheet2"/>
      <sheetName val="SalesCF"/>
      <sheetName val="Reasons"/>
      <sheetName val="RR"/>
      <sheetName val="Ten"/>
      <sheetName val="Code"/>
      <sheetName val="Tax Sched"/>
      <sheetName val="GST Cashflow1"/>
      <sheetName val="slop-inter"/>
      <sheetName val="DEBTORS TO DATE"/>
      <sheetName val="Material List "/>
      <sheetName val="Part 1"/>
      <sheetName val="Part 2"/>
      <sheetName val="Part 3"/>
      <sheetName val="Part 5"/>
      <sheetName val="HKD_Rates"/>
      <sheetName val="内销收人"/>
      <sheetName val="Summary"/>
      <sheetName val="overall"/>
      <sheetName val="PROCESS"/>
      <sheetName val="Control"/>
      <sheetName val="Research-CSC"/>
      <sheetName val="A-Property"/>
      <sheetName val="A-General"/>
      <sheetName val="eqpmad2"/>
      <sheetName val="Stock Analysis"/>
      <sheetName val="Cons. (Enlarged Group)"/>
      <sheetName val="计算式"/>
      <sheetName val="RSTR-SS"/>
      <sheetName val="Data"/>
      <sheetName val="SummarySheet"/>
      <sheetName val="Source&lt;do not amend&gt;"/>
      <sheetName val="LISTS"/>
      <sheetName val="三、酒店玻璃幕墙、金属幕墙"/>
      <sheetName val="物业类型"/>
      <sheetName val="合同台帐"/>
      <sheetName val="工程成本科目"/>
      <sheetName val="土地成本科目"/>
      <sheetName val="物业名称清单及分类"/>
      <sheetName val="Park Master List"/>
      <sheetName val="New Sales Type (Latest)"/>
      <sheetName val="Customer Code"/>
      <sheetName val="Full Year Charts"/>
      <sheetName val="2. Demand"/>
      <sheetName val="Demographics"/>
      <sheetName val="mn t.b."/>
      <sheetName val="INDEX"/>
      <sheetName val="Validation"/>
      <sheetName val="Project_Details"/>
      <sheetName val="Finance_Details"/>
      <sheetName val="Model"/>
      <sheetName val="Bal_Gr"/>
    </sheetNames>
    <sheetDataSet>
      <sheetData sheetId="0" refreshError="1">
        <row r="1">
          <cell r="E1" t="str">
            <v xml:space="preserve">   CASH FLOW &amp; PROJECT FEASIBILITY ($'000)</v>
          </cell>
        </row>
        <row r="8">
          <cell r="M8" t="e">
            <v>#VALUE!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Input"/>
      <sheetName val="Tenants"/>
      <sheetName val="CashFlow"/>
      <sheetName val="Stage CF"/>
      <sheetName val="Summary"/>
      <sheetName val="Stage Summary"/>
      <sheetName val="Charts"/>
      <sheetName val="Financials"/>
      <sheetName val="Consolidate"/>
      <sheetName val="Sensitivity"/>
      <sheetName val="Probability"/>
      <sheetName val="Profiles"/>
      <sheetName val="Taxes &amp; Duties"/>
      <sheetName val="Controls"/>
      <sheetName val="Calc"/>
      <sheetName val="Working Sheet"/>
      <sheetName val="IC Commerce"/>
      <sheetName val="IRR"/>
    </sheetNames>
    <sheetDataSet>
      <sheetData sheetId="0" refreshError="1"/>
      <sheetData sheetId="1">
        <row r="1">
          <cell r="E1">
            <v>44331</v>
          </cell>
          <cell r="F1"/>
          <cell r="G1" t="str">
            <v>Max Cost to Date or Land Price</v>
          </cell>
          <cell r="H1">
            <v>8733175</v>
          </cell>
          <cell r="I1"/>
          <cell r="J1" t="str">
            <v>Tax Label lookup</v>
          </cell>
          <cell r="N1" t="str">
            <v>Land Use LookUp Table</v>
          </cell>
          <cell r="O1"/>
          <cell r="R1" t="str">
            <v>Escalation</v>
          </cell>
          <cell r="S1" t="str">
            <v>Landholding Lookups</v>
          </cell>
          <cell r="U1"/>
          <cell r="V1"/>
        </row>
        <row r="7">
          <cell r="H7">
            <v>2</v>
          </cell>
        </row>
        <row r="17">
          <cell r="Q17" t="str">
            <v>Units</v>
          </cell>
        </row>
        <row r="18">
          <cell r="Q18" t="str">
            <v>SqKm</v>
          </cell>
        </row>
        <row r="19">
          <cell r="Q19" t="str">
            <v>Ha</v>
          </cell>
        </row>
        <row r="20">
          <cell r="Q20" t="str">
            <v>SqM</v>
          </cell>
        </row>
        <row r="21">
          <cell r="Q21" t="str">
            <v>SqMi</v>
          </cell>
        </row>
        <row r="22">
          <cell r="Q22" t="str">
            <v>Acre</v>
          </cell>
        </row>
        <row r="23">
          <cell r="Q23" t="str">
            <v>SqYrd</v>
          </cell>
        </row>
        <row r="24">
          <cell r="Q24" t="str">
            <v>SqFt</v>
          </cell>
        </row>
        <row r="31">
          <cell r="AJ31" t="b">
            <v>0</v>
          </cell>
        </row>
        <row r="32">
          <cell r="AJ32" t="b">
            <v>0</v>
          </cell>
        </row>
        <row r="63">
          <cell r="B63" t="str">
            <v>1002</v>
          </cell>
          <cell r="C63" t="str">
            <v>-</v>
          </cell>
        </row>
        <row r="64">
          <cell r="B64" t="str">
            <v>1003</v>
          </cell>
          <cell r="C64" t="str">
            <v>-</v>
          </cell>
        </row>
        <row r="65">
          <cell r="B65" t="str">
            <v>1004</v>
          </cell>
          <cell r="C65" t="str">
            <v>-</v>
          </cell>
        </row>
        <row r="66">
          <cell r="B66" t="str">
            <v>1005</v>
          </cell>
          <cell r="C66" t="str">
            <v>-</v>
          </cell>
        </row>
        <row r="67">
          <cell r="B67" t="str">
            <v>1006</v>
          </cell>
          <cell r="C67" t="str">
            <v>-</v>
          </cell>
        </row>
        <row r="68">
          <cell r="B68" t="str">
            <v>1007</v>
          </cell>
          <cell r="C68" t="str">
            <v>-</v>
          </cell>
        </row>
        <row r="69">
          <cell r="B69" t="str">
            <v>1008</v>
          </cell>
          <cell r="C69" t="str">
            <v>-</v>
          </cell>
        </row>
        <row r="70">
          <cell r="B70"/>
        </row>
        <row r="75">
          <cell r="B75" t="str">
            <v>1011</v>
          </cell>
          <cell r="C75" t="str">
            <v>-</v>
          </cell>
          <cell r="D75" t="str">
            <v>Stamp Duty Adjustment (for vacant land)</v>
          </cell>
        </row>
        <row r="76">
          <cell r="B76" t="str">
            <v>1012</v>
          </cell>
          <cell r="C76" t="str">
            <v>-</v>
          </cell>
          <cell r="D76" t="str">
            <v>Architect</v>
          </cell>
        </row>
        <row r="77">
          <cell r="B77" t="str">
            <v>1013</v>
          </cell>
          <cell r="C77" t="str">
            <v>-</v>
          </cell>
          <cell r="D77" t="str">
            <v>Renders</v>
          </cell>
        </row>
        <row r="78">
          <cell r="B78" t="str">
            <v>1014</v>
          </cell>
          <cell r="C78" t="str">
            <v>-</v>
          </cell>
          <cell r="D78" t="str">
            <v>Flora/Fauna</v>
          </cell>
        </row>
        <row r="79">
          <cell r="B79" t="str">
            <v>1015</v>
          </cell>
          <cell r="C79" t="str">
            <v>-</v>
          </cell>
          <cell r="D79" t="str">
            <v>Geotechnical</v>
          </cell>
        </row>
        <row r="80">
          <cell r="B80" t="str">
            <v>1016</v>
          </cell>
          <cell r="C80" t="str">
            <v>-</v>
          </cell>
          <cell r="D80" t="str">
            <v>Legal</v>
          </cell>
        </row>
        <row r="81">
          <cell r="B81" t="str">
            <v>1017</v>
          </cell>
          <cell r="C81" t="str">
            <v>-</v>
          </cell>
          <cell r="D81" t="str">
            <v>Survey</v>
          </cell>
        </row>
        <row r="82">
          <cell r="B82" t="str">
            <v>1018</v>
          </cell>
          <cell r="C82" t="str">
            <v>-</v>
          </cell>
          <cell r="D82" t="str">
            <v>Environmental</v>
          </cell>
        </row>
        <row r="83">
          <cell r="B83" t="str">
            <v>1019</v>
          </cell>
          <cell r="C83" t="str">
            <v>-</v>
          </cell>
          <cell r="D83" t="str">
            <v>Civil - incl External Roadway</v>
          </cell>
        </row>
        <row r="84">
          <cell r="B84" t="str">
            <v>1020</v>
          </cell>
          <cell r="C84" t="str">
            <v>-</v>
          </cell>
          <cell r="D84" t="str">
            <v>Townplanning</v>
          </cell>
        </row>
        <row r="85">
          <cell r="B85" t="str">
            <v>1021</v>
          </cell>
          <cell r="C85" t="str">
            <v>-</v>
          </cell>
          <cell r="D85" t="str">
            <v>HV Review</v>
          </cell>
        </row>
        <row r="86">
          <cell r="B86" t="str">
            <v>1022</v>
          </cell>
          <cell r="C86" t="str">
            <v>-</v>
          </cell>
          <cell r="D86" t="str">
            <v>Council Pre lodgment</v>
          </cell>
        </row>
        <row r="87">
          <cell r="B87" t="str">
            <v>1023</v>
          </cell>
          <cell r="C87" t="str">
            <v>-</v>
          </cell>
          <cell r="D87" t="str">
            <v>Aerials</v>
          </cell>
        </row>
        <row r="88">
          <cell r="B88" t="str">
            <v>1024</v>
          </cell>
          <cell r="C88" t="str">
            <v>-</v>
          </cell>
          <cell r="D88" t="str">
            <v>Sewer/Water</v>
          </cell>
        </row>
        <row r="89">
          <cell r="B89" t="str">
            <v>1025</v>
          </cell>
          <cell r="C89" t="str">
            <v>-</v>
          </cell>
          <cell r="D89" t="str">
            <v>Valuation</v>
          </cell>
        </row>
        <row r="90">
          <cell r="B90" t="str">
            <v>1026</v>
          </cell>
          <cell r="C90" t="str">
            <v>-</v>
          </cell>
          <cell r="D90"/>
        </row>
        <row r="91">
          <cell r="B91" t="str">
            <v>1027</v>
          </cell>
          <cell r="C91" t="str">
            <v>-</v>
          </cell>
          <cell r="D91" t="str">
            <v>QLD Title Registration Fees</v>
          </cell>
        </row>
        <row r="92">
          <cell r="B92" t="str">
            <v>1028</v>
          </cell>
          <cell r="C92" t="str">
            <v>-</v>
          </cell>
          <cell r="D92"/>
        </row>
        <row r="93">
          <cell r="B93" t="str">
            <v>1029</v>
          </cell>
          <cell r="C93" t="str">
            <v>-</v>
          </cell>
          <cell r="D93"/>
        </row>
        <row r="94">
          <cell r="B94"/>
        </row>
        <row r="101">
          <cell r="C101" t="str">
            <v>SUB</v>
          </cell>
        </row>
        <row r="102">
          <cell r="C102" t="str">
            <v>STG</v>
          </cell>
        </row>
        <row r="103">
          <cell r="C103" t="str">
            <v>BUI</v>
          </cell>
        </row>
        <row r="104">
          <cell r="C104" t="str">
            <v>CIV</v>
          </cell>
        </row>
        <row r="105">
          <cell r="C105" t="str">
            <v>OT2</v>
          </cell>
        </row>
        <row r="106">
          <cell r="C106">
            <v>0</v>
          </cell>
        </row>
        <row r="115">
          <cell r="B115" t="str">
            <v>2000</v>
          </cell>
        </row>
        <row r="120">
          <cell r="B120" t="str">
            <v>3001</v>
          </cell>
          <cell r="C120" t="str">
            <v>-</v>
          </cell>
          <cell r="D120" t="str">
            <v>Town Planner for zoning and DA</v>
          </cell>
        </row>
        <row r="121">
          <cell r="B121" t="str">
            <v>3002</v>
          </cell>
          <cell r="C121" t="str">
            <v>-</v>
          </cell>
          <cell r="D121" t="str">
            <v>Architect design: Master planning / DA docs</v>
          </cell>
        </row>
        <row r="122">
          <cell r="B122" t="str">
            <v>3003</v>
          </cell>
          <cell r="C122" t="str">
            <v>-</v>
          </cell>
          <cell r="D122" t="str">
            <v>Civil design (roadway upgrade, RW, EW)</v>
          </cell>
        </row>
        <row r="123">
          <cell r="B123" t="str">
            <v>3004</v>
          </cell>
          <cell r="C123" t="str">
            <v>-</v>
          </cell>
          <cell r="D123" t="str">
            <v>Safety Consultant - Civil + Built form review</v>
          </cell>
        </row>
        <row r="124">
          <cell r="B124" t="str">
            <v>3005</v>
          </cell>
          <cell r="C124" t="str">
            <v>-</v>
          </cell>
          <cell r="D124" t="str">
            <v>Landscape design</v>
          </cell>
        </row>
        <row r="125">
          <cell r="B125" t="str">
            <v>3006</v>
          </cell>
          <cell r="C125" t="str">
            <v>-</v>
          </cell>
          <cell r="D125" t="str">
            <v>Bio-diversity - Flora and Fauna</v>
          </cell>
        </row>
        <row r="126">
          <cell r="B126" t="str">
            <v>3007</v>
          </cell>
          <cell r="C126" t="str">
            <v>-</v>
          </cell>
          <cell r="D126"/>
        </row>
        <row r="127">
          <cell r="B127" t="str">
            <v>3008</v>
          </cell>
          <cell r="C127" t="str">
            <v>-</v>
          </cell>
          <cell r="D127" t="str">
            <v>Traffic report and study</v>
          </cell>
        </row>
        <row r="128">
          <cell r="B128" t="str">
            <v>3009</v>
          </cell>
          <cell r="C128" t="str">
            <v>-</v>
          </cell>
          <cell r="D128" t="str">
            <v>Other DA items (visual amenity, noise, vibtration, air qualitiy)</v>
          </cell>
        </row>
        <row r="129">
          <cell r="B129" t="str">
            <v>3010</v>
          </cell>
          <cell r="C129" t="str">
            <v>-</v>
          </cell>
          <cell r="D129"/>
        </row>
        <row r="130">
          <cell r="B130" t="str">
            <v>3011</v>
          </cell>
          <cell r="C130" t="str">
            <v>-</v>
          </cell>
          <cell r="D130"/>
        </row>
        <row r="131">
          <cell r="B131" t="str">
            <v>3012</v>
          </cell>
          <cell r="C131" t="str">
            <v>-</v>
          </cell>
          <cell r="D131" t="str">
            <v>Post Completion (Photo, Condition Report)</v>
          </cell>
        </row>
        <row r="132">
          <cell r="B132" t="str">
            <v>3013</v>
          </cell>
          <cell r="C132" t="str">
            <v>-</v>
          </cell>
          <cell r="D132" t="str">
            <v>Tax Depreciation &amp; Valuation Report</v>
          </cell>
        </row>
        <row r="133">
          <cell r="B133" t="str">
            <v>3014</v>
          </cell>
          <cell r="C133" t="str">
            <v>-</v>
          </cell>
          <cell r="D133"/>
        </row>
        <row r="134">
          <cell r="B134" t="str">
            <v>3015</v>
          </cell>
          <cell r="C134" t="str">
            <v>-</v>
          </cell>
          <cell r="D134" t="str">
            <v>Legal - D&amp;C - Civil works + Construction</v>
          </cell>
        </row>
        <row r="135">
          <cell r="B135" t="str">
            <v>3016</v>
          </cell>
          <cell r="C135" t="str">
            <v>-</v>
          </cell>
          <cell r="D135" t="str">
            <v>Legal - Leasing x 2 warehouses</v>
          </cell>
        </row>
        <row r="136">
          <cell r="B136" t="str">
            <v>3017</v>
          </cell>
          <cell r="C136" t="str">
            <v>-</v>
          </cell>
          <cell r="D136"/>
        </row>
        <row r="137">
          <cell r="B137" t="str">
            <v>3018</v>
          </cell>
          <cell r="C137" t="str">
            <v>-</v>
          </cell>
          <cell r="D137"/>
        </row>
        <row r="138">
          <cell r="B138" t="str">
            <v>3019</v>
          </cell>
          <cell r="C138" t="str">
            <v>-</v>
          </cell>
          <cell r="D138"/>
        </row>
        <row r="139">
          <cell r="B139" t="str">
            <v>3020</v>
          </cell>
          <cell r="C139" t="str">
            <v>-</v>
          </cell>
          <cell r="D139"/>
        </row>
        <row r="140">
          <cell r="B140" t="str">
            <v>3021</v>
          </cell>
          <cell r="C140" t="str">
            <v>-</v>
          </cell>
          <cell r="D140"/>
        </row>
        <row r="141">
          <cell r="B141" t="str">
            <v>3022</v>
          </cell>
          <cell r="C141" t="str">
            <v>-</v>
          </cell>
          <cell r="D141"/>
        </row>
        <row r="142">
          <cell r="B142" t="str">
            <v>3023</v>
          </cell>
          <cell r="C142" t="str">
            <v>-</v>
          </cell>
          <cell r="D142"/>
        </row>
        <row r="143">
          <cell r="B143" t="str">
            <v>3024</v>
          </cell>
          <cell r="C143" t="str">
            <v>-</v>
          </cell>
          <cell r="D143"/>
        </row>
        <row r="144">
          <cell r="B144" t="str">
            <v>3025</v>
          </cell>
          <cell r="C144" t="str">
            <v>-</v>
          </cell>
          <cell r="D144"/>
        </row>
        <row r="145">
          <cell r="B145" t="str">
            <v>-</v>
          </cell>
          <cell r="C145" t="str">
            <v>-</v>
          </cell>
          <cell r="D145"/>
        </row>
        <row r="146">
          <cell r="B146" t="str">
            <v>-</v>
          </cell>
          <cell r="C146" t="str">
            <v>-</v>
          </cell>
          <cell r="D146"/>
        </row>
        <row r="147">
          <cell r="B147" t="str">
            <v>-</v>
          </cell>
          <cell r="C147" t="str">
            <v>-</v>
          </cell>
          <cell r="D147"/>
        </row>
        <row r="148">
          <cell r="B148" t="str">
            <v>-</v>
          </cell>
          <cell r="C148" t="str">
            <v>-</v>
          </cell>
          <cell r="D148"/>
        </row>
        <row r="149">
          <cell r="B149" t="str">
            <v>-</v>
          </cell>
          <cell r="C149" t="str">
            <v>-</v>
          </cell>
          <cell r="D149"/>
        </row>
        <row r="150">
          <cell r="B150" t="str">
            <v>-</v>
          </cell>
          <cell r="C150" t="str">
            <v>-</v>
          </cell>
          <cell r="D150"/>
        </row>
        <row r="151">
          <cell r="B151" t="str">
            <v>3026</v>
          </cell>
          <cell r="C151" t="str">
            <v>-</v>
          </cell>
          <cell r="D151" t="str">
            <v>.</v>
          </cell>
        </row>
        <row r="153">
          <cell r="B153" t="str">
            <v>3099</v>
          </cell>
          <cell r="C153" t="str">
            <v>-</v>
          </cell>
          <cell r="D153" t="str">
            <v>.</v>
          </cell>
        </row>
        <row r="154">
          <cell r="B154"/>
        </row>
        <row r="156">
          <cell r="AJ156" t="b">
            <v>1</v>
          </cell>
        </row>
        <row r="157">
          <cell r="AJ157" t="b">
            <v>1</v>
          </cell>
        </row>
        <row r="161">
          <cell r="B161" t="str">
            <v>4001</v>
          </cell>
          <cell r="C161" t="str">
            <v>-</v>
          </cell>
          <cell r="D161" t="str">
            <v>DEMOLITION</v>
          </cell>
        </row>
        <row r="162">
          <cell r="B162" t="str">
            <v>4002</v>
          </cell>
          <cell r="C162" t="str">
            <v>-</v>
          </cell>
          <cell r="D162" t="str">
            <v>Site services disconnection</v>
          </cell>
        </row>
        <row r="163">
          <cell r="B163" t="str">
            <v>4003</v>
          </cell>
          <cell r="C163" t="str">
            <v>-</v>
          </cell>
          <cell r="D163" t="str">
            <v>Demolition / Clearing site</v>
          </cell>
        </row>
        <row r="164">
          <cell r="B164" t="str">
            <v>4004</v>
          </cell>
          <cell r="C164" t="str">
            <v>-</v>
          </cell>
          <cell r="D164"/>
        </row>
        <row r="165">
          <cell r="B165" t="str">
            <v>4005</v>
          </cell>
          <cell r="C165" t="str">
            <v>-</v>
          </cell>
          <cell r="D165"/>
        </row>
        <row r="166">
          <cell r="B166" t="str">
            <v>4006</v>
          </cell>
          <cell r="C166" t="str">
            <v>-</v>
          </cell>
          <cell r="D166" t="str">
            <v>ROAD WORKS - COULSON RD FRONTAGE</v>
          </cell>
        </row>
        <row r="167">
          <cell r="B167" t="str">
            <v>4007</v>
          </cell>
          <cell r="C167" t="str">
            <v>-</v>
          </cell>
          <cell r="D167" t="str">
            <v>Roadway upgrade to neighbour frontage</v>
          </cell>
        </row>
        <row r="168">
          <cell r="B168" t="str">
            <v>4008</v>
          </cell>
          <cell r="C168" t="str">
            <v>-</v>
          </cell>
          <cell r="D168" t="str">
            <v>Coulson road - Upgrade works</v>
          </cell>
        </row>
        <row r="169">
          <cell r="B169" t="str">
            <v>4009</v>
          </cell>
          <cell r="C169" t="str">
            <v>-</v>
          </cell>
          <cell r="D169" t="str">
            <v>Coulson road - Stormwater</v>
          </cell>
        </row>
        <row r="170">
          <cell r="B170" t="str">
            <v>4010</v>
          </cell>
          <cell r="C170" t="str">
            <v>-</v>
          </cell>
          <cell r="D170" t="str">
            <v>Coulson road - Utilities</v>
          </cell>
        </row>
        <row r="171">
          <cell r="B171" t="str">
            <v>4011</v>
          </cell>
          <cell r="C171" t="str">
            <v>-</v>
          </cell>
          <cell r="D171" t="str">
            <v>Coulson road - Landscaping</v>
          </cell>
        </row>
        <row r="172">
          <cell r="B172" t="str">
            <v>4012</v>
          </cell>
          <cell r="C172" t="str">
            <v>-</v>
          </cell>
          <cell r="D172" t="str">
            <v>CIVIL WORKS</v>
          </cell>
        </row>
        <row r="173">
          <cell r="B173" t="str">
            <v>4013</v>
          </cell>
          <cell r="C173" t="str">
            <v>-</v>
          </cell>
          <cell r="D173" t="str">
            <v>Preliminaries</v>
          </cell>
        </row>
        <row r="174">
          <cell r="B174" t="str">
            <v>4014</v>
          </cell>
          <cell r="C174" t="str">
            <v>-</v>
          </cell>
          <cell r="D174" t="str">
            <v>Retaining walls</v>
          </cell>
        </row>
        <row r="175">
          <cell r="B175" t="str">
            <v>4015</v>
          </cell>
          <cell r="C175" t="str">
            <v>-</v>
          </cell>
          <cell r="D175"/>
        </row>
        <row r="176">
          <cell r="B176" t="str">
            <v>4016</v>
          </cell>
          <cell r="C176" t="str">
            <v>-</v>
          </cell>
          <cell r="D176" t="str">
            <v>Bulk earthworks</v>
          </cell>
        </row>
        <row r="177">
          <cell r="B177" t="str">
            <v>4017</v>
          </cell>
          <cell r="C177" t="str">
            <v>-</v>
          </cell>
          <cell r="D177"/>
        </row>
        <row r="178">
          <cell r="B178" t="str">
            <v>4018</v>
          </cell>
          <cell r="C178" t="str">
            <v>-</v>
          </cell>
          <cell r="D178" t="str">
            <v>Structural Steel and concrete escalation/contingency</v>
          </cell>
        </row>
        <row r="179">
          <cell r="B179" t="str">
            <v>4019</v>
          </cell>
          <cell r="C179" t="str">
            <v>-</v>
          </cell>
          <cell r="D179"/>
        </row>
        <row r="180">
          <cell r="B180" t="str">
            <v>4020</v>
          </cell>
          <cell r="C180" t="str">
            <v>-</v>
          </cell>
          <cell r="D180"/>
        </row>
        <row r="181">
          <cell r="B181" t="str">
            <v>4021</v>
          </cell>
          <cell r="C181" t="str">
            <v>-</v>
          </cell>
          <cell r="D181" t="str">
            <v>CONSTRUCTION</v>
          </cell>
        </row>
        <row r="182">
          <cell r="B182" t="str">
            <v>4023</v>
          </cell>
          <cell r="C182" t="str">
            <v>-</v>
          </cell>
          <cell r="D182" t="str">
            <v>WH 1 &amp; 2 (Deluca 26/5/21)</v>
          </cell>
        </row>
        <row r="183">
          <cell r="B183" t="str">
            <v>4025</v>
          </cell>
          <cell r="C183" t="str">
            <v>-</v>
          </cell>
          <cell r="D183"/>
        </row>
        <row r="184">
          <cell r="B184" t="str">
            <v>4027</v>
          </cell>
          <cell r="C184" t="str">
            <v>-</v>
          </cell>
          <cell r="D184" t="str">
            <v>HV Substation</v>
          </cell>
        </row>
        <row r="185">
          <cell r="B185" t="str">
            <v>4029</v>
          </cell>
          <cell r="C185" t="str">
            <v>-</v>
          </cell>
          <cell r="D185"/>
        </row>
        <row r="186">
          <cell r="B186" t="str">
            <v>4031</v>
          </cell>
          <cell r="C186" t="str">
            <v>-</v>
          </cell>
          <cell r="D186" t="str">
            <v>ESD initiatives</v>
          </cell>
        </row>
        <row r="187">
          <cell r="B187" t="str">
            <v>4033</v>
          </cell>
          <cell r="C187" t="str">
            <v>-</v>
          </cell>
          <cell r="D187" t="str">
            <v>5 Star Greenstar (Design &amp; As con)</v>
          </cell>
        </row>
        <row r="188">
          <cell r="B188" t="str">
            <v>4035</v>
          </cell>
          <cell r="C188" t="str">
            <v>-</v>
          </cell>
          <cell r="D188" t="str">
            <v>200kw solar system with batteries</v>
          </cell>
        </row>
        <row r="189">
          <cell r="B189" t="str">
            <v>4037</v>
          </cell>
          <cell r="C189" t="str">
            <v>-</v>
          </cell>
          <cell r="D189" t="str">
            <v>Green concrete</v>
          </cell>
        </row>
        <row r="190">
          <cell r="B190" t="str">
            <v>4039</v>
          </cell>
          <cell r="C190" t="str">
            <v>-</v>
          </cell>
          <cell r="D190"/>
        </row>
        <row r="191">
          <cell r="B191" t="str">
            <v>4041</v>
          </cell>
          <cell r="C191" t="str">
            <v>-</v>
          </cell>
          <cell r="D191" t="str">
            <v>sensitivity</v>
          </cell>
        </row>
        <row r="192">
          <cell r="B192" t="str">
            <v>4043</v>
          </cell>
          <cell r="C192" t="str">
            <v>-</v>
          </cell>
          <cell r="D192"/>
        </row>
        <row r="193">
          <cell r="B193"/>
        </row>
        <row r="195">
          <cell r="B195" t="str">
            <v>4099</v>
          </cell>
        </row>
        <row r="200">
          <cell r="B200" t="str">
            <v>5001</v>
          </cell>
          <cell r="C200" t="str">
            <v>-</v>
          </cell>
          <cell r="D200" t="str">
            <v>DA Lodgement Fees</v>
          </cell>
        </row>
        <row r="201">
          <cell r="B201" t="str">
            <v>5002</v>
          </cell>
          <cell r="C201" t="str">
            <v>-</v>
          </cell>
          <cell r="D201"/>
        </row>
        <row r="202">
          <cell r="B202" t="str">
            <v>5003</v>
          </cell>
          <cell r="C202" t="str">
            <v>-</v>
          </cell>
          <cell r="D202" t="str">
            <v>Q leave 0.575% of total development costs</v>
          </cell>
        </row>
        <row r="203">
          <cell r="B203" t="str">
            <v>5004</v>
          </cell>
          <cell r="C203" t="str">
            <v>-</v>
          </cell>
          <cell r="D203"/>
        </row>
        <row r="204">
          <cell r="B204" t="str">
            <v>5005</v>
          </cell>
          <cell r="C204" t="str">
            <v>-</v>
          </cell>
          <cell r="D204" t="str">
            <v>Council contributions ($72 on GFA)</v>
          </cell>
        </row>
        <row r="205">
          <cell r="B205" t="str">
            <v>5006</v>
          </cell>
          <cell r="C205" t="str">
            <v>-</v>
          </cell>
          <cell r="D205"/>
        </row>
        <row r="206">
          <cell r="B206" t="str">
            <v>5007</v>
          </cell>
          <cell r="C206" t="str">
            <v>-</v>
          </cell>
          <cell r="D206"/>
        </row>
        <row r="207">
          <cell r="B207" t="str">
            <v>5008</v>
          </cell>
          <cell r="C207" t="str">
            <v>-</v>
          </cell>
          <cell r="D207"/>
        </row>
        <row r="208">
          <cell r="B208" t="str">
            <v>5009</v>
          </cell>
          <cell r="C208" t="str">
            <v>-</v>
          </cell>
          <cell r="D208" t="str">
            <v>.</v>
          </cell>
        </row>
        <row r="209">
          <cell r="B209" t="str">
            <v>5010</v>
          </cell>
          <cell r="C209" t="str">
            <v>-</v>
          </cell>
          <cell r="D209"/>
        </row>
        <row r="210">
          <cell r="B210" t="str">
            <v>5011</v>
          </cell>
          <cell r="C210" t="str">
            <v>-</v>
          </cell>
          <cell r="D210" t="str">
            <v>.</v>
          </cell>
        </row>
        <row r="211">
          <cell r="B211" t="str">
            <v>5012</v>
          </cell>
          <cell r="C211" t="str">
            <v>-</v>
          </cell>
          <cell r="D211" t="str">
            <v>.</v>
          </cell>
        </row>
        <row r="212">
          <cell r="B212" t="str">
            <v>5013</v>
          </cell>
          <cell r="C212" t="str">
            <v>-</v>
          </cell>
          <cell r="D212" t="str">
            <v>.</v>
          </cell>
        </row>
        <row r="213">
          <cell r="B213" t="str">
            <v>5014</v>
          </cell>
          <cell r="C213" t="str">
            <v>-</v>
          </cell>
          <cell r="D213" t="str">
            <v>.</v>
          </cell>
        </row>
        <row r="214">
          <cell r="B214" t="str">
            <v>5015</v>
          </cell>
          <cell r="C214" t="str">
            <v>-</v>
          </cell>
          <cell r="D214" t="str">
            <v>.</v>
          </cell>
        </row>
        <row r="215">
          <cell r="B215"/>
        </row>
        <row r="217">
          <cell r="AJ217" t="b">
            <v>1</v>
          </cell>
        </row>
        <row r="218">
          <cell r="AJ218" t="b">
            <v>1</v>
          </cell>
        </row>
        <row r="222">
          <cell r="B222" t="str">
            <v>6001</v>
          </cell>
          <cell r="C222" t="str">
            <v>-</v>
          </cell>
          <cell r="D222" t="str">
            <v>Development Management Fee (5%)</v>
          </cell>
        </row>
        <row r="223">
          <cell r="B223" t="str">
            <v>6002</v>
          </cell>
          <cell r="C223" t="str">
            <v>-</v>
          </cell>
          <cell r="D223" t="str">
            <v>.</v>
          </cell>
        </row>
        <row r="224">
          <cell r="B224" t="str">
            <v>6003</v>
          </cell>
          <cell r="C224" t="str">
            <v>-</v>
          </cell>
          <cell r="D224"/>
        </row>
        <row r="225">
          <cell r="B225" t="str">
            <v>6004</v>
          </cell>
          <cell r="C225" t="str">
            <v>-</v>
          </cell>
          <cell r="D225"/>
        </row>
        <row r="226">
          <cell r="B226" t="str">
            <v>6005</v>
          </cell>
          <cell r="C226" t="str">
            <v>-</v>
          </cell>
          <cell r="D226" t="str">
            <v>.</v>
          </cell>
        </row>
        <row r="227">
          <cell r="B227" t="str">
            <v>6006</v>
          </cell>
          <cell r="C227" t="str">
            <v>-</v>
          </cell>
          <cell r="D227" t="str">
            <v>.</v>
          </cell>
        </row>
        <row r="228">
          <cell r="B228" t="str">
            <v>6007</v>
          </cell>
          <cell r="C228" t="str">
            <v>-</v>
          </cell>
          <cell r="D228" t="str">
            <v>.</v>
          </cell>
        </row>
        <row r="229">
          <cell r="B229" t="str">
            <v>6008</v>
          </cell>
          <cell r="C229" t="str">
            <v>-</v>
          </cell>
          <cell r="D229" t="str">
            <v>.</v>
          </cell>
        </row>
        <row r="230">
          <cell r="B230" t="str">
            <v>6009</v>
          </cell>
          <cell r="C230" t="str">
            <v>-</v>
          </cell>
          <cell r="D230" t="str">
            <v>.</v>
          </cell>
        </row>
        <row r="231">
          <cell r="B231" t="str">
            <v>6010</v>
          </cell>
          <cell r="C231" t="str">
            <v>-</v>
          </cell>
          <cell r="D231" t="str">
            <v>.</v>
          </cell>
        </row>
        <row r="232">
          <cell r="B232"/>
        </row>
        <row r="237">
          <cell r="B237" t="str">
            <v>6001</v>
          </cell>
          <cell r="C237" t="str">
            <v>-</v>
          </cell>
          <cell r="D237" t="str">
            <v>Development Marketing</v>
          </cell>
        </row>
        <row r="238">
          <cell r="B238" t="str">
            <v>6002</v>
          </cell>
          <cell r="C238" t="str">
            <v>-</v>
          </cell>
          <cell r="D238" t="str">
            <v>Insurance</v>
          </cell>
        </row>
        <row r="239">
          <cell r="B239" t="str">
            <v>6003</v>
          </cell>
          <cell r="C239" t="str">
            <v>-</v>
          </cell>
          <cell r="D239"/>
        </row>
        <row r="240">
          <cell r="B240" t="str">
            <v>6004</v>
          </cell>
          <cell r="C240" t="str">
            <v>-</v>
          </cell>
          <cell r="D240"/>
        </row>
        <row r="241">
          <cell r="B241" t="str">
            <v>6005</v>
          </cell>
          <cell r="C241" t="str">
            <v>-</v>
          </cell>
          <cell r="D241"/>
        </row>
        <row r="242">
          <cell r="B242" t="str">
            <v>6006</v>
          </cell>
          <cell r="C242" t="str">
            <v>-</v>
          </cell>
          <cell r="D242" t="str">
            <v>DM Travel</v>
          </cell>
        </row>
        <row r="243">
          <cell r="B243" t="str">
            <v>6007</v>
          </cell>
          <cell r="C243" t="str">
            <v>-</v>
          </cell>
          <cell r="D243"/>
        </row>
        <row r="244">
          <cell r="B244" t="str">
            <v>6008</v>
          </cell>
          <cell r="C244" t="str">
            <v>-</v>
          </cell>
          <cell r="D244"/>
        </row>
        <row r="245">
          <cell r="B245" t="str">
            <v>6009</v>
          </cell>
          <cell r="C245" t="str">
            <v>-</v>
          </cell>
          <cell r="D245" t="str">
            <v>.</v>
          </cell>
        </row>
        <row r="246">
          <cell r="B246" t="str">
            <v>6010</v>
          </cell>
          <cell r="C246" t="str">
            <v>-</v>
          </cell>
          <cell r="D246" t="str">
            <v>.</v>
          </cell>
        </row>
        <row r="247">
          <cell r="B247"/>
        </row>
        <row r="252">
          <cell r="B252" t="str">
            <v>6001</v>
          </cell>
          <cell r="C252" t="str">
            <v>-</v>
          </cell>
          <cell r="D252" t="str">
            <v>WH1 - Incentive 25% on 5 years</v>
          </cell>
        </row>
        <row r="253">
          <cell r="B253" t="str">
            <v>6002</v>
          </cell>
          <cell r="C253" t="str">
            <v>-</v>
          </cell>
          <cell r="D253" t="str">
            <v>WH2 - Incentive 25% on 5 years</v>
          </cell>
        </row>
        <row r="254">
          <cell r="B254" t="str">
            <v>6003</v>
          </cell>
          <cell r="C254" t="str">
            <v>-</v>
          </cell>
          <cell r="D254"/>
        </row>
        <row r="255">
          <cell r="B255" t="str">
            <v>6004</v>
          </cell>
          <cell r="C255" t="str">
            <v>-</v>
          </cell>
          <cell r="D255"/>
        </row>
        <row r="256">
          <cell r="B256" t="str">
            <v>6005</v>
          </cell>
          <cell r="C256" t="str">
            <v>-</v>
          </cell>
          <cell r="D256"/>
        </row>
        <row r="257">
          <cell r="B257" t="str">
            <v>6006</v>
          </cell>
          <cell r="C257" t="str">
            <v>-</v>
          </cell>
          <cell r="D257" t="str">
            <v>Lease Fee - 16% of Yr 1 Gross Rent</v>
          </cell>
        </row>
        <row r="258">
          <cell r="B258" t="str">
            <v>6007</v>
          </cell>
          <cell r="C258" t="str">
            <v>-</v>
          </cell>
          <cell r="D258" t="str">
            <v>WH1 - Leasing fee 0.16</v>
          </cell>
        </row>
        <row r="259">
          <cell r="B259" t="str">
            <v>6008</v>
          </cell>
          <cell r="C259" t="str">
            <v>-</v>
          </cell>
          <cell r="D259" t="str">
            <v>WH2 - Leasing fee 0.16</v>
          </cell>
        </row>
        <row r="260">
          <cell r="B260" t="str">
            <v>6009</v>
          </cell>
          <cell r="C260" t="str">
            <v>-</v>
          </cell>
          <cell r="D260"/>
        </row>
        <row r="261">
          <cell r="B261" t="str">
            <v>6010</v>
          </cell>
          <cell r="C261" t="str">
            <v>-</v>
          </cell>
          <cell r="D261"/>
        </row>
        <row r="262">
          <cell r="B262" t="str">
            <v>6011</v>
          </cell>
          <cell r="C262" t="str">
            <v>-</v>
          </cell>
          <cell r="D262"/>
        </row>
        <row r="263">
          <cell r="B263" t="str">
            <v/>
          </cell>
          <cell r="C263" t="str">
            <v>-</v>
          </cell>
          <cell r="D263"/>
        </row>
        <row r="264">
          <cell r="B264" t="str">
            <v>6012</v>
          </cell>
          <cell r="C264" t="str">
            <v>-</v>
          </cell>
          <cell r="D264"/>
        </row>
        <row r="265">
          <cell r="B265" t="str">
            <v>-</v>
          </cell>
          <cell r="C265" t="str">
            <v>-</v>
          </cell>
          <cell r="D265" t="str">
            <v>.</v>
          </cell>
        </row>
        <row r="266">
          <cell r="B266" t="str">
            <v>6013</v>
          </cell>
          <cell r="C266" t="str">
            <v>-</v>
          </cell>
          <cell r="D266"/>
        </row>
        <row r="267">
          <cell r="B267" t="str">
            <v>-</v>
          </cell>
          <cell r="C267" t="str">
            <v>-</v>
          </cell>
          <cell r="D267"/>
        </row>
        <row r="268">
          <cell r="B268" t="str">
            <v/>
          </cell>
          <cell r="C268" t="str">
            <v>-</v>
          </cell>
          <cell r="D268" t="str">
            <v>.</v>
          </cell>
        </row>
        <row r="269">
          <cell r="B269"/>
        </row>
        <row r="274">
          <cell r="B274" t="str">
            <v>7001</v>
          </cell>
          <cell r="C274" t="str">
            <v>-</v>
          </cell>
          <cell r="D274" t="str">
            <v>Council Rates</v>
          </cell>
        </row>
        <row r="275">
          <cell r="B275" t="str">
            <v>7002</v>
          </cell>
          <cell r="C275" t="str">
            <v>-</v>
          </cell>
          <cell r="D275" t="str">
            <v>Water Rates</v>
          </cell>
        </row>
        <row r="276">
          <cell r="B276" t="str">
            <v>7003</v>
          </cell>
          <cell r="C276" t="str">
            <v>-</v>
          </cell>
          <cell r="D276" t="str">
            <v>Land Tax</v>
          </cell>
        </row>
        <row r="277">
          <cell r="B277" t="str">
            <v>7004</v>
          </cell>
          <cell r="C277" t="str">
            <v>-</v>
          </cell>
          <cell r="D277"/>
        </row>
        <row r="278">
          <cell r="B278" t="str">
            <v>7005</v>
          </cell>
          <cell r="C278" t="str">
            <v>-</v>
          </cell>
          <cell r="D278"/>
        </row>
        <row r="279">
          <cell r="B279" t="str">
            <v>7006</v>
          </cell>
          <cell r="C279" t="str">
            <v>-</v>
          </cell>
          <cell r="D279"/>
        </row>
        <row r="280">
          <cell r="B280" t="str">
            <v>7007</v>
          </cell>
          <cell r="C280" t="str">
            <v>-</v>
          </cell>
          <cell r="D280"/>
        </row>
        <row r="281">
          <cell r="B281" t="str">
            <v>7008</v>
          </cell>
          <cell r="C281" t="str">
            <v>-</v>
          </cell>
          <cell r="D281"/>
        </row>
        <row r="282">
          <cell r="B282" t="str">
            <v>7009</v>
          </cell>
          <cell r="C282" t="str">
            <v>-</v>
          </cell>
          <cell r="D282"/>
        </row>
        <row r="283">
          <cell r="B283" t="str">
            <v>7010</v>
          </cell>
          <cell r="C283" t="str">
            <v>-</v>
          </cell>
          <cell r="D283" t="str">
            <v>.</v>
          </cell>
        </row>
        <row r="284">
          <cell r="B284" t="str">
            <v>7011</v>
          </cell>
          <cell r="C284" t="str">
            <v>-</v>
          </cell>
          <cell r="D284" t="str">
            <v>.</v>
          </cell>
        </row>
        <row r="285">
          <cell r="B285" t="str">
            <v>7012</v>
          </cell>
          <cell r="C285" t="str">
            <v>-</v>
          </cell>
          <cell r="D285" t="str">
            <v>.</v>
          </cell>
        </row>
        <row r="286">
          <cell r="B286"/>
        </row>
        <row r="288">
          <cell r="AJ288" t="b">
            <v>1</v>
          </cell>
        </row>
        <row r="304">
          <cell r="C304">
            <v>0</v>
          </cell>
        </row>
        <row r="305">
          <cell r="B305" t="str">
            <v>8001</v>
          </cell>
          <cell r="C305" t="str">
            <v>RS1</v>
          </cell>
        </row>
        <row r="306">
          <cell r="B306" t="str">
            <v>8002</v>
          </cell>
          <cell r="C306" t="str">
            <v>RS2</v>
          </cell>
        </row>
        <row r="307">
          <cell r="B307" t="str">
            <v>8003</v>
          </cell>
          <cell r="C307" t="str">
            <v>RS3</v>
          </cell>
        </row>
        <row r="308">
          <cell r="B308" t="str">
            <v>8004</v>
          </cell>
          <cell r="C308" t="str">
            <v>RDD</v>
          </cell>
        </row>
        <row r="309">
          <cell r="B309" t="str">
            <v>8005</v>
          </cell>
          <cell r="C309" t="str">
            <v>RTH</v>
          </cell>
        </row>
        <row r="310">
          <cell r="B310" t="str">
            <v>8006</v>
          </cell>
          <cell r="C310" t="str">
            <v>COM</v>
          </cell>
        </row>
        <row r="311">
          <cell r="B311" t="str">
            <v>8007</v>
          </cell>
          <cell r="C311" t="str">
            <v>RET</v>
          </cell>
        </row>
        <row r="312">
          <cell r="B312" t="str">
            <v>8008</v>
          </cell>
          <cell r="C312" t="str">
            <v>IND</v>
          </cell>
        </row>
        <row r="313">
          <cell r="B313" t="str">
            <v>8009</v>
          </cell>
          <cell r="C313" t="str">
            <v>STW</v>
          </cell>
        </row>
        <row r="314">
          <cell r="B314" t="str">
            <v>8010</v>
          </cell>
          <cell r="C314" t="str">
            <v>OTH</v>
          </cell>
        </row>
        <row r="323">
          <cell r="B323" t="str">
            <v>8101</v>
          </cell>
          <cell r="C323" t="str">
            <v>-</v>
          </cell>
          <cell r="D323" t="str">
            <v>Downtime - WH1 (5 months)</v>
          </cell>
        </row>
        <row r="324">
          <cell r="B324" t="str">
            <v>8102</v>
          </cell>
          <cell r="C324" t="str">
            <v>-</v>
          </cell>
          <cell r="D324" t="str">
            <v>Downtime - WH2 (5 months)</v>
          </cell>
        </row>
        <row r="325">
          <cell r="B325" t="str">
            <v>8103</v>
          </cell>
          <cell r="C325" t="str">
            <v>-</v>
          </cell>
          <cell r="D325"/>
        </row>
        <row r="326">
          <cell r="B326" t="str">
            <v>8104</v>
          </cell>
          <cell r="C326" t="str">
            <v>-</v>
          </cell>
          <cell r="D326"/>
        </row>
        <row r="327">
          <cell r="B327" t="str">
            <v>8105</v>
          </cell>
          <cell r="C327" t="str">
            <v>-</v>
          </cell>
          <cell r="D327"/>
        </row>
        <row r="328">
          <cell r="B328" t="str">
            <v>8106</v>
          </cell>
          <cell r="C328" t="str">
            <v>-</v>
          </cell>
          <cell r="D328" t="str">
            <v>.</v>
          </cell>
        </row>
        <row r="329">
          <cell r="B329" t="str">
            <v>8107</v>
          </cell>
          <cell r="C329" t="str">
            <v>-</v>
          </cell>
          <cell r="D329" t="str">
            <v>.</v>
          </cell>
        </row>
        <row r="330">
          <cell r="B330" t="str">
            <v>8108</v>
          </cell>
          <cell r="C330" t="str">
            <v>-</v>
          </cell>
          <cell r="D330" t="str">
            <v>.</v>
          </cell>
        </row>
        <row r="331">
          <cell r="B331" t="str">
            <v>8109</v>
          </cell>
          <cell r="C331" t="str">
            <v>-</v>
          </cell>
          <cell r="D331" t="str">
            <v>.</v>
          </cell>
        </row>
        <row r="332">
          <cell r="B332" t="str">
            <v>8110</v>
          </cell>
          <cell r="C332" t="str">
            <v>-</v>
          </cell>
          <cell r="D332" t="str">
            <v>.</v>
          </cell>
        </row>
        <row r="333">
          <cell r="B333" t="str">
            <v>8111</v>
          </cell>
          <cell r="C333" t="str">
            <v>-</v>
          </cell>
          <cell r="D333" t="str">
            <v>.</v>
          </cell>
        </row>
        <row r="334">
          <cell r="B334"/>
        </row>
        <row r="339">
          <cell r="B339" t="str">
            <v>8201</v>
          </cell>
          <cell r="C339" t="str">
            <v>-</v>
          </cell>
          <cell r="D339" t="str">
            <v>.</v>
          </cell>
        </row>
        <row r="340">
          <cell r="B340" t="str">
            <v>8202</v>
          </cell>
          <cell r="C340" t="str">
            <v>-</v>
          </cell>
          <cell r="D340" t="str">
            <v>.</v>
          </cell>
        </row>
        <row r="341">
          <cell r="B341" t="str">
            <v>8203</v>
          </cell>
          <cell r="C341" t="str">
            <v>-</v>
          </cell>
          <cell r="D341" t="str">
            <v>.</v>
          </cell>
        </row>
        <row r="342">
          <cell r="B342" t="str">
            <v>8204</v>
          </cell>
          <cell r="C342" t="str">
            <v>-</v>
          </cell>
          <cell r="D342" t="str">
            <v>.</v>
          </cell>
        </row>
        <row r="343">
          <cell r="B343" t="str">
            <v>8205</v>
          </cell>
          <cell r="C343" t="str">
            <v>-</v>
          </cell>
          <cell r="D343" t="str">
            <v>.</v>
          </cell>
        </row>
        <row r="344">
          <cell r="B344" t="str">
            <v>8206</v>
          </cell>
          <cell r="C344" t="str">
            <v>-</v>
          </cell>
          <cell r="D344" t="str">
            <v>.</v>
          </cell>
        </row>
        <row r="345">
          <cell r="B345" t="str">
            <v>8207</v>
          </cell>
          <cell r="C345" t="str">
            <v>-</v>
          </cell>
          <cell r="D345" t="str">
            <v>.</v>
          </cell>
        </row>
        <row r="346">
          <cell r="B346" t="str">
            <v>8208</v>
          </cell>
          <cell r="C346" t="str">
            <v>-</v>
          </cell>
          <cell r="D346" t="str">
            <v>.</v>
          </cell>
        </row>
        <row r="347">
          <cell r="B347" t="str">
            <v>8209</v>
          </cell>
          <cell r="C347" t="str">
            <v>-</v>
          </cell>
          <cell r="D347" t="str">
            <v>.</v>
          </cell>
        </row>
        <row r="348">
          <cell r="B348" t="str">
            <v>8210</v>
          </cell>
          <cell r="C348" t="str">
            <v>-</v>
          </cell>
          <cell r="D348" t="str">
            <v>.</v>
          </cell>
        </row>
        <row r="349">
          <cell r="B349" t="str">
            <v>8211</v>
          </cell>
          <cell r="C349" t="str">
            <v>-</v>
          </cell>
          <cell r="D349" t="str">
            <v>.</v>
          </cell>
        </row>
        <row r="350">
          <cell r="B350"/>
        </row>
        <row r="352">
          <cell r="AJ352" t="b">
            <v>0</v>
          </cell>
        </row>
        <row r="353">
          <cell r="AJ353" t="b">
            <v>0</v>
          </cell>
        </row>
        <row r="354">
          <cell r="AJ354" t="b">
            <v>0</v>
          </cell>
        </row>
        <row r="355">
          <cell r="AJ355" t="b">
            <v>0</v>
          </cell>
        </row>
        <row r="356">
          <cell r="AJ356" t="b">
            <v>0</v>
          </cell>
        </row>
        <row r="357">
          <cell r="AJ357" t="b">
            <v>0</v>
          </cell>
        </row>
        <row r="358">
          <cell r="AJ358" t="b">
            <v>0</v>
          </cell>
        </row>
        <row r="359">
          <cell r="AJ359" t="b">
            <v>0</v>
          </cell>
        </row>
        <row r="360">
          <cell r="AJ360" t="b">
            <v>0</v>
          </cell>
        </row>
        <row r="361">
          <cell r="AJ361" t="b">
            <v>0</v>
          </cell>
        </row>
        <row r="362">
          <cell r="AJ362" t="b">
            <v>0</v>
          </cell>
        </row>
        <row r="363">
          <cell r="AJ363" t="b">
            <v>0</v>
          </cell>
        </row>
        <row r="369">
          <cell r="B369" t="str">
            <v>9001</v>
          </cell>
          <cell r="C369" t="str">
            <v>-</v>
          </cell>
          <cell r="D369" t="str">
            <v>.</v>
          </cell>
        </row>
        <row r="370">
          <cell r="B370" t="str">
            <v>9002</v>
          </cell>
          <cell r="C370" t="str">
            <v>-</v>
          </cell>
          <cell r="D370" t="str">
            <v>.</v>
          </cell>
        </row>
        <row r="371">
          <cell r="B371" t="str">
            <v>9003</v>
          </cell>
          <cell r="C371" t="str">
            <v>-</v>
          </cell>
          <cell r="D371" t="str">
            <v>.</v>
          </cell>
        </row>
        <row r="372">
          <cell r="B372" t="str">
            <v>9004</v>
          </cell>
          <cell r="C372" t="str">
            <v>-</v>
          </cell>
          <cell r="D372" t="str">
            <v>.</v>
          </cell>
        </row>
        <row r="373">
          <cell r="B373" t="str">
            <v>9005</v>
          </cell>
          <cell r="C373" t="str">
            <v>-</v>
          </cell>
          <cell r="D373" t="str">
            <v>.</v>
          </cell>
        </row>
        <row r="374">
          <cell r="B374" t="str">
            <v>9006</v>
          </cell>
          <cell r="C374" t="str">
            <v>-</v>
          </cell>
          <cell r="D374" t="str">
            <v>.</v>
          </cell>
        </row>
        <row r="375">
          <cell r="B375" t="str">
            <v>9007</v>
          </cell>
          <cell r="C375" t="str">
            <v>-</v>
          </cell>
          <cell r="D375" t="str">
            <v>.</v>
          </cell>
        </row>
        <row r="376">
          <cell r="B376" t="str">
            <v>9008</v>
          </cell>
          <cell r="C376" t="str">
            <v>-</v>
          </cell>
          <cell r="D376" t="str">
            <v>.</v>
          </cell>
        </row>
        <row r="377">
          <cell r="B377" t="str">
            <v>9009</v>
          </cell>
          <cell r="C377" t="str">
            <v>-</v>
          </cell>
          <cell r="D377" t="str">
            <v>.</v>
          </cell>
        </row>
        <row r="378">
          <cell r="B378" t="str">
            <v>9010</v>
          </cell>
          <cell r="C378" t="str">
            <v>-</v>
          </cell>
          <cell r="D378" t="str">
            <v>.</v>
          </cell>
        </row>
        <row r="379">
          <cell r="B379" t="str">
            <v>9011</v>
          </cell>
          <cell r="C379" t="str">
            <v>-</v>
          </cell>
          <cell r="D379" t="str">
            <v>.</v>
          </cell>
        </row>
        <row r="380">
          <cell r="B380" t="str">
            <v>9012</v>
          </cell>
          <cell r="C380" t="str">
            <v>-</v>
          </cell>
          <cell r="D380" t="str">
            <v>.</v>
          </cell>
        </row>
        <row r="381">
          <cell r="B381" t="str">
            <v>9013</v>
          </cell>
          <cell r="C381" t="str">
            <v>-</v>
          </cell>
          <cell r="D381" t="str">
            <v>.</v>
          </cell>
        </row>
        <row r="382">
          <cell r="B382" t="str">
            <v>9014</v>
          </cell>
          <cell r="C382" t="str">
            <v>-</v>
          </cell>
          <cell r="D382" t="str">
            <v>.</v>
          </cell>
        </row>
        <row r="383">
          <cell r="B383" t="str">
            <v>9015</v>
          </cell>
          <cell r="C383" t="str">
            <v>-</v>
          </cell>
          <cell r="D383" t="str">
            <v>.</v>
          </cell>
        </row>
        <row r="384">
          <cell r="B384" t="str">
            <v>9016</v>
          </cell>
          <cell r="C384" t="str">
            <v>-</v>
          </cell>
          <cell r="D384" t="str">
            <v>.</v>
          </cell>
        </row>
        <row r="385">
          <cell r="B385" t="str">
            <v>9017</v>
          </cell>
          <cell r="C385" t="str">
            <v>-</v>
          </cell>
          <cell r="D385" t="str">
            <v>.</v>
          </cell>
        </row>
        <row r="386">
          <cell r="B386" t="str">
            <v>9018</v>
          </cell>
          <cell r="C386" t="str">
            <v>-</v>
          </cell>
          <cell r="D386" t="str">
            <v>.</v>
          </cell>
        </row>
        <row r="387">
          <cell r="B387" t="str">
            <v>9019</v>
          </cell>
          <cell r="C387" t="str">
            <v>-</v>
          </cell>
          <cell r="D387" t="str">
            <v>.</v>
          </cell>
        </row>
        <row r="388">
          <cell r="B388" t="str">
            <v>9020</v>
          </cell>
          <cell r="C388" t="str">
            <v>-</v>
          </cell>
          <cell r="D388" t="str">
            <v>.</v>
          </cell>
        </row>
        <row r="390">
          <cell r="B390"/>
        </row>
        <row r="392">
          <cell r="AJ392" t="b">
            <v>0</v>
          </cell>
        </row>
        <row r="393">
          <cell r="AJ393" t="b">
            <v>0</v>
          </cell>
        </row>
        <row r="394">
          <cell r="AJ394" t="b">
            <v>0</v>
          </cell>
        </row>
        <row r="395">
          <cell r="AJ395" t="b">
            <v>0</v>
          </cell>
        </row>
        <row r="396">
          <cell r="AJ396" t="b">
            <v>0</v>
          </cell>
        </row>
        <row r="397">
          <cell r="AJ397" t="b">
            <v>0</v>
          </cell>
        </row>
        <row r="398">
          <cell r="AJ398" t="b">
            <v>0</v>
          </cell>
        </row>
        <row r="399">
          <cell r="AJ399" t="b">
            <v>0</v>
          </cell>
        </row>
        <row r="403">
          <cell r="B403" t="str">
            <v>9101</v>
          </cell>
          <cell r="C403" t="str">
            <v>-</v>
          </cell>
          <cell r="D403" t="str">
            <v>.</v>
          </cell>
        </row>
        <row r="404">
          <cell r="B404" t="str">
            <v>9102</v>
          </cell>
          <cell r="C404" t="str">
            <v>-</v>
          </cell>
          <cell r="D404" t="str">
            <v>.</v>
          </cell>
        </row>
        <row r="405">
          <cell r="B405" t="str">
            <v>9103</v>
          </cell>
          <cell r="C405" t="str">
            <v>-</v>
          </cell>
          <cell r="D405" t="str">
            <v>.</v>
          </cell>
        </row>
        <row r="406">
          <cell r="B406" t="str">
            <v>9104</v>
          </cell>
          <cell r="C406" t="str">
            <v>-</v>
          </cell>
          <cell r="D406" t="str">
            <v>.</v>
          </cell>
        </row>
        <row r="407">
          <cell r="B407" t="str">
            <v>9105</v>
          </cell>
          <cell r="C407" t="str">
            <v>-</v>
          </cell>
          <cell r="D407" t="str">
            <v>.</v>
          </cell>
        </row>
        <row r="408">
          <cell r="B408" t="str">
            <v>9106</v>
          </cell>
          <cell r="C408" t="str">
            <v>-</v>
          </cell>
          <cell r="D408" t="str">
            <v>.</v>
          </cell>
        </row>
        <row r="409">
          <cell r="B409" t="str">
            <v>9107</v>
          </cell>
          <cell r="C409" t="str">
            <v>-</v>
          </cell>
          <cell r="D409" t="str">
            <v>.</v>
          </cell>
        </row>
        <row r="410">
          <cell r="B410" t="str">
            <v>9108</v>
          </cell>
          <cell r="C410" t="str">
            <v>-</v>
          </cell>
          <cell r="D410" t="str">
            <v>.</v>
          </cell>
        </row>
        <row r="411">
          <cell r="B411" t="str">
            <v>9109</v>
          </cell>
          <cell r="C411" t="str">
            <v>-</v>
          </cell>
          <cell r="D411" t="str">
            <v>.</v>
          </cell>
        </row>
        <row r="412">
          <cell r="B412" t="str">
            <v>9110</v>
          </cell>
          <cell r="C412" t="str">
            <v>-</v>
          </cell>
          <cell r="D412" t="str">
            <v>.</v>
          </cell>
        </row>
        <row r="413">
          <cell r="B413"/>
        </row>
        <row r="422">
          <cell r="B422" t="str">
            <v>10001</v>
          </cell>
        </row>
        <row r="423">
          <cell r="B423" t="str">
            <v>10002</v>
          </cell>
        </row>
        <row r="438">
          <cell r="B438" t="str">
            <v>10004</v>
          </cell>
        </row>
        <row r="440">
          <cell r="B440" t="str">
            <v>10005</v>
          </cell>
        </row>
        <row r="456">
          <cell r="B456" t="str">
            <v>10004</v>
          </cell>
        </row>
        <row r="458">
          <cell r="B458" t="str">
            <v>10005</v>
          </cell>
        </row>
        <row r="472">
          <cell r="F472">
            <v>0</v>
          </cell>
        </row>
        <row r="474">
          <cell r="B474" t="str">
            <v>10004</v>
          </cell>
        </row>
        <row r="476">
          <cell r="B476" t="str">
            <v>10005</v>
          </cell>
        </row>
        <row r="490">
          <cell r="F490">
            <v>0</v>
          </cell>
        </row>
        <row r="492">
          <cell r="B492" t="str">
            <v/>
          </cell>
        </row>
        <row r="494">
          <cell r="B494" t="str">
            <v/>
          </cell>
        </row>
        <row r="508">
          <cell r="F508">
            <v>0</v>
          </cell>
        </row>
        <row r="510">
          <cell r="B510" t="str">
            <v/>
          </cell>
        </row>
        <row r="512">
          <cell r="B512" t="str">
            <v/>
          </cell>
        </row>
        <row r="526">
          <cell r="F526">
            <v>0</v>
          </cell>
        </row>
        <row r="528">
          <cell r="B528" t="str">
            <v/>
          </cell>
        </row>
        <row r="530">
          <cell r="B530" t="str">
            <v/>
          </cell>
        </row>
        <row r="544">
          <cell r="F544">
            <v>0</v>
          </cell>
        </row>
        <row r="546">
          <cell r="B546" t="str">
            <v/>
          </cell>
        </row>
        <row r="548">
          <cell r="B548" t="str">
            <v/>
          </cell>
        </row>
        <row r="562">
          <cell r="F562">
            <v>0</v>
          </cell>
        </row>
        <row r="564">
          <cell r="B564" t="str">
            <v/>
          </cell>
        </row>
        <row r="566">
          <cell r="B566" t="str">
            <v/>
          </cell>
        </row>
        <row r="580">
          <cell r="F580">
            <v>0</v>
          </cell>
        </row>
        <row r="582">
          <cell r="B582" t="str">
            <v/>
          </cell>
        </row>
        <row r="584">
          <cell r="B584" t="str">
            <v/>
          </cell>
        </row>
        <row r="598">
          <cell r="F598">
            <v>0</v>
          </cell>
        </row>
        <row r="600">
          <cell r="B600" t="str">
            <v/>
          </cell>
        </row>
        <row r="602">
          <cell r="B602" t="str">
            <v/>
          </cell>
        </row>
        <row r="614">
          <cell r="B614" t="str">
            <v>10007</v>
          </cell>
        </row>
        <row r="616">
          <cell r="B616" t="str">
            <v>10008</v>
          </cell>
        </row>
        <row r="628">
          <cell r="B628" t="str">
            <v>10009</v>
          </cell>
          <cell r="C628" t="str">
            <v>-</v>
          </cell>
          <cell r="D628" t="str">
            <v>Interest from Treasury 07.06.2021</v>
          </cell>
        </row>
        <row r="629">
          <cell r="B629" t="str">
            <v>10010</v>
          </cell>
          <cell r="C629" t="str">
            <v>-</v>
          </cell>
          <cell r="D629" t="str">
            <v>.</v>
          </cell>
        </row>
        <row r="630">
          <cell r="B630" t="str">
            <v>10011</v>
          </cell>
          <cell r="C630" t="str">
            <v>-</v>
          </cell>
          <cell r="D630" t="str">
            <v>.</v>
          </cell>
        </row>
        <row r="631">
          <cell r="B631" t="str">
            <v>10012</v>
          </cell>
          <cell r="C631" t="str">
            <v>-</v>
          </cell>
          <cell r="D631" t="str">
            <v>.</v>
          </cell>
        </row>
        <row r="632">
          <cell r="B632" t="str">
            <v>10013</v>
          </cell>
          <cell r="C632" t="str">
            <v>-</v>
          </cell>
          <cell r="D632" t="str">
            <v>.</v>
          </cell>
        </row>
        <row r="633">
          <cell r="B633" t="str">
            <v>10014</v>
          </cell>
          <cell r="C633" t="str">
            <v>-</v>
          </cell>
          <cell r="D633" t="str">
            <v>.</v>
          </cell>
        </row>
        <row r="634">
          <cell r="B634" t="str">
            <v>10015</v>
          </cell>
          <cell r="C634" t="str">
            <v>-</v>
          </cell>
          <cell r="D634" t="str">
            <v>.</v>
          </cell>
        </row>
        <row r="635">
          <cell r="B635" t="str">
            <v>10016</v>
          </cell>
          <cell r="C635" t="str">
            <v>-</v>
          </cell>
          <cell r="D635" t="str">
            <v>.</v>
          </cell>
        </row>
        <row r="636">
          <cell r="B636" t="str">
            <v>10017</v>
          </cell>
          <cell r="C636" t="str">
            <v>-</v>
          </cell>
          <cell r="D636" t="str">
            <v>.</v>
          </cell>
        </row>
        <row r="637">
          <cell r="B637" t="str">
            <v>10018</v>
          </cell>
          <cell r="C637" t="str">
            <v>-</v>
          </cell>
          <cell r="D637" t="str">
            <v>.</v>
          </cell>
        </row>
        <row r="638">
          <cell r="B638"/>
        </row>
        <row r="715">
          <cell r="S715" t="b">
            <v>1</v>
          </cell>
        </row>
        <row r="726">
          <cell r="S726" t="b">
            <v>1</v>
          </cell>
        </row>
        <row r="737">
          <cell r="S737" t="b">
            <v>1</v>
          </cell>
        </row>
        <row r="748">
          <cell r="S748" t="b">
            <v>1</v>
          </cell>
        </row>
        <row r="759">
          <cell r="S759" t="b">
            <v>1</v>
          </cell>
        </row>
        <row r="770">
          <cell r="S770" t="b">
            <v>1</v>
          </cell>
        </row>
        <row r="781">
          <cell r="S781" t="b">
            <v>1</v>
          </cell>
        </row>
        <row r="792">
          <cell r="S792" t="b">
            <v>1</v>
          </cell>
        </row>
      </sheetData>
      <sheetData sheetId="2" refreshError="1"/>
      <sheetData sheetId="3"/>
      <sheetData sheetId="4">
        <row r="1">
          <cell r="B1" t="b">
            <v>0</v>
          </cell>
        </row>
      </sheetData>
      <sheetData sheetId="5">
        <row r="1">
          <cell r="M1"/>
        </row>
        <row r="17">
          <cell r="A17" t="str">
            <v>Show</v>
          </cell>
        </row>
        <row r="18">
          <cell r="A18" t="str">
            <v>Show</v>
          </cell>
        </row>
        <row r="19">
          <cell r="A19" t="str">
            <v>Show</v>
          </cell>
        </row>
        <row r="20">
          <cell r="A20" t="str">
            <v>Hide</v>
          </cell>
        </row>
        <row r="21">
          <cell r="A21" t="str">
            <v>Hide</v>
          </cell>
        </row>
        <row r="22">
          <cell r="A22" t="str">
            <v>Hide</v>
          </cell>
        </row>
        <row r="23">
          <cell r="A23" t="str">
            <v>Hide</v>
          </cell>
        </row>
        <row r="24">
          <cell r="A24" t="str">
            <v>Hide</v>
          </cell>
        </row>
        <row r="25">
          <cell r="A25" t="str">
            <v>Hide</v>
          </cell>
        </row>
        <row r="26">
          <cell r="A26" t="str">
            <v>Hide</v>
          </cell>
        </row>
        <row r="27">
          <cell r="A27" t="str">
            <v>Hide</v>
          </cell>
        </row>
        <row r="28">
          <cell r="A28" t="str">
            <v>Hide</v>
          </cell>
        </row>
        <row r="29">
          <cell r="A29" t="str">
            <v>Hide</v>
          </cell>
        </row>
        <row r="30">
          <cell r="A30" t="str">
            <v>Hide</v>
          </cell>
        </row>
        <row r="31">
          <cell r="A31" t="str">
            <v>Show</v>
          </cell>
        </row>
        <row r="32">
          <cell r="A32" t="str">
            <v>Show</v>
          </cell>
        </row>
        <row r="33">
          <cell r="A33" t="str">
            <v>Show</v>
          </cell>
        </row>
        <row r="34">
          <cell r="A34" t="str">
            <v>Show</v>
          </cell>
        </row>
        <row r="35">
          <cell r="A35" t="str">
            <v>Show</v>
          </cell>
        </row>
        <row r="36">
          <cell r="A36" t="str">
            <v>Show</v>
          </cell>
        </row>
        <row r="37">
          <cell r="A37" t="str">
            <v>Hide</v>
          </cell>
        </row>
        <row r="38">
          <cell r="A38" t="str">
            <v>Hide</v>
          </cell>
        </row>
        <row r="39">
          <cell r="A39" t="str">
            <v>Hide</v>
          </cell>
        </row>
        <row r="40">
          <cell r="A40" t="str">
            <v>Hide</v>
          </cell>
        </row>
        <row r="41">
          <cell r="A41" t="str">
            <v>Hide</v>
          </cell>
        </row>
        <row r="42">
          <cell r="A42" t="str">
            <v>Hide</v>
          </cell>
        </row>
        <row r="43">
          <cell r="A43" t="str">
            <v>Hide</v>
          </cell>
        </row>
        <row r="44">
          <cell r="A44" t="str">
            <v>Hide</v>
          </cell>
        </row>
        <row r="45">
          <cell r="A45" t="str">
            <v>Hide</v>
          </cell>
        </row>
        <row r="46">
          <cell r="A46" t="str">
            <v>Hide</v>
          </cell>
        </row>
        <row r="47">
          <cell r="A47" t="str">
            <v>Hide</v>
          </cell>
        </row>
        <row r="48">
          <cell r="A48" t="str">
            <v>Show</v>
          </cell>
        </row>
        <row r="49">
          <cell r="A49" t="str">
            <v>Show</v>
          </cell>
        </row>
        <row r="50">
          <cell r="A50" t="str">
            <v>Show</v>
          </cell>
        </row>
        <row r="51">
          <cell r="A51" t="str">
            <v>Show</v>
          </cell>
        </row>
        <row r="52">
          <cell r="A52" t="str">
            <v>Show</v>
          </cell>
        </row>
        <row r="53">
          <cell r="A53" t="str">
            <v>show</v>
          </cell>
        </row>
        <row r="54">
          <cell r="A54" t="str">
            <v>Show</v>
          </cell>
        </row>
        <row r="55">
          <cell r="A55" t="str">
            <v>Show</v>
          </cell>
        </row>
        <row r="56">
          <cell r="A56" t="str">
            <v>Hide</v>
          </cell>
        </row>
        <row r="57">
          <cell r="A57" t="str">
            <v>Hide</v>
          </cell>
        </row>
        <row r="58">
          <cell r="A58" t="str">
            <v>Show</v>
          </cell>
        </row>
        <row r="59">
          <cell r="A59" t="str">
            <v>Show</v>
          </cell>
        </row>
        <row r="60">
          <cell r="A60" t="str">
            <v>Show</v>
          </cell>
        </row>
        <row r="61">
          <cell r="A61" t="str">
            <v>Show</v>
          </cell>
        </row>
        <row r="62">
          <cell r="A62" t="str">
            <v>Show</v>
          </cell>
        </row>
        <row r="63">
          <cell r="A63" t="str">
            <v>Hide</v>
          </cell>
        </row>
        <row r="64">
          <cell r="A64" t="str">
            <v>Hide</v>
          </cell>
        </row>
        <row r="65">
          <cell r="A65" t="str">
            <v>Show</v>
          </cell>
        </row>
        <row r="66">
          <cell r="A66" t="str">
            <v>Show</v>
          </cell>
        </row>
        <row r="67">
          <cell r="A67" t="str">
            <v>Hide</v>
          </cell>
        </row>
        <row r="68">
          <cell r="A68" t="str">
            <v>Show</v>
          </cell>
        </row>
        <row r="69">
          <cell r="A69" t="str">
            <v>Show</v>
          </cell>
        </row>
        <row r="70">
          <cell r="A70" t="str">
            <v>Show</v>
          </cell>
        </row>
        <row r="71">
          <cell r="A71" t="str">
            <v>Show</v>
          </cell>
        </row>
        <row r="72">
          <cell r="A72" t="str">
            <v>Show</v>
          </cell>
        </row>
        <row r="73">
          <cell r="A73" t="str">
            <v>Show</v>
          </cell>
        </row>
        <row r="74">
          <cell r="A74" t="str">
            <v>Show</v>
          </cell>
        </row>
        <row r="75">
          <cell r="A75" t="str">
            <v>Show</v>
          </cell>
        </row>
        <row r="76">
          <cell r="A76" t="str">
            <v>Show</v>
          </cell>
        </row>
        <row r="77">
          <cell r="A77" t="str">
            <v>Show</v>
          </cell>
        </row>
        <row r="78">
          <cell r="A78" t="str">
            <v>Show</v>
          </cell>
        </row>
        <row r="79">
          <cell r="A79" t="str">
            <v>Show</v>
          </cell>
        </row>
        <row r="80">
          <cell r="A80" t="str">
            <v>Hide</v>
          </cell>
        </row>
        <row r="81">
          <cell r="A81" t="str">
            <v>Hide</v>
          </cell>
        </row>
        <row r="82">
          <cell r="A82" t="str">
            <v>Show</v>
          </cell>
        </row>
        <row r="83">
          <cell r="A83" t="str">
            <v>Show</v>
          </cell>
        </row>
        <row r="84">
          <cell r="A84" t="str">
            <v>Show</v>
          </cell>
        </row>
        <row r="85">
          <cell r="A85" t="str">
            <v>Show</v>
          </cell>
        </row>
        <row r="86">
          <cell r="A86" t="str">
            <v>Show</v>
          </cell>
        </row>
        <row r="87">
          <cell r="A87" t="str">
            <v>Show</v>
          </cell>
        </row>
        <row r="88">
          <cell r="A88" t="str">
            <v>Show</v>
          </cell>
        </row>
        <row r="89">
          <cell r="A89" t="str">
            <v>Show</v>
          </cell>
        </row>
        <row r="90">
          <cell r="A90" t="str">
            <v>Show</v>
          </cell>
        </row>
        <row r="91">
          <cell r="A91" t="str">
            <v>Show</v>
          </cell>
        </row>
        <row r="92">
          <cell r="A92" t="str">
            <v>Show</v>
          </cell>
        </row>
        <row r="93">
          <cell r="A93" t="str">
            <v>Show</v>
          </cell>
        </row>
        <row r="94">
          <cell r="A94" t="str">
            <v>Show</v>
          </cell>
        </row>
        <row r="95">
          <cell r="A95" t="str">
            <v>Show</v>
          </cell>
        </row>
        <row r="96">
          <cell r="A96" t="str">
            <v>Show</v>
          </cell>
        </row>
        <row r="97">
          <cell r="A97" t="str">
            <v>Show</v>
          </cell>
        </row>
        <row r="98">
          <cell r="A98" t="str">
            <v>Show</v>
          </cell>
        </row>
        <row r="99">
          <cell r="A99" t="str">
            <v>Show</v>
          </cell>
        </row>
        <row r="100">
          <cell r="A100" t="str">
            <v>Show</v>
          </cell>
        </row>
        <row r="101">
          <cell r="A101" t="str">
            <v>Show</v>
          </cell>
        </row>
        <row r="102">
          <cell r="A102" t="str">
            <v>Show</v>
          </cell>
        </row>
        <row r="103">
          <cell r="A103" t="str">
            <v>Show</v>
          </cell>
        </row>
        <row r="104">
          <cell r="A104" t="str">
            <v>Show</v>
          </cell>
        </row>
        <row r="105">
          <cell r="A105" t="str">
            <v>Show</v>
          </cell>
        </row>
        <row r="106">
          <cell r="A106" t="str">
            <v>Show</v>
          </cell>
        </row>
        <row r="107">
          <cell r="A107" t="str">
            <v>Show</v>
          </cell>
        </row>
        <row r="108">
          <cell r="A108" t="str">
            <v>Show</v>
          </cell>
        </row>
        <row r="109">
          <cell r="A109" t="str">
            <v>Show</v>
          </cell>
        </row>
        <row r="110">
          <cell r="A110" t="str">
            <v>Show</v>
          </cell>
        </row>
        <row r="111">
          <cell r="A111" t="str">
            <v>Show</v>
          </cell>
        </row>
        <row r="112">
          <cell r="A112" t="str">
            <v>Show</v>
          </cell>
        </row>
        <row r="113">
          <cell r="A113" t="str">
            <v>Show</v>
          </cell>
        </row>
        <row r="114">
          <cell r="A114" t="str">
            <v>Show</v>
          </cell>
        </row>
        <row r="115">
          <cell r="A115" t="str">
            <v>Show</v>
          </cell>
        </row>
        <row r="116">
          <cell r="A116" t="str">
            <v>Show</v>
          </cell>
        </row>
        <row r="117">
          <cell r="A117" t="str">
            <v>Show</v>
          </cell>
        </row>
        <row r="118">
          <cell r="A118" t="str">
            <v>Show</v>
          </cell>
        </row>
        <row r="119">
          <cell r="A119" t="str">
            <v>Show</v>
          </cell>
        </row>
        <row r="120">
          <cell r="A120" t="str">
            <v>Show</v>
          </cell>
        </row>
        <row r="121">
          <cell r="A121" t="str">
            <v>Show</v>
          </cell>
          <cell r="E121" t="str">
            <v>Developer's Equity</v>
          </cell>
          <cell r="F121" t="str">
            <v>Senior Loan</v>
          </cell>
          <cell r="G121" t="str">
            <v>Total Equity</v>
          </cell>
          <cell r="H121" t="str">
            <v>Total Debt</v>
          </cell>
          <cell r="I121" t="str">
            <v>Total Funding</v>
          </cell>
        </row>
        <row r="122">
          <cell r="A122" t="str">
            <v>Show</v>
          </cell>
        </row>
        <row r="123">
          <cell r="A123" t="str">
            <v>Show</v>
          </cell>
        </row>
        <row r="124">
          <cell r="A124" t="str">
            <v>Show</v>
          </cell>
        </row>
        <row r="125">
          <cell r="A125" t="str">
            <v>Show</v>
          </cell>
        </row>
        <row r="126">
          <cell r="A126" t="str">
            <v>Show</v>
          </cell>
        </row>
        <row r="127">
          <cell r="A127" t="str">
            <v>Show</v>
          </cell>
        </row>
        <row r="128">
          <cell r="A128" t="str">
            <v>Show</v>
          </cell>
        </row>
        <row r="129">
          <cell r="A129" t="str">
            <v>Show</v>
          </cell>
        </row>
        <row r="130">
          <cell r="A130" t="str">
            <v>Show</v>
          </cell>
        </row>
        <row r="131">
          <cell r="A131" t="str">
            <v>Show</v>
          </cell>
        </row>
        <row r="132">
          <cell r="A132" t="str">
            <v>Show</v>
          </cell>
        </row>
        <row r="133">
          <cell r="A133" t="str">
            <v>Show</v>
          </cell>
        </row>
        <row r="134">
          <cell r="A134" t="str">
            <v>Show</v>
          </cell>
        </row>
        <row r="135">
          <cell r="A135" t="str">
            <v>Show</v>
          </cell>
        </row>
        <row r="136">
          <cell r="A136" t="str">
            <v>Show</v>
          </cell>
        </row>
        <row r="137">
          <cell r="A137" t="str">
            <v>Show</v>
          </cell>
        </row>
        <row r="138">
          <cell r="A138" t="str">
            <v>Show</v>
          </cell>
        </row>
        <row r="139">
          <cell r="A139" t="str">
            <v>Show</v>
          </cell>
        </row>
        <row r="140">
          <cell r="A140" t="str">
            <v>Show</v>
          </cell>
        </row>
        <row r="141">
          <cell r="A141" t="str">
            <v>Show</v>
          </cell>
        </row>
        <row r="142">
          <cell r="A142" t="str">
            <v>Show</v>
          </cell>
        </row>
        <row r="143">
          <cell r="A143" t="str">
            <v>Show</v>
          </cell>
        </row>
        <row r="144">
          <cell r="A144" t="str">
            <v>Show</v>
          </cell>
        </row>
        <row r="145">
          <cell r="A145" t="str">
            <v>Show</v>
          </cell>
        </row>
        <row r="146">
          <cell r="A146" t="str">
            <v>Show</v>
          </cell>
        </row>
        <row r="147">
          <cell r="A147" t="str">
            <v>Show</v>
          </cell>
        </row>
        <row r="148">
          <cell r="A148" t="str">
            <v>Show</v>
          </cell>
        </row>
        <row r="149">
          <cell r="A149" t="str">
            <v>Show</v>
          </cell>
        </row>
        <row r="150">
          <cell r="A150" t="str">
            <v>Show</v>
          </cell>
          <cell r="X150" t="str">
            <v>Developer's Equity - 0.00%</v>
          </cell>
          <cell r="Y150" t="str">
            <v>Loan 1 - 0.00%</v>
          </cell>
          <cell r="Z150" t="str">
            <v>Loan 2 - 0.00%</v>
          </cell>
          <cell r="AA150" t="str">
            <v>Loan 3 - 0.00%</v>
          </cell>
          <cell r="AB150" t="str">
            <v>Loan 4 - 0.00%</v>
          </cell>
          <cell r="AC150" t="str">
            <v>Loan 5 - 0.00%</v>
          </cell>
          <cell r="AD150" t="str">
            <v>Loan 6 - 0.00%</v>
          </cell>
          <cell r="AE150" t="str">
            <v>Loan 7 - 0.00%</v>
          </cell>
          <cell r="AF150" t="str">
            <v>Loan 8 - 0.00%</v>
          </cell>
          <cell r="AG150" t="str">
            <v>Loan 9 - 0.00%</v>
          </cell>
          <cell r="AH150" t="str">
            <v>Loan 10 - 0.00%</v>
          </cell>
          <cell r="AI150" t="str">
            <v>Senior Loan - 100.00%</v>
          </cell>
        </row>
        <row r="151">
          <cell r="A151" t="str">
            <v>Show</v>
          </cell>
          <cell r="AJ151">
            <v>2</v>
          </cell>
        </row>
        <row r="152">
          <cell r="A152" t="str">
            <v>Show</v>
          </cell>
          <cell r="AM152" t="str">
            <v>Senior Loan: May-2021 to Feb-2023</v>
          </cell>
        </row>
        <row r="153">
          <cell r="A153" t="str">
            <v>Show</v>
          </cell>
          <cell r="AM153">
            <v>0</v>
          </cell>
        </row>
        <row r="154">
          <cell r="A154" t="str">
            <v>Show</v>
          </cell>
          <cell r="X154" t="str">
            <v xml:space="preserve">  Developer's Equity</v>
          </cell>
          <cell r="AM154">
            <v>21</v>
          </cell>
        </row>
        <row r="155">
          <cell r="A155" t="str">
            <v>Show</v>
          </cell>
          <cell r="X155" t="e">
            <v>#N/A</v>
          </cell>
        </row>
        <row r="156">
          <cell r="A156" t="str">
            <v>Show</v>
          </cell>
          <cell r="X156">
            <v>0</v>
          </cell>
        </row>
        <row r="157">
          <cell r="A157" t="str">
            <v>Show</v>
          </cell>
          <cell r="X157">
            <v>4.4348166770395228</v>
          </cell>
        </row>
        <row r="158">
          <cell r="A158" t="str">
            <v>Show</v>
          </cell>
          <cell r="X158" t="str">
            <v>Developer's Equity - 0.00%</v>
          </cell>
        </row>
        <row r="159">
          <cell r="A159" t="str">
            <v>Show</v>
          </cell>
        </row>
        <row r="160">
          <cell r="A160" t="str">
            <v>Show</v>
          </cell>
        </row>
        <row r="161">
          <cell r="A161" t="str">
            <v>Show</v>
          </cell>
        </row>
        <row r="162">
          <cell r="A162" t="str">
            <v>Show</v>
          </cell>
        </row>
        <row r="163">
          <cell r="A163" t="str">
            <v>Show</v>
          </cell>
        </row>
        <row r="164">
          <cell r="A164" t="str">
            <v>Show</v>
          </cell>
        </row>
        <row r="165">
          <cell r="A165" t="str">
            <v>Show</v>
          </cell>
        </row>
        <row r="166">
          <cell r="A166" t="str">
            <v>Show</v>
          </cell>
        </row>
        <row r="167">
          <cell r="A167" t="str">
            <v>Show</v>
          </cell>
        </row>
        <row r="168">
          <cell r="A168" t="e">
            <v>#REF!</v>
          </cell>
        </row>
        <row r="169">
          <cell r="A169" t="str">
            <v>Show</v>
          </cell>
        </row>
        <row r="203">
          <cell r="A203" t="str">
            <v>Show</v>
          </cell>
        </row>
        <row r="204">
          <cell r="A204" t="str">
            <v>Show</v>
          </cell>
        </row>
        <row r="205">
          <cell r="A205" t="str">
            <v>Show</v>
          </cell>
        </row>
        <row r="206">
          <cell r="A206" t="str">
            <v>Show</v>
          </cell>
        </row>
        <row r="207">
          <cell r="A207" t="str">
            <v>Show</v>
          </cell>
        </row>
        <row r="208">
          <cell r="A208" t="str">
            <v>Show</v>
          </cell>
        </row>
        <row r="209">
          <cell r="A209" t="str">
            <v>Show</v>
          </cell>
        </row>
        <row r="210">
          <cell r="A210" t="str">
            <v>Show</v>
          </cell>
        </row>
        <row r="211">
          <cell r="A211" t="str">
            <v>Show</v>
          </cell>
        </row>
        <row r="212">
          <cell r="A212" t="str">
            <v>Show</v>
          </cell>
        </row>
        <row r="213">
          <cell r="A213" t="str">
            <v>Show</v>
          </cell>
        </row>
        <row r="214">
          <cell r="A214" t="str">
            <v>Show</v>
          </cell>
        </row>
        <row r="215">
          <cell r="A215" t="str">
            <v>Show</v>
          </cell>
        </row>
        <row r="216">
          <cell r="A216" t="str">
            <v>Show</v>
          </cell>
        </row>
        <row r="217">
          <cell r="A217" t="str">
            <v>Show</v>
          </cell>
        </row>
        <row r="218">
          <cell r="A218" t="str">
            <v>Show</v>
          </cell>
        </row>
        <row r="219">
          <cell r="A219" t="str">
            <v>Show</v>
          </cell>
        </row>
        <row r="220">
          <cell r="A220" t="str">
            <v>Show</v>
          </cell>
        </row>
        <row r="221">
          <cell r="A221" t="str">
            <v>Show</v>
          </cell>
        </row>
        <row r="222">
          <cell r="A222" t="str">
            <v>Show</v>
          </cell>
        </row>
        <row r="223">
          <cell r="A223" t="str">
            <v>Show</v>
          </cell>
        </row>
        <row r="224">
          <cell r="A224" t="str">
            <v>Show</v>
          </cell>
        </row>
        <row r="225">
          <cell r="A225" t="str">
            <v>Show</v>
          </cell>
        </row>
        <row r="226">
          <cell r="A226" t="str">
            <v>Show</v>
          </cell>
        </row>
        <row r="227">
          <cell r="A227" t="str">
            <v>Show</v>
          </cell>
        </row>
        <row r="228">
          <cell r="A228" t="str">
            <v>Show</v>
          </cell>
        </row>
        <row r="229">
          <cell r="A229" t="str">
            <v>Show</v>
          </cell>
        </row>
        <row r="230">
          <cell r="A230" t="str">
            <v>Show</v>
          </cell>
        </row>
        <row r="231">
          <cell r="A231" t="str">
            <v>Show</v>
          </cell>
        </row>
        <row r="232">
          <cell r="A232" t="str">
            <v>Show</v>
          </cell>
        </row>
        <row r="233">
          <cell r="A233" t="str">
            <v>Show</v>
          </cell>
        </row>
        <row r="234">
          <cell r="A234" t="str">
            <v>Show</v>
          </cell>
        </row>
        <row r="235">
          <cell r="A235" t="str">
            <v>Show</v>
          </cell>
        </row>
        <row r="236">
          <cell r="A236" t="str">
            <v>Show</v>
          </cell>
        </row>
        <row r="237">
          <cell r="A237" t="str">
            <v>Show</v>
          </cell>
        </row>
        <row r="238">
          <cell r="A238" t="str">
            <v>Show</v>
          </cell>
        </row>
        <row r="239">
          <cell r="A239" t="str">
            <v>Show</v>
          </cell>
        </row>
        <row r="240">
          <cell r="A240" t="str">
            <v>Show</v>
          </cell>
        </row>
        <row r="241">
          <cell r="A241" t="str">
            <v>Show</v>
          </cell>
        </row>
        <row r="242">
          <cell r="A242" t="str">
            <v>Show</v>
          </cell>
        </row>
        <row r="243">
          <cell r="A243" t="str">
            <v>Show</v>
          </cell>
        </row>
        <row r="244">
          <cell r="A244" t="str">
            <v>Show</v>
          </cell>
        </row>
        <row r="245">
          <cell r="A245" t="str">
            <v>Show</v>
          </cell>
        </row>
      </sheetData>
      <sheetData sheetId="6" refreshError="1"/>
      <sheetData sheetId="7">
        <row r="3">
          <cell r="N3">
            <v>1</v>
          </cell>
        </row>
        <row r="4">
          <cell r="N4">
            <v>1</v>
          </cell>
        </row>
        <row r="5">
          <cell r="N5">
            <v>22</v>
          </cell>
        </row>
      </sheetData>
      <sheetData sheetId="8">
        <row r="20">
          <cell r="D20" t="b">
            <v>1</v>
          </cell>
        </row>
      </sheetData>
      <sheetData sheetId="9">
        <row r="3">
          <cell r="AI3"/>
        </row>
        <row r="57">
          <cell r="A57" t="str">
            <v>Show</v>
          </cell>
        </row>
        <row r="58">
          <cell r="A58" t="str">
            <v>Show</v>
          </cell>
        </row>
        <row r="59">
          <cell r="A59" t="str">
            <v>Show</v>
          </cell>
        </row>
        <row r="111">
          <cell r="A111" t="str">
            <v>Show</v>
          </cell>
        </row>
        <row r="249">
          <cell r="A249">
            <v>0</v>
          </cell>
          <cell r="D249" t="e">
            <v>#N/A</v>
          </cell>
          <cell r="E249">
            <v>0</v>
          </cell>
          <cell r="F249" t="str">
            <v/>
          </cell>
          <cell r="H249" t="str">
            <v/>
          </cell>
          <cell r="J249" t="str">
            <v/>
          </cell>
          <cell r="L249" t="str">
            <v/>
          </cell>
          <cell r="N249" t="str">
            <v/>
          </cell>
          <cell r="P249" t="str">
            <v/>
          </cell>
          <cell r="R249" t="str">
            <v/>
          </cell>
          <cell r="T249" t="str">
            <v/>
          </cell>
        </row>
      </sheetData>
      <sheetData sheetId="10" refreshError="1"/>
      <sheetData sheetId="11" refreshError="1"/>
      <sheetData sheetId="12">
        <row r="4">
          <cell r="S4">
            <v>0</v>
          </cell>
        </row>
        <row r="81">
          <cell r="B81">
            <v>0</v>
          </cell>
        </row>
        <row r="82">
          <cell r="B82" t="str">
            <v>E</v>
          </cell>
        </row>
        <row r="83">
          <cell r="B83" t="str">
            <v>S</v>
          </cell>
        </row>
      </sheetData>
      <sheetData sheetId="13" refreshError="1"/>
      <sheetData sheetId="14">
        <row r="43">
          <cell r="B43">
            <v>3</v>
          </cell>
        </row>
        <row r="52">
          <cell r="B52">
            <v>3</v>
          </cell>
          <cell r="C52" t="b">
            <v>0</v>
          </cell>
        </row>
        <row r="53">
          <cell r="B53">
            <v>3</v>
          </cell>
          <cell r="C53" t="b">
            <v>0</v>
          </cell>
        </row>
        <row r="54">
          <cell r="B54">
            <v>3</v>
          </cell>
          <cell r="C54" t="b">
            <v>0</v>
          </cell>
        </row>
        <row r="56">
          <cell r="C56" t="b">
            <v>0</v>
          </cell>
        </row>
        <row r="57">
          <cell r="B57">
            <v>3</v>
          </cell>
          <cell r="C57" t="b">
            <v>0</v>
          </cell>
        </row>
        <row r="114">
          <cell r="B114" t="b">
            <v>0</v>
          </cell>
        </row>
        <row r="514">
          <cell r="K514" t="str">
            <v>Refinanced by Equity</v>
          </cell>
          <cell r="N514" t="str">
            <v>Refinanced by Equity</v>
          </cell>
          <cell r="Q514" t="str">
            <v>Refinanced by Equity</v>
          </cell>
          <cell r="T514" t="str">
            <v>Refinanced by Equity</v>
          </cell>
          <cell r="W514" t="str">
            <v>Refinanced by Equity</v>
          </cell>
          <cell r="Z514" t="str">
            <v>Refinanced by Equity</v>
          </cell>
          <cell r="AC514" t="str">
            <v>Refinanced by Equity</v>
          </cell>
        </row>
        <row r="896">
          <cell r="B896" t="b">
            <v>0</v>
          </cell>
        </row>
      </sheetData>
      <sheetData sheetId="15">
        <row r="28">
          <cell r="C28">
            <v>60</v>
          </cell>
        </row>
      </sheetData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Setup"/>
      <sheetName val="CashFlow"/>
      <sheetName val="Stage CF"/>
      <sheetName val="Summary"/>
      <sheetName val="Stage Summary"/>
      <sheetName val="Charts"/>
      <sheetName val="Financials"/>
      <sheetName val="Sensitivity"/>
      <sheetName val="Probability"/>
      <sheetName val="Profiles"/>
      <sheetName val="Taxes &amp; Duties"/>
      <sheetName val="Controls"/>
      <sheetName val="Calc"/>
      <sheetName val="PCG Summary"/>
      <sheetName val="QuadReal Summary"/>
      <sheetName val="ME2J"/>
    </sheetNames>
    <sheetDataSet>
      <sheetData sheetId="0" refreshError="1"/>
      <sheetData sheetId="1">
        <row r="29">
          <cell r="D29" t="str">
            <v>SUB</v>
          </cell>
        </row>
        <row r="30">
          <cell r="D30" t="str">
            <v>STG</v>
          </cell>
        </row>
        <row r="31">
          <cell r="D31" t="str">
            <v>BUI</v>
          </cell>
        </row>
        <row r="32">
          <cell r="D32" t="str">
            <v>OT1</v>
          </cell>
        </row>
        <row r="33">
          <cell r="D33" t="str">
            <v>OT2</v>
          </cell>
        </row>
        <row r="45">
          <cell r="D45" t="str">
            <v>RS1</v>
          </cell>
        </row>
        <row r="46">
          <cell r="D46" t="str">
            <v>RS2</v>
          </cell>
        </row>
        <row r="47">
          <cell r="D47" t="str">
            <v>RS3</v>
          </cell>
        </row>
        <row r="48">
          <cell r="D48" t="str">
            <v>RDD</v>
          </cell>
        </row>
        <row r="49">
          <cell r="D49" t="str">
            <v>RTH</v>
          </cell>
        </row>
        <row r="50">
          <cell r="D50" t="str">
            <v>COM</v>
          </cell>
        </row>
        <row r="51">
          <cell r="D51" t="str">
            <v>RET</v>
          </cell>
        </row>
        <row r="52">
          <cell r="D52" t="str">
            <v>IND</v>
          </cell>
        </row>
        <row r="53">
          <cell r="D53" t="str">
            <v>STW</v>
          </cell>
        </row>
        <row r="54">
          <cell r="D54" t="str">
            <v>OTH</v>
          </cell>
        </row>
        <row r="107">
          <cell r="E107">
            <v>0</v>
          </cell>
        </row>
        <row r="125">
          <cell r="E125">
            <v>0</v>
          </cell>
        </row>
        <row r="179">
          <cell r="N179">
            <v>2</v>
          </cell>
        </row>
        <row r="180">
          <cell r="N180">
            <v>1</v>
          </cell>
        </row>
        <row r="185">
          <cell r="N185">
            <v>2</v>
          </cell>
        </row>
        <row r="188">
          <cell r="N188">
            <v>4</v>
          </cell>
        </row>
        <row r="189">
          <cell r="N189">
            <v>4</v>
          </cell>
        </row>
        <row r="194">
          <cell r="N194">
            <v>1</v>
          </cell>
        </row>
        <row r="205">
          <cell r="N205" t="b">
            <v>1</v>
          </cell>
        </row>
        <row r="208">
          <cell r="N208">
            <v>3</v>
          </cell>
        </row>
        <row r="209">
          <cell r="D209" t="str">
            <v>Per Unit</v>
          </cell>
        </row>
        <row r="210">
          <cell r="C210" t="str">
            <v>SqKm</v>
          </cell>
          <cell r="D210" t="str">
            <v>Per SqM</v>
          </cell>
        </row>
        <row r="211">
          <cell r="C211" t="str">
            <v>Ha</v>
          </cell>
        </row>
        <row r="212">
          <cell r="C212" t="str">
            <v>SqM</v>
          </cell>
        </row>
        <row r="213">
          <cell r="C213" t="str">
            <v>SqMi</v>
          </cell>
          <cell r="D213" t="str">
            <v>/SqM/annum</v>
          </cell>
        </row>
        <row r="214">
          <cell r="C214" t="str">
            <v>Acre</v>
          </cell>
          <cell r="D214" t="str">
            <v>/SqM/month</v>
          </cell>
        </row>
        <row r="215">
          <cell r="C215" t="str">
            <v>SqYrd</v>
          </cell>
          <cell r="D215" t="str">
            <v>/SqM/week</v>
          </cell>
        </row>
        <row r="216">
          <cell r="C216" t="str">
            <v>SqFt</v>
          </cell>
          <cell r="D216" t="str">
            <v>/Unit/annum</v>
          </cell>
          <cell r="N216" t="b">
            <v>1</v>
          </cell>
        </row>
        <row r="217">
          <cell r="D217" t="str">
            <v>/Unit/month</v>
          </cell>
        </row>
        <row r="218">
          <cell r="D218" t="str">
            <v>/Unit/week</v>
          </cell>
        </row>
        <row r="219">
          <cell r="E219" t="b">
            <v>0</v>
          </cell>
          <cell r="N219">
            <v>3</v>
          </cell>
        </row>
        <row r="230">
          <cell r="N230">
            <v>3</v>
          </cell>
        </row>
        <row r="236">
          <cell r="N236">
            <v>1</v>
          </cell>
        </row>
        <row r="246">
          <cell r="N246" t="b">
            <v>1</v>
          </cell>
        </row>
        <row r="248">
          <cell r="C248" t="str">
            <v>Floor Space Ratio</v>
          </cell>
        </row>
        <row r="249">
          <cell r="C249" t="str">
            <v>Floor Area Ratio</v>
          </cell>
        </row>
        <row r="250">
          <cell r="C250" t="str">
            <v>Floor Space Index</v>
          </cell>
        </row>
        <row r="251">
          <cell r="C251" t="str">
            <v>Plot Ratio</v>
          </cell>
        </row>
        <row r="252">
          <cell r="D252" t="b">
            <v>0</v>
          </cell>
        </row>
        <row r="295">
          <cell r="N295">
            <v>1</v>
          </cell>
        </row>
      </sheetData>
      <sheetData sheetId="2"/>
      <sheetData sheetId="3">
        <row r="1">
          <cell r="B1" t="b">
            <v>0</v>
          </cell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/>
        </row>
        <row r="14">
          <cell r="A14"/>
        </row>
        <row r="15">
          <cell r="A15"/>
        </row>
        <row r="16">
          <cell r="A16"/>
        </row>
        <row r="17">
          <cell r="A17"/>
        </row>
        <row r="18">
          <cell r="A18"/>
        </row>
        <row r="19">
          <cell r="A19"/>
        </row>
        <row r="20">
          <cell r="A20"/>
        </row>
        <row r="21">
          <cell r="A21"/>
        </row>
        <row r="22">
          <cell r="A22"/>
        </row>
        <row r="23">
          <cell r="A23"/>
        </row>
        <row r="24">
          <cell r="A24"/>
        </row>
        <row r="25">
          <cell r="A25"/>
        </row>
        <row r="26">
          <cell r="A26"/>
        </row>
        <row r="27">
          <cell r="A27"/>
        </row>
        <row r="28">
          <cell r="A28"/>
        </row>
        <row r="29">
          <cell r="A29"/>
        </row>
        <row r="30">
          <cell r="A30"/>
        </row>
        <row r="31">
          <cell r="A31"/>
        </row>
        <row r="32">
          <cell r="A32"/>
        </row>
        <row r="33">
          <cell r="A33"/>
        </row>
        <row r="34">
          <cell r="A34"/>
        </row>
        <row r="35">
          <cell r="A35"/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</row>
        <row r="51">
          <cell r="A51"/>
        </row>
        <row r="52">
          <cell r="A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</row>
        <row r="60">
          <cell r="A60"/>
        </row>
        <row r="61">
          <cell r="A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</row>
        <row r="69">
          <cell r="A69"/>
        </row>
        <row r="70">
          <cell r="A70"/>
        </row>
        <row r="71">
          <cell r="A71"/>
        </row>
        <row r="72">
          <cell r="A72"/>
        </row>
        <row r="73">
          <cell r="A73"/>
        </row>
        <row r="74">
          <cell r="A74"/>
        </row>
        <row r="75">
          <cell r="A75"/>
        </row>
        <row r="76">
          <cell r="A76"/>
        </row>
        <row r="77">
          <cell r="A77"/>
        </row>
        <row r="78">
          <cell r="A78"/>
        </row>
        <row r="79">
          <cell r="A79"/>
        </row>
        <row r="80">
          <cell r="A80"/>
        </row>
        <row r="81">
          <cell r="A81"/>
        </row>
        <row r="82">
          <cell r="A82"/>
        </row>
        <row r="83">
          <cell r="A83"/>
        </row>
        <row r="84">
          <cell r="A84"/>
        </row>
        <row r="85">
          <cell r="A85"/>
        </row>
        <row r="86">
          <cell r="A86"/>
        </row>
        <row r="87">
          <cell r="A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</row>
        <row r="112">
          <cell r="A112"/>
        </row>
        <row r="113">
          <cell r="A113"/>
        </row>
        <row r="114">
          <cell r="A114"/>
        </row>
        <row r="115">
          <cell r="A115"/>
        </row>
        <row r="116">
          <cell r="A116"/>
        </row>
        <row r="117">
          <cell r="A117"/>
        </row>
        <row r="118">
          <cell r="A118"/>
        </row>
        <row r="119">
          <cell r="A119"/>
        </row>
        <row r="120">
          <cell r="A120"/>
        </row>
        <row r="121">
          <cell r="A121"/>
        </row>
        <row r="122">
          <cell r="A122"/>
        </row>
        <row r="123">
          <cell r="A123"/>
        </row>
        <row r="124">
          <cell r="A124"/>
        </row>
        <row r="125">
          <cell r="A125"/>
        </row>
        <row r="126">
          <cell r="A126"/>
        </row>
        <row r="127">
          <cell r="A127"/>
        </row>
        <row r="128">
          <cell r="A128"/>
        </row>
        <row r="129">
          <cell r="A129"/>
        </row>
        <row r="130">
          <cell r="A130"/>
        </row>
        <row r="131">
          <cell r="A131"/>
        </row>
        <row r="132">
          <cell r="A132"/>
        </row>
        <row r="133">
          <cell r="A133"/>
        </row>
        <row r="134">
          <cell r="A134"/>
        </row>
        <row r="135">
          <cell r="A135"/>
        </row>
        <row r="136">
          <cell r="A136"/>
        </row>
        <row r="137">
          <cell r="A137"/>
        </row>
        <row r="138">
          <cell r="A138"/>
        </row>
        <row r="139">
          <cell r="A139"/>
        </row>
        <row r="140">
          <cell r="A140"/>
        </row>
        <row r="141">
          <cell r="A141"/>
        </row>
        <row r="142">
          <cell r="A142"/>
        </row>
        <row r="143">
          <cell r="A143"/>
        </row>
        <row r="144">
          <cell r="A144"/>
        </row>
        <row r="145">
          <cell r="A145"/>
        </row>
        <row r="146">
          <cell r="A146"/>
        </row>
        <row r="147">
          <cell r="A147"/>
        </row>
        <row r="148">
          <cell r="A148"/>
        </row>
        <row r="149">
          <cell r="A149"/>
        </row>
        <row r="150">
          <cell r="A150"/>
        </row>
        <row r="151">
          <cell r="A151"/>
        </row>
        <row r="152">
          <cell r="A152"/>
        </row>
        <row r="153">
          <cell r="A153"/>
        </row>
        <row r="154">
          <cell r="A154"/>
        </row>
        <row r="155">
          <cell r="A155"/>
        </row>
        <row r="156">
          <cell r="A156"/>
        </row>
      </sheetData>
      <sheetData sheetId="4">
        <row r="8">
          <cell r="AB8" t="str">
            <v/>
          </cell>
        </row>
        <row r="15">
          <cell r="F15" t="str">
            <v>Manual Budget</v>
          </cell>
          <cell r="H15" t="str">
            <v>Project</v>
          </cell>
          <cell r="N15" t="str">
            <v>Variation to</v>
          </cell>
          <cell r="O15"/>
          <cell r="P15" t="str">
            <v>Variation to</v>
          </cell>
          <cell r="Q15"/>
          <cell r="R15" t="str">
            <v>Variation to</v>
          </cell>
          <cell r="S15"/>
          <cell r="T15" t="str">
            <v>Variation to</v>
          </cell>
          <cell r="U15"/>
        </row>
        <row r="16">
          <cell r="F16">
            <v>0</v>
          </cell>
        </row>
        <row r="19">
          <cell r="G19">
            <v>38441250</v>
          </cell>
          <cell r="H19"/>
          <cell r="I19"/>
        </row>
        <row r="20">
          <cell r="A20" t="str">
            <v>Hide</v>
          </cell>
          <cell r="F20">
            <v>0</v>
          </cell>
          <cell r="G20">
            <v>0</v>
          </cell>
          <cell r="H20"/>
          <cell r="I20"/>
        </row>
        <row r="21">
          <cell r="A21" t="str">
            <v>Hide</v>
          </cell>
          <cell r="F21">
            <v>0</v>
          </cell>
          <cell r="G21">
            <v>0</v>
          </cell>
          <cell r="H21"/>
          <cell r="I21"/>
        </row>
        <row r="22">
          <cell r="A22" t="str">
            <v>Hide</v>
          </cell>
          <cell r="F22">
            <v>0</v>
          </cell>
          <cell r="G22">
            <v>0</v>
          </cell>
          <cell r="H22"/>
          <cell r="I22"/>
        </row>
        <row r="23">
          <cell r="A23" t="str">
            <v>Hide</v>
          </cell>
          <cell r="F23">
            <v>0</v>
          </cell>
          <cell r="G23">
            <v>0</v>
          </cell>
          <cell r="H23"/>
          <cell r="I23"/>
        </row>
        <row r="24">
          <cell r="A24" t="str">
            <v>Hide</v>
          </cell>
          <cell r="F24">
            <v>0</v>
          </cell>
          <cell r="G24">
            <v>0</v>
          </cell>
          <cell r="H24"/>
          <cell r="I24"/>
        </row>
        <row r="25">
          <cell r="A25" t="str">
            <v>Hide</v>
          </cell>
          <cell r="F25">
            <v>0</v>
          </cell>
          <cell r="G25">
            <v>0</v>
          </cell>
          <cell r="H25"/>
          <cell r="I25"/>
        </row>
        <row r="26">
          <cell r="A26" t="str">
            <v>Hide</v>
          </cell>
          <cell r="F26">
            <v>0</v>
          </cell>
          <cell r="G26">
            <v>0</v>
          </cell>
          <cell r="H26"/>
          <cell r="I26"/>
        </row>
        <row r="27">
          <cell r="A27" t="str">
            <v>Hide</v>
          </cell>
          <cell r="F27">
            <v>0</v>
          </cell>
          <cell r="G27">
            <v>0</v>
          </cell>
          <cell r="H27"/>
          <cell r="I27"/>
        </row>
        <row r="28">
          <cell r="A28" t="str">
            <v>Hide</v>
          </cell>
          <cell r="F28">
            <v>0</v>
          </cell>
          <cell r="G28">
            <v>0</v>
          </cell>
          <cell r="H28"/>
          <cell r="I28"/>
        </row>
        <row r="29">
          <cell r="A29" t="str">
            <v>Hide</v>
          </cell>
          <cell r="F29">
            <v>0</v>
          </cell>
          <cell r="G29">
            <v>0</v>
          </cell>
          <cell r="H29"/>
          <cell r="I29"/>
        </row>
        <row r="30">
          <cell r="A30" t="str">
            <v>Hide</v>
          </cell>
          <cell r="F30">
            <v>0</v>
          </cell>
          <cell r="G30">
            <v>0</v>
          </cell>
          <cell r="H30"/>
          <cell r="I30"/>
        </row>
        <row r="31">
          <cell r="A31" t="str">
            <v>Show</v>
          </cell>
          <cell r="F31">
            <v>0</v>
          </cell>
          <cell r="G31">
            <v>38441250</v>
          </cell>
          <cell r="H31"/>
          <cell r="I31"/>
        </row>
        <row r="32">
          <cell r="F32">
            <v>0</v>
          </cell>
          <cell r="G32">
            <v>-351666.25</v>
          </cell>
          <cell r="H32"/>
          <cell r="I32"/>
        </row>
        <row r="33">
          <cell r="F33">
            <v>0</v>
          </cell>
          <cell r="G33">
            <v>0</v>
          </cell>
          <cell r="H33"/>
          <cell r="I33"/>
        </row>
        <row r="34">
          <cell r="G34">
            <v>38089583.75</v>
          </cell>
          <cell r="H34"/>
          <cell r="I34"/>
        </row>
        <row r="35">
          <cell r="G35"/>
          <cell r="H35"/>
          <cell r="I35"/>
        </row>
        <row r="36">
          <cell r="G36"/>
          <cell r="H36"/>
          <cell r="I36"/>
        </row>
        <row r="37">
          <cell r="G37">
            <v>0</v>
          </cell>
          <cell r="H37"/>
          <cell r="I37"/>
        </row>
        <row r="38">
          <cell r="A38" t="str">
            <v>Hide</v>
          </cell>
          <cell r="F38">
            <v>0</v>
          </cell>
          <cell r="G38">
            <v>0</v>
          </cell>
          <cell r="H38"/>
          <cell r="I38"/>
        </row>
        <row r="39">
          <cell r="A39" t="str">
            <v>Hide</v>
          </cell>
          <cell r="F39">
            <v>0</v>
          </cell>
          <cell r="G39">
            <v>0</v>
          </cell>
          <cell r="H39"/>
          <cell r="I39"/>
        </row>
        <row r="40">
          <cell r="A40" t="str">
            <v>Hide</v>
          </cell>
          <cell r="F40">
            <v>0</v>
          </cell>
          <cell r="G40">
            <v>0</v>
          </cell>
          <cell r="H40"/>
          <cell r="I40"/>
        </row>
        <row r="41">
          <cell r="A41" t="str">
            <v>Hide</v>
          </cell>
          <cell r="F41">
            <v>0</v>
          </cell>
          <cell r="G41">
            <v>0</v>
          </cell>
          <cell r="H41"/>
          <cell r="I41"/>
        </row>
        <row r="42">
          <cell r="A42" t="str">
            <v>Hide</v>
          </cell>
          <cell r="F42">
            <v>0</v>
          </cell>
          <cell r="G42">
            <v>0</v>
          </cell>
          <cell r="H42"/>
          <cell r="I42"/>
        </row>
        <row r="43">
          <cell r="A43" t="str">
            <v>Hide</v>
          </cell>
          <cell r="F43">
            <v>0</v>
          </cell>
          <cell r="G43">
            <v>0</v>
          </cell>
          <cell r="H43"/>
          <cell r="I43"/>
        </row>
        <row r="44">
          <cell r="A44" t="str">
            <v>Hide</v>
          </cell>
          <cell r="F44">
            <v>0</v>
          </cell>
          <cell r="G44">
            <v>0</v>
          </cell>
          <cell r="H44"/>
          <cell r="I44"/>
        </row>
        <row r="45">
          <cell r="A45" t="str">
            <v>Hide</v>
          </cell>
          <cell r="F45">
            <v>0</v>
          </cell>
          <cell r="G45">
            <v>0</v>
          </cell>
          <cell r="H45"/>
          <cell r="I45"/>
        </row>
        <row r="46">
          <cell r="A46" t="str">
            <v>Hide</v>
          </cell>
          <cell r="F46">
            <v>0</v>
          </cell>
          <cell r="G46">
            <v>0</v>
          </cell>
          <cell r="H46"/>
          <cell r="I46"/>
        </row>
        <row r="47">
          <cell r="A47" t="str">
            <v>Hide</v>
          </cell>
          <cell r="F47">
            <v>0</v>
          </cell>
          <cell r="G47">
            <v>0</v>
          </cell>
          <cell r="H47"/>
          <cell r="I47"/>
        </row>
        <row r="48">
          <cell r="A48" t="str">
            <v>Hide</v>
          </cell>
          <cell r="F48">
            <v>0</v>
          </cell>
          <cell r="G48">
            <v>0</v>
          </cell>
          <cell r="H48"/>
          <cell r="I48"/>
        </row>
        <row r="49">
          <cell r="F49">
            <v>0</v>
          </cell>
          <cell r="G49">
            <v>0</v>
          </cell>
          <cell r="H49"/>
          <cell r="I49"/>
        </row>
        <row r="50">
          <cell r="F50">
            <v>0</v>
          </cell>
          <cell r="G50">
            <v>0</v>
          </cell>
          <cell r="H50"/>
          <cell r="I50"/>
        </row>
        <row r="51">
          <cell r="F51">
            <v>0</v>
          </cell>
          <cell r="G51">
            <v>0</v>
          </cell>
          <cell r="H51"/>
          <cell r="I51"/>
        </row>
        <row r="52">
          <cell r="F52">
            <v>0</v>
          </cell>
          <cell r="G52">
            <v>0</v>
          </cell>
          <cell r="H52"/>
          <cell r="I52"/>
        </row>
        <row r="53">
          <cell r="G53">
            <v>0</v>
          </cell>
          <cell r="H53"/>
          <cell r="I53"/>
        </row>
        <row r="54">
          <cell r="G54"/>
          <cell r="H54"/>
          <cell r="I54"/>
        </row>
        <row r="55">
          <cell r="F55">
            <v>0</v>
          </cell>
          <cell r="G55">
            <v>0</v>
          </cell>
          <cell r="H55"/>
          <cell r="I55"/>
        </row>
        <row r="56">
          <cell r="F56">
            <v>0</v>
          </cell>
          <cell r="G56">
            <v>0</v>
          </cell>
          <cell r="H56"/>
          <cell r="I56"/>
        </row>
        <row r="57">
          <cell r="G57">
            <v>38089583.75</v>
          </cell>
          <cell r="H57"/>
          <cell r="I57"/>
        </row>
        <row r="58">
          <cell r="F58">
            <v>0</v>
          </cell>
          <cell r="G58">
            <v>0</v>
          </cell>
          <cell r="H58"/>
          <cell r="I58"/>
        </row>
        <row r="59">
          <cell r="G59">
            <v>38089583.75</v>
          </cell>
          <cell r="H59"/>
          <cell r="I59"/>
        </row>
        <row r="60">
          <cell r="G60"/>
          <cell r="H60"/>
          <cell r="I60"/>
        </row>
        <row r="61">
          <cell r="F61">
            <v>0</v>
          </cell>
          <cell r="G61">
            <v>12478960</v>
          </cell>
          <cell r="H61"/>
          <cell r="I61"/>
        </row>
        <row r="62">
          <cell r="F62">
            <v>0</v>
          </cell>
          <cell r="G62">
            <v>820871.72</v>
          </cell>
          <cell r="H62"/>
          <cell r="I62"/>
        </row>
        <row r="63">
          <cell r="G63">
            <v>15313154</v>
          </cell>
          <cell r="H63"/>
          <cell r="I63"/>
        </row>
        <row r="64">
          <cell r="A64" t="str">
            <v>Hide</v>
          </cell>
          <cell r="F64">
            <v>0</v>
          </cell>
          <cell r="G64">
            <v>0</v>
          </cell>
          <cell r="H64"/>
          <cell r="I64"/>
        </row>
        <row r="65">
          <cell r="A65" t="str">
            <v>Hide</v>
          </cell>
          <cell r="F65">
            <v>0</v>
          </cell>
          <cell r="G65">
            <v>0</v>
          </cell>
          <cell r="H65"/>
          <cell r="I65"/>
        </row>
        <row r="66">
          <cell r="A66" t="str">
            <v>Hide</v>
          </cell>
          <cell r="F66">
            <v>0</v>
          </cell>
          <cell r="G66">
            <v>0</v>
          </cell>
          <cell r="H66"/>
          <cell r="I66"/>
        </row>
        <row r="67">
          <cell r="A67" t="str">
            <v>Hide</v>
          </cell>
          <cell r="F67">
            <v>0</v>
          </cell>
          <cell r="G67">
            <v>0</v>
          </cell>
          <cell r="H67"/>
          <cell r="I67"/>
        </row>
        <row r="68">
          <cell r="A68" t="str">
            <v>Hide</v>
          </cell>
          <cell r="F68">
            <v>0</v>
          </cell>
          <cell r="G68">
            <v>0</v>
          </cell>
          <cell r="H68"/>
          <cell r="I68"/>
        </row>
        <row r="69">
          <cell r="A69" t="str">
            <v>Show</v>
          </cell>
          <cell r="F69">
            <v>0</v>
          </cell>
          <cell r="G69">
            <v>14867140</v>
          </cell>
          <cell r="H69"/>
          <cell r="I69"/>
        </row>
        <row r="70">
          <cell r="A70" t="str">
            <v>Show</v>
          </cell>
          <cell r="F70">
            <v>0</v>
          </cell>
          <cell r="G70">
            <v>446014.00000000198</v>
          </cell>
          <cell r="H70"/>
          <cell r="I70"/>
        </row>
        <row r="71">
          <cell r="F71">
            <v>0</v>
          </cell>
          <cell r="G71">
            <v>289814</v>
          </cell>
          <cell r="H71"/>
          <cell r="I71"/>
        </row>
        <row r="72">
          <cell r="F72">
            <v>0</v>
          </cell>
          <cell r="G72">
            <v>1317926.4550000001</v>
          </cell>
          <cell r="H72"/>
          <cell r="I72"/>
        </row>
        <row r="73">
          <cell r="F73">
            <v>0</v>
          </cell>
          <cell r="G73">
            <v>848045</v>
          </cell>
          <cell r="H73"/>
          <cell r="I73"/>
        </row>
        <row r="74">
          <cell r="F74">
            <v>0</v>
          </cell>
          <cell r="G74">
            <v>50000</v>
          </cell>
          <cell r="H74"/>
          <cell r="I74"/>
        </row>
        <row r="75">
          <cell r="F75">
            <v>0</v>
          </cell>
          <cell r="G75">
            <v>2417261.5</v>
          </cell>
          <cell r="H75"/>
          <cell r="I75"/>
        </row>
        <row r="76">
          <cell r="F76">
            <v>0</v>
          </cell>
          <cell r="G76">
            <v>0</v>
          </cell>
          <cell r="H76"/>
          <cell r="I76"/>
        </row>
        <row r="77">
          <cell r="F77">
            <v>0</v>
          </cell>
          <cell r="G77">
            <v>150000</v>
          </cell>
          <cell r="H77"/>
          <cell r="I77"/>
        </row>
        <row r="78">
          <cell r="F78">
            <v>0</v>
          </cell>
          <cell r="G78">
            <v>0</v>
          </cell>
          <cell r="H78"/>
          <cell r="I78"/>
        </row>
        <row r="79">
          <cell r="F79">
            <v>0</v>
          </cell>
          <cell r="G79">
            <v>612135</v>
          </cell>
          <cell r="H79"/>
          <cell r="I79"/>
        </row>
        <row r="80">
          <cell r="F80">
            <v>0</v>
          </cell>
          <cell r="G80">
            <v>0</v>
          </cell>
          <cell r="H80"/>
          <cell r="I80"/>
        </row>
        <row r="81">
          <cell r="G81">
            <v>34298167.674999997</v>
          </cell>
          <cell r="H81"/>
          <cell r="I81"/>
        </row>
        <row r="82">
          <cell r="F82">
            <v>0</v>
          </cell>
          <cell r="G82">
            <v>0</v>
          </cell>
          <cell r="H82"/>
          <cell r="I82"/>
        </row>
        <row r="83">
          <cell r="F83">
            <v>0</v>
          </cell>
          <cell r="G83">
            <v>0</v>
          </cell>
          <cell r="H83"/>
          <cell r="I83"/>
        </row>
        <row r="84">
          <cell r="G84">
            <v>34298167.674999997</v>
          </cell>
          <cell r="H84"/>
          <cell r="I84"/>
        </row>
        <row r="85">
          <cell r="G85"/>
          <cell r="H85"/>
          <cell r="I85"/>
        </row>
        <row r="86">
          <cell r="G86"/>
          <cell r="H86"/>
          <cell r="I86"/>
        </row>
        <row r="87">
          <cell r="G87">
            <v>3791416.0750000002</v>
          </cell>
          <cell r="H87"/>
          <cell r="I87"/>
        </row>
        <row r="88">
          <cell r="F88">
            <v>0</v>
          </cell>
          <cell r="G88">
            <v>3791416.0750000002</v>
          </cell>
          <cell r="H88"/>
          <cell r="I88"/>
        </row>
        <row r="89">
          <cell r="F89">
            <v>0</v>
          </cell>
          <cell r="G89">
            <v>0.109420901791523</v>
          </cell>
          <cell r="H89"/>
          <cell r="I89"/>
        </row>
        <row r="90">
          <cell r="G90"/>
          <cell r="H90"/>
          <cell r="I90"/>
        </row>
        <row r="91">
          <cell r="F91">
            <v>0</v>
          </cell>
          <cell r="G91">
            <v>252453.544037085</v>
          </cell>
          <cell r="H91"/>
          <cell r="I91"/>
        </row>
        <row r="92">
          <cell r="F92">
            <v>0</v>
          </cell>
          <cell r="G92">
            <v>252454</v>
          </cell>
          <cell r="H92"/>
          <cell r="I92"/>
        </row>
        <row r="93">
          <cell r="F93">
            <v>0</v>
          </cell>
          <cell r="G93">
            <v>1.00828476223943</v>
          </cell>
          <cell r="H93"/>
          <cell r="I93"/>
        </row>
        <row r="94">
          <cell r="F94">
            <v>0</v>
          </cell>
          <cell r="G94">
            <v>0.216899083760133</v>
          </cell>
          <cell r="H94"/>
          <cell r="I94"/>
        </row>
        <row r="95">
          <cell r="G95"/>
          <cell r="H95"/>
          <cell r="I95"/>
        </row>
        <row r="96">
          <cell r="F96">
            <v>0</v>
          </cell>
          <cell r="G96" t="str">
            <v>N.A.</v>
          </cell>
          <cell r="H96"/>
          <cell r="I96"/>
        </row>
        <row r="97">
          <cell r="F97">
            <v>0</v>
          </cell>
          <cell r="G97">
            <v>0</v>
          </cell>
          <cell r="H97"/>
          <cell r="I97"/>
        </row>
        <row r="98">
          <cell r="F98">
            <v>0</v>
          </cell>
          <cell r="G98">
            <v>29830469.379999999</v>
          </cell>
          <cell r="H98"/>
          <cell r="I98"/>
        </row>
        <row r="99">
          <cell r="F99">
            <v>0</v>
          </cell>
          <cell r="G99" t="str">
            <v>N.A.</v>
          </cell>
          <cell r="H99"/>
          <cell r="I99"/>
        </row>
        <row r="100">
          <cell r="G100"/>
          <cell r="H100"/>
          <cell r="I100"/>
        </row>
        <row r="101">
          <cell r="F101">
            <v>0</v>
          </cell>
          <cell r="G101">
            <v>0</v>
          </cell>
          <cell r="H101"/>
          <cell r="I101"/>
        </row>
        <row r="102">
          <cell r="F102">
            <v>0</v>
          </cell>
          <cell r="G102">
            <v>44515</v>
          </cell>
          <cell r="H102"/>
          <cell r="I102"/>
        </row>
        <row r="103">
          <cell r="F103">
            <v>0</v>
          </cell>
          <cell r="G103">
            <v>5.54710450895761E-2</v>
          </cell>
          <cell r="H103"/>
          <cell r="I103"/>
        </row>
        <row r="104">
          <cell r="F104" t="str">
            <v>0</v>
          </cell>
          <cell r="G104" t="str">
            <v>1 Years, 12 Months</v>
          </cell>
          <cell r="H104"/>
          <cell r="I104"/>
        </row>
        <row r="105">
          <cell r="F105" t="str">
            <v>0</v>
          </cell>
          <cell r="G105" t="str">
            <v>21 Years, 1 Months</v>
          </cell>
          <cell r="H105"/>
          <cell r="I105"/>
        </row>
        <row r="123">
          <cell r="F123">
            <v>0</v>
          </cell>
          <cell r="G123">
            <v>0</v>
          </cell>
          <cell r="H123"/>
          <cell r="I123"/>
        </row>
        <row r="124">
          <cell r="F124">
            <v>0</v>
          </cell>
          <cell r="G124">
            <v>0</v>
          </cell>
          <cell r="H124"/>
          <cell r="I124"/>
        </row>
        <row r="125">
          <cell r="F125">
            <v>0</v>
          </cell>
          <cell r="G125">
            <v>0</v>
          </cell>
          <cell r="H125"/>
          <cell r="I125"/>
        </row>
        <row r="126">
          <cell r="F126">
            <v>0</v>
          </cell>
          <cell r="G126" t="str">
            <v>N.A.</v>
          </cell>
          <cell r="H126"/>
          <cell r="I126"/>
        </row>
        <row r="127">
          <cell r="G127" t="str">
            <v>N.A.</v>
          </cell>
          <cell r="H127"/>
          <cell r="I127"/>
        </row>
        <row r="128">
          <cell r="F128">
            <v>0</v>
          </cell>
          <cell r="G128" t="str">
            <v>N.A.</v>
          </cell>
          <cell r="H128"/>
          <cell r="I128"/>
        </row>
        <row r="129">
          <cell r="F129">
            <v>0</v>
          </cell>
          <cell r="G129">
            <v>0</v>
          </cell>
          <cell r="H129"/>
          <cell r="I129"/>
        </row>
        <row r="130">
          <cell r="F130">
            <v>0</v>
          </cell>
          <cell r="G130">
            <v>3791416.0739000002</v>
          </cell>
          <cell r="H130"/>
          <cell r="I130"/>
        </row>
        <row r="131">
          <cell r="F131">
            <v>0</v>
          </cell>
          <cell r="G131" t="str">
            <v>N.A.</v>
          </cell>
          <cell r="H131"/>
          <cell r="I131"/>
        </row>
        <row r="132">
          <cell r="F132">
            <v>0</v>
          </cell>
          <cell r="G132" t="str">
            <v>N.A.</v>
          </cell>
          <cell r="H132"/>
          <cell r="I132"/>
        </row>
        <row r="133">
          <cell r="G133" t="str">
            <v>N.A.</v>
          </cell>
          <cell r="H133"/>
          <cell r="I133"/>
        </row>
        <row r="134">
          <cell r="F134">
            <v>0</v>
          </cell>
          <cell r="G134" t="str">
            <v>N.A.</v>
          </cell>
          <cell r="H134"/>
          <cell r="I134"/>
        </row>
        <row r="135">
          <cell r="F135">
            <v>0</v>
          </cell>
          <cell r="G135" t="str">
            <v>N.A.</v>
          </cell>
          <cell r="H135"/>
          <cell r="I135"/>
        </row>
        <row r="136">
          <cell r="F136">
            <v>0</v>
          </cell>
          <cell r="G136">
            <v>0</v>
          </cell>
          <cell r="H136"/>
          <cell r="I136"/>
        </row>
        <row r="137">
          <cell r="F137"/>
          <cell r="G137" t="str">
            <v xml:space="preserve"> of Land Purchase Price.</v>
          </cell>
          <cell r="H137"/>
          <cell r="I137"/>
        </row>
        <row r="138">
          <cell r="C138"/>
          <cell r="G138"/>
          <cell r="H138"/>
          <cell r="I138"/>
        </row>
        <row r="139">
          <cell r="C139"/>
          <cell r="F139">
            <v>0</v>
          </cell>
          <cell r="G139">
            <v>0</v>
          </cell>
          <cell r="H139"/>
          <cell r="I139"/>
        </row>
        <row r="140">
          <cell r="C140"/>
          <cell r="F140">
            <v>0</v>
          </cell>
          <cell r="G140">
            <v>0</v>
          </cell>
          <cell r="H140"/>
          <cell r="I140"/>
        </row>
        <row r="141">
          <cell r="C141"/>
          <cell r="F141">
            <v>0</v>
          </cell>
          <cell r="G141">
            <v>0</v>
          </cell>
          <cell r="H141"/>
          <cell r="I141"/>
        </row>
        <row r="142">
          <cell r="C142"/>
          <cell r="F142">
            <v>0</v>
          </cell>
          <cell r="G142" t="str">
            <v>N.A.</v>
          </cell>
          <cell r="H142"/>
          <cell r="I142"/>
        </row>
        <row r="143">
          <cell r="C143"/>
          <cell r="G143" t="str">
            <v>N.A.</v>
          </cell>
          <cell r="H143"/>
          <cell r="I143"/>
        </row>
        <row r="144">
          <cell r="C144"/>
          <cell r="F144">
            <v>0</v>
          </cell>
          <cell r="G144" t="str">
            <v>N.A.</v>
          </cell>
          <cell r="H144"/>
          <cell r="I144"/>
        </row>
        <row r="145">
          <cell r="C145"/>
          <cell r="F145">
            <v>0</v>
          </cell>
          <cell r="G145">
            <v>0</v>
          </cell>
          <cell r="H145"/>
          <cell r="I145"/>
        </row>
        <row r="146">
          <cell r="C146"/>
          <cell r="F146">
            <v>0</v>
          </cell>
          <cell r="G146">
            <v>0</v>
          </cell>
          <cell r="H146"/>
          <cell r="I146"/>
        </row>
        <row r="147">
          <cell r="C147"/>
          <cell r="F147">
            <v>0</v>
          </cell>
          <cell r="G147">
            <v>0</v>
          </cell>
          <cell r="H147"/>
          <cell r="I147"/>
        </row>
        <row r="148">
          <cell r="C148"/>
          <cell r="F148">
            <v>0</v>
          </cell>
          <cell r="G148">
            <v>0</v>
          </cell>
          <cell r="H148"/>
          <cell r="I148"/>
        </row>
        <row r="149">
          <cell r="C149"/>
          <cell r="F149">
            <v>0</v>
          </cell>
          <cell r="G149">
            <v>0</v>
          </cell>
          <cell r="H149"/>
          <cell r="I149"/>
        </row>
        <row r="150">
          <cell r="C150"/>
          <cell r="F150">
            <v>0</v>
          </cell>
          <cell r="G150" t="str">
            <v>N.A.</v>
          </cell>
          <cell r="H150"/>
          <cell r="I150"/>
        </row>
        <row r="151">
          <cell r="C151"/>
          <cell r="F151">
            <v>0</v>
          </cell>
          <cell r="G151" t="str">
            <v>N.A.</v>
          </cell>
          <cell r="H151"/>
          <cell r="I151"/>
        </row>
        <row r="152">
          <cell r="C152"/>
          <cell r="G152" t="str">
            <v>N.A.</v>
          </cell>
          <cell r="H152"/>
          <cell r="I152"/>
        </row>
        <row r="153">
          <cell r="C153"/>
          <cell r="F153">
            <v>0</v>
          </cell>
          <cell r="G153" t="str">
            <v>N.A.</v>
          </cell>
          <cell r="H153"/>
          <cell r="I153"/>
        </row>
        <row r="154">
          <cell r="C154"/>
          <cell r="F154">
            <v>0</v>
          </cell>
          <cell r="G154" t="str">
            <v>N.A.</v>
          </cell>
          <cell r="H154"/>
          <cell r="I154"/>
        </row>
        <row r="155">
          <cell r="C155"/>
          <cell r="F155">
            <v>0</v>
          </cell>
          <cell r="G155">
            <v>0</v>
          </cell>
          <cell r="H155"/>
          <cell r="I155"/>
        </row>
        <row r="156">
          <cell r="C156"/>
          <cell r="F156"/>
          <cell r="G156" t="str">
            <v xml:space="preserve"> of Land Purchase Price.</v>
          </cell>
          <cell r="H156"/>
          <cell r="I156"/>
        </row>
        <row r="157">
          <cell r="C157"/>
          <cell r="G157"/>
          <cell r="H157"/>
          <cell r="I157"/>
        </row>
        <row r="158">
          <cell r="C158"/>
          <cell r="F158">
            <v>0</v>
          </cell>
          <cell r="G158">
            <v>0</v>
          </cell>
          <cell r="H158"/>
          <cell r="I158"/>
        </row>
        <row r="159">
          <cell r="C159"/>
          <cell r="F159">
            <v>0</v>
          </cell>
          <cell r="G159">
            <v>0</v>
          </cell>
          <cell r="H159"/>
          <cell r="I159"/>
        </row>
        <row r="160">
          <cell r="C160"/>
          <cell r="F160">
            <v>0</v>
          </cell>
          <cell r="G160">
            <v>0</v>
          </cell>
          <cell r="H160"/>
          <cell r="I160"/>
        </row>
        <row r="161">
          <cell r="C161"/>
          <cell r="F161">
            <v>0</v>
          </cell>
          <cell r="G161" t="str">
            <v>N.A.</v>
          </cell>
          <cell r="H161"/>
          <cell r="I161"/>
        </row>
        <row r="162">
          <cell r="C162"/>
          <cell r="G162" t="str">
            <v>N.A.</v>
          </cell>
          <cell r="H162"/>
          <cell r="I162"/>
        </row>
        <row r="163">
          <cell r="C163"/>
          <cell r="F163">
            <v>0</v>
          </cell>
          <cell r="G163" t="str">
            <v>N.A.</v>
          </cell>
          <cell r="H163"/>
          <cell r="I163"/>
        </row>
        <row r="164">
          <cell r="C164"/>
          <cell r="F164">
            <v>0</v>
          </cell>
          <cell r="G164">
            <v>0</v>
          </cell>
          <cell r="H164"/>
          <cell r="I164"/>
        </row>
        <row r="165">
          <cell r="C165"/>
          <cell r="F165">
            <v>0</v>
          </cell>
          <cell r="G165">
            <v>0</v>
          </cell>
          <cell r="H165"/>
          <cell r="I165"/>
        </row>
        <row r="166">
          <cell r="C166"/>
          <cell r="F166">
            <v>0</v>
          </cell>
          <cell r="G166">
            <v>0</v>
          </cell>
          <cell r="H166"/>
          <cell r="I166"/>
        </row>
        <row r="167">
          <cell r="C167"/>
          <cell r="F167">
            <v>0</v>
          </cell>
          <cell r="G167">
            <v>0</v>
          </cell>
          <cell r="H167"/>
          <cell r="I167"/>
        </row>
        <row r="168">
          <cell r="C168"/>
          <cell r="F168">
            <v>0</v>
          </cell>
          <cell r="G168">
            <v>0</v>
          </cell>
          <cell r="H168"/>
          <cell r="I168"/>
        </row>
        <row r="169">
          <cell r="C169"/>
          <cell r="F169">
            <v>0</v>
          </cell>
          <cell r="G169" t="str">
            <v>N.A.</v>
          </cell>
          <cell r="H169"/>
          <cell r="I169"/>
        </row>
        <row r="170">
          <cell r="C170"/>
          <cell r="F170">
            <v>0</v>
          </cell>
          <cell r="G170" t="str">
            <v>N.A.</v>
          </cell>
          <cell r="H170"/>
          <cell r="I170"/>
        </row>
        <row r="171">
          <cell r="C171"/>
          <cell r="G171" t="str">
            <v>N.A.</v>
          </cell>
          <cell r="H171"/>
          <cell r="I171"/>
        </row>
        <row r="172">
          <cell r="C172"/>
          <cell r="F172">
            <v>0</v>
          </cell>
          <cell r="G172" t="str">
            <v>N.A.</v>
          </cell>
          <cell r="H172"/>
          <cell r="I172"/>
        </row>
        <row r="173">
          <cell r="C173"/>
          <cell r="F173">
            <v>0</v>
          </cell>
          <cell r="G173" t="str">
            <v>N.A.</v>
          </cell>
          <cell r="H173"/>
          <cell r="I173"/>
        </row>
        <row r="174">
          <cell r="C174"/>
          <cell r="F174">
            <v>0</v>
          </cell>
          <cell r="G174">
            <v>0</v>
          </cell>
          <cell r="H174"/>
          <cell r="I174"/>
        </row>
        <row r="175">
          <cell r="C175"/>
          <cell r="F175"/>
          <cell r="G175" t="str">
            <v xml:space="preserve"> of Land Purchase Price.</v>
          </cell>
          <cell r="H175"/>
          <cell r="I175"/>
        </row>
        <row r="176">
          <cell r="C176"/>
          <cell r="G176"/>
          <cell r="H176"/>
          <cell r="I176"/>
        </row>
        <row r="177">
          <cell r="C177"/>
          <cell r="F177">
            <v>0</v>
          </cell>
          <cell r="G177">
            <v>0</v>
          </cell>
          <cell r="H177"/>
          <cell r="I177"/>
        </row>
        <row r="178">
          <cell r="C178"/>
          <cell r="F178">
            <v>0</v>
          </cell>
          <cell r="G178">
            <v>0</v>
          </cell>
          <cell r="H178"/>
          <cell r="I178"/>
        </row>
        <row r="179">
          <cell r="C179"/>
          <cell r="F179">
            <v>0</v>
          </cell>
          <cell r="G179">
            <v>0</v>
          </cell>
          <cell r="H179"/>
          <cell r="I179"/>
        </row>
        <row r="180">
          <cell r="C180"/>
          <cell r="F180">
            <v>0</v>
          </cell>
          <cell r="G180" t="str">
            <v>N.A.</v>
          </cell>
          <cell r="H180"/>
          <cell r="I180"/>
        </row>
        <row r="181">
          <cell r="C181"/>
          <cell r="G181" t="str">
            <v>N.A.</v>
          </cell>
          <cell r="H181"/>
          <cell r="I181"/>
        </row>
        <row r="182">
          <cell r="C182"/>
          <cell r="F182">
            <v>0</v>
          </cell>
          <cell r="G182" t="str">
            <v>N.A.</v>
          </cell>
          <cell r="H182"/>
          <cell r="I182"/>
        </row>
        <row r="183">
          <cell r="C183"/>
          <cell r="F183">
            <v>0</v>
          </cell>
          <cell r="G183">
            <v>0</v>
          </cell>
          <cell r="H183"/>
          <cell r="I183"/>
        </row>
        <row r="184">
          <cell r="C184"/>
          <cell r="F184">
            <v>0</v>
          </cell>
          <cell r="G184">
            <v>0</v>
          </cell>
          <cell r="H184"/>
          <cell r="I184"/>
        </row>
        <row r="185">
          <cell r="C185"/>
          <cell r="F185">
            <v>0</v>
          </cell>
          <cell r="G185">
            <v>0</v>
          </cell>
          <cell r="H185"/>
          <cell r="I185"/>
        </row>
        <row r="186">
          <cell r="C186"/>
          <cell r="F186">
            <v>0</v>
          </cell>
          <cell r="G186">
            <v>0</v>
          </cell>
          <cell r="H186"/>
          <cell r="I186"/>
        </row>
        <row r="187">
          <cell r="C187"/>
          <cell r="F187">
            <v>0</v>
          </cell>
          <cell r="G187">
            <v>0</v>
          </cell>
          <cell r="H187"/>
          <cell r="I187"/>
        </row>
        <row r="188">
          <cell r="C188"/>
          <cell r="F188">
            <v>0</v>
          </cell>
          <cell r="G188" t="str">
            <v>N.A.</v>
          </cell>
          <cell r="H188"/>
          <cell r="I188"/>
        </row>
        <row r="189">
          <cell r="C189"/>
          <cell r="F189">
            <v>0</v>
          </cell>
          <cell r="G189" t="str">
            <v>N.A.</v>
          </cell>
          <cell r="H189"/>
          <cell r="I189"/>
        </row>
        <row r="190">
          <cell r="C190"/>
          <cell r="G190" t="str">
            <v>N.A.</v>
          </cell>
          <cell r="H190"/>
          <cell r="I190"/>
        </row>
        <row r="191">
          <cell r="C191"/>
          <cell r="F191">
            <v>0</v>
          </cell>
          <cell r="G191" t="str">
            <v>N.A.</v>
          </cell>
          <cell r="H191"/>
          <cell r="I191"/>
        </row>
        <row r="192">
          <cell r="C192"/>
          <cell r="F192">
            <v>0</v>
          </cell>
          <cell r="G192" t="str">
            <v>N.A.</v>
          </cell>
          <cell r="H192"/>
          <cell r="I192"/>
        </row>
        <row r="193">
          <cell r="C193"/>
          <cell r="F193">
            <v>0</v>
          </cell>
          <cell r="G193">
            <v>0</v>
          </cell>
          <cell r="H193"/>
          <cell r="I193"/>
        </row>
        <row r="194">
          <cell r="C194"/>
          <cell r="F194"/>
          <cell r="G194" t="str">
            <v xml:space="preserve"> of Land Purchase Price.</v>
          </cell>
          <cell r="H194"/>
          <cell r="I194"/>
        </row>
        <row r="195">
          <cell r="G195"/>
          <cell r="H195"/>
          <cell r="I195"/>
        </row>
        <row r="196">
          <cell r="F196">
            <v>0</v>
          </cell>
          <cell r="G196">
            <v>29830469.378899999</v>
          </cell>
          <cell r="H196"/>
          <cell r="I196"/>
        </row>
        <row r="197">
          <cell r="F197">
            <v>0</v>
          </cell>
          <cell r="G197">
            <v>1</v>
          </cell>
          <cell r="H197"/>
          <cell r="I197"/>
        </row>
        <row r="198">
          <cell r="F198">
            <v>0</v>
          </cell>
          <cell r="G198">
            <v>29830469.378899999</v>
          </cell>
          <cell r="H198"/>
          <cell r="I198"/>
        </row>
        <row r="199">
          <cell r="F199">
            <v>0</v>
          </cell>
          <cell r="G199">
            <v>44484</v>
          </cell>
          <cell r="H199"/>
          <cell r="I199"/>
        </row>
        <row r="200">
          <cell r="G200" t="str">
            <v>Month 12</v>
          </cell>
          <cell r="H200"/>
          <cell r="I200"/>
        </row>
        <row r="201">
          <cell r="F201">
            <v>0</v>
          </cell>
          <cell r="G201" t="str">
            <v>N.A.</v>
          </cell>
          <cell r="H201"/>
          <cell r="I201"/>
        </row>
        <row r="202">
          <cell r="F202">
            <v>0</v>
          </cell>
          <cell r="G202">
            <v>0</v>
          </cell>
          <cell r="H202"/>
          <cell r="I202"/>
        </row>
        <row r="203">
          <cell r="F203">
            <v>0</v>
          </cell>
          <cell r="G203">
            <v>0</v>
          </cell>
          <cell r="H203"/>
          <cell r="I203"/>
        </row>
        <row r="204">
          <cell r="F204">
            <v>0</v>
          </cell>
          <cell r="G204">
            <v>0</v>
          </cell>
          <cell r="H204"/>
          <cell r="I204"/>
        </row>
        <row r="205">
          <cell r="F205">
            <v>0</v>
          </cell>
          <cell r="G205">
            <v>0</v>
          </cell>
          <cell r="H205"/>
          <cell r="I205"/>
        </row>
        <row r="206">
          <cell r="F206">
            <v>0</v>
          </cell>
          <cell r="G206">
            <v>0</v>
          </cell>
          <cell r="H206"/>
          <cell r="I206"/>
        </row>
        <row r="207">
          <cell r="F207">
            <v>0</v>
          </cell>
          <cell r="G207">
            <v>44515</v>
          </cell>
          <cell r="H207"/>
          <cell r="I207"/>
        </row>
        <row r="208">
          <cell r="G208" t="str">
            <v>Month 13</v>
          </cell>
          <cell r="H208"/>
          <cell r="I208"/>
        </row>
        <row r="209">
          <cell r="F209">
            <v>0</v>
          </cell>
          <cell r="G209">
            <v>0</v>
          </cell>
          <cell r="H209"/>
          <cell r="I209"/>
        </row>
        <row r="210">
          <cell r="F210">
            <v>0</v>
          </cell>
          <cell r="G210">
            <v>0.77600154466621096</v>
          </cell>
          <cell r="H210"/>
          <cell r="I210"/>
        </row>
        <row r="211">
          <cell r="F211">
            <v>0</v>
          </cell>
          <cell r="G211">
            <v>2.39046117456102</v>
          </cell>
          <cell r="H211"/>
          <cell r="I211"/>
        </row>
        <row r="212">
          <cell r="F212"/>
          <cell r="G212" t="str">
            <v xml:space="preserve"> of Land Purchase Price.</v>
          </cell>
          <cell r="H212"/>
          <cell r="I212"/>
        </row>
        <row r="213">
          <cell r="C213"/>
          <cell r="G213"/>
          <cell r="H213"/>
          <cell r="I213"/>
        </row>
        <row r="214">
          <cell r="C214"/>
          <cell r="F214">
            <v>0</v>
          </cell>
          <cell r="G214">
            <v>0</v>
          </cell>
          <cell r="H214"/>
          <cell r="I214"/>
        </row>
        <row r="215">
          <cell r="C215"/>
          <cell r="F215">
            <v>0</v>
          </cell>
          <cell r="G215">
            <v>0</v>
          </cell>
          <cell r="H215"/>
          <cell r="I215"/>
        </row>
        <row r="216">
          <cell r="C216"/>
          <cell r="F216">
            <v>0</v>
          </cell>
          <cell r="G216">
            <v>0</v>
          </cell>
          <cell r="H216"/>
          <cell r="I216"/>
        </row>
        <row r="217">
          <cell r="C217"/>
          <cell r="F217">
            <v>0</v>
          </cell>
          <cell r="G217" t="str">
            <v>N.A.</v>
          </cell>
          <cell r="H217"/>
          <cell r="I217"/>
        </row>
        <row r="218">
          <cell r="C218"/>
          <cell r="G218" t="str">
            <v>N.A.</v>
          </cell>
          <cell r="H218"/>
          <cell r="I218"/>
        </row>
        <row r="219">
          <cell r="C219"/>
          <cell r="F219">
            <v>0</v>
          </cell>
          <cell r="G219" t="str">
            <v>N.A.</v>
          </cell>
          <cell r="H219"/>
          <cell r="I219"/>
        </row>
        <row r="220">
          <cell r="C220"/>
          <cell r="F220">
            <v>0</v>
          </cell>
          <cell r="G220">
            <v>0</v>
          </cell>
          <cell r="H220"/>
          <cell r="I220"/>
        </row>
        <row r="221">
          <cell r="C221"/>
          <cell r="F221">
            <v>0</v>
          </cell>
          <cell r="G221">
            <v>0</v>
          </cell>
          <cell r="H221"/>
          <cell r="I221"/>
        </row>
        <row r="222">
          <cell r="C222"/>
          <cell r="F222">
            <v>0</v>
          </cell>
          <cell r="G222">
            <v>0</v>
          </cell>
          <cell r="H222"/>
          <cell r="I222"/>
        </row>
        <row r="223">
          <cell r="C223"/>
          <cell r="F223">
            <v>0</v>
          </cell>
          <cell r="G223">
            <v>0</v>
          </cell>
          <cell r="H223"/>
          <cell r="I223"/>
        </row>
        <row r="224">
          <cell r="C224"/>
          <cell r="F224">
            <v>0</v>
          </cell>
          <cell r="G224">
            <v>3791416.0739000002</v>
          </cell>
          <cell r="H224"/>
          <cell r="I224"/>
        </row>
        <row r="225">
          <cell r="C225"/>
          <cell r="F225">
            <v>0</v>
          </cell>
          <cell r="G225" t="str">
            <v>N.A.</v>
          </cell>
          <cell r="H225"/>
          <cell r="I225"/>
        </row>
        <row r="226">
          <cell r="C226"/>
          <cell r="F226">
            <v>0</v>
          </cell>
          <cell r="G226" t="str">
            <v>N.A.</v>
          </cell>
          <cell r="H226"/>
          <cell r="I226"/>
        </row>
        <row r="227">
          <cell r="C227"/>
          <cell r="G227" t="str">
            <v>N.A.</v>
          </cell>
          <cell r="H227"/>
          <cell r="I227"/>
        </row>
        <row r="228">
          <cell r="C228"/>
          <cell r="F228">
            <v>0</v>
          </cell>
          <cell r="G228" t="str">
            <v>N.A.</v>
          </cell>
          <cell r="H228"/>
          <cell r="I228"/>
        </row>
        <row r="229">
          <cell r="C229"/>
          <cell r="F229">
            <v>0</v>
          </cell>
          <cell r="G229">
            <v>0</v>
          </cell>
          <cell r="H229"/>
          <cell r="I229"/>
        </row>
        <row r="230">
          <cell r="C230"/>
          <cell r="F230"/>
          <cell r="G230" t="str">
            <v xml:space="preserve"> of Land Purchase Price.</v>
          </cell>
          <cell r="H230"/>
          <cell r="I230"/>
        </row>
        <row r="231">
          <cell r="C231"/>
          <cell r="G231"/>
          <cell r="H231"/>
          <cell r="I231"/>
        </row>
        <row r="232">
          <cell r="C232"/>
          <cell r="F232">
            <v>0</v>
          </cell>
          <cell r="G232">
            <v>29830469.378899999</v>
          </cell>
          <cell r="H232"/>
          <cell r="I232"/>
        </row>
        <row r="233">
          <cell r="C233"/>
          <cell r="F233">
            <v>0</v>
          </cell>
          <cell r="G233">
            <v>1</v>
          </cell>
          <cell r="H233"/>
          <cell r="I233"/>
        </row>
        <row r="234">
          <cell r="C234"/>
          <cell r="F234">
            <v>0</v>
          </cell>
          <cell r="G234">
            <v>29830469.379999999</v>
          </cell>
          <cell r="H234"/>
          <cell r="I234"/>
        </row>
        <row r="235">
          <cell r="C235"/>
          <cell r="F235">
            <v>0</v>
          </cell>
          <cell r="G235">
            <v>44484</v>
          </cell>
          <cell r="H235"/>
          <cell r="I235"/>
        </row>
        <row r="236">
          <cell r="C236"/>
          <cell r="G236" t="str">
            <v>Month 12</v>
          </cell>
          <cell r="H236"/>
          <cell r="I236"/>
        </row>
        <row r="237">
          <cell r="C237"/>
          <cell r="F237">
            <v>0</v>
          </cell>
          <cell r="G237" t="str">
            <v>N.A.</v>
          </cell>
          <cell r="H237"/>
          <cell r="I237"/>
        </row>
        <row r="238">
          <cell r="C238"/>
          <cell r="F238">
            <v>0</v>
          </cell>
          <cell r="G238">
            <v>0</v>
          </cell>
          <cell r="H238"/>
          <cell r="I238"/>
        </row>
        <row r="239">
          <cell r="C239"/>
          <cell r="F239">
            <v>0</v>
          </cell>
          <cell r="G239">
            <v>0</v>
          </cell>
          <cell r="H239"/>
          <cell r="I239"/>
        </row>
        <row r="240">
          <cell r="C240"/>
          <cell r="F240">
            <v>0</v>
          </cell>
          <cell r="G240">
            <v>0</v>
          </cell>
          <cell r="H240"/>
          <cell r="I240"/>
        </row>
        <row r="241">
          <cell r="C241"/>
          <cell r="F241">
            <v>0</v>
          </cell>
          <cell r="G241">
            <v>0</v>
          </cell>
          <cell r="H241"/>
          <cell r="I241"/>
        </row>
        <row r="242">
          <cell r="C242"/>
          <cell r="F242">
            <v>0</v>
          </cell>
          <cell r="G242">
            <v>0</v>
          </cell>
          <cell r="H242"/>
          <cell r="I242"/>
        </row>
        <row r="243">
          <cell r="C243"/>
          <cell r="F243">
            <v>0</v>
          </cell>
          <cell r="G243">
            <v>0</v>
          </cell>
          <cell r="H243"/>
          <cell r="I243"/>
        </row>
        <row r="244">
          <cell r="C244"/>
          <cell r="F244">
            <v>0</v>
          </cell>
          <cell r="G244">
            <v>44515</v>
          </cell>
          <cell r="H244"/>
          <cell r="I244"/>
        </row>
        <row r="245">
          <cell r="C245"/>
          <cell r="G245" t="str">
            <v>Month 13</v>
          </cell>
          <cell r="H245"/>
          <cell r="I245"/>
        </row>
        <row r="246">
          <cell r="C246"/>
          <cell r="F246">
            <v>0</v>
          </cell>
          <cell r="G246" t="str">
            <v>N.A.</v>
          </cell>
          <cell r="H246"/>
          <cell r="I246"/>
        </row>
        <row r="247">
          <cell r="C247"/>
          <cell r="F247">
            <v>0</v>
          </cell>
          <cell r="G247">
            <v>0.77600154469482696</v>
          </cell>
          <cell r="H247"/>
          <cell r="I247"/>
        </row>
        <row r="248">
          <cell r="C248"/>
          <cell r="F248">
            <v>0</v>
          </cell>
          <cell r="G248">
            <v>2.39046117456102</v>
          </cell>
          <cell r="H248"/>
          <cell r="I248"/>
        </row>
        <row r="249">
          <cell r="C249"/>
          <cell r="F249"/>
          <cell r="G249" t="str">
            <v xml:space="preserve"> of Land Purchase Price.</v>
          </cell>
          <cell r="H249"/>
          <cell r="I249"/>
        </row>
      </sheetData>
      <sheetData sheetId="5" refreshError="1"/>
      <sheetData sheetId="6">
        <row r="9">
          <cell r="K9">
            <v>15</v>
          </cell>
        </row>
        <row r="12">
          <cell r="O12">
            <v>44119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5">
          <cell r="O25">
            <v>3.7914160750000003</v>
          </cell>
        </row>
        <row r="26">
          <cell r="O26">
            <v>3.7914160749999999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62">
          <cell r="O62">
            <v>7</v>
          </cell>
        </row>
        <row r="63">
          <cell r="O63">
            <v>0</v>
          </cell>
        </row>
        <row r="64">
          <cell r="O64">
            <v>0</v>
          </cell>
        </row>
        <row r="65">
          <cell r="O65">
            <v>0</v>
          </cell>
        </row>
      </sheetData>
      <sheetData sheetId="7">
        <row r="20">
          <cell r="D20" t="b">
            <v>1</v>
          </cell>
        </row>
      </sheetData>
      <sheetData sheetId="8" refreshError="1"/>
      <sheetData sheetId="9" refreshError="1"/>
      <sheetData sheetId="10">
        <row r="4">
          <cell r="S4">
            <v>0</v>
          </cell>
          <cell r="T4">
            <v>1</v>
          </cell>
          <cell r="U4">
            <v>2</v>
          </cell>
          <cell r="V4">
            <v>3</v>
          </cell>
          <cell r="W4">
            <v>4</v>
          </cell>
          <cell r="X4">
            <v>5</v>
          </cell>
          <cell r="Y4">
            <v>6</v>
          </cell>
          <cell r="Z4">
            <v>7</v>
          </cell>
          <cell r="AA4">
            <v>8</v>
          </cell>
          <cell r="AB4">
            <v>9</v>
          </cell>
          <cell r="AC4">
            <v>10</v>
          </cell>
          <cell r="AD4">
            <v>11</v>
          </cell>
          <cell r="AE4">
            <v>12</v>
          </cell>
          <cell r="AF4">
            <v>13</v>
          </cell>
          <cell r="AG4">
            <v>14</v>
          </cell>
          <cell r="AH4">
            <v>15</v>
          </cell>
          <cell r="AI4">
            <v>16</v>
          </cell>
          <cell r="AJ4">
            <v>17</v>
          </cell>
          <cell r="AK4">
            <v>18</v>
          </cell>
          <cell r="AL4">
            <v>19</v>
          </cell>
          <cell r="AM4">
            <v>20</v>
          </cell>
        </row>
        <row r="61">
          <cell r="T61" t="b">
            <v>0</v>
          </cell>
          <cell r="U61" t="b">
            <v>0</v>
          </cell>
          <cell r="V61" t="b">
            <v>0</v>
          </cell>
          <cell r="W61" t="b">
            <v>0</v>
          </cell>
          <cell r="X61" t="b">
            <v>0</v>
          </cell>
          <cell r="Y61" t="b">
            <v>0</v>
          </cell>
          <cell r="Z61" t="b">
            <v>0</v>
          </cell>
          <cell r="AA61" t="b">
            <v>0</v>
          </cell>
          <cell r="AB61" t="b">
            <v>0</v>
          </cell>
          <cell r="AC61" t="b">
            <v>0</v>
          </cell>
          <cell r="AD61" t="b">
            <v>0</v>
          </cell>
          <cell r="AE61" t="b">
            <v>0</v>
          </cell>
          <cell r="AF61" t="b">
            <v>0</v>
          </cell>
          <cell r="AG61" t="b">
            <v>0</v>
          </cell>
          <cell r="AH61" t="b">
            <v>0</v>
          </cell>
          <cell r="AI61" t="b">
            <v>0</v>
          </cell>
          <cell r="AJ61" t="b">
            <v>0</v>
          </cell>
          <cell r="AK61" t="b">
            <v>0</v>
          </cell>
          <cell r="AL61" t="b">
            <v>0</v>
          </cell>
          <cell r="AM61" t="b">
            <v>0</v>
          </cell>
        </row>
        <row r="81">
          <cell r="B81">
            <v>0</v>
          </cell>
        </row>
        <row r="82">
          <cell r="B82" t="str">
            <v>E</v>
          </cell>
        </row>
        <row r="83">
          <cell r="B83" t="str">
            <v>S</v>
          </cell>
        </row>
        <row r="84">
          <cell r="B84" t="str">
            <v>S1</v>
          </cell>
        </row>
        <row r="85">
          <cell r="B85" t="str">
            <v>S2</v>
          </cell>
        </row>
        <row r="86">
          <cell r="B86" t="str">
            <v>S3</v>
          </cell>
        </row>
        <row r="87">
          <cell r="B87" t="str">
            <v>S4</v>
          </cell>
        </row>
        <row r="88">
          <cell r="B88" t="str">
            <v>S5</v>
          </cell>
        </row>
        <row r="89">
          <cell r="B89" t="str">
            <v>S6</v>
          </cell>
        </row>
        <row r="90">
          <cell r="B90" t="str">
            <v>S7</v>
          </cell>
        </row>
        <row r="91">
          <cell r="B91" t="str">
            <v>S8</v>
          </cell>
        </row>
        <row r="92">
          <cell r="B92" t="str">
            <v>S9</v>
          </cell>
        </row>
        <row r="93">
          <cell r="B93" t="str">
            <v>S10</v>
          </cell>
        </row>
      </sheetData>
      <sheetData sheetId="11" refreshError="1"/>
      <sheetData sheetId="12">
        <row r="71">
          <cell r="B71" t="b">
            <v>1</v>
          </cell>
        </row>
        <row r="72">
          <cell r="B72" t="b">
            <v>1</v>
          </cell>
        </row>
        <row r="89">
          <cell r="B89" t="b">
            <v>1</v>
          </cell>
        </row>
        <row r="91">
          <cell r="C91">
            <v>1</v>
          </cell>
        </row>
        <row r="92">
          <cell r="C92">
            <v>1</v>
          </cell>
        </row>
        <row r="94">
          <cell r="B94" t="b">
            <v>1</v>
          </cell>
        </row>
        <row r="106">
          <cell r="C106">
            <v>4</v>
          </cell>
        </row>
        <row r="124">
          <cell r="A124">
            <v>4</v>
          </cell>
        </row>
        <row r="131">
          <cell r="H131">
            <v>1</v>
          </cell>
        </row>
        <row r="137">
          <cell r="H137">
            <v>1</v>
          </cell>
        </row>
        <row r="138">
          <cell r="H138">
            <v>1</v>
          </cell>
        </row>
        <row r="139">
          <cell r="H139">
            <v>1</v>
          </cell>
        </row>
        <row r="140">
          <cell r="H140">
            <v>1</v>
          </cell>
        </row>
        <row r="145">
          <cell r="E145">
            <v>20</v>
          </cell>
        </row>
        <row r="244">
          <cell r="B244" t="b">
            <v>0</v>
          </cell>
        </row>
        <row r="393">
          <cell r="C393" t="b">
            <v>0</v>
          </cell>
          <cell r="D393" t="b">
            <v>0</v>
          </cell>
        </row>
        <row r="400">
          <cell r="C400" t="b">
            <v>1</v>
          </cell>
        </row>
        <row r="401">
          <cell r="C401" t="b">
            <v>0</v>
          </cell>
        </row>
        <row r="407">
          <cell r="C407" t="b">
            <v>0</v>
          </cell>
        </row>
        <row r="580">
          <cell r="B580" t="str">
            <v>Refinanced by Equity</v>
          </cell>
          <cell r="E580" t="str">
            <v>Refinanced by Equity</v>
          </cell>
          <cell r="H580" t="str">
            <v>Refinanced by Equity</v>
          </cell>
        </row>
        <row r="933">
          <cell r="A933">
            <v>1</v>
          </cell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  <row r="1254">
          <cell r="A1254"/>
        </row>
        <row r="1255">
          <cell r="A1255"/>
        </row>
        <row r="1256">
          <cell r="A1256"/>
        </row>
        <row r="1257">
          <cell r="A1257"/>
        </row>
        <row r="1258">
          <cell r="A1258"/>
        </row>
        <row r="1259">
          <cell r="A1259"/>
        </row>
        <row r="1260">
          <cell r="A1260"/>
        </row>
        <row r="1261">
          <cell r="A1261"/>
        </row>
        <row r="1262">
          <cell r="A1262"/>
        </row>
        <row r="1263">
          <cell r="A1263"/>
        </row>
        <row r="1264">
          <cell r="A1264"/>
        </row>
        <row r="1265">
          <cell r="A1265"/>
        </row>
        <row r="1266">
          <cell r="A1266"/>
        </row>
        <row r="1267">
          <cell r="A1267"/>
        </row>
        <row r="1268">
          <cell r="A1268"/>
        </row>
        <row r="1269">
          <cell r="A1269"/>
        </row>
        <row r="1270">
          <cell r="A1270"/>
        </row>
        <row r="1271">
          <cell r="A1271"/>
        </row>
        <row r="1272">
          <cell r="A1272"/>
        </row>
        <row r="1273">
          <cell r="A1273"/>
        </row>
        <row r="1274">
          <cell r="A1274"/>
        </row>
        <row r="1275">
          <cell r="A1275"/>
        </row>
        <row r="1276">
          <cell r="A1276"/>
        </row>
        <row r="1277">
          <cell r="A1277"/>
        </row>
        <row r="1278">
          <cell r="A1278"/>
        </row>
        <row r="1279">
          <cell r="A1279"/>
        </row>
        <row r="1280">
          <cell r="A1280"/>
        </row>
        <row r="1281">
          <cell r="A1281"/>
        </row>
        <row r="1282">
          <cell r="A1282"/>
        </row>
        <row r="1283">
          <cell r="A1283"/>
        </row>
        <row r="1284">
          <cell r="A1284"/>
        </row>
        <row r="1285">
          <cell r="A1285"/>
        </row>
        <row r="1286">
          <cell r="A1286"/>
        </row>
        <row r="1287">
          <cell r="A1287"/>
        </row>
        <row r="1288">
          <cell r="A1288"/>
        </row>
        <row r="1289">
          <cell r="A1289"/>
        </row>
        <row r="1290">
          <cell r="A1290"/>
        </row>
        <row r="1291">
          <cell r="A1291"/>
        </row>
        <row r="1292">
          <cell r="A1292"/>
        </row>
        <row r="1293">
          <cell r="A1293"/>
        </row>
        <row r="1294">
          <cell r="A1294"/>
        </row>
        <row r="1295">
          <cell r="A1295"/>
        </row>
        <row r="1296">
          <cell r="A1296"/>
        </row>
        <row r="1297">
          <cell r="A1297"/>
        </row>
        <row r="1298">
          <cell r="A1298"/>
        </row>
        <row r="1299">
          <cell r="A1299"/>
        </row>
        <row r="1300">
          <cell r="A1300"/>
        </row>
        <row r="1301">
          <cell r="A1301"/>
        </row>
        <row r="1302">
          <cell r="A1302"/>
        </row>
        <row r="1303">
          <cell r="A1303"/>
        </row>
        <row r="1304">
          <cell r="A1304"/>
        </row>
        <row r="1305">
          <cell r="A1305"/>
        </row>
        <row r="1306">
          <cell r="A1306"/>
        </row>
        <row r="1307">
          <cell r="A1307"/>
        </row>
        <row r="1308">
          <cell r="A1308"/>
        </row>
        <row r="1309">
          <cell r="A1309"/>
        </row>
        <row r="1310">
          <cell r="A1310"/>
        </row>
        <row r="1311">
          <cell r="A1311"/>
        </row>
        <row r="1312">
          <cell r="A1312"/>
        </row>
        <row r="1313">
          <cell r="A1313"/>
        </row>
        <row r="1314">
          <cell r="A1314"/>
        </row>
        <row r="1315">
          <cell r="A1315"/>
        </row>
        <row r="1316">
          <cell r="A1316"/>
        </row>
        <row r="1317">
          <cell r="A1317"/>
        </row>
        <row r="1318">
          <cell r="A1318"/>
        </row>
        <row r="1319">
          <cell r="A1319"/>
        </row>
        <row r="1320">
          <cell r="A1320"/>
        </row>
        <row r="1321">
          <cell r="A1321"/>
        </row>
        <row r="1322">
          <cell r="A1322"/>
        </row>
        <row r="1323">
          <cell r="A1323"/>
        </row>
        <row r="1324">
          <cell r="A1324"/>
        </row>
        <row r="1325">
          <cell r="A1325"/>
        </row>
        <row r="1326">
          <cell r="A1326"/>
        </row>
        <row r="1327">
          <cell r="A1327"/>
        </row>
        <row r="1328">
          <cell r="A1328"/>
        </row>
        <row r="1329">
          <cell r="A1329"/>
        </row>
        <row r="1330">
          <cell r="A1330"/>
        </row>
        <row r="1331">
          <cell r="A1331"/>
        </row>
        <row r="1332">
          <cell r="A1332"/>
        </row>
        <row r="1333">
          <cell r="A1333"/>
        </row>
        <row r="1334">
          <cell r="A1334"/>
        </row>
        <row r="1335">
          <cell r="A1335"/>
        </row>
        <row r="1336">
          <cell r="A1336"/>
        </row>
        <row r="1337">
          <cell r="A1337"/>
        </row>
        <row r="1338">
          <cell r="A1338"/>
        </row>
        <row r="1339">
          <cell r="A1339"/>
        </row>
        <row r="1340">
          <cell r="A1340"/>
        </row>
        <row r="1341">
          <cell r="A1341"/>
        </row>
        <row r="1342">
          <cell r="A1342"/>
        </row>
        <row r="1343">
          <cell r="A1343"/>
        </row>
        <row r="1344">
          <cell r="A1344"/>
        </row>
        <row r="1345">
          <cell r="A1345"/>
        </row>
        <row r="1346">
          <cell r="A1346"/>
        </row>
        <row r="1347">
          <cell r="A1347"/>
        </row>
        <row r="1348">
          <cell r="A1348"/>
        </row>
        <row r="1349">
          <cell r="A1349"/>
        </row>
        <row r="1350">
          <cell r="A1350"/>
        </row>
        <row r="1351">
          <cell r="A1351"/>
        </row>
        <row r="1352">
          <cell r="A1352"/>
        </row>
        <row r="1353">
          <cell r="A1353"/>
        </row>
        <row r="1354">
          <cell r="A1354"/>
        </row>
        <row r="1355">
          <cell r="A1355"/>
        </row>
        <row r="1356">
          <cell r="A1356"/>
        </row>
        <row r="1357">
          <cell r="A1357"/>
        </row>
        <row r="1358">
          <cell r="A1358"/>
        </row>
        <row r="1359">
          <cell r="A1359"/>
        </row>
        <row r="1360">
          <cell r="A1360"/>
        </row>
        <row r="1361">
          <cell r="A1361"/>
        </row>
        <row r="1362">
          <cell r="A1362"/>
        </row>
        <row r="1363">
          <cell r="A1363"/>
        </row>
        <row r="1364">
          <cell r="A1364"/>
        </row>
        <row r="1365">
          <cell r="A1365"/>
        </row>
        <row r="1366">
          <cell r="A1366"/>
        </row>
        <row r="1367">
          <cell r="A1367"/>
        </row>
        <row r="1368">
          <cell r="A1368"/>
        </row>
        <row r="1369">
          <cell r="A1369"/>
        </row>
        <row r="1370">
          <cell r="A1370"/>
        </row>
        <row r="1371">
          <cell r="A1371"/>
        </row>
        <row r="1372">
          <cell r="A1372"/>
        </row>
        <row r="1373">
          <cell r="A1373"/>
        </row>
        <row r="1374">
          <cell r="A1374"/>
        </row>
        <row r="1375">
          <cell r="A1375"/>
        </row>
        <row r="1376">
          <cell r="A1376"/>
        </row>
        <row r="1377">
          <cell r="A1377"/>
        </row>
        <row r="1378">
          <cell r="A1378"/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  <row r="1500">
          <cell r="A1500"/>
        </row>
        <row r="1501">
          <cell r="A1501"/>
        </row>
        <row r="1502">
          <cell r="A1502"/>
        </row>
        <row r="1503">
          <cell r="A1503"/>
        </row>
        <row r="1504">
          <cell r="A1504"/>
        </row>
        <row r="1505">
          <cell r="A1505"/>
        </row>
        <row r="1506">
          <cell r="A1506"/>
        </row>
        <row r="1507">
          <cell r="A1507"/>
        </row>
        <row r="1508">
          <cell r="A1508"/>
        </row>
        <row r="1509">
          <cell r="A1509"/>
        </row>
        <row r="1510">
          <cell r="A1510"/>
        </row>
        <row r="1511">
          <cell r="A1511"/>
        </row>
        <row r="1512">
          <cell r="A1512"/>
        </row>
        <row r="1513">
          <cell r="A1513"/>
        </row>
        <row r="1514">
          <cell r="A1514"/>
        </row>
        <row r="1515">
          <cell r="A1515"/>
        </row>
        <row r="1516">
          <cell r="A1516"/>
        </row>
        <row r="1517">
          <cell r="A1517"/>
        </row>
        <row r="1518">
          <cell r="A1518"/>
        </row>
        <row r="1519">
          <cell r="A1519"/>
        </row>
        <row r="1520">
          <cell r="A1520"/>
        </row>
        <row r="1521">
          <cell r="A1521"/>
        </row>
        <row r="1522">
          <cell r="A1522"/>
        </row>
        <row r="1523">
          <cell r="A1523"/>
        </row>
        <row r="1524">
          <cell r="A1524"/>
        </row>
        <row r="1525">
          <cell r="A1525"/>
        </row>
        <row r="1526">
          <cell r="A1526"/>
        </row>
        <row r="1527">
          <cell r="A1527"/>
        </row>
        <row r="1528">
          <cell r="A1528"/>
        </row>
        <row r="1529">
          <cell r="A1529"/>
        </row>
        <row r="1530">
          <cell r="A1530"/>
        </row>
        <row r="1531">
          <cell r="A1531"/>
        </row>
        <row r="1532">
          <cell r="A1532"/>
        </row>
        <row r="1533">
          <cell r="A1533"/>
        </row>
        <row r="1534">
          <cell r="A1534"/>
        </row>
        <row r="1535">
          <cell r="A1535"/>
        </row>
        <row r="1536">
          <cell r="A1536"/>
        </row>
        <row r="1537">
          <cell r="A1537"/>
        </row>
        <row r="1538">
          <cell r="A1538"/>
        </row>
        <row r="1539">
          <cell r="A1539"/>
        </row>
        <row r="1540">
          <cell r="A1540"/>
        </row>
        <row r="1541">
          <cell r="A1541"/>
        </row>
        <row r="1542">
          <cell r="A1542"/>
        </row>
        <row r="1543">
          <cell r="A1543"/>
        </row>
        <row r="1544">
          <cell r="A1544"/>
        </row>
        <row r="1545">
          <cell r="A1545"/>
        </row>
        <row r="1546">
          <cell r="A1546"/>
        </row>
        <row r="1547">
          <cell r="A1547"/>
        </row>
        <row r="1548">
          <cell r="A1548"/>
        </row>
        <row r="1549">
          <cell r="A1549"/>
        </row>
        <row r="1550">
          <cell r="A1550"/>
        </row>
        <row r="1551">
          <cell r="A1551"/>
        </row>
        <row r="1552">
          <cell r="A1552"/>
        </row>
        <row r="1553">
          <cell r="A1553"/>
        </row>
        <row r="1554">
          <cell r="A1554"/>
        </row>
        <row r="1555">
          <cell r="A1555"/>
        </row>
        <row r="1556">
          <cell r="A1556"/>
        </row>
        <row r="1557">
          <cell r="A1557"/>
        </row>
        <row r="1558">
          <cell r="A1558"/>
        </row>
        <row r="1559">
          <cell r="A1559"/>
        </row>
        <row r="1560">
          <cell r="A1560"/>
        </row>
        <row r="1561">
          <cell r="A1561"/>
        </row>
        <row r="1562">
          <cell r="A1562"/>
        </row>
        <row r="1563">
          <cell r="A1563"/>
        </row>
        <row r="1564">
          <cell r="A1564"/>
        </row>
        <row r="1565">
          <cell r="A1565"/>
        </row>
        <row r="1566">
          <cell r="A1566"/>
        </row>
        <row r="1567">
          <cell r="A1567"/>
        </row>
        <row r="1568">
          <cell r="A1568"/>
        </row>
        <row r="1569">
          <cell r="A1569"/>
        </row>
        <row r="1570">
          <cell r="A1570"/>
        </row>
        <row r="1571">
          <cell r="A1571"/>
        </row>
        <row r="1572">
          <cell r="A1572"/>
        </row>
        <row r="1573">
          <cell r="A1573"/>
        </row>
        <row r="1574">
          <cell r="A1574"/>
        </row>
        <row r="1575">
          <cell r="A1575"/>
        </row>
        <row r="1576">
          <cell r="A1576"/>
        </row>
        <row r="1577">
          <cell r="A1577"/>
        </row>
        <row r="1578">
          <cell r="A1578"/>
        </row>
        <row r="1579">
          <cell r="A1579"/>
        </row>
        <row r="1580">
          <cell r="A1580"/>
        </row>
        <row r="1581">
          <cell r="A1581"/>
        </row>
        <row r="1582">
          <cell r="A1582"/>
        </row>
        <row r="1583">
          <cell r="A1583"/>
        </row>
        <row r="1584">
          <cell r="A1584"/>
        </row>
        <row r="1585">
          <cell r="A1585"/>
        </row>
        <row r="1586">
          <cell r="A1586"/>
        </row>
        <row r="1587">
          <cell r="A1587"/>
        </row>
        <row r="1588">
          <cell r="A1588"/>
        </row>
        <row r="1589">
          <cell r="A1589"/>
        </row>
        <row r="1590">
          <cell r="A1590"/>
        </row>
        <row r="1591">
          <cell r="A1591"/>
        </row>
        <row r="1592">
          <cell r="A1592"/>
        </row>
        <row r="1593">
          <cell r="A1593"/>
        </row>
        <row r="1594">
          <cell r="A1594"/>
        </row>
        <row r="1595">
          <cell r="A1595"/>
        </row>
        <row r="1596">
          <cell r="A1596"/>
        </row>
        <row r="1597">
          <cell r="A1597"/>
        </row>
        <row r="1598">
          <cell r="A1598"/>
        </row>
        <row r="1599">
          <cell r="A1599"/>
        </row>
        <row r="1600">
          <cell r="A1600"/>
        </row>
        <row r="1601">
          <cell r="A1601"/>
        </row>
        <row r="1602">
          <cell r="A1602"/>
        </row>
        <row r="1603">
          <cell r="A1603"/>
        </row>
        <row r="1604">
          <cell r="A1604"/>
        </row>
        <row r="1605">
          <cell r="A1605"/>
        </row>
        <row r="1606">
          <cell r="A1606"/>
        </row>
        <row r="1607">
          <cell r="A1607"/>
        </row>
        <row r="1608">
          <cell r="A1608"/>
        </row>
        <row r="1609">
          <cell r="A1609"/>
        </row>
        <row r="1610">
          <cell r="A1610"/>
        </row>
        <row r="1611">
          <cell r="A1611"/>
        </row>
        <row r="1612">
          <cell r="A1612"/>
        </row>
        <row r="1613">
          <cell r="A1613"/>
        </row>
        <row r="1614">
          <cell r="A1614"/>
        </row>
        <row r="1615">
          <cell r="A1615"/>
        </row>
        <row r="1616">
          <cell r="A1616"/>
        </row>
        <row r="1617">
          <cell r="A1617"/>
        </row>
        <row r="1618">
          <cell r="A1618"/>
        </row>
        <row r="1619">
          <cell r="A1619"/>
        </row>
        <row r="1620">
          <cell r="A1620"/>
        </row>
        <row r="1621">
          <cell r="A1621"/>
        </row>
        <row r="1622">
          <cell r="A1622"/>
        </row>
        <row r="1623">
          <cell r="A1623"/>
        </row>
        <row r="1624">
          <cell r="A1624"/>
        </row>
        <row r="1625">
          <cell r="A1625"/>
        </row>
        <row r="1626">
          <cell r="A1626"/>
        </row>
        <row r="1627">
          <cell r="A1627"/>
        </row>
        <row r="1628">
          <cell r="A1628"/>
        </row>
      </sheetData>
      <sheetData sheetId="13">
        <row r="27">
          <cell r="U27" t="str">
            <v>P1</v>
          </cell>
        </row>
        <row r="28">
          <cell r="C28">
            <v>45</v>
          </cell>
          <cell r="U28" t="str">
            <v>P2</v>
          </cell>
        </row>
        <row r="29">
          <cell r="U29" t="str">
            <v>C</v>
          </cell>
        </row>
        <row r="30">
          <cell r="U30" t="str">
            <v>S</v>
          </cell>
        </row>
        <row r="42">
          <cell r="E42" t="str">
            <v>A</v>
          </cell>
          <cell r="F42" t="str">
            <v>B</v>
          </cell>
          <cell r="G42" t="str">
            <v>C</v>
          </cell>
          <cell r="H42" t="str">
            <v>N</v>
          </cell>
          <cell r="I42" t="str">
            <v>Y</v>
          </cell>
        </row>
        <row r="43"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508">
          <cell r="Y508">
            <v>0</v>
          </cell>
        </row>
        <row r="509">
          <cell r="Y509" t="str">
            <v>RS1</v>
          </cell>
        </row>
        <row r="510">
          <cell r="Y510" t="str">
            <v>RS2</v>
          </cell>
        </row>
        <row r="511">
          <cell r="Y511" t="str">
            <v>RS3</v>
          </cell>
        </row>
        <row r="512">
          <cell r="Y512" t="str">
            <v>RDD</v>
          </cell>
        </row>
        <row r="513">
          <cell r="Y513" t="str">
            <v>RTH</v>
          </cell>
        </row>
        <row r="514">
          <cell r="Y514" t="str">
            <v>COM</v>
          </cell>
        </row>
        <row r="515">
          <cell r="Y515" t="str">
            <v>RET</v>
          </cell>
        </row>
        <row r="516">
          <cell r="Y516" t="str">
            <v>IND</v>
          </cell>
        </row>
        <row r="517">
          <cell r="Y517" t="str">
            <v>STW</v>
          </cell>
        </row>
        <row r="518">
          <cell r="Y518" t="str">
            <v>OTH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Input"/>
      <sheetName val="Tenants"/>
      <sheetName val="CashFlow"/>
      <sheetName val="Stage CF"/>
      <sheetName val="Financials"/>
      <sheetName val="Summary"/>
      <sheetName val="Charts"/>
      <sheetName val="Consolidate"/>
      <sheetName val="Sensitivity"/>
      <sheetName val="Probability"/>
      <sheetName val="Profiles"/>
      <sheetName val="Taxes &amp; Duties"/>
      <sheetName val="Controls"/>
      <sheetName val="Calc"/>
      <sheetName val="Workings"/>
    </sheetNames>
    <sheetDataSet>
      <sheetData sheetId="0" refreshError="1"/>
      <sheetData sheetId="1">
        <row r="36">
          <cell r="F36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1">
          <cell r="B41">
            <v>3</v>
          </cell>
          <cell r="C41" t="b">
            <v>0</v>
          </cell>
        </row>
        <row r="42">
          <cell r="B42">
            <v>3</v>
          </cell>
          <cell r="C42" t="b">
            <v>0</v>
          </cell>
        </row>
        <row r="43">
          <cell r="B43">
            <v>3</v>
          </cell>
          <cell r="C43" t="b">
            <v>0</v>
          </cell>
        </row>
        <row r="44">
          <cell r="B44">
            <v>3</v>
          </cell>
          <cell r="C44" t="b">
            <v>0</v>
          </cell>
        </row>
        <row r="45">
          <cell r="B45">
            <v>3</v>
          </cell>
          <cell r="C45" t="b">
            <v>0</v>
          </cell>
        </row>
        <row r="46">
          <cell r="B46">
            <v>3</v>
          </cell>
          <cell r="C46" t="b">
            <v>0</v>
          </cell>
        </row>
        <row r="47">
          <cell r="B47">
            <v>3</v>
          </cell>
          <cell r="C47" t="b">
            <v>0</v>
          </cell>
        </row>
        <row r="48">
          <cell r="B48">
            <v>3</v>
          </cell>
          <cell r="C48" t="b">
            <v>0</v>
          </cell>
        </row>
        <row r="56">
          <cell r="C56" t="b">
            <v>0</v>
          </cell>
        </row>
      </sheetData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Input"/>
      <sheetName val="Tenants"/>
      <sheetName val="CashFlow"/>
      <sheetName val="Stage CF"/>
      <sheetName val="Financials"/>
      <sheetName val="Summary"/>
      <sheetName val="Charts"/>
      <sheetName val="Consolidate"/>
      <sheetName val="Sensitivity"/>
      <sheetName val="Probability"/>
      <sheetName val="Profiles"/>
      <sheetName val="Taxes &amp; Duties"/>
      <sheetName val="Controls"/>
      <sheetName val="Calc"/>
      <sheetName val="Workings"/>
    </sheetNames>
    <sheetDataSet>
      <sheetData sheetId="0" refreshError="1"/>
      <sheetData sheetId="1">
        <row r="36">
          <cell r="F36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1">
          <cell r="B41">
            <v>3</v>
          </cell>
        </row>
        <row r="49">
          <cell r="B49">
            <v>3</v>
          </cell>
          <cell r="C49" t="b">
            <v>0</v>
          </cell>
        </row>
      </sheetData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Instructions &amp; Assumptions"/>
      <sheetName val="Dash"/>
      <sheetName val="InvProperties"/>
      <sheetName val="Debt"/>
      <sheetName val="Future Uncommitted Developments"/>
      <sheetName val="Equity Returns"/>
      <sheetName val="Cashflow&amp;BS"/>
      <sheetName val="IRR"/>
      <sheetName val="Investor Summary"/>
      <sheetName val="Dates"/>
    </sheetNames>
    <sheetDataSet>
      <sheetData sheetId="0"/>
      <sheetData sheetId="1"/>
      <sheetData sheetId="2">
        <row r="3">
          <cell r="C3">
            <v>44013</v>
          </cell>
        </row>
        <row r="154">
          <cell r="C154">
            <v>5.0000000000000001E-3</v>
          </cell>
        </row>
        <row r="158">
          <cell r="C158">
            <v>0.03</v>
          </cell>
        </row>
        <row r="162">
          <cell r="C162">
            <v>4.0000000000000001E-3</v>
          </cell>
        </row>
      </sheetData>
      <sheetData sheetId="3">
        <row r="144">
          <cell r="C144">
            <v>8.9042215147385351E-3</v>
          </cell>
        </row>
        <row r="172">
          <cell r="F172">
            <v>8.0929986288959237E-3</v>
          </cell>
          <cell r="G172">
            <v>8.0215727680724123E-3</v>
          </cell>
          <cell r="H172">
            <v>7.9507322549325771E-3</v>
          </cell>
          <cell r="I172">
            <v>7.8804724899257557E-3</v>
          </cell>
          <cell r="J172">
            <v>5.4314615010520283E-3</v>
          </cell>
          <cell r="K172">
            <v>5.3834024916655839E-3</v>
          </cell>
          <cell r="L172">
            <v>5.3357378719865759E-3</v>
          </cell>
          <cell r="M172">
            <v>5.2884645395114603E-3</v>
          </cell>
          <cell r="N172">
            <v>3.8679252539335005E-3</v>
          </cell>
          <cell r="O172">
            <v>3.8336114718181286E-3</v>
          </cell>
          <cell r="P172">
            <v>3.7995796683085018E-3</v>
          </cell>
          <cell r="Q172">
            <v>3.7658276228028972E-3</v>
          </cell>
          <cell r="R172">
            <v>4.619085261261288E-3</v>
          </cell>
          <cell r="S172">
            <v>4.5779986925536713E-3</v>
          </cell>
          <cell r="T172">
            <v>4.5372502271792924E-3</v>
          </cell>
          <cell r="U172">
            <v>4.4968371997886293E-3</v>
          </cell>
          <cell r="V172">
            <v>3.7425487758395728E-3</v>
          </cell>
          <cell r="W172">
            <v>3.7091687726417623E-3</v>
          </cell>
          <cell r="X172">
            <v>3.6760638398801132E-3</v>
          </cell>
          <cell r="Y172">
            <v>3.6432318069484176E-3</v>
          </cell>
          <cell r="Z172">
            <v>1.9956766692908719E-3</v>
          </cell>
          <cell r="AA172">
            <v>1.9778279773979461E-3</v>
          </cell>
          <cell r="AB172">
            <v>1.9601265773293774E-3</v>
          </cell>
          <cell r="AC172">
            <v>1.9425713056821559E-3</v>
          </cell>
          <cell r="AD172">
            <v>3.6427257243126796E-3</v>
          </cell>
          <cell r="AE172">
            <v>3.6100546843536884E-3</v>
          </cell>
          <cell r="AF172">
            <v>3.5776536404898071E-3</v>
          </cell>
          <cell r="AG172">
            <v>3.5455204581763241E-3</v>
          </cell>
          <cell r="AH172">
            <v>4.1601973781329044E-3</v>
          </cell>
          <cell r="AI172">
            <v>4.1227781924290871E-3</v>
          </cell>
          <cell r="AJ172">
            <v>4.0856686912930582E-3</v>
          </cell>
          <cell r="AK172">
            <v>4.0488664242785593E-3</v>
          </cell>
          <cell r="AL172">
            <v>3.9136210310742785E-3</v>
          </cell>
          <cell r="AM172">
            <v>3.8783167489581665E-3</v>
          </cell>
          <cell r="AN172">
            <v>3.8433050791952684E-3</v>
          </cell>
          <cell r="AO172">
            <v>3.8085837045107661E-3</v>
          </cell>
          <cell r="AP172">
            <v>4.5735028135740459E-3</v>
          </cell>
          <cell r="AQ172">
            <v>4.5321227867863969E-3</v>
          </cell>
          <cell r="AR172">
            <v>4.4910862438728959E-3</v>
          </cell>
          <cell r="AS172">
            <v>4.450390462560092E-3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cence"/>
      <sheetName val="Control"/>
      <sheetName val="Validation"/>
      <sheetName val="General"/>
      <sheetName val="VbaBridge"/>
      <sheetName val="AddinBridge"/>
      <sheetName val="Reporting"/>
      <sheetName val="Outgoings"/>
      <sheetName val="Recoveries"/>
      <sheetName val="Tenancy"/>
      <sheetName val="Rebates"/>
      <sheetName val="Future"/>
      <sheetName val="Capex"/>
      <sheetName val="Other"/>
      <sheetName val="ValRec"/>
      <sheetName val="ValForecast"/>
      <sheetName val="GPT JV Cashflow"/>
      <sheetName val="AnnAudit"/>
      <sheetName val="FinInputs"/>
      <sheetName val="MthAudit"/>
      <sheetName val="SchedAudit"/>
      <sheetName val="CAPAudit"/>
      <sheetName val="OutsAudit"/>
      <sheetName val="GPT Financial Analysis"/>
      <sheetName val="CPI"/>
      <sheetName val="IC Summary"/>
      <sheetName val="Sale Summary"/>
      <sheetName val="IC Reporting"/>
      <sheetName val="GPTCapRateComp"/>
      <sheetName val="KeyOutputs"/>
      <sheetName val="IntCAP"/>
      <sheetName val="MktCAP"/>
      <sheetName val="DCF"/>
      <sheetName val="DComp"/>
      <sheetName val="OutsSched"/>
      <sheetName val="TenSched"/>
      <sheetName val="MarketRent"/>
      <sheetName val="IncomeSum"/>
      <sheetName val="OutsIncentives"/>
      <sheetName val="CapexSum"/>
      <sheetName val="KeyInputs"/>
      <sheetName val="Yr11Terminal"/>
      <sheetName val="CAPSchedules"/>
      <sheetName val="DCFSchedules"/>
      <sheetName val="FinEngine"/>
      <sheetName val="FinStatements"/>
      <sheetName val="EquityRtns"/>
      <sheetName val="Presentation"/>
      <sheetName val="MajorTenants"/>
      <sheetName val="MarketIncome"/>
      <sheetName val="RecoveriesDetail"/>
      <sheetName val="MonthlyCF"/>
      <sheetName val="TerminalSchedules"/>
      <sheetName val="PendingExpiries"/>
      <sheetName val="PendingReviews"/>
      <sheetName val="NewTenants"/>
      <sheetName val="HoA"/>
      <sheetName val="Reversions"/>
      <sheetName val="Vacancies"/>
      <sheetName val="Holdovers"/>
      <sheetName val="ReviewsSinceLastVal"/>
      <sheetName val="LeaseReport"/>
      <sheetName val="TenReportbyIncome"/>
      <sheetName val="TenReportbyArea"/>
      <sheetName val="RenewalTypeReport"/>
      <sheetName val="AccomTypeReport"/>
      <sheetName val="P&amp;L"/>
      <sheetName val="MonthlyP&amp;L"/>
      <sheetName val="IncentiveAmort"/>
      <sheetName val="Comparison"/>
      <sheetName val="SaleAnalysis"/>
      <sheetName val="SaleEvidence"/>
      <sheetName val="SaleEvidenceCharts"/>
      <sheetName val="SaleEvidenceChartsM"/>
      <sheetName val="PCA"/>
      <sheetName val="SCH.General"/>
      <sheetName val="SCH.MthCAP"/>
      <sheetName val="SCH.MthDCF"/>
      <sheetName val="SCH.MktCAPsen"/>
      <sheetName val="SCH.IntCAPsen"/>
      <sheetName val="SCH.DCFSen"/>
      <sheetName val="SCH.Tenancy"/>
      <sheetName val="SCH.TenantAudit"/>
      <sheetName val="SCH.OtherIncome"/>
      <sheetName val="SCH.Secured"/>
      <sheetName val="SCH.SecuredRec"/>
      <sheetName val="SCH.Renewal"/>
      <sheetName val="SCH.RenewalRec"/>
      <sheetName val="SCH.LumpSumIncentives"/>
      <sheetName val="SCH.RebateIncentives"/>
      <sheetName val="SCH.RentFreeIncentives"/>
      <sheetName val="SCH.FutureLumpSum"/>
      <sheetName val="SCH.FutureRentFree"/>
      <sheetName val="SCH.FutureRebates"/>
      <sheetName val="SCH.LeasingCosts"/>
      <sheetName val="SCH.Refurb"/>
      <sheetName val="SCH.ExpiryRent"/>
      <sheetName val="SCH.OcDays"/>
      <sheetName val="SCH.Downtime"/>
      <sheetName val="SCH.AnnGrossMarket"/>
      <sheetName val="SCH.AnnGrossPassing"/>
      <sheetName val="SCH.EqvFutureIncentive"/>
      <sheetName val="SCH.CapReversions"/>
      <sheetName val="SCH.CapOutstandingIncentives"/>
      <sheetName val="SCH.CapDeferredLetUp"/>
      <sheetName val="SCH.CapDeferredIncentives"/>
      <sheetName val="SCH.CapDeferredLeasingCosts"/>
      <sheetName val="SCH.CapVacantLetUp"/>
      <sheetName val="SCH.CapVacantIncentives"/>
      <sheetName val="SCH.CapVacantLeasingCosts"/>
      <sheetName val="SCH.CapVacantRefurb"/>
      <sheetName val="SCH.CapImmExpLetUp"/>
      <sheetName val="SCH.CapImmExpIncentives"/>
      <sheetName val="SCH.CapImmExpLeasingCosts"/>
      <sheetName val="SCH.CapImmExpRefurb"/>
      <sheetName val="SCH.BdgtCapex"/>
      <sheetName val="SCH.Escalation"/>
      <sheetName val="SCH.LettableArea"/>
      <sheetName val="SCH.RemLeaseYears"/>
      <sheetName val="SCH.MktRec"/>
      <sheetName val="SCH.FullyLeasedIncome"/>
      <sheetName val="SCH.Outgoings"/>
      <sheetName val="SCH.SecuredIncentives"/>
      <sheetName val="SCH.ScheduleAudit"/>
      <sheetName val="ST.General"/>
      <sheetName val="ST.Esc"/>
      <sheetName val="ST.Renewal"/>
      <sheetName val="ST.Capex"/>
      <sheetName val="ST.Other"/>
      <sheetName val="ST.MAT"/>
      <sheetName val="ST.Rebates"/>
      <sheetName val="ST.Outgoings"/>
      <sheetName val="ST.RecoveryCodes"/>
      <sheetName val="ST.Terminal"/>
      <sheetName val="ST.ValRec"/>
      <sheetName val="ST.Tenancy"/>
    </sheetNames>
    <sheetDataSet>
      <sheetData sheetId="0"/>
      <sheetData sheetId="1">
        <row r="145">
          <cell r="F145" t="str">
            <v>Ok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ager Input Equity Deployment"/>
      <sheetName val="Annual Capital Deployment"/>
      <sheetName val="Cashflow adjustment"/>
      <sheetName val="Anaplan Dump Current"/>
      <sheetName val="Anaplan Dump Q4"/>
      <sheetName val="Prior Cashflow "/>
      <sheetName val="Updated Q4"/>
      <sheetName val="Anaplan 24.10"/>
      <sheetName val="Reconcile claims"/>
      <sheetName val="Instructions"/>
      <sheetName val="Anaplan 01.08.22"/>
      <sheetName val="Anaplan 14.03 1pm"/>
      <sheetName val="Anaplan 24.10.21"/>
      <sheetName val="Cashflow"/>
    </sheetNames>
    <sheetDataSet>
      <sheetData sheetId="0" refreshError="1"/>
      <sheetData sheetId="1" refreshError="1"/>
      <sheetData sheetId="2" refreshError="1"/>
      <sheetData sheetId="3">
        <row r="442">
          <cell r="B442" t="str">
            <v>Ownership</v>
          </cell>
          <cell r="D442">
            <v>0.499</v>
          </cell>
          <cell r="H442" t="str">
            <v>Q1 2024</v>
          </cell>
          <cell r="I442" t="str">
            <v>Q1 2024</v>
          </cell>
          <cell r="J442" t="str">
            <v>Q1 2024</v>
          </cell>
          <cell r="K442" t="str">
            <v>Q2 2024</v>
          </cell>
          <cell r="L442" t="str">
            <v>Q2 2024</v>
          </cell>
          <cell r="M442" t="str">
            <v>Q2 2024</v>
          </cell>
          <cell r="N442" t="str">
            <v>Q3 2024</v>
          </cell>
          <cell r="O442" t="str">
            <v>Q3 2024</v>
          </cell>
          <cell r="P442" t="str">
            <v>Q3 2024</v>
          </cell>
          <cell r="Q442" t="str">
            <v>Q4 2024</v>
          </cell>
          <cell r="R442" t="str">
            <v>Q4 2024</v>
          </cell>
          <cell r="S442" t="str">
            <v>Q4 2024</v>
          </cell>
          <cell r="T442">
            <v>0</v>
          </cell>
          <cell r="U442" t="str">
            <v>Q1 2025</v>
          </cell>
          <cell r="V442" t="str">
            <v>Q1 2025</v>
          </cell>
          <cell r="W442" t="str">
            <v>Q1 2025</v>
          </cell>
          <cell r="X442" t="str">
            <v>Q2 2025</v>
          </cell>
          <cell r="Y442" t="str">
            <v>Q2 2025</v>
          </cell>
          <cell r="Z442" t="str">
            <v>Q2 2025</v>
          </cell>
          <cell r="AA442" t="str">
            <v>Q3 2025</v>
          </cell>
          <cell r="AB442" t="str">
            <v>Q3 2025</v>
          </cell>
          <cell r="AC442" t="str">
            <v>Q3 2025</v>
          </cell>
          <cell r="AD442" t="str">
            <v>Q4 2025</v>
          </cell>
          <cell r="AE442" t="str">
            <v>Q4 2025</v>
          </cell>
          <cell r="AF442" t="str">
            <v>Q4 2025</v>
          </cell>
          <cell r="AG442">
            <v>0</v>
          </cell>
          <cell r="AH442" t="str">
            <v>Q1 2026</v>
          </cell>
          <cell r="AI442" t="str">
            <v>Q1 2026</v>
          </cell>
          <cell r="AJ442" t="str">
            <v>Q1 2026</v>
          </cell>
          <cell r="AK442" t="str">
            <v>Q2 2026</v>
          </cell>
          <cell r="AL442" t="str">
            <v>Q2 2026</v>
          </cell>
          <cell r="AM442" t="str">
            <v>Q2 2026</v>
          </cell>
          <cell r="AN442" t="str">
            <v>Q3 2026</v>
          </cell>
          <cell r="AO442" t="str">
            <v>Q3 2026</v>
          </cell>
          <cell r="AP442" t="str">
            <v>Q3 2026</v>
          </cell>
          <cell r="AQ442" t="str">
            <v>Q4 2026</v>
          </cell>
          <cell r="AR442" t="str">
            <v>Q4 2026</v>
          </cell>
          <cell r="AS442" t="str">
            <v>Q4 2026</v>
          </cell>
          <cell r="AT442">
            <v>0</v>
          </cell>
          <cell r="AU442" t="str">
            <v>Q1 2027</v>
          </cell>
          <cell r="AV442" t="str">
            <v>Q1 2027</v>
          </cell>
          <cell r="AW442" t="str">
            <v>Q1 2027</v>
          </cell>
          <cell r="AX442" t="str">
            <v>Q2 2027</v>
          </cell>
          <cell r="AY442" t="str">
            <v>Q2 2027</v>
          </cell>
          <cell r="AZ442" t="str">
            <v>Q2 2027</v>
          </cell>
          <cell r="BA442" t="str">
            <v>Q3 2027</v>
          </cell>
          <cell r="BB442" t="str">
            <v>Q3 2027</v>
          </cell>
          <cell r="BC442" t="str">
            <v>Q3 2027</v>
          </cell>
          <cell r="BD442" t="str">
            <v>Q4 2027</v>
          </cell>
          <cell r="BE442" t="str">
            <v>Q4 2027</v>
          </cell>
          <cell r="BF442" t="str">
            <v>Q4 2027</v>
          </cell>
          <cell r="BG442">
            <v>0</v>
          </cell>
          <cell r="BH442" t="str">
            <v>Q1 2028</v>
          </cell>
          <cell r="BI442" t="str">
            <v>Q1 2028</v>
          </cell>
          <cell r="BJ442" t="str">
            <v>Q1 2028</v>
          </cell>
          <cell r="BK442" t="str">
            <v>Q2 2028</v>
          </cell>
          <cell r="BL442" t="str">
            <v>Q2 2028</v>
          </cell>
          <cell r="BM442" t="str">
            <v>Q2 2028</v>
          </cell>
          <cell r="BN442" t="str">
            <v>Q3 2028</v>
          </cell>
          <cell r="BO442" t="str">
            <v>Q3 2028</v>
          </cell>
          <cell r="BP442" t="str">
            <v>Q3 2028</v>
          </cell>
          <cell r="BQ442" t="str">
            <v>Q4 2028</v>
          </cell>
          <cell r="BR442" t="str">
            <v>Q4 2028</v>
          </cell>
          <cell r="BS442" t="str">
            <v>Q4 2028</v>
          </cell>
          <cell r="BT442">
            <v>0</v>
          </cell>
        </row>
        <row r="443">
          <cell r="A443" t="str">
            <v>23517 - D-6042105-001 - 149 &amp; 153 Coulson St WACOLAsset PlanNet Capex</v>
          </cell>
          <cell r="B443" t="str">
            <v>149 &amp; 153 Coulson St</v>
          </cell>
          <cell r="D443">
            <v>3243.9989999999998</v>
          </cell>
          <cell r="H443">
            <v>3243.9989999999998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3243.9989999999998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</row>
        <row r="444">
          <cell r="A444" t="str">
            <v>24650 - D-6042121-001 - 35 Bend Rd Fund ThroughAsset PlanNet Capex</v>
          </cell>
          <cell r="B444" t="str">
            <v>Keylink Estate, Keysborough</v>
          </cell>
          <cell r="D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</row>
        <row r="445">
          <cell r="A445" t="str">
            <v>23815 - D-6042106-001 - Lot 52 Crestmead Logistics EstateAsset PlanNet Capex</v>
          </cell>
          <cell r="B445" t="str">
            <v>Lot 52 Crestmead Logistics</v>
          </cell>
          <cell r="D445">
            <v>27933223.36610686</v>
          </cell>
          <cell r="H445">
            <v>286325.77869724092</v>
          </cell>
          <cell r="I445">
            <v>79134.685928155683</v>
          </cell>
          <cell r="J445">
            <v>997767.64621758135</v>
          </cell>
          <cell r="K445">
            <v>1193814.6471125185</v>
          </cell>
          <cell r="L445">
            <v>1333848.2191803313</v>
          </cell>
          <cell r="M445">
            <v>1146567.2914936906</v>
          </cell>
          <cell r="N445">
            <v>1678694.8653513785</v>
          </cell>
          <cell r="O445">
            <v>1902748.5806598787</v>
          </cell>
          <cell r="P445">
            <v>1846735.1518327524</v>
          </cell>
          <cell r="Q445">
            <v>2630923.1554125044</v>
          </cell>
          <cell r="R445">
            <v>2854976.8707210021</v>
          </cell>
          <cell r="S445">
            <v>2742950.0130667547</v>
          </cell>
          <cell r="T445">
            <v>18694486.905673787</v>
          </cell>
          <cell r="U445">
            <v>3016189.3446102114</v>
          </cell>
          <cell r="V445">
            <v>2568081.9139932133</v>
          </cell>
          <cell r="W445">
            <v>3654465.2018296481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9238736.4604330733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</row>
        <row r="446">
          <cell r="A446" t="str">
            <v>24568 - D-6042125-001 - Citiswich Lot 3031-3033Asset PlanNet Capex</v>
          </cell>
          <cell r="B446" t="str">
            <v>Citiswich, Development Lot 3031-3033</v>
          </cell>
          <cell r="D446">
            <v>8949875.3779999986</v>
          </cell>
          <cell r="H446">
            <v>13417.611000000001</v>
          </cell>
          <cell r="I446">
            <v>9186.59</v>
          </cell>
          <cell r="J446">
            <v>9186.59</v>
          </cell>
          <cell r="K446">
            <v>707758.147</v>
          </cell>
          <cell r="L446">
            <v>556637.99300000002</v>
          </cell>
          <cell r="M446">
            <v>644042.33400000003</v>
          </cell>
          <cell r="N446">
            <v>847061.98100000003</v>
          </cell>
          <cell r="O446">
            <v>1010633.183</v>
          </cell>
          <cell r="P446">
            <v>1821361.976</v>
          </cell>
          <cell r="Q446">
            <v>1368438.638</v>
          </cell>
          <cell r="R446">
            <v>964795.04299999995</v>
          </cell>
          <cell r="S446">
            <v>997355.29200000002</v>
          </cell>
          <cell r="T446">
            <v>8949875.3780000005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</row>
        <row r="447">
          <cell r="A447" t="str">
            <v>24569 - D-6042126-001 - Citiswich Lot 306Asset PlanNet Capex</v>
          </cell>
          <cell r="B447" t="str">
            <v>Citiswich, Development Lot 302</v>
          </cell>
          <cell r="D447">
            <v>24074406.696000002</v>
          </cell>
          <cell r="H447">
            <v>22906.096000000001</v>
          </cell>
          <cell r="I447">
            <v>4423.1360000000004</v>
          </cell>
          <cell r="J447">
            <v>4423.1360000000004</v>
          </cell>
          <cell r="K447">
            <v>31222.929</v>
          </cell>
          <cell r="L447">
            <v>12739.47</v>
          </cell>
          <cell r="M447">
            <v>127353.78200000001</v>
          </cell>
          <cell r="N447">
            <v>25700.495999999999</v>
          </cell>
          <cell r="O447">
            <v>953812.55200000003</v>
          </cell>
          <cell r="P447">
            <v>1066367.99</v>
          </cell>
          <cell r="Q447">
            <v>1832050.057</v>
          </cell>
          <cell r="R447">
            <v>1407337.1850000001</v>
          </cell>
          <cell r="S447">
            <v>1751101.2790000001</v>
          </cell>
          <cell r="T447">
            <v>7239438.108</v>
          </cell>
          <cell r="U447">
            <v>1952426.3219999999</v>
          </cell>
          <cell r="V447">
            <v>2483965.1140000001</v>
          </cell>
          <cell r="W447">
            <v>3018920.06</v>
          </cell>
          <cell r="X447">
            <v>2602435.199</v>
          </cell>
          <cell r="Y447">
            <v>1756146.6680000001</v>
          </cell>
          <cell r="Z447">
            <v>5021075.2249999996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16834968.588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</row>
        <row r="448">
          <cell r="A448" t="str">
            <v>24570 - D-6042127-002 - Apex Business Park Stage 2 Lot 530Asset PlanNet Capex</v>
          </cell>
          <cell r="B448" t="str">
            <v>Citiswich, Development Lot 520</v>
          </cell>
          <cell r="D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</row>
        <row r="449">
          <cell r="A449" t="str">
            <v>27699 - D-6042123-001 - Apex Business Park Stage 1 Lot 520TotalNet Capex</v>
          </cell>
          <cell r="B449" t="str">
            <v>Citiswich, Development Lot 530</v>
          </cell>
          <cell r="D449">
            <v>15032540.668000001</v>
          </cell>
          <cell r="H449">
            <v>14340.262000000001</v>
          </cell>
          <cell r="I449">
            <v>4126.7299999999996</v>
          </cell>
          <cell r="J449">
            <v>4126.7299999999996</v>
          </cell>
          <cell r="K449">
            <v>14340.262000000001</v>
          </cell>
          <cell r="L449">
            <v>4126.7299999999996</v>
          </cell>
          <cell r="M449">
            <v>4126.7299999999996</v>
          </cell>
          <cell r="N449">
            <v>14340.262000000001</v>
          </cell>
          <cell r="O449">
            <v>4126.7299999999996</v>
          </cell>
          <cell r="P449">
            <v>4126.7299999999996</v>
          </cell>
          <cell r="Q449">
            <v>14340.262000000001</v>
          </cell>
          <cell r="R449">
            <v>4126.7299999999996</v>
          </cell>
          <cell r="S449">
            <v>4126.7299999999996</v>
          </cell>
          <cell r="T449">
            <v>90374.888000000006</v>
          </cell>
          <cell r="U449">
            <v>14340.262000000001</v>
          </cell>
          <cell r="V449">
            <v>4126.7299999999996</v>
          </cell>
          <cell r="W449">
            <v>4126.7299999999996</v>
          </cell>
          <cell r="X449">
            <v>14340.262000000001</v>
          </cell>
          <cell r="Y449">
            <v>4126.7299999999996</v>
          </cell>
          <cell r="Z449">
            <v>4126.7299999999996</v>
          </cell>
          <cell r="AA449">
            <v>14340.262000000001</v>
          </cell>
          <cell r="AB449">
            <v>28078.73</v>
          </cell>
          <cell r="AC449">
            <v>4126.7299999999996</v>
          </cell>
          <cell r="AD449">
            <v>976971.14199999999</v>
          </cell>
          <cell r="AE449">
            <v>805058.65599999996</v>
          </cell>
          <cell r="AF449">
            <v>865295.44099999999</v>
          </cell>
          <cell r="AG449">
            <v>2739058.4049999998</v>
          </cell>
          <cell r="AH449">
            <v>1176693.3970000001</v>
          </cell>
          <cell r="AI449">
            <v>1286953.9339999999</v>
          </cell>
          <cell r="AJ449">
            <v>1704320.5279999999</v>
          </cell>
          <cell r="AK449">
            <v>1955481.699</v>
          </cell>
          <cell r="AL449">
            <v>2011327.284</v>
          </cell>
          <cell r="AM449">
            <v>1288484.3670000001</v>
          </cell>
          <cell r="AN449">
            <v>2779846.1660000002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12203107.375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</row>
        <row r="450">
          <cell r="A450" t="str">
            <v>24556 - D-6042107-001 - 771 Mamre Rd, Kemps Creek WH1Asset PlanNet Capex</v>
          </cell>
          <cell r="B450" t="str">
            <v>771 Mamre Rd, Kemps Creek</v>
          </cell>
          <cell r="D450">
            <v>57001386.517589167</v>
          </cell>
          <cell r="H450">
            <v>29583.714</v>
          </cell>
          <cell r="I450">
            <v>107240.09</v>
          </cell>
          <cell r="J450">
            <v>147967.97099999999</v>
          </cell>
          <cell r="K450">
            <v>147205</v>
          </cell>
          <cell r="L450">
            <v>110730.94822062708</v>
          </cell>
          <cell r="M450">
            <v>542595.20210162026</v>
          </cell>
          <cell r="N450">
            <v>940462.41756238288</v>
          </cell>
          <cell r="O450">
            <v>2341085.1566756638</v>
          </cell>
          <cell r="P450">
            <v>2283768.9937846689</v>
          </cell>
          <cell r="Q450">
            <v>6646131.8472631723</v>
          </cell>
          <cell r="R450">
            <v>1790651.4206096542</v>
          </cell>
          <cell r="S450">
            <v>2332109.0086516808</v>
          </cell>
          <cell r="T450">
            <v>25699980.033999998</v>
          </cell>
          <cell r="U450">
            <v>2689330.0700446218</v>
          </cell>
          <cell r="V450">
            <v>3608760.2783435588</v>
          </cell>
          <cell r="W450">
            <v>3412754.381888215</v>
          </cell>
          <cell r="X450">
            <v>4826321.4907295769</v>
          </cell>
          <cell r="Y450">
            <v>5270743.6938637244</v>
          </cell>
          <cell r="Z450">
            <v>6676180.4013265111</v>
          </cell>
          <cell r="AA450">
            <v>1241627.2558083574</v>
          </cell>
          <cell r="AB450">
            <v>1595326.7747311504</v>
          </cell>
          <cell r="AC450">
            <v>1693388.3284187654</v>
          </cell>
          <cell r="AD450">
            <v>2130592.4375608806</v>
          </cell>
          <cell r="AE450">
            <v>1877851.9651678319</v>
          </cell>
          <cell r="AF450">
            <v>1339541.6112955124</v>
          </cell>
          <cell r="AG450">
            <v>31301405.232999999</v>
          </cell>
          <cell r="AH450">
            <v>3219436.0585409775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</row>
        <row r="451">
          <cell r="A451" t="str">
            <v>25610 - D-6042108-001 - 485 Cooper St, Epping Stage 1Asset PlanNet Capex</v>
          </cell>
          <cell r="B451" t="str">
            <v>485 Cooper St,Epping</v>
          </cell>
          <cell r="D451">
            <v>111924173.05999999</v>
          </cell>
          <cell r="H451">
            <v>32106.159</v>
          </cell>
          <cell r="I451">
            <v>32106.159</v>
          </cell>
          <cell r="J451">
            <v>231706.15899999999</v>
          </cell>
          <cell r="K451">
            <v>32106.159</v>
          </cell>
          <cell r="L451">
            <v>32106.159</v>
          </cell>
          <cell r="M451">
            <v>531106.15899999999</v>
          </cell>
          <cell r="N451">
            <v>769697.02099999995</v>
          </cell>
          <cell r="O451">
            <v>769697.02099999995</v>
          </cell>
          <cell r="P451">
            <v>769697.02099999995</v>
          </cell>
          <cell r="Q451">
            <v>2545457.8820000002</v>
          </cell>
          <cell r="R451">
            <v>731093.38300000003</v>
          </cell>
          <cell r="S451">
            <v>361489.07299999997</v>
          </cell>
          <cell r="T451">
            <v>6738568.3550000004</v>
          </cell>
          <cell r="U451">
            <v>4843954.1770000001</v>
          </cell>
          <cell r="V451">
            <v>5331418.7939999998</v>
          </cell>
          <cell r="W451">
            <v>4789130.5439999998</v>
          </cell>
          <cell r="X451">
            <v>4789130.5439999998</v>
          </cell>
          <cell r="Y451">
            <v>4789130.5439999998</v>
          </cell>
          <cell r="Z451">
            <v>4789130.5439999998</v>
          </cell>
          <cell r="AA451">
            <v>4666044.7089999998</v>
          </cell>
          <cell r="AB451">
            <v>4666044.7089999998</v>
          </cell>
          <cell r="AC451">
            <v>4669465.3540000003</v>
          </cell>
          <cell r="AD451">
            <v>14007825.206</v>
          </cell>
          <cell r="AE451">
            <v>167994.33799999999</v>
          </cell>
          <cell r="AF451">
            <v>2830279.5970000001</v>
          </cell>
          <cell r="AG451">
            <v>60339549.060000002</v>
          </cell>
          <cell r="AH451">
            <v>2730851.352</v>
          </cell>
          <cell r="AI451">
            <v>2730851.352</v>
          </cell>
          <cell r="AJ451">
            <v>2730851.352</v>
          </cell>
          <cell r="AK451">
            <v>2730851.352</v>
          </cell>
          <cell r="AL451">
            <v>2790547.72</v>
          </cell>
          <cell r="AM451">
            <v>6474371.3080000002</v>
          </cell>
          <cell r="AN451">
            <v>2321141.4139999999</v>
          </cell>
          <cell r="AO451">
            <v>2262059.3149999999</v>
          </cell>
          <cell r="AP451">
            <v>7677146.6864999998</v>
          </cell>
          <cell r="AQ451">
            <v>2262059.3149999999</v>
          </cell>
          <cell r="AR451">
            <v>2262059.3149999999</v>
          </cell>
          <cell r="AS451">
            <v>7773465.1634999998</v>
          </cell>
          <cell r="AT451">
            <v>44746255.645000003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51B0-600B-4A34-9408-3717EEEB2AC5}">
  <sheetPr>
    <tabColor rgb="FF002060"/>
  </sheetPr>
  <dimension ref="B1:AI48"/>
  <sheetViews>
    <sheetView showGridLines="0" topLeftCell="B1" zoomScale="110" zoomScaleNormal="110" workbookViewId="0">
      <selection activeCell="I30" sqref="I30"/>
    </sheetView>
  </sheetViews>
  <sheetFormatPr defaultColWidth="0" defaultRowHeight="0" customHeight="1" zeroHeight="1" x14ac:dyDescent="0.2"/>
  <cols>
    <col min="1" max="1" width="8" style="155" hidden="1" customWidth="1"/>
    <col min="2" max="2" width="31.453125" style="155" bestFit="1" customWidth="1"/>
    <col min="3" max="3" width="10" style="155" bestFit="1" customWidth="1"/>
    <col min="4" max="4" width="11.26953125" style="155" bestFit="1" customWidth="1"/>
    <col min="5" max="11" width="10" style="155" bestFit="1" customWidth="1"/>
    <col min="12" max="18" width="9.7265625" style="155" customWidth="1"/>
    <col min="19" max="19" width="11.26953125" style="155" customWidth="1"/>
    <col min="20" max="35" width="0" style="155" hidden="1" customWidth="1"/>
    <col min="36" max="16384" width="8" style="155" hidden="1"/>
  </cols>
  <sheetData>
    <row r="1" spans="2:19" ht="18" x14ac:dyDescent="0.4">
      <c r="B1" s="154" t="s">
        <v>91</v>
      </c>
    </row>
    <row r="2" spans="2:19" ht="10" x14ac:dyDescent="0.2">
      <c r="B2" s="156" t="s">
        <v>92</v>
      </c>
    </row>
    <row r="3" spans="2:19" ht="10" x14ac:dyDescent="0.2"/>
    <row r="4" spans="2:19" ht="10" x14ac:dyDescent="0.2">
      <c r="B4" s="155" t="s">
        <v>93</v>
      </c>
      <c r="C4" s="157" t="s">
        <v>94</v>
      </c>
      <c r="D4" s="158"/>
    </row>
    <row r="5" spans="2:19" ht="10" x14ac:dyDescent="0.2">
      <c r="B5" s="155" t="s">
        <v>95</v>
      </c>
      <c r="C5" s="159">
        <v>45397</v>
      </c>
      <c r="D5" s="160"/>
    </row>
    <row r="6" spans="2:19" ht="10.15" customHeight="1" x14ac:dyDescent="0.2">
      <c r="B6" s="155" t="s">
        <v>96</v>
      </c>
      <c r="C6" s="157" t="s">
        <v>97</v>
      </c>
      <c r="D6" s="158"/>
    </row>
    <row r="7" spans="2:19" ht="10.15" customHeight="1" x14ac:dyDescent="0.2">
      <c r="B7" s="155" t="str">
        <f>TEXT(C13,)&amp;" QUADREAL OWNERSHIP %"</f>
        <v>Q2 2024 QUADREAL OWNERSHIP %</v>
      </c>
      <c r="C7" s="161">
        <v>0.499</v>
      </c>
      <c r="D7" s="162"/>
    </row>
    <row r="8" spans="2:19" ht="10.5" x14ac:dyDescent="0.25">
      <c r="C8" s="163"/>
    </row>
    <row r="9" spans="2:19" ht="10" x14ac:dyDescent="0.2">
      <c r="B9" s="164"/>
      <c r="C9" s="164"/>
      <c r="D9" s="164">
        <f>D19/0.499</f>
        <v>0</v>
      </c>
      <c r="E9" s="164"/>
      <c r="F9" s="164"/>
      <c r="G9" s="164"/>
      <c r="H9" s="164"/>
      <c r="I9" s="164"/>
      <c r="J9" s="164"/>
      <c r="K9" s="164"/>
    </row>
    <row r="10" spans="2:19" ht="15.5" x14ac:dyDescent="0.35">
      <c r="B10" s="165" t="s">
        <v>98</v>
      </c>
      <c r="C10" s="163"/>
      <c r="D10" s="163"/>
      <c r="E10" s="163"/>
      <c r="F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</row>
    <row r="11" spans="2:19" ht="10.5" x14ac:dyDescent="0.25">
      <c r="B11" s="166" t="s">
        <v>99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</row>
    <row r="12" spans="2:19" ht="10.5" thickBot="1" x14ac:dyDescent="0.25"/>
    <row r="13" spans="2:19" ht="11" thickBot="1" x14ac:dyDescent="0.3">
      <c r="B13" s="168" t="s">
        <v>100</v>
      </c>
      <c r="C13" s="169" t="s">
        <v>101</v>
      </c>
      <c r="D13" s="169" t="s">
        <v>102</v>
      </c>
      <c r="E13" s="169" t="s">
        <v>103</v>
      </c>
      <c r="F13" s="169" t="s">
        <v>104</v>
      </c>
      <c r="G13" s="169" t="s">
        <v>105</v>
      </c>
      <c r="H13" s="169" t="s">
        <v>106</v>
      </c>
      <c r="I13" s="169" t="s">
        <v>107</v>
      </c>
      <c r="J13" s="169" t="s">
        <v>108</v>
      </c>
      <c r="K13" s="169" t="s">
        <v>109</v>
      </c>
      <c r="L13" s="169" t="s">
        <v>110</v>
      </c>
      <c r="M13" s="169" t="s">
        <v>111</v>
      </c>
      <c r="N13" s="169" t="s">
        <v>112</v>
      </c>
      <c r="O13" s="169" t="s">
        <v>113</v>
      </c>
      <c r="P13" s="169" t="s">
        <v>128</v>
      </c>
      <c r="Q13" s="169" t="s">
        <v>129</v>
      </c>
      <c r="R13" s="169" t="s">
        <v>127</v>
      </c>
      <c r="S13" s="170" t="s">
        <v>0</v>
      </c>
    </row>
    <row r="14" spans="2:19" ht="10.5" x14ac:dyDescent="0.25">
      <c r="B14" s="171" t="s">
        <v>114</v>
      </c>
      <c r="C14" s="172">
        <f>8497*0.499</f>
        <v>4240.0029999999997</v>
      </c>
      <c r="D14" s="172">
        <f>490000*0.499</f>
        <v>244510</v>
      </c>
      <c r="E14" s="172">
        <f>SUMIF('[9]Anaplan Dump Current'!$442:$442,E$13,INDEX('[9]Anaplan Dump Current'!$443:$451,MATCH($B14,'[9]Anaplan Dump Current'!$B$443:$B$451,0),0))</f>
        <v>0</v>
      </c>
      <c r="F14" s="172">
        <f>SUMIF('[9]Anaplan Dump Current'!$442:$442,F$13,INDEX('[9]Anaplan Dump Current'!$443:$451,MATCH($B14,'[9]Anaplan Dump Current'!$B$443:$B$451,0),0))</f>
        <v>0</v>
      </c>
      <c r="G14" s="172">
        <f>SUMIF('[9]Anaplan Dump Current'!$442:$442,G$13,INDEX('[9]Anaplan Dump Current'!$443:$451,MATCH($B14,'[9]Anaplan Dump Current'!$B$443:$B$451,0),0))</f>
        <v>0</v>
      </c>
      <c r="H14" s="172">
        <f>SUMIF('[9]Anaplan Dump Current'!$442:$442,H$13,INDEX('[9]Anaplan Dump Current'!$443:$451,MATCH($B14,'[9]Anaplan Dump Current'!$B$443:$B$451,0),0))</f>
        <v>0</v>
      </c>
      <c r="I14" s="172">
        <f>SUMIF('[9]Anaplan Dump Current'!$442:$442,I$13,INDEX('[9]Anaplan Dump Current'!$443:$451,MATCH($B14,'[9]Anaplan Dump Current'!$B$443:$B$451,0),0))</f>
        <v>0</v>
      </c>
      <c r="J14" s="172">
        <f>SUMIF('[9]Anaplan Dump Current'!$442:$442,J$13,INDEX('[9]Anaplan Dump Current'!$443:$451,MATCH($B14,'[9]Anaplan Dump Current'!$B$443:$B$451,0),0))</f>
        <v>0</v>
      </c>
      <c r="K14" s="172">
        <f>SUMIF('[9]Anaplan Dump Current'!$442:$442,K$13,INDEX('[9]Anaplan Dump Current'!$443:$451,MATCH($B14,'[9]Anaplan Dump Current'!$B$443:$B$451,0),0))</f>
        <v>0</v>
      </c>
      <c r="L14" s="172">
        <f>SUMIF('[9]Anaplan Dump Current'!$442:$442,L$13,INDEX('[9]Anaplan Dump Current'!$443:$451,MATCH($B14,'[9]Anaplan Dump Current'!$B$443:$B$451,0),0))</f>
        <v>0</v>
      </c>
      <c r="M14" s="172">
        <f>SUMIF('[9]Anaplan Dump Current'!$442:$442,M$13,INDEX('[9]Anaplan Dump Current'!$443:$451,MATCH($B14,'[9]Anaplan Dump Current'!$B$443:$B$451,0),0))</f>
        <v>0</v>
      </c>
      <c r="N14" s="172">
        <f>SUMIF('[9]Anaplan Dump Current'!$442:$442,N$13,INDEX('[9]Anaplan Dump Current'!$443:$451,MATCH($B14,'[9]Anaplan Dump Current'!$B$443:$B$451,0),0))</f>
        <v>0</v>
      </c>
      <c r="O14" s="172">
        <f>SUMIF('[9]Anaplan Dump Current'!$442:$442,O$13,INDEX('[9]Anaplan Dump Current'!$443:$451,MATCH($B14,'[9]Anaplan Dump Current'!$B$443:$B$451,0),0))</f>
        <v>0</v>
      </c>
      <c r="P14" s="172">
        <f>SUMIF('[9]Anaplan Dump Current'!$442:$442,P$13,INDEX('[9]Anaplan Dump Current'!$443:$451,MATCH($B14,'[9]Anaplan Dump Current'!$B$443:$B$451,0),0))</f>
        <v>0</v>
      </c>
      <c r="Q14" s="172">
        <f>SUMIF('[9]Anaplan Dump Current'!$442:$442,Q$13,INDEX('[9]Anaplan Dump Current'!$443:$451,MATCH($B14,'[9]Anaplan Dump Current'!$B$443:$B$451,0),0))</f>
        <v>0</v>
      </c>
      <c r="R14" s="172">
        <f>SUMIF('[9]Anaplan Dump Current'!$442:$442,R$13,INDEX('[9]Anaplan Dump Current'!$443:$451,MATCH($B14,'[9]Anaplan Dump Current'!$B$443:$B$451,0),0))</f>
        <v>0</v>
      </c>
      <c r="S14" s="173">
        <f t="shared" ref="S14:S22" si="0">SUM(C14:R14)</f>
        <v>248750.003</v>
      </c>
    </row>
    <row r="15" spans="2:19" ht="10.5" x14ac:dyDescent="0.25">
      <c r="B15" s="171" t="s">
        <v>115</v>
      </c>
      <c r="C15" s="172">
        <f>2000*0.499</f>
        <v>998</v>
      </c>
      <c r="D15" s="172">
        <f>SUMIF('[9]Anaplan Dump Current'!$442:$442,D$13,INDEX('[9]Anaplan Dump Current'!$443:$451,MATCH($B15,'[9]Anaplan Dump Current'!$B$443:$B$451,0),0))</f>
        <v>0</v>
      </c>
      <c r="E15" s="172">
        <f>SUMIF('[9]Anaplan Dump Current'!$442:$442,E$13,INDEX('[9]Anaplan Dump Current'!$443:$451,MATCH($B15,'[9]Anaplan Dump Current'!$B$443:$B$451,0),0))</f>
        <v>0</v>
      </c>
      <c r="F15" s="172">
        <f>SUMIF('[9]Anaplan Dump Current'!$442:$442,F$13,INDEX('[9]Anaplan Dump Current'!$443:$451,MATCH($B15,'[9]Anaplan Dump Current'!$B$443:$B$451,0),0))</f>
        <v>0</v>
      </c>
      <c r="G15" s="172">
        <f>SUMIF('[9]Anaplan Dump Current'!$442:$442,G$13,INDEX('[9]Anaplan Dump Current'!$443:$451,MATCH($B15,'[9]Anaplan Dump Current'!$B$443:$B$451,0),0))</f>
        <v>0</v>
      </c>
      <c r="H15" s="172">
        <f>SUMIF('[9]Anaplan Dump Current'!$442:$442,H$13,INDEX('[9]Anaplan Dump Current'!$443:$451,MATCH($B15,'[9]Anaplan Dump Current'!$B$443:$B$451,0),0))</f>
        <v>0</v>
      </c>
      <c r="I15" s="172">
        <f>SUMIF('[9]Anaplan Dump Current'!$442:$442,I$13,INDEX('[9]Anaplan Dump Current'!$443:$451,MATCH($B15,'[9]Anaplan Dump Current'!$B$443:$B$451,0),0))</f>
        <v>0</v>
      </c>
      <c r="J15" s="172">
        <f>SUMIF('[9]Anaplan Dump Current'!$442:$442,J$13,INDEX('[9]Anaplan Dump Current'!$443:$451,MATCH($B15,'[9]Anaplan Dump Current'!$B$443:$B$451,0),0))</f>
        <v>0</v>
      </c>
      <c r="K15" s="172">
        <f>SUMIF('[9]Anaplan Dump Current'!$442:$442,K$13,INDEX('[9]Anaplan Dump Current'!$443:$451,MATCH($B15,'[9]Anaplan Dump Current'!$B$443:$B$451,0),0))</f>
        <v>0</v>
      </c>
      <c r="L15" s="172">
        <f>SUMIF('[9]Anaplan Dump Current'!$442:$442,L$13,INDEX('[9]Anaplan Dump Current'!$443:$451,MATCH($B15,'[9]Anaplan Dump Current'!$B$443:$B$451,0),0))</f>
        <v>0</v>
      </c>
      <c r="M15" s="172">
        <f>SUMIF('[9]Anaplan Dump Current'!$442:$442,M$13,INDEX('[9]Anaplan Dump Current'!$443:$451,MATCH($B15,'[9]Anaplan Dump Current'!$B$443:$B$451,0),0))</f>
        <v>0</v>
      </c>
      <c r="N15" s="172">
        <f>SUMIF('[9]Anaplan Dump Current'!$442:$442,N$13,INDEX('[9]Anaplan Dump Current'!$443:$451,MATCH($B15,'[9]Anaplan Dump Current'!$B$443:$B$451,0),0))</f>
        <v>0</v>
      </c>
      <c r="O15" s="172">
        <f>SUMIF('[9]Anaplan Dump Current'!$442:$442,O$13,INDEX('[9]Anaplan Dump Current'!$443:$451,MATCH($B15,'[9]Anaplan Dump Current'!$B$443:$B$451,0),0))</f>
        <v>0</v>
      </c>
      <c r="P15" s="172">
        <f>SUMIF('[9]Anaplan Dump Current'!$442:$442,P$13,INDEX('[9]Anaplan Dump Current'!$443:$451,MATCH($B15,'[9]Anaplan Dump Current'!$B$443:$B$451,0),0))</f>
        <v>0</v>
      </c>
      <c r="Q15" s="172">
        <f>SUMIF('[9]Anaplan Dump Current'!$442:$442,Q$13,INDEX('[9]Anaplan Dump Current'!$443:$451,MATCH($B15,'[9]Anaplan Dump Current'!$B$443:$B$451,0),0))</f>
        <v>0</v>
      </c>
      <c r="R15" s="172">
        <f>SUMIF('[9]Anaplan Dump Current'!$442:$442,R$13,INDEX('[9]Anaplan Dump Current'!$443:$451,MATCH($B15,'[9]Anaplan Dump Current'!$B$443:$B$451,0),0))</f>
        <v>0</v>
      </c>
      <c r="S15" s="173">
        <f t="shared" si="0"/>
        <v>998</v>
      </c>
    </row>
    <row r="16" spans="2:19" ht="10.5" x14ac:dyDescent="0.25">
      <c r="B16" s="171" t="s">
        <v>116</v>
      </c>
      <c r="C16" s="172">
        <f>SUMIF('Capital deployment -Base'!$18:$18,'Manager Input Equity Deployment'!$13:$13,'Capital deployment -Base'!34:34)*$C$7</f>
        <v>96636.0972726006</v>
      </c>
      <c r="D16" s="172">
        <f>SUMIF('Capital deployment -Base'!$18:$18,'Manager Input Equity Deployment'!$13:$13,'Capital deployment -Base'!34:34)*$C$7</f>
        <v>1068183.4461056902</v>
      </c>
      <c r="E16" s="172">
        <f>SUMIF('Capital deployment -Base'!$18:$18,'Manager Input Equity Deployment'!$13:$13,'Capital deployment -Base'!34:34)*$C$7</f>
        <v>3626789.7624495961</v>
      </c>
      <c r="F16" s="172">
        <f>SUMIF('Capital deployment -Base'!$18:$18,'Manager Input Equity Deployment'!$13:$13,'Capital deployment -Base'!34:34)*$C$7</f>
        <v>5633192.5817230185</v>
      </c>
      <c r="G16" s="172">
        <f>SUMIF('Capital deployment -Base'!$18:$18,'Manager Input Equity Deployment'!$13:$13,'Capital deployment -Base'!34:34)*$C$7</f>
        <v>8499482.3235421944</v>
      </c>
      <c r="H16" s="172">
        <f>SUMIF('Capital deployment -Base'!$18:$18,'Manager Input Equity Deployment'!$13:$13,'Capital deployment -Base'!34:34)*$C$7</f>
        <v>10352966.696259243</v>
      </c>
      <c r="I16" s="172">
        <f>SUMIF('Capital deployment -Base'!$18:$18,'Manager Input Equity Deployment'!$13:$13,'Capital deployment -Base'!34:34)*$C$7</f>
        <v>0</v>
      </c>
      <c r="J16" s="172">
        <f>SUMIF('Capital deployment -Base'!$18:$18,'Manager Input Equity Deployment'!$13:$13,'Capital deployment -Base'!34:34)*$C$7</f>
        <v>0</v>
      </c>
      <c r="K16" s="172">
        <f>SUMIF('Capital deployment -Base'!$18:$18,'Manager Input Equity Deployment'!$13:$13,'Capital deployment -Base'!34:34)*$C$7</f>
        <v>0</v>
      </c>
      <c r="L16" s="172">
        <f>SUMIF('Capital deployment -Base'!$18:$18,'Manager Input Equity Deployment'!$13:$13,'Capital deployment -Base'!34:34)*$C$7</f>
        <v>0</v>
      </c>
      <c r="M16" s="172">
        <f>SUMIF('Capital deployment -Base'!$18:$18,'Manager Input Equity Deployment'!$13:$13,'Capital deployment -Base'!34:34)*$C$7</f>
        <v>0</v>
      </c>
      <c r="N16" s="172">
        <f>SUMIF('Capital deployment -Base'!$18:$18,'Manager Input Equity Deployment'!$13:$13,'Capital deployment -Base'!34:34)*$C$7</f>
        <v>0</v>
      </c>
      <c r="O16" s="172">
        <f>SUMIF('Capital deployment -Base'!$18:$18,'Manager Input Equity Deployment'!$13:$13,'Capital deployment -Base'!34:34)*$C$7</f>
        <v>0</v>
      </c>
      <c r="P16" s="172">
        <f>SUMIF('Capital deployment -Base'!$18:$18,'Manager Input Equity Deployment'!$13:$13,'Capital deployment -Base'!34:34)*$C$7</f>
        <v>0</v>
      </c>
      <c r="Q16" s="172">
        <f>SUMIF('Capital deployment -Base'!18:18,'Manager Input Equity Deployment'!13:13,'Capital deployment -Base'!34:34)</f>
        <v>0</v>
      </c>
      <c r="R16" s="172">
        <f>SUMIF('Capital deployment -Base'!18:18,'Manager Input Equity Deployment'!13:13,'Capital deployment -Base'!34:34)</f>
        <v>0</v>
      </c>
      <c r="S16" s="173">
        <f t="shared" si="0"/>
        <v>29277250.907352343</v>
      </c>
    </row>
    <row r="17" spans="2:19" ht="10.5" x14ac:dyDescent="0.25">
      <c r="B17" s="171" t="s">
        <v>117</v>
      </c>
      <c r="C17" s="172">
        <f>SUMIF('Capital deployment - Alt'!$18:$18,'Manager Input Equity Deployment'!$13:$13,'Capital deployment - Alt'!21:21)*$C$7</f>
        <v>18438.040019999997</v>
      </c>
      <c r="D17" s="172">
        <f>SUMIF('Capital deployment - Alt'!$18:$18,'Manager Input Equity Deployment'!$13:$13,'Capital deployment - Alt'!21:21)*$C$7</f>
        <v>1353011.8583900002</v>
      </c>
      <c r="E17" s="172">
        <f>SUMIF('Capital deployment - Alt'!$18:$18,'Manager Input Equity Deployment'!$13:$13,'Capital deployment - Alt'!21:21)*$C$7</f>
        <v>2639504.1225799997</v>
      </c>
      <c r="F17" s="172">
        <f>SUMIF('Capital deployment - Alt'!$18:$18,'Manager Input Equity Deployment'!$13:$13,'Capital deployment - Alt'!21:21)*$C$7</f>
        <v>3870576.0595499994</v>
      </c>
      <c r="G17" s="172">
        <f>SUMIF('Capital deployment - Alt'!$18:$18,'Manager Input Equity Deployment'!$13:$13,'Capital deployment - Alt'!21:21)*$C$7</f>
        <v>1593853.14552</v>
      </c>
      <c r="H17" s="172">
        <f>SUMIF('Capital deployment - Alt'!$18:$18,'Manager Input Equity Deployment'!$13:$13,'Capital deployment - Alt'!21:21)*$C$7</f>
        <v>0</v>
      </c>
      <c r="I17" s="172">
        <f>SUMIF('Capital deployment - Alt'!$18:$18,'Manager Input Equity Deployment'!$13:$13,'Capital deployment - Alt'!21:21)*$C$7</f>
        <v>0</v>
      </c>
      <c r="J17" s="172">
        <f>SUMIF('Capital deployment - Alt'!$18:$18,'Manager Input Equity Deployment'!$13:$13,'Capital deployment - Alt'!21:21)*$C$7</f>
        <v>0</v>
      </c>
      <c r="K17" s="172">
        <f>SUMIF('Capital deployment - Alt'!$18:$18,'Manager Input Equity Deployment'!$13:$13,'Capital deployment - Alt'!21:21)*$C$7</f>
        <v>0</v>
      </c>
      <c r="L17" s="172">
        <f>SUMIF('Capital deployment - Alt'!$18:$18,'Manager Input Equity Deployment'!$13:$13,'Capital deployment - Alt'!21:21)*$C$7</f>
        <v>0</v>
      </c>
      <c r="M17" s="172">
        <f>SUMIF('Capital deployment - Alt'!$18:$18,'Manager Input Equity Deployment'!$13:$13,'Capital deployment - Alt'!21:21)*$C$7</f>
        <v>0</v>
      </c>
      <c r="N17" s="172">
        <f>SUMIF('Capital deployment - Alt'!$18:$18,'Manager Input Equity Deployment'!$13:$13,'Capital deployment - Alt'!21:21)*$C$7</f>
        <v>0</v>
      </c>
      <c r="O17" s="172">
        <f>SUMIF('Capital deployment - Alt'!$18:$18,'Manager Input Equity Deployment'!$13:$13,'Capital deployment - Alt'!21:21)*$C$7</f>
        <v>0</v>
      </c>
      <c r="P17" s="172">
        <f>SUMIF('Capital deployment - Alt'!$18:$18,'Manager Input Equity Deployment'!$13:$13,'Capital deployment - Alt'!21:21)*$C$7</f>
        <v>0</v>
      </c>
      <c r="Q17" s="172">
        <f>SUMIF('Capital deployment - Alt'!$18:$18,'Manager Input Equity Deployment'!$13:$13,'Capital deployment - Alt'!21:21)*$C$7</f>
        <v>0</v>
      </c>
      <c r="R17" s="172">
        <f>SUMIF('Capital deployment - Alt'!$18:$18,'Manager Input Equity Deployment'!$13:$13,'Capital deployment - Alt'!21:21)*$C$7</f>
        <v>0</v>
      </c>
      <c r="S17" s="173">
        <f t="shared" si="0"/>
        <v>9475383.2260599993</v>
      </c>
    </row>
    <row r="18" spans="2:19" ht="10.5" x14ac:dyDescent="0.25">
      <c r="B18" s="171" t="s">
        <v>118</v>
      </c>
      <c r="C18" s="172">
        <f>SUMIF('Capital deployment - Alt'!$18:$18,'Manager Input Equity Deployment'!$13:$13,'Capital deployment - Alt'!22:22)*$C$7</f>
        <v>35776.83294</v>
      </c>
      <c r="D18" s="172">
        <f>SUMIF('Capital deployment - Alt'!$18:$18,'Manager Input Equity Deployment'!$13:$13,'Capital deployment - Alt'!22:22)*$C$7</f>
        <v>37491.032670000001</v>
      </c>
      <c r="E18" s="172">
        <f>SUMIF('Capital deployment - Alt'!$18:$18,'Manager Input Equity Deployment'!$13:$13,'Capital deployment - Alt'!22:22)*$C$7</f>
        <v>451857.94305999996</v>
      </c>
      <c r="F18" s="172">
        <f>SUMIF('Capital deployment - Alt'!$18:$18,'Manager Input Equity Deployment'!$13:$13,'Capital deployment - Alt'!22:22)*$C$7</f>
        <v>2633599.75997</v>
      </c>
      <c r="G18" s="172">
        <f>SUMIF('Capital deployment - Alt'!$18:$18,'Manager Input Equity Deployment'!$13:$13,'Capital deployment - Alt'!22:22)*$C$7</f>
        <v>3903735.3480699998</v>
      </c>
      <c r="H18" s="172">
        <f>SUMIF('Capital deployment - Alt'!$18:$18,'Manager Input Equity Deployment'!$13:$13,'Capital deployment - Alt'!22:22)*$C$7</f>
        <v>6352265.4191800002</v>
      </c>
      <c r="I18" s="172">
        <f>SUMIF('Capital deployment - Alt'!$18:$18,'Manager Input Equity Deployment'!$13:$13,'Capital deployment - Alt'!22:22)*$C$7</f>
        <v>6969250.2815699996</v>
      </c>
      <c r="J18" s="172">
        <f>SUMIF('Capital deployment - Alt'!$18:$18,'Manager Input Equity Deployment'!$13:$13,'Capital deployment - Alt'!22:22)*$C$7</f>
        <v>0</v>
      </c>
      <c r="K18" s="172">
        <f>SUMIF('Capital deployment - Alt'!$18:$18,'Manager Input Equity Deployment'!$13:$13,'Capital deployment - Alt'!22:22)*$C$7</f>
        <v>0</v>
      </c>
      <c r="L18" s="172">
        <f>SUMIF('Capital deployment - Alt'!$18:$18,'Manager Input Equity Deployment'!$13:$13,'Capital deployment - Alt'!22:22)*$C$7</f>
        <v>0</v>
      </c>
      <c r="M18" s="172">
        <f>SUMIF('Capital deployment - Alt'!$18:$18,'Manager Input Equity Deployment'!$13:$13,'Capital deployment - Alt'!22:22)*$C$7</f>
        <v>0</v>
      </c>
      <c r="N18" s="172">
        <f>SUMIF('Capital deployment - Alt'!$18:$18,'Manager Input Equity Deployment'!$13:$13,'Capital deployment - Alt'!22:22)*$C$7</f>
        <v>0</v>
      </c>
      <c r="O18" s="172">
        <f>SUMIF('Capital deployment - Alt'!$18:$18,'Manager Input Equity Deployment'!$13:$13,'Capital deployment - Alt'!22:22)*$C$7</f>
        <v>0</v>
      </c>
      <c r="P18" s="172">
        <f>SUMIF('Capital deployment - Alt'!$18:$18,'Manager Input Equity Deployment'!$13:$13,'Capital deployment - Alt'!22:22)*$C$7</f>
        <v>0</v>
      </c>
      <c r="Q18" s="172">
        <f>SUMIF('Capital deployment - Alt'!$18:$18,'Manager Input Equity Deployment'!$13:$13,'Capital deployment - Alt'!22:22)*$C$7</f>
        <v>0</v>
      </c>
      <c r="R18" s="172">
        <f>SUMIF('Capital deployment - Alt'!$18:$18,'Manager Input Equity Deployment'!$13:$13,'Capital deployment - Alt'!22:22)*$C$7</f>
        <v>0</v>
      </c>
      <c r="S18" s="173">
        <f t="shared" si="0"/>
        <v>20383976.617460001</v>
      </c>
    </row>
    <row r="19" spans="2:19" ht="10.5" x14ac:dyDescent="0.25">
      <c r="B19" s="171" t="s">
        <v>119</v>
      </c>
      <c r="C19" s="172">
        <f>SUMIF('Capital deployment - Alt'!$18:$18,'Manager Input Equity Deployment'!$13:$13,'Capital deployment - Alt'!24:24)*$C$7</f>
        <v>1439883.4620000001</v>
      </c>
      <c r="D19" s="172">
        <f>SUMIF('Capital deployment - Alt'!$18:$18,'Manager Input Equity Deployment'!$13:$13,'Capital deployment - Alt'!24:24)*$C$7</f>
        <v>0</v>
      </c>
      <c r="E19" s="172">
        <f>SUMIF('Capital deployment - Alt'!$18:$18,'Manager Input Equity Deployment'!$13:$13,'Capital deployment - Alt'!24:24)*$C$7</f>
        <v>0</v>
      </c>
      <c r="F19" s="172">
        <f>SUMIF('Capital deployment - Alt'!$18:$18,'Manager Input Equity Deployment'!$13:$13,'Capital deployment - Alt'!24:24)*$C$7</f>
        <v>0</v>
      </c>
      <c r="G19" s="172">
        <f>SUMIF('Capital deployment - Alt'!$18:$18,'Manager Input Equity Deployment'!$13:$13,'Capital deployment - Alt'!24:24)*$C$7</f>
        <v>0</v>
      </c>
      <c r="H19" s="172">
        <f>SUMIF('Capital deployment - Alt'!$18:$18,'Manager Input Equity Deployment'!$13:$13,'Capital deployment - Alt'!24:24)*$C$7</f>
        <v>0</v>
      </c>
      <c r="I19" s="172">
        <f>SUMIF('Capital deployment - Alt'!$18:$18,'Manager Input Equity Deployment'!$13:$13,'Capital deployment - Alt'!24:24)*$C$7</f>
        <v>0</v>
      </c>
      <c r="J19" s="172">
        <f>SUMIF('Capital deployment - Alt'!$18:$18,'Manager Input Equity Deployment'!$13:$13,'Capital deployment - Alt'!24:24)*$C$7</f>
        <v>0</v>
      </c>
      <c r="K19" s="172">
        <f>SUMIF('Capital deployment - Alt'!$18:$18,'Manager Input Equity Deployment'!$13:$13,'Capital deployment - Alt'!24:24)*$C$7</f>
        <v>0</v>
      </c>
      <c r="L19" s="172">
        <f>SUMIF('Capital deployment - Alt'!$18:$18,'Manager Input Equity Deployment'!$13:$13,'Capital deployment - Alt'!24:24)*$C$7</f>
        <v>0</v>
      </c>
      <c r="M19" s="172">
        <f>SUMIF('Capital deployment - Alt'!$18:$18,'Manager Input Equity Deployment'!$13:$13,'Capital deployment - Alt'!24:24)*$C$7</f>
        <v>0</v>
      </c>
      <c r="N19" s="172">
        <f>SUMIF('Capital deployment - Alt'!$18:$18,'Manager Input Equity Deployment'!$13:$13,'Capital deployment - Alt'!24:24)*$C$7</f>
        <v>0</v>
      </c>
      <c r="O19" s="172">
        <f>SUMIF('Capital deployment - Alt'!$18:$18,'Manager Input Equity Deployment'!$13:$13,'Capital deployment - Alt'!24:24)*$C$7</f>
        <v>0</v>
      </c>
      <c r="P19" s="172">
        <f>SUMIF('Capital deployment - Alt'!$18:$18,'Manager Input Equity Deployment'!$13:$13,'Capital deployment - Alt'!24:24)*$C$7</f>
        <v>0</v>
      </c>
      <c r="Q19" s="172">
        <f>SUMIF('Capital deployment - Alt'!$18:$18,'Manager Input Equity Deployment'!$13:$13,'Capital deployment - Alt'!24:24)*$C$7</f>
        <v>0</v>
      </c>
      <c r="R19" s="172">
        <f>SUMIF('Capital deployment - Alt'!$18:$18,'Manager Input Equity Deployment'!$13:$13,'Capital deployment - Alt'!24:24)*$C$7</f>
        <v>0</v>
      </c>
      <c r="S19" s="173">
        <f t="shared" si="0"/>
        <v>1439883.4620000001</v>
      </c>
    </row>
    <row r="20" spans="2:19" ht="10.5" x14ac:dyDescent="0.25">
      <c r="B20" s="171" t="s">
        <v>120</v>
      </c>
      <c r="C20" s="172">
        <f>SUMIF('Capital deployment - Alt'!$18:$18,'Manager Input Equity Deployment'!$13:$13,'Capital deployment - Alt'!23:23)*$C$7</f>
        <v>36911.524010000001</v>
      </c>
      <c r="D20" s="172">
        <f>SUMIF('Capital deployment - Alt'!$18:$18,'Manager Input Equity Deployment'!$13:$13,'Capital deployment - Alt'!23:23)*$C$7</f>
        <v>36400.049010000002</v>
      </c>
      <c r="E20" s="172">
        <f>SUMIF('Capital deployment - Alt'!$18:$18,'Manager Input Equity Deployment'!$13:$13,'Capital deployment - Alt'!23:23)*$C$7</f>
        <v>96280.049010000017</v>
      </c>
      <c r="F20" s="172">
        <f>SUMIF('Capital deployment - Alt'!$18:$18,'Manager Input Equity Deployment'!$13:$13,'Capital deployment - Alt'!23:23)*$C$7</f>
        <v>36400.049010000002</v>
      </c>
      <c r="G20" s="172">
        <f>SUMIF('Capital deployment - Alt'!$18:$18,'Manager Input Equity Deployment'!$13:$13,'Capital deployment - Alt'!23:23)*$C$7</f>
        <v>36400.049010000002</v>
      </c>
      <c r="H20" s="172">
        <f>SUMIF('Capital deployment - Alt'!$18:$18,'Manager Input Equity Deployment'!$13:$13,'Capital deployment - Alt'!23:23)*$C$7</f>
        <v>36400.049010000002</v>
      </c>
      <c r="I20" s="172">
        <f>SUMIF('Capital deployment - Alt'!$18:$18,'Manager Input Equity Deployment'!$13:$13,'Capital deployment - Alt'!23:23)*$C$7</f>
        <v>2866515.3652299996</v>
      </c>
      <c r="J20" s="172">
        <f>SUMIF('Capital deployment - Alt'!$18:$18,'Manager Input Equity Deployment'!$13:$13,'Capital deployment - Alt'!23:23)*$C$7</f>
        <v>4430903.0348000005</v>
      </c>
      <c r="K20" s="172">
        <f>SUMIF('Capital deployment - Alt'!$18:$18,'Manager Input Equity Deployment'!$13:$13,'Capital deployment - Alt'!23:23)*$C$7</f>
        <v>5590143.7620899994</v>
      </c>
      <c r="L20" s="172">
        <f>SUMIF('Capital deployment - Alt'!$18:$18,'Manager Input Equity Deployment'!$13:$13,'Capital deployment - Alt'!23:23)*$C$7</f>
        <v>2994139.6301800003</v>
      </c>
      <c r="M20" s="172">
        <f>SUMIF('Capital deployment - Alt'!$18:$18,'Manager Input Equity Deployment'!$13:$13,'Capital deployment - Alt'!23:23)*$C$7</f>
        <v>0</v>
      </c>
      <c r="N20" s="172">
        <f>SUMIF('Capital deployment - Alt'!$18:$18,'Manager Input Equity Deployment'!$13:$13,'Capital deployment - Alt'!23:23)*$C$7</f>
        <v>0</v>
      </c>
      <c r="O20" s="172">
        <f>SUMIF('Capital deployment - Alt'!$18:$18,'Manager Input Equity Deployment'!$13:$13,'Capital deployment - Alt'!23:23)*$C$7</f>
        <v>0</v>
      </c>
      <c r="P20" s="172">
        <f>SUMIF('Capital deployment - Alt'!$18:$18,'Manager Input Equity Deployment'!$13:$13,'Capital deployment - Alt'!23:23)*$C$7</f>
        <v>0</v>
      </c>
      <c r="Q20" s="172">
        <f>SUMIF('Capital deployment - Alt'!$18:$18,'Manager Input Equity Deployment'!$13:$13,'Capital deployment - Alt'!23:23)*$C$7</f>
        <v>0</v>
      </c>
      <c r="R20" s="172">
        <f>SUMIF('Capital deployment - Alt'!$18:$18,'Manager Input Equity Deployment'!$13:$13,'Capital deployment - Alt'!23:23)*$C$7</f>
        <v>0</v>
      </c>
      <c r="S20" s="173">
        <f t="shared" si="0"/>
        <v>16160493.561360002</v>
      </c>
    </row>
    <row r="21" spans="2:19" ht="10.5" x14ac:dyDescent="0.25">
      <c r="B21" s="171" t="s">
        <v>121</v>
      </c>
      <c r="C21" s="172">
        <f>SUMIF('Capital deployment -Base'!$18:$18,'Manager Input Equity Deployment'!$13:$13,'Capital deployment -Base'!32:32)*$C$7</f>
        <v>157913.54665333332</v>
      </c>
      <c r="D21" s="172">
        <f>SUMIF('Capital deployment -Base'!$18:$18,'Manager Input Equity Deployment'!$13:$13,'Capital deployment -Base'!32:32)*$C$7</f>
        <v>713914.97982608294</v>
      </c>
      <c r="E21" s="172">
        <f>SUMIF('Capital deployment -Base'!$18:$18,'Manager Input Equity Deployment'!$13:$13,'Capital deployment -Base'!32:32)*$C$7</f>
        <v>4069274.981288807</v>
      </c>
      <c r="F21" s="172">
        <f>SUMIF('Capital deployment -Base'!$18:$18,'Manager Input Equity Deployment'!$13:$13,'Capital deployment -Base'!32:32)*$C$7</f>
        <v>7025135.7132934425</v>
      </c>
      <c r="G21" s="172">
        <f>SUMIF('Capital deployment -Base'!$18:$18,'Manager Input Equity Deployment'!$13:$13,'Capital deployment -Base'!32:32)*$C$7</f>
        <v>12265780.552469624</v>
      </c>
      <c r="H21" s="172">
        <f>SUMIF('Capital deployment -Base'!$18:$18,'Manager Input Equity Deployment'!$13:$13,'Capital deployment -Base'!32:32)*$C$7</f>
        <v>15623993.171605913</v>
      </c>
      <c r="I21" s="172">
        <f>SUMIF('Capital deployment -Base'!$18:$18,'Manager Input Equity Deployment'!$13:$13,'Capital deployment -Base'!32:32)*$C$7</f>
        <v>6668865.484219946</v>
      </c>
      <c r="J21" s="172">
        <f>SUMIF('Capital deployment -Base'!$18:$18,'Manager Input Equity Deployment'!$13:$13,'Capital deployment -Base'!32:32)*$C$7</f>
        <v>1454830.0272744223</v>
      </c>
      <c r="K21" s="172">
        <f>SUMIF('Capital deployment -Base'!$18:$18,'Manager Input Equity Deployment'!$13:$13,'Capital deployment -Base'!32:32)*$C$7</f>
        <v>0</v>
      </c>
      <c r="L21" s="172">
        <f>SUMIF('Capital deployment -Base'!$18:$18,'Manager Input Equity Deployment'!$13:$13,'Capital deployment -Base'!32:32)*$C$7</f>
        <v>0</v>
      </c>
      <c r="M21" s="172">
        <f>SUMIF('Capital deployment -Base'!$18:$18,'Manager Input Equity Deployment'!$13:$13,'Capital deployment -Base'!32:32)*$C$7</f>
        <v>0</v>
      </c>
      <c r="N21" s="172">
        <f>SUMIF('Capital deployment -Base'!$18:$18,'Manager Input Equity Deployment'!$13:$13,'Capital deployment -Base'!32:32)*$C$7</f>
        <v>0</v>
      </c>
      <c r="O21" s="172">
        <f>SUMIF('Capital deployment -Base'!$18:$18,'Manager Input Equity Deployment'!$13:$13,'Capital deployment -Base'!32:32)*$C$7</f>
        <v>0</v>
      </c>
      <c r="P21" s="172">
        <f>SUMIF('Capital deployment -Base'!$18:$18,'Manager Input Equity Deployment'!$13:$13,'Capital deployment -Base'!32:32)*$C$7</f>
        <v>0</v>
      </c>
      <c r="Q21" s="172">
        <f>SUMIF('Capital deployment -Base'!$18:$18,'Manager Input Equity Deployment'!$13:$13,'Capital deployment -Base'!32:32)*$C$7</f>
        <v>0</v>
      </c>
      <c r="R21" s="172">
        <f>SUMIF('Capital deployment -Base'!$18:$18,'Manager Input Equity Deployment'!$13:$13,'Capital deployment -Base'!32:32)*$C$7</f>
        <v>0</v>
      </c>
      <c r="S21" s="173">
        <f t="shared" si="0"/>
        <v>47979708.456631571</v>
      </c>
    </row>
    <row r="22" spans="2:19" ht="10.5" x14ac:dyDescent="0.25">
      <c r="B22" s="171" t="s">
        <v>122</v>
      </c>
      <c r="C22" s="172">
        <f>SUMIF('Capital deployment -Base'!$18:$18,'Manager Input Equity Deployment'!$13:$13,'Capital deployment -Base'!36:36)*$C$7</f>
        <v>187565.08721640686</v>
      </c>
      <c r="D22" s="172">
        <f>SUMIF('Capital deployment -Base'!$18:$18,'Manager Input Equity Deployment'!$13:$13,'Capital deployment -Base'!36:36)*$C$7</f>
        <v>2146301.9325417583</v>
      </c>
      <c r="E22" s="172">
        <f>SUMIF('Capital deployment -Base'!$18:$18,'Manager Input Equity Deployment'!$13:$13,'Capital deployment -Base'!36:36)*$C$7</f>
        <v>4766610.3270319104</v>
      </c>
      <c r="F22" s="172">
        <f>SUMIF('Capital deployment -Base'!$18:$18,'Manager Input Equity Deployment'!$13:$13,'Capital deployment -Base'!36:36)*$C$7</f>
        <v>4102188.3780207373</v>
      </c>
      <c r="G22" s="172">
        <f>SUMIF('Capital deployment -Base'!$18:$18,'Manager Input Equity Deployment'!$13:$13,'Capital deployment -Base'!36:36)*$C$7</f>
        <v>9134301.9377174899</v>
      </c>
      <c r="H22" s="172">
        <f>SUMIF('Capital deployment -Base'!$18:$18,'Manager Input Equity Deployment'!$13:$13,'Capital deployment -Base'!36:36)*$C$7</f>
        <v>13920082.925518252</v>
      </c>
      <c r="I22" s="172">
        <f>SUMIF('Capital deployment -Base'!$18:$18,'Manager Input Equity Deployment'!$13:$13,'Capital deployment -Base'!36:36)*$C$7</f>
        <v>16198791.502437346</v>
      </c>
      <c r="J22" s="172">
        <f>SUMIF('Capital deployment -Base'!$18:$18,'Manager Input Equity Deployment'!$13:$13,'Capital deployment -Base'!36:36)*$C$7</f>
        <v>16232931.190751703</v>
      </c>
      <c r="K22" s="172">
        <f>SUMIF('Capital deployment -Base'!$18:$18,'Manager Input Equity Deployment'!$13:$13,'Capital deployment -Base'!36:36)*$C$7</f>
        <v>8146818.4663748397</v>
      </c>
      <c r="L22" s="172">
        <f>SUMIF('Capital deployment -Base'!$18:$18,'Manager Input Equity Deployment'!$13:$13,'Capital deployment -Base'!36:36)*$C$7</f>
        <v>13721911.228339385</v>
      </c>
      <c r="M22" s="172">
        <f>SUMIF('Capital deployment -Base'!$18:$18,'Manager Input Equity Deployment'!$13:$13,'Capital deployment -Base'!36:36)*$C$7</f>
        <v>12197986.243012922</v>
      </c>
      <c r="N22" s="172">
        <f>SUMIF('Capital deployment -Base'!$18:$18,'Manager Input Equity Deployment'!$13:$13,'Capital deployment -Base'!36:36)*$C$7</f>
        <v>3397297.5378309861</v>
      </c>
      <c r="O22" s="172">
        <f>SUMIF('Capital deployment -Base'!$18:$18,'Manager Input Equity Deployment'!$13:$13,'Capital deployment -Base'!36:36)*$C$7</f>
        <v>5279675.0137798339</v>
      </c>
      <c r="P22" s="172">
        <f>SUMIF('Capital deployment -Base'!$18:$18,'Manager Input Equity Deployment'!$13:$13,'Capital deployment -Base'!36:36)*$C$7</f>
        <v>3714086.0589160481</v>
      </c>
      <c r="Q22" s="172">
        <f>SUMIF('Capital deployment -Base'!$18:$18,'Manager Input Equity Deployment'!$13:$13,'Capital deployment -Base'!36:36)*$C$7</f>
        <v>0</v>
      </c>
      <c r="R22" s="172">
        <f>SUMIF('Capital deployment -Base'!$18:$18,'Manager Input Equity Deployment'!$13:$13,'Capital deployment -Base'!36:36)*$C$7</f>
        <v>0</v>
      </c>
      <c r="S22" s="173">
        <f t="shared" si="0"/>
        <v>113146547.82948962</v>
      </c>
    </row>
    <row r="23" spans="2:19" ht="10.5" x14ac:dyDescent="0.25">
      <c r="B23" s="171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3">
        <f>SUM(C23:N23)</f>
        <v>0</v>
      </c>
    </row>
    <row r="24" spans="2:19" ht="10.5" x14ac:dyDescent="0.25">
      <c r="B24" s="171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3">
        <f>SUM(C24:N24)</f>
        <v>0</v>
      </c>
    </row>
    <row r="25" spans="2:19" ht="10.5" x14ac:dyDescent="0.25">
      <c r="B25" s="174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3">
        <f>SUM(C25:N25)</f>
        <v>0</v>
      </c>
    </row>
    <row r="26" spans="2:19" ht="10.5" x14ac:dyDescent="0.25">
      <c r="B26" s="175" t="s">
        <v>0</v>
      </c>
      <c r="C26" s="176">
        <f t="shared" ref="C26:S26" si="1">SUM(C14:C25)</f>
        <v>1978362.5931123409</v>
      </c>
      <c r="D26" s="176">
        <f t="shared" si="1"/>
        <v>5599813.2985435314</v>
      </c>
      <c r="E26" s="176">
        <f t="shared" si="1"/>
        <v>15650317.185420312</v>
      </c>
      <c r="F26" s="176">
        <f t="shared" si="1"/>
        <v>23301092.541567195</v>
      </c>
      <c r="G26" s="176">
        <f t="shared" si="1"/>
        <v>35433553.356329307</v>
      </c>
      <c r="H26" s="176">
        <f t="shared" si="1"/>
        <v>46285708.261573404</v>
      </c>
      <c r="I26" s="176">
        <f t="shared" si="1"/>
        <v>32703422.633457292</v>
      </c>
      <c r="J26" s="176">
        <f t="shared" si="1"/>
        <v>22118664.252826124</v>
      </c>
      <c r="K26" s="176">
        <f t="shared" si="1"/>
        <v>13736962.228464838</v>
      </c>
      <c r="L26" s="176">
        <f t="shared" si="1"/>
        <v>16716050.858519387</v>
      </c>
      <c r="M26" s="176">
        <f t="shared" si="1"/>
        <v>12197986.243012922</v>
      </c>
      <c r="N26" s="176">
        <f t="shared" si="1"/>
        <v>3397297.5378309861</v>
      </c>
      <c r="O26" s="176">
        <f t="shared" si="1"/>
        <v>5279675.0137798339</v>
      </c>
      <c r="P26" s="176">
        <f t="shared" si="1"/>
        <v>3714086.0589160481</v>
      </c>
      <c r="Q26" s="176">
        <f t="shared" si="1"/>
        <v>0</v>
      </c>
      <c r="R26" s="176">
        <f t="shared" si="1"/>
        <v>0</v>
      </c>
      <c r="S26" s="177">
        <f t="shared" si="1"/>
        <v>238112992.06335354</v>
      </c>
    </row>
    <row r="27" spans="2:19" ht="10" x14ac:dyDescent="0.2">
      <c r="S27" s="178"/>
    </row>
    <row r="28" spans="2:19" ht="15.5" x14ac:dyDescent="0.35">
      <c r="B28" s="165" t="s">
        <v>123</v>
      </c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</row>
    <row r="29" spans="2:19" ht="10" x14ac:dyDescent="0.2">
      <c r="B29" s="166" t="s">
        <v>124</v>
      </c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79"/>
    </row>
    <row r="30" spans="2:19" ht="16" thickBot="1" x14ac:dyDescent="0.4">
      <c r="B30" s="165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</row>
    <row r="31" spans="2:19" ht="11" thickBot="1" x14ac:dyDescent="0.3">
      <c r="B31" s="168" t="s">
        <v>100</v>
      </c>
      <c r="C31" s="169" t="str">
        <f t="shared" ref="C31:R31" si="2">C13</f>
        <v>Q2 2024</v>
      </c>
      <c r="D31" s="169" t="str">
        <f t="shared" si="2"/>
        <v>Q3 2024</v>
      </c>
      <c r="E31" s="169" t="str">
        <f t="shared" si="2"/>
        <v>Q4 2024</v>
      </c>
      <c r="F31" s="169" t="str">
        <f t="shared" si="2"/>
        <v>Q1 2025</v>
      </c>
      <c r="G31" s="169" t="str">
        <f t="shared" si="2"/>
        <v>Q2 2025</v>
      </c>
      <c r="H31" s="169" t="str">
        <f t="shared" si="2"/>
        <v>Q3 2025</v>
      </c>
      <c r="I31" s="169" t="str">
        <f t="shared" si="2"/>
        <v>Q4 2025</v>
      </c>
      <c r="J31" s="169" t="str">
        <f t="shared" si="2"/>
        <v>Q1 2026</v>
      </c>
      <c r="K31" s="169" t="str">
        <f t="shared" si="2"/>
        <v>Q2 2026</v>
      </c>
      <c r="L31" s="169" t="str">
        <f t="shared" si="2"/>
        <v>Q3 2026</v>
      </c>
      <c r="M31" s="169" t="str">
        <f t="shared" si="2"/>
        <v>Q4 2026</v>
      </c>
      <c r="N31" s="169" t="str">
        <f t="shared" si="2"/>
        <v>Q1 2027</v>
      </c>
      <c r="O31" s="169" t="str">
        <f t="shared" si="2"/>
        <v>Q2 2027</v>
      </c>
      <c r="P31" s="169" t="str">
        <f t="shared" si="2"/>
        <v>Q3 2027</v>
      </c>
      <c r="Q31" s="169" t="str">
        <f t="shared" si="2"/>
        <v>Q4 2027</v>
      </c>
      <c r="R31" s="169" t="str">
        <f t="shared" si="2"/>
        <v>Q1 20282027</v>
      </c>
      <c r="S31" s="170" t="s">
        <v>0</v>
      </c>
    </row>
    <row r="32" spans="2:19" ht="10.5" x14ac:dyDescent="0.25">
      <c r="B32" s="171" t="s">
        <v>125</v>
      </c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72"/>
      <c r="Q32" s="172"/>
      <c r="R32" s="172"/>
      <c r="S32" s="173">
        <f t="shared" ref="S32:S43" si="3">SUM(C32:N32)</f>
        <v>0</v>
      </c>
    </row>
    <row r="33" spans="2:19" ht="10.5" x14ac:dyDescent="0.25">
      <c r="B33" s="171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3">
        <f t="shared" si="3"/>
        <v>0</v>
      </c>
    </row>
    <row r="34" spans="2:19" ht="10.5" x14ac:dyDescent="0.25">
      <c r="B34" s="171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3">
        <f t="shared" si="3"/>
        <v>0</v>
      </c>
    </row>
    <row r="35" spans="2:19" ht="10.5" x14ac:dyDescent="0.25">
      <c r="B35" s="171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3">
        <f t="shared" si="3"/>
        <v>0</v>
      </c>
    </row>
    <row r="36" spans="2:19" ht="10.5" x14ac:dyDescent="0.25">
      <c r="B36" s="171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3">
        <f t="shared" si="3"/>
        <v>0</v>
      </c>
    </row>
    <row r="37" spans="2:19" ht="10.5" x14ac:dyDescent="0.25">
      <c r="B37" s="171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3">
        <f t="shared" si="3"/>
        <v>0</v>
      </c>
    </row>
    <row r="38" spans="2:19" ht="10.5" x14ac:dyDescent="0.25">
      <c r="B38" s="171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3">
        <f t="shared" si="3"/>
        <v>0</v>
      </c>
    </row>
    <row r="39" spans="2:19" ht="10.5" x14ac:dyDescent="0.25">
      <c r="B39" s="171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3">
        <f t="shared" si="3"/>
        <v>0</v>
      </c>
    </row>
    <row r="40" spans="2:19" ht="10.5" x14ac:dyDescent="0.25">
      <c r="B40" s="171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3">
        <f t="shared" si="3"/>
        <v>0</v>
      </c>
    </row>
    <row r="41" spans="2:19" ht="10.5" x14ac:dyDescent="0.25">
      <c r="B41" s="171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3">
        <f t="shared" si="3"/>
        <v>0</v>
      </c>
    </row>
    <row r="42" spans="2:19" ht="10.5" x14ac:dyDescent="0.25">
      <c r="B42" s="171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3">
        <f t="shared" si="3"/>
        <v>0</v>
      </c>
    </row>
    <row r="43" spans="2:19" ht="10.5" x14ac:dyDescent="0.25">
      <c r="B43" s="171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3">
        <f t="shared" si="3"/>
        <v>0</v>
      </c>
    </row>
    <row r="44" spans="2:19" ht="10.5" x14ac:dyDescent="0.25">
      <c r="B44" s="175" t="s">
        <v>0</v>
      </c>
      <c r="C44" s="176">
        <f t="shared" ref="C44:S44" si="4">SUM(C32:C43)</f>
        <v>0</v>
      </c>
      <c r="D44" s="176">
        <f t="shared" si="4"/>
        <v>0</v>
      </c>
      <c r="E44" s="176">
        <f t="shared" si="4"/>
        <v>0</v>
      </c>
      <c r="F44" s="176">
        <f t="shared" si="4"/>
        <v>0</v>
      </c>
      <c r="G44" s="176">
        <f t="shared" si="4"/>
        <v>0</v>
      </c>
      <c r="H44" s="176">
        <f t="shared" si="4"/>
        <v>0</v>
      </c>
      <c r="I44" s="176">
        <f t="shared" si="4"/>
        <v>0</v>
      </c>
      <c r="J44" s="176">
        <f t="shared" si="4"/>
        <v>0</v>
      </c>
      <c r="K44" s="176">
        <f t="shared" si="4"/>
        <v>0</v>
      </c>
      <c r="L44" s="176">
        <f t="shared" si="4"/>
        <v>0</v>
      </c>
      <c r="M44" s="176">
        <f t="shared" si="4"/>
        <v>0</v>
      </c>
      <c r="N44" s="176">
        <f t="shared" si="4"/>
        <v>0</v>
      </c>
      <c r="O44" s="176">
        <f t="shared" si="4"/>
        <v>0</v>
      </c>
      <c r="P44" s="176">
        <f t="shared" si="4"/>
        <v>0</v>
      </c>
      <c r="Q44" s="176">
        <f t="shared" si="4"/>
        <v>0</v>
      </c>
      <c r="R44" s="176">
        <f t="shared" si="4"/>
        <v>0</v>
      </c>
      <c r="S44" s="177">
        <f t="shared" si="4"/>
        <v>0</v>
      </c>
    </row>
    <row r="45" spans="2:19" ht="10" x14ac:dyDescent="0.2"/>
    <row r="46" spans="2:19" ht="10" x14ac:dyDescent="0.2">
      <c r="C46" s="181">
        <f>SUMIF('Capital deployment -Base'!18:18,'Manager Input Equity Deployment'!13:13,'Capital deployment -Base'!41:41)</f>
        <v>3954157.4952151119</v>
      </c>
      <c r="D46" s="181">
        <f>SUMIF('Capital deployment -Base'!18:18,'Manager Input Equity Deployment'!13:13,'Capital deployment -Base'!41:41)</f>
        <v>10732070.738564191</v>
      </c>
      <c r="E46" s="181">
        <f>SUMIF('Capital deployment -Base'!18:18,'Manager Input Equity Deployment'!13:13,'Capital deployment -Base'!41:41)</f>
        <v>31363361.093026675</v>
      </c>
      <c r="F46" s="181">
        <f>SUMIF('Capital deployment -Base'!18:18,'Manager Input Equity Deployment'!13:13,'Capital deployment -Base'!41:41)</f>
        <v>46695576.235605612</v>
      </c>
      <c r="G46" s="181">
        <f>SUMIF('Capital deployment -Base'!18:18,'Manager Input Equity Deployment'!13:13,'Capital deployment -Base'!41:41)</f>
        <v>71009124.96258378</v>
      </c>
      <c r="H46" s="181">
        <f>SUMIF('Capital deployment -Base'!18:18,'Manager Input Equity Deployment'!13:13,'Capital deployment -Base'!41:41)</f>
        <v>92756930.383914649</v>
      </c>
      <c r="I46" s="181">
        <f>SUMIF('Capital deployment -Base'!18:18,'Manager Input Equity Deployment'!13:13,'Capital deployment -Base'!41:41)</f>
        <v>65537921.109132841</v>
      </c>
      <c r="J46" s="181">
        <f>SUMIF('Capital deployment -Base'!18:18,'Manager Input Equity Deployment'!13:13,'Capital deployment -Base'!41:41)</f>
        <v>44325980.46658542</v>
      </c>
      <c r="K46" s="181">
        <f>SUMIF('Capital deployment -Base'!18:18,'Manager Input Equity Deployment'!13:13,'Capital deployment -Base'!41:41)</f>
        <v>27528982.421773225</v>
      </c>
      <c r="L46" s="181">
        <f>SUMIF('Capital deployment -Base'!18:18,'Manager Input Equity Deployment'!13:13,'Capital deployment -Base'!41:41)</f>
        <v>33499099.91687252</v>
      </c>
      <c r="M46" s="181">
        <f>SUMIF('Capital deployment -Base'!18:18,'Manager Input Equity Deployment'!13:13,'Capital deployment -Base'!41:41)</f>
        <v>24444862.210446738</v>
      </c>
      <c r="N46" s="181">
        <f>SUMIF('Capital deployment -Base'!18:18,'Manager Input Equity Deployment'!13:13,'Capital deployment -Base'!41:41)</f>
        <v>6808211.4986592904</v>
      </c>
      <c r="O46" s="181">
        <f>SUMIF('Capital deployment -Base'!18:18,'Manager Input Equity Deployment'!13:13,'Capital deployment -Base'!41:41)</f>
        <v>10580511.049658986</v>
      </c>
      <c r="P46" s="181">
        <f>SUMIF('Capital deployment -Base'!18:18,'Manager Input Equity Deployment'!13:13,'Capital deployment -Base'!41:41)</f>
        <v>7443058.2343006982</v>
      </c>
      <c r="Q46" s="181">
        <f>SUMIF('Capital deployment -Base'!18:18,'Manager Input Equity Deployment'!13:13,'Capital deployment -Base'!41:41)</f>
        <v>0</v>
      </c>
      <c r="R46" s="181">
        <f>SUMIF('Capital deployment -Base'!18:18,'Manager Input Equity Deployment'!13:13,'Capital deployment -Base'!41:41)</f>
        <v>0</v>
      </c>
    </row>
    <row r="47" spans="2:19" ht="10" x14ac:dyDescent="0.2">
      <c r="C47" s="184">
        <f>C26/0.499-C46</f>
        <v>10497</v>
      </c>
      <c r="D47" s="184">
        <f t="shared" ref="D47:P47" si="5">D26/0.499-D46</f>
        <v>490000</v>
      </c>
      <c r="E47" s="184">
        <f t="shared" si="5"/>
        <v>0</v>
      </c>
      <c r="F47" s="184">
        <f t="shared" si="5"/>
        <v>0</v>
      </c>
      <c r="G47" s="184">
        <f t="shared" si="5"/>
        <v>0</v>
      </c>
      <c r="H47" s="184">
        <f t="shared" si="5"/>
        <v>0</v>
      </c>
      <c r="I47" s="184">
        <f t="shared" si="5"/>
        <v>0</v>
      </c>
      <c r="J47" s="184">
        <f t="shared" si="5"/>
        <v>0</v>
      </c>
      <c r="K47" s="184">
        <f t="shared" si="5"/>
        <v>0</v>
      </c>
      <c r="L47" s="184">
        <f t="shared" si="5"/>
        <v>0</v>
      </c>
      <c r="M47" s="184">
        <f t="shared" si="5"/>
        <v>0</v>
      </c>
      <c r="N47" s="184">
        <f t="shared" si="5"/>
        <v>0</v>
      </c>
      <c r="O47" s="184">
        <f t="shared" si="5"/>
        <v>0</v>
      </c>
      <c r="P47" s="184">
        <f t="shared" si="5"/>
        <v>0</v>
      </c>
    </row>
    <row r="48" spans="2:19" ht="10.5" x14ac:dyDescent="0.25">
      <c r="B48" s="163" t="s">
        <v>126</v>
      </c>
      <c r="C48" s="182">
        <v>2024</v>
      </c>
      <c r="D48" s="182">
        <v>2024</v>
      </c>
      <c r="E48" s="182">
        <v>2024</v>
      </c>
      <c r="F48" s="182">
        <v>2024</v>
      </c>
      <c r="G48" s="182">
        <v>2025</v>
      </c>
      <c r="H48" s="182">
        <v>2025</v>
      </c>
      <c r="I48" s="182">
        <v>2025</v>
      </c>
      <c r="J48" s="182">
        <v>2025</v>
      </c>
      <c r="K48" s="182">
        <v>2026</v>
      </c>
      <c r="L48" s="182">
        <v>2026</v>
      </c>
      <c r="M48" s="182">
        <v>2026</v>
      </c>
      <c r="N48" s="182">
        <v>2026</v>
      </c>
      <c r="O48" s="182">
        <v>2027</v>
      </c>
      <c r="P48" s="182">
        <v>2027</v>
      </c>
      <c r="Q48" s="182">
        <v>2027</v>
      </c>
      <c r="R48" s="182">
        <v>2027</v>
      </c>
    </row>
  </sheetData>
  <conditionalFormatting sqref="B14:R25">
    <cfRule type="containsBlanks" dxfId="19" priority="1">
      <formula>LEN(TRIM(B14))=0</formula>
    </cfRule>
    <cfRule type="cellIs" dxfId="18" priority="2" operator="equal">
      <formula>0</formula>
    </cfRule>
  </conditionalFormatting>
  <conditionalFormatting sqref="B32:R43">
    <cfRule type="containsBlanks" dxfId="17" priority="9">
      <formula>LEN(TRIM(B32))=0</formula>
    </cfRule>
    <cfRule type="cellIs" dxfId="16" priority="10" operator="equal">
      <formula>0</formula>
    </cfRule>
  </conditionalFormatting>
  <conditionalFormatting sqref="C4:C6">
    <cfRule type="containsBlanks" dxfId="15" priority="7">
      <formula>LEN(TRIM(C4))=0</formula>
    </cfRule>
    <cfRule type="cellIs" dxfId="14" priority="8" operator="equal">
      <formula>0</formula>
    </cfRule>
  </conditionalFormatting>
  <conditionalFormatting sqref="C5:C7">
    <cfRule type="containsBlanks" dxfId="13" priority="3">
      <formula>LEN(TRIM(C5))=0</formula>
    </cfRule>
    <cfRule type="cellIs" dxfId="12" priority="4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59D9-EF8F-4F17-92F5-8EF8CE451364}">
  <sheetPr>
    <tabColor theme="7" tint="0.59999389629810485"/>
  </sheetPr>
  <dimension ref="B2:BF26"/>
  <sheetViews>
    <sheetView workbookViewId="0">
      <selection activeCell="E36" sqref="E36"/>
    </sheetView>
  </sheetViews>
  <sheetFormatPr defaultColWidth="8.81640625" defaultRowHeight="14.5" x14ac:dyDescent="0.35"/>
  <cols>
    <col min="2" max="2" width="19.7265625" bestFit="1" customWidth="1"/>
    <col min="3" max="3" width="17.54296875" bestFit="1" customWidth="1"/>
    <col min="4" max="58" width="13.1796875" customWidth="1"/>
  </cols>
  <sheetData>
    <row r="2" spans="2:58" x14ac:dyDescent="0.35">
      <c r="B2" s="18" t="s">
        <v>57</v>
      </c>
    </row>
    <row r="5" spans="2:58" x14ac:dyDescent="0.35">
      <c r="B5" s="85" t="s">
        <v>50</v>
      </c>
      <c r="C5" s="92" t="s">
        <v>51</v>
      </c>
      <c r="D5" s="92">
        <v>44362</v>
      </c>
      <c r="E5" s="92">
        <v>44392.4375</v>
      </c>
      <c r="F5" s="92">
        <v>44422.875</v>
      </c>
      <c r="G5" s="92">
        <v>44453.3125</v>
      </c>
      <c r="H5" s="92">
        <v>44483.75</v>
      </c>
      <c r="I5" s="92">
        <v>44514.1875</v>
      </c>
      <c r="J5" s="92">
        <v>44544.625</v>
      </c>
      <c r="K5" s="92">
        <v>44575.0625</v>
      </c>
      <c r="L5" s="92">
        <v>44605.5</v>
      </c>
      <c r="M5" s="92">
        <v>44635.9375</v>
      </c>
      <c r="N5" s="92">
        <v>44666.375</v>
      </c>
      <c r="O5" s="92">
        <v>44696.8125</v>
      </c>
      <c r="P5" s="92">
        <v>44727.25</v>
      </c>
      <c r="Q5" s="92">
        <v>44757.6875</v>
      </c>
      <c r="R5" s="92">
        <v>44788.125</v>
      </c>
      <c r="S5" s="92">
        <v>44818.5625</v>
      </c>
      <c r="T5" s="92">
        <v>44849</v>
      </c>
      <c r="U5" s="92">
        <v>44879.4375</v>
      </c>
      <c r="V5" s="92">
        <v>44909.875</v>
      </c>
      <c r="W5" s="92">
        <v>44940.3125</v>
      </c>
      <c r="X5" s="92">
        <v>44970.75</v>
      </c>
      <c r="Y5" s="92">
        <v>45001.1875</v>
      </c>
      <c r="Z5" s="92">
        <v>45031.625</v>
      </c>
      <c r="AA5" s="92">
        <v>45062.0625</v>
      </c>
      <c r="AB5" s="92">
        <v>45092.5</v>
      </c>
      <c r="AC5" s="92">
        <v>45122.9375</v>
      </c>
      <c r="AD5" s="92">
        <v>45153.375</v>
      </c>
      <c r="AE5" s="92">
        <v>45183.8125</v>
      </c>
      <c r="AF5" s="92">
        <v>45214.25</v>
      </c>
      <c r="AG5" s="92">
        <v>45244.6875</v>
      </c>
      <c r="AH5" s="92">
        <v>45275.125</v>
      </c>
      <c r="AI5" s="92">
        <v>45305.5625</v>
      </c>
      <c r="AJ5" s="92">
        <v>45336</v>
      </c>
      <c r="AK5" s="92">
        <v>45366.4375</v>
      </c>
      <c r="AL5" s="92">
        <v>45396.875</v>
      </c>
      <c r="AM5" s="92">
        <v>45427.3125</v>
      </c>
      <c r="AN5" s="92">
        <v>45457.75</v>
      </c>
      <c r="AO5" s="92">
        <v>45488.1875</v>
      </c>
      <c r="AP5" s="92">
        <v>45518.625</v>
      </c>
      <c r="AQ5" s="92">
        <v>45549.0625</v>
      </c>
      <c r="AR5" s="92">
        <v>45579.5</v>
      </c>
      <c r="AS5" s="92">
        <v>45609.9375</v>
      </c>
      <c r="AT5" s="92">
        <v>45640.375</v>
      </c>
      <c r="AU5" s="92">
        <v>45670.8125</v>
      </c>
      <c r="AV5" s="92">
        <v>45701.25</v>
      </c>
      <c r="AW5" s="92">
        <v>45731.6875</v>
      </c>
      <c r="AX5" s="92">
        <v>45762.125</v>
      </c>
      <c r="AY5" s="92">
        <v>45792.5625</v>
      </c>
      <c r="AZ5" s="92">
        <v>45823</v>
      </c>
      <c r="BA5" s="92">
        <v>45853.4375</v>
      </c>
      <c r="BB5" s="92">
        <v>45883.875</v>
      </c>
      <c r="BC5" s="92">
        <v>45914.3125</v>
      </c>
      <c r="BD5" s="92">
        <v>45944.75</v>
      </c>
      <c r="BE5" s="92">
        <v>45975.1875</v>
      </c>
      <c r="BF5" s="92">
        <v>46005.625</v>
      </c>
    </row>
    <row r="6" spans="2:58" x14ac:dyDescent="0.35">
      <c r="B6" s="86" t="s">
        <v>52</v>
      </c>
      <c r="C6" s="88">
        <f>SUM(D6:BF6)</f>
        <v>100652884</v>
      </c>
      <c r="D6" s="88">
        <v>0</v>
      </c>
      <c r="E6" s="88">
        <v>0</v>
      </c>
      <c r="F6" s="88">
        <v>0</v>
      </c>
      <c r="G6" s="88">
        <v>0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  <c r="P6" s="88">
        <v>0</v>
      </c>
      <c r="Q6" s="88">
        <v>0</v>
      </c>
      <c r="R6" s="88">
        <v>0</v>
      </c>
      <c r="S6" s="88">
        <v>0</v>
      </c>
      <c r="T6" s="88">
        <v>0</v>
      </c>
      <c r="U6" s="88">
        <v>0</v>
      </c>
      <c r="V6" s="88">
        <v>0</v>
      </c>
      <c r="W6" s="88">
        <v>0</v>
      </c>
      <c r="X6" s="88">
        <v>0</v>
      </c>
      <c r="Y6" s="88">
        <v>0</v>
      </c>
      <c r="Z6" s="88">
        <v>0</v>
      </c>
      <c r="AA6" s="88">
        <v>0</v>
      </c>
      <c r="AB6" s="88">
        <v>0</v>
      </c>
      <c r="AC6" s="88">
        <v>0</v>
      </c>
      <c r="AD6" s="88">
        <v>0</v>
      </c>
      <c r="AE6" s="88">
        <v>0</v>
      </c>
      <c r="AF6" s="88">
        <v>0</v>
      </c>
      <c r="AG6" s="88">
        <v>0</v>
      </c>
      <c r="AH6" s="88">
        <v>0</v>
      </c>
      <c r="AI6" s="88">
        <v>0</v>
      </c>
      <c r="AJ6" s="88">
        <v>0</v>
      </c>
      <c r="AK6" s="88">
        <v>0</v>
      </c>
      <c r="AL6" s="88">
        <v>0</v>
      </c>
      <c r="AM6" s="88">
        <v>0</v>
      </c>
      <c r="AN6" s="88">
        <v>0</v>
      </c>
      <c r="AO6" s="88">
        <v>0</v>
      </c>
      <c r="AP6" s="88">
        <v>0</v>
      </c>
      <c r="AQ6" s="88">
        <v>0</v>
      </c>
      <c r="AR6" s="88">
        <v>0</v>
      </c>
      <c r="AS6" s="88">
        <v>0</v>
      </c>
      <c r="AT6" s="88">
        <v>0</v>
      </c>
      <c r="AU6" s="88">
        <v>0</v>
      </c>
      <c r="AV6" s="88">
        <v>0</v>
      </c>
      <c r="AW6" s="88">
        <v>0</v>
      </c>
      <c r="AX6" s="88">
        <v>0</v>
      </c>
      <c r="AY6" s="88">
        <v>0</v>
      </c>
      <c r="AZ6" s="88">
        <v>0</v>
      </c>
      <c r="BA6" s="88">
        <v>0</v>
      </c>
      <c r="BB6" s="88">
        <v>0</v>
      </c>
      <c r="BC6" s="88">
        <v>100652884</v>
      </c>
      <c r="BD6" s="88">
        <v>0</v>
      </c>
      <c r="BE6" s="88">
        <v>0</v>
      </c>
      <c r="BF6" s="88">
        <v>0</v>
      </c>
    </row>
    <row r="7" spans="2:58" x14ac:dyDescent="0.35">
      <c r="B7" s="86" t="s">
        <v>53</v>
      </c>
      <c r="C7" s="88">
        <f>SUM(D7:BF7)</f>
        <v>-88510445</v>
      </c>
      <c r="D7" s="88">
        <v>-62805</v>
      </c>
      <c r="E7" s="88">
        <v>-53305</v>
      </c>
      <c r="F7" s="88">
        <v>-2308689</v>
      </c>
      <c r="G7" s="88"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  <c r="P7" s="88">
        <v>-598</v>
      </c>
      <c r="Q7" s="88">
        <v>-598</v>
      </c>
      <c r="R7" s="88">
        <v>-598</v>
      </c>
      <c r="S7" s="88">
        <v>-598</v>
      </c>
      <c r="T7" s="88">
        <v>-598</v>
      </c>
      <c r="U7" s="88">
        <v>-20598</v>
      </c>
      <c r="V7" s="88">
        <v>-112387</v>
      </c>
      <c r="W7" s="88">
        <v>-186880</v>
      </c>
      <c r="X7" s="88">
        <v>-213666</v>
      </c>
      <c r="Y7" s="88">
        <v>-16276</v>
      </c>
      <c r="Z7" s="88">
        <v>10510</v>
      </c>
      <c r="AA7" s="88">
        <v>10510</v>
      </c>
      <c r="AB7" s="88">
        <v>-22369714</v>
      </c>
      <c r="AC7" s="88">
        <v>-43344</v>
      </c>
      <c r="AD7" s="88">
        <v>-43344</v>
      </c>
      <c r="AE7" s="88">
        <v>-46344</v>
      </c>
      <c r="AF7" s="88">
        <v>-58744</v>
      </c>
      <c r="AG7" s="88">
        <v>-55744</v>
      </c>
      <c r="AH7" s="88">
        <v>-51795</v>
      </c>
      <c r="AI7" s="88">
        <v>-321873</v>
      </c>
      <c r="AJ7" s="88">
        <v>-50770</v>
      </c>
      <c r="AK7" s="102">
        <f>-50770-AI23</f>
        <v>-133420</v>
      </c>
      <c r="AL7" s="102">
        <f>-104104+AI23+2</f>
        <v>-21452</v>
      </c>
      <c r="AM7" s="88">
        <v>-84104</v>
      </c>
      <c r="AN7" s="88">
        <v>-84104</v>
      </c>
      <c r="AO7" s="88">
        <v>-62455</v>
      </c>
      <c r="AP7" s="88">
        <v>-191601</v>
      </c>
      <c r="AQ7" s="88">
        <v>-2035722</v>
      </c>
      <c r="AR7" s="88">
        <v>-2471506</v>
      </c>
      <c r="AS7" s="88">
        <v>-2782780</v>
      </c>
      <c r="AT7" s="88">
        <v>-2596016</v>
      </c>
      <c r="AU7" s="88">
        <v>-3778858</v>
      </c>
      <c r="AV7" s="88">
        <v>-4276897</v>
      </c>
      <c r="AW7" s="88">
        <v>-4152387</v>
      </c>
      <c r="AX7" s="88">
        <v>-5895523</v>
      </c>
      <c r="AY7" s="88">
        <v>-6393562</v>
      </c>
      <c r="AZ7" s="88">
        <v>-6144543</v>
      </c>
      <c r="BA7" s="88">
        <v>-5280815</v>
      </c>
      <c r="BB7" s="88">
        <v>-4285381</v>
      </c>
      <c r="BC7" s="88">
        <v>-11841071</v>
      </c>
      <c r="BD7" s="88">
        <v>0</v>
      </c>
      <c r="BE7" s="88">
        <v>0</v>
      </c>
      <c r="BF7" s="88">
        <v>0</v>
      </c>
    </row>
    <row r="8" spans="2:58" ht="15" thickBot="1" x14ac:dyDescent="0.4">
      <c r="B8" s="86" t="s">
        <v>54</v>
      </c>
      <c r="C8" s="91">
        <f>C6+C7</f>
        <v>12142439</v>
      </c>
      <c r="D8" s="91">
        <f t="shared" ref="D8:BF8" si="0">D6+D7</f>
        <v>-62805</v>
      </c>
      <c r="E8" s="91">
        <f t="shared" si="0"/>
        <v>-53305</v>
      </c>
      <c r="F8" s="91">
        <f t="shared" si="0"/>
        <v>-2308689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1">
        <f t="shared" si="0"/>
        <v>0</v>
      </c>
      <c r="K8" s="91">
        <f t="shared" si="0"/>
        <v>0</v>
      </c>
      <c r="L8" s="91">
        <f t="shared" si="0"/>
        <v>0</v>
      </c>
      <c r="M8" s="91">
        <f t="shared" si="0"/>
        <v>0</v>
      </c>
      <c r="N8" s="91">
        <f t="shared" si="0"/>
        <v>0</v>
      </c>
      <c r="O8" s="91">
        <f t="shared" si="0"/>
        <v>0</v>
      </c>
      <c r="P8" s="91">
        <f t="shared" si="0"/>
        <v>-598</v>
      </c>
      <c r="Q8" s="91">
        <f t="shared" si="0"/>
        <v>-598</v>
      </c>
      <c r="R8" s="91">
        <f t="shared" si="0"/>
        <v>-598</v>
      </c>
      <c r="S8" s="91">
        <f t="shared" si="0"/>
        <v>-598</v>
      </c>
      <c r="T8" s="91">
        <f t="shared" si="0"/>
        <v>-598</v>
      </c>
      <c r="U8" s="91">
        <f t="shared" si="0"/>
        <v>-20598</v>
      </c>
      <c r="V8" s="91">
        <f t="shared" si="0"/>
        <v>-112387</v>
      </c>
      <c r="W8" s="91">
        <f t="shared" si="0"/>
        <v>-186880</v>
      </c>
      <c r="X8" s="91">
        <f t="shared" si="0"/>
        <v>-213666</v>
      </c>
      <c r="Y8" s="91">
        <f t="shared" si="0"/>
        <v>-16276</v>
      </c>
      <c r="Z8" s="91">
        <f t="shared" si="0"/>
        <v>10510</v>
      </c>
      <c r="AA8" s="91">
        <f t="shared" si="0"/>
        <v>10510</v>
      </c>
      <c r="AB8" s="91">
        <f t="shared" si="0"/>
        <v>-22369714</v>
      </c>
      <c r="AC8" s="91">
        <f t="shared" si="0"/>
        <v>-43344</v>
      </c>
      <c r="AD8" s="91">
        <f t="shared" si="0"/>
        <v>-43344</v>
      </c>
      <c r="AE8" s="91">
        <f t="shared" si="0"/>
        <v>-46344</v>
      </c>
      <c r="AF8" s="91">
        <f t="shared" si="0"/>
        <v>-58744</v>
      </c>
      <c r="AG8" s="91">
        <f t="shared" si="0"/>
        <v>-55744</v>
      </c>
      <c r="AH8" s="91">
        <f t="shared" si="0"/>
        <v>-51795</v>
      </c>
      <c r="AI8" s="91">
        <f t="shared" si="0"/>
        <v>-321873</v>
      </c>
      <c r="AJ8" s="91">
        <f t="shared" si="0"/>
        <v>-50770</v>
      </c>
      <c r="AK8" s="91">
        <f t="shared" si="0"/>
        <v>-133420</v>
      </c>
      <c r="AL8" s="91">
        <f t="shared" si="0"/>
        <v>-21452</v>
      </c>
      <c r="AM8" s="91">
        <f t="shared" si="0"/>
        <v>-84104</v>
      </c>
      <c r="AN8" s="91">
        <f t="shared" si="0"/>
        <v>-84104</v>
      </c>
      <c r="AO8" s="91">
        <f t="shared" si="0"/>
        <v>-62455</v>
      </c>
      <c r="AP8" s="91">
        <f t="shared" si="0"/>
        <v>-191601</v>
      </c>
      <c r="AQ8" s="91">
        <f t="shared" si="0"/>
        <v>-2035722</v>
      </c>
      <c r="AR8" s="91">
        <f t="shared" si="0"/>
        <v>-2471506</v>
      </c>
      <c r="AS8" s="91">
        <f t="shared" si="0"/>
        <v>-2782780</v>
      </c>
      <c r="AT8" s="91">
        <f t="shared" si="0"/>
        <v>-2596016</v>
      </c>
      <c r="AU8" s="91">
        <f t="shared" si="0"/>
        <v>-3778858</v>
      </c>
      <c r="AV8" s="91">
        <f t="shared" si="0"/>
        <v>-4276897</v>
      </c>
      <c r="AW8" s="91">
        <f t="shared" si="0"/>
        <v>-4152387</v>
      </c>
      <c r="AX8" s="91">
        <f t="shared" si="0"/>
        <v>-5895523</v>
      </c>
      <c r="AY8" s="91">
        <f t="shared" si="0"/>
        <v>-6393562</v>
      </c>
      <c r="AZ8" s="91">
        <f t="shared" si="0"/>
        <v>-6144543</v>
      </c>
      <c r="BA8" s="91">
        <f t="shared" si="0"/>
        <v>-5280815</v>
      </c>
      <c r="BB8" s="91">
        <f t="shared" si="0"/>
        <v>-4285381</v>
      </c>
      <c r="BC8" s="91">
        <f t="shared" si="0"/>
        <v>88811813</v>
      </c>
      <c r="BD8" s="91">
        <f t="shared" si="0"/>
        <v>0</v>
      </c>
      <c r="BE8" s="91">
        <f t="shared" si="0"/>
        <v>0</v>
      </c>
      <c r="BF8" s="91">
        <f t="shared" si="0"/>
        <v>0</v>
      </c>
    </row>
    <row r="9" spans="2:58" x14ac:dyDescent="0.35">
      <c r="B9" s="86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</row>
    <row r="10" spans="2:58" x14ac:dyDescent="0.35">
      <c r="B10" s="86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</row>
    <row r="11" spans="2:58" x14ac:dyDescent="0.35">
      <c r="B11" s="86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</row>
    <row r="12" spans="2:58" x14ac:dyDescent="0.35">
      <c r="B12" s="93" t="s">
        <v>9</v>
      </c>
      <c r="C12" s="94">
        <f>XIRR(D8:BF8,$D$5:$BF$5)</f>
        <v>0.13090271353721619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</row>
    <row r="13" spans="2:58" x14ac:dyDescent="0.35">
      <c r="B13" s="86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</row>
    <row r="14" spans="2:58" x14ac:dyDescent="0.35">
      <c r="B14" s="86"/>
    </row>
    <row r="15" spans="2:58" x14ac:dyDescent="0.35">
      <c r="C15" t="s">
        <v>64</v>
      </c>
    </row>
    <row r="20" spans="33:37" x14ac:dyDescent="0.35">
      <c r="AG20" s="97"/>
      <c r="AH20" s="97"/>
      <c r="AI20" s="98" t="s">
        <v>58</v>
      </c>
      <c r="AJ20" s="97"/>
      <c r="AK20" s="97"/>
    </row>
    <row r="21" spans="33:37" x14ac:dyDescent="0.35">
      <c r="AG21" s="97"/>
      <c r="AH21" s="99" t="s">
        <v>59</v>
      </c>
      <c r="AI21" s="100">
        <f>-(SUM(D7:AJ7)-50770)</f>
        <v>26049018</v>
      </c>
      <c r="AJ21" s="97"/>
      <c r="AK21" s="97"/>
    </row>
    <row r="22" spans="33:37" x14ac:dyDescent="0.35">
      <c r="AG22" s="97"/>
      <c r="AH22" s="99" t="s">
        <v>60</v>
      </c>
      <c r="AI22" s="101">
        <v>26131668</v>
      </c>
      <c r="AJ22" s="97"/>
      <c r="AK22" s="97"/>
    </row>
    <row r="23" spans="33:37" x14ac:dyDescent="0.35">
      <c r="AG23" s="97"/>
      <c r="AH23" s="99"/>
      <c r="AI23" s="100">
        <f>AI22-AI21</f>
        <v>82650</v>
      </c>
      <c r="AJ23" s="97"/>
      <c r="AK23" s="97"/>
    </row>
    <row r="24" spans="33:37" x14ac:dyDescent="0.35">
      <c r="AG24" s="97"/>
      <c r="AH24" s="97"/>
      <c r="AI24" s="100"/>
      <c r="AJ24" s="97"/>
      <c r="AK24" s="97"/>
    </row>
    <row r="25" spans="33:37" x14ac:dyDescent="0.35">
      <c r="AG25" s="97"/>
      <c r="AH25" s="97"/>
      <c r="AI25" s="100"/>
      <c r="AJ25" s="97"/>
      <c r="AK25" s="97"/>
    </row>
    <row r="26" spans="33:37" x14ac:dyDescent="0.35">
      <c r="AG26" s="97"/>
      <c r="AH26" s="97"/>
      <c r="AI26" s="100"/>
      <c r="AJ26" s="97"/>
      <c r="AK26" s="9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D641-61C9-457C-B99E-1F837CDA0CED}">
  <sheetPr>
    <tabColor theme="7" tint="0.59999389629810485"/>
  </sheetPr>
  <dimension ref="B2:BX24"/>
  <sheetViews>
    <sheetView topLeftCell="AT1" workbookViewId="0">
      <selection activeCell="E36" sqref="E36"/>
    </sheetView>
  </sheetViews>
  <sheetFormatPr defaultColWidth="8.81640625" defaultRowHeight="14.5" x14ac:dyDescent="0.35"/>
  <cols>
    <col min="2" max="2" width="19.7265625" bestFit="1" customWidth="1"/>
    <col min="3" max="3" width="17.54296875" bestFit="1" customWidth="1"/>
    <col min="4" max="58" width="13.1796875" customWidth="1"/>
    <col min="59" max="67" width="9.81640625" bestFit="1" customWidth="1"/>
    <col min="68" max="68" width="11.26953125" bestFit="1" customWidth="1"/>
    <col min="69" max="71" width="10.26953125" bestFit="1" customWidth="1"/>
    <col min="72" max="72" width="9.81640625" bestFit="1" customWidth="1"/>
    <col min="73" max="73" width="10.26953125" bestFit="1" customWidth="1"/>
    <col min="74" max="76" width="9.81640625" bestFit="1" customWidth="1"/>
  </cols>
  <sheetData>
    <row r="2" spans="2:76" x14ac:dyDescent="0.35">
      <c r="B2" s="18" t="s">
        <v>65</v>
      </c>
    </row>
    <row r="5" spans="2:76" x14ac:dyDescent="0.35">
      <c r="B5" s="85" t="s">
        <v>50</v>
      </c>
      <c r="C5" s="111" t="s">
        <v>15</v>
      </c>
      <c r="D5" s="112">
        <v>44666</v>
      </c>
      <c r="E5" s="112">
        <v>44696.4375</v>
      </c>
      <c r="F5" s="112">
        <v>44726.875</v>
      </c>
      <c r="G5" s="112">
        <v>44757.3125</v>
      </c>
      <c r="H5" s="112">
        <v>44787.75</v>
      </c>
      <c r="I5" s="112">
        <v>44818.1875</v>
      </c>
      <c r="J5" s="112">
        <v>44848.625</v>
      </c>
      <c r="K5" s="112">
        <v>44879.0625</v>
      </c>
      <c r="L5" s="112">
        <v>44909.5</v>
      </c>
      <c r="M5" s="112">
        <v>44939.9375</v>
      </c>
      <c r="N5" s="112">
        <v>44970.375</v>
      </c>
      <c r="O5" s="112">
        <v>45000.8125</v>
      </c>
      <c r="P5" s="112">
        <v>45031.25</v>
      </c>
      <c r="Q5" s="112">
        <v>45061.6875</v>
      </c>
      <c r="R5" s="112">
        <v>45092.125</v>
      </c>
      <c r="S5" s="112">
        <v>45122.5625</v>
      </c>
      <c r="T5" s="112">
        <v>45153</v>
      </c>
      <c r="U5" s="112">
        <v>45183.4375</v>
      </c>
      <c r="V5" s="112">
        <v>45213.875</v>
      </c>
      <c r="W5" s="112">
        <v>45244.3125</v>
      </c>
      <c r="X5" s="112">
        <v>45274.75</v>
      </c>
      <c r="Y5" s="112">
        <v>45305.1875</v>
      </c>
      <c r="Z5" s="112">
        <v>45335.625</v>
      </c>
      <c r="AA5" s="112">
        <v>45366.0625</v>
      </c>
      <c r="AB5" s="112">
        <v>45396.5</v>
      </c>
      <c r="AC5" s="112">
        <v>45426.9375</v>
      </c>
      <c r="AD5" s="112">
        <v>45457.375</v>
      </c>
      <c r="AE5" s="112">
        <v>45487.8125</v>
      </c>
      <c r="AF5" s="112">
        <v>45518.25</v>
      </c>
      <c r="AG5" s="112">
        <v>45548.6875</v>
      </c>
      <c r="AH5" s="112">
        <v>45579.125</v>
      </c>
      <c r="AI5" s="112">
        <v>45609.5625</v>
      </c>
      <c r="AJ5" s="112">
        <v>45640</v>
      </c>
      <c r="AK5" s="112">
        <v>45670.4375</v>
      </c>
      <c r="AL5" s="112">
        <v>45700.875</v>
      </c>
      <c r="AM5" s="112">
        <v>45731.3125</v>
      </c>
      <c r="AN5" s="112">
        <v>45761.75</v>
      </c>
      <c r="AO5" s="112">
        <v>45792.1875</v>
      </c>
      <c r="AP5" s="112">
        <v>45822.625</v>
      </c>
      <c r="AQ5" s="112">
        <v>45853.0625</v>
      </c>
      <c r="AR5" s="112">
        <v>45883.5</v>
      </c>
      <c r="AS5" s="112">
        <v>45913.9375</v>
      </c>
      <c r="AT5" s="112">
        <v>45944.375</v>
      </c>
      <c r="AU5" s="112">
        <v>45974.8125</v>
      </c>
      <c r="AV5" s="112">
        <v>46005.25</v>
      </c>
      <c r="AW5" s="112">
        <v>46035.6875</v>
      </c>
      <c r="AX5" s="112">
        <v>46066.125</v>
      </c>
      <c r="AY5" s="112">
        <v>46096.5625</v>
      </c>
      <c r="AZ5" s="112">
        <v>46127</v>
      </c>
      <c r="BA5" s="112">
        <v>46157.4375</v>
      </c>
      <c r="BB5" s="112">
        <v>46187.875</v>
      </c>
      <c r="BC5" s="112">
        <v>46218.3125</v>
      </c>
      <c r="BD5" s="112">
        <v>46248.75</v>
      </c>
      <c r="BE5" s="112">
        <v>46279.1875</v>
      </c>
      <c r="BF5" s="112">
        <v>46309.625</v>
      </c>
      <c r="BG5" s="112">
        <v>46340.0625</v>
      </c>
      <c r="BH5" s="112">
        <v>46370.5</v>
      </c>
      <c r="BI5" s="112">
        <v>46400.9375</v>
      </c>
      <c r="BJ5" s="112">
        <v>46431.375</v>
      </c>
      <c r="BK5" s="112">
        <v>46461.8125</v>
      </c>
      <c r="BL5" s="112">
        <v>46492.25</v>
      </c>
      <c r="BM5" s="112">
        <v>46522.6875</v>
      </c>
      <c r="BN5" s="112">
        <v>46553.125</v>
      </c>
      <c r="BO5" s="112">
        <v>46583.5625</v>
      </c>
      <c r="BP5" s="112">
        <v>46614</v>
      </c>
      <c r="BQ5" s="112">
        <v>46644.4375</v>
      </c>
      <c r="BR5" s="112">
        <v>46674.875</v>
      </c>
      <c r="BS5" s="112">
        <v>46705.3125</v>
      </c>
      <c r="BT5" s="112">
        <v>46735.75</v>
      </c>
      <c r="BU5" s="112">
        <v>46766.1875</v>
      </c>
      <c r="BV5" s="112">
        <v>46796.625</v>
      </c>
      <c r="BW5" s="112">
        <v>46827.0625</v>
      </c>
      <c r="BX5" s="112">
        <v>46857.5</v>
      </c>
    </row>
    <row r="6" spans="2:76" x14ac:dyDescent="0.35">
      <c r="B6" s="86" t="s">
        <v>52</v>
      </c>
      <c r="C6" s="88">
        <f>SUM(D6:BX6)</f>
        <v>372661115.99000001</v>
      </c>
      <c r="D6" s="95">
        <f>0-0.01</f>
        <v>-0.01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  <c r="R6" s="95">
        <v>0</v>
      </c>
      <c r="S6" s="95">
        <v>0</v>
      </c>
      <c r="T6" s="95">
        <v>0</v>
      </c>
      <c r="U6" s="95">
        <v>0</v>
      </c>
      <c r="V6" s="95">
        <v>0</v>
      </c>
      <c r="W6" s="95">
        <v>0</v>
      </c>
      <c r="X6" s="95">
        <v>0</v>
      </c>
      <c r="Y6" s="95">
        <v>0</v>
      </c>
      <c r="Z6" s="95">
        <v>0</v>
      </c>
      <c r="AA6" s="95">
        <v>0</v>
      </c>
      <c r="AB6" s="95">
        <v>0</v>
      </c>
      <c r="AC6" s="95">
        <v>0</v>
      </c>
      <c r="AD6" s="95">
        <v>0</v>
      </c>
      <c r="AE6" s="95">
        <v>0</v>
      </c>
      <c r="AF6" s="95">
        <v>0</v>
      </c>
      <c r="AG6" s="95">
        <v>0</v>
      </c>
      <c r="AH6" s="95">
        <v>0</v>
      </c>
      <c r="AI6" s="95">
        <v>0</v>
      </c>
      <c r="AJ6" s="95">
        <v>0</v>
      </c>
      <c r="AK6" s="95">
        <v>0</v>
      </c>
      <c r="AL6" s="95">
        <v>0</v>
      </c>
      <c r="AM6" s="95">
        <v>0</v>
      </c>
      <c r="AN6" s="95">
        <v>0</v>
      </c>
      <c r="AO6" s="95">
        <v>0</v>
      </c>
      <c r="AP6" s="95">
        <v>0</v>
      </c>
      <c r="AQ6" s="95">
        <v>0</v>
      </c>
      <c r="AR6" s="95">
        <v>0</v>
      </c>
      <c r="AS6" s="95">
        <v>0</v>
      </c>
      <c r="AT6" s="95">
        <v>0</v>
      </c>
      <c r="AU6" s="95">
        <v>0</v>
      </c>
      <c r="AV6" s="95">
        <v>0</v>
      </c>
      <c r="AW6" s="95">
        <v>0</v>
      </c>
      <c r="AX6" s="95">
        <v>0</v>
      </c>
      <c r="AY6" s="95">
        <v>0</v>
      </c>
      <c r="AZ6" s="95">
        <v>0</v>
      </c>
      <c r="BA6" s="95">
        <v>0</v>
      </c>
      <c r="BB6" s="95">
        <v>0</v>
      </c>
      <c r="BC6" s="95">
        <v>0</v>
      </c>
      <c r="BD6" s="95">
        <v>0</v>
      </c>
      <c r="BE6" s="95">
        <v>0</v>
      </c>
      <c r="BF6" s="95">
        <v>0</v>
      </c>
      <c r="BG6" s="95">
        <v>298416736</v>
      </c>
      <c r="BH6" s="95">
        <v>0</v>
      </c>
      <c r="BI6" s="95">
        <v>0</v>
      </c>
      <c r="BJ6" s="95">
        <v>0</v>
      </c>
      <c r="BK6" s="95">
        <v>0</v>
      </c>
      <c r="BL6" s="95">
        <v>0</v>
      </c>
      <c r="BM6" s="95">
        <v>0</v>
      </c>
      <c r="BN6" s="95">
        <v>0</v>
      </c>
      <c r="BO6" s="95">
        <v>0</v>
      </c>
      <c r="BP6" s="95">
        <v>0</v>
      </c>
      <c r="BQ6" s="95">
        <v>74244380</v>
      </c>
      <c r="BR6" s="95">
        <v>0</v>
      </c>
      <c r="BS6" s="95">
        <v>0</v>
      </c>
      <c r="BT6" s="95">
        <v>0</v>
      </c>
      <c r="BU6" s="95">
        <v>0</v>
      </c>
      <c r="BV6" s="95">
        <v>0</v>
      </c>
      <c r="BW6" s="95">
        <v>0</v>
      </c>
      <c r="BX6" s="95">
        <v>0</v>
      </c>
    </row>
    <row r="7" spans="2:76" x14ac:dyDescent="0.35">
      <c r="B7" s="86" t="s">
        <v>53</v>
      </c>
      <c r="C7" s="88">
        <f>SUM(D7:BX7)</f>
        <v>-308881257.48461676</v>
      </c>
      <c r="D7" s="95">
        <v>0</v>
      </c>
      <c r="E7" s="95">
        <v>-110833</v>
      </c>
      <c r="F7" s="95">
        <v>-110833</v>
      </c>
      <c r="G7" s="95">
        <v>-7059988</v>
      </c>
      <c r="H7" s="95">
        <v>-97847</v>
      </c>
      <c r="I7" s="95">
        <v>-98796</v>
      </c>
      <c r="J7" s="95">
        <v>-100174</v>
      </c>
      <c r="K7" s="95">
        <v>-101401</v>
      </c>
      <c r="L7" s="95">
        <v>-103590</v>
      </c>
      <c r="M7" s="95">
        <v>-104291</v>
      </c>
      <c r="N7" s="95">
        <v>-106540</v>
      </c>
      <c r="O7" s="95">
        <v>-109623</v>
      </c>
      <c r="P7" s="95">
        <v>-112271</v>
      </c>
      <c r="Q7" s="95">
        <v>-68840233</v>
      </c>
      <c r="R7" s="95">
        <v>-96506</v>
      </c>
      <c r="S7" s="95">
        <v>-97214</v>
      </c>
      <c r="T7" s="95">
        <v>-98701</v>
      </c>
      <c r="U7" s="95">
        <v>-100218</v>
      </c>
      <c r="V7" s="95">
        <v>-101013</v>
      </c>
      <c r="W7" s="95">
        <v>-102592</v>
      </c>
      <c r="X7" s="95">
        <v>-106458</v>
      </c>
      <c r="Y7" s="95">
        <v>-41118</v>
      </c>
      <c r="Z7" s="95">
        <v>-39795</v>
      </c>
      <c r="AA7" s="115">
        <f>-40012-AI21</f>
        <v>-77607</v>
      </c>
      <c r="AB7" s="115">
        <f>-41019+AI21</f>
        <v>-3424</v>
      </c>
      <c r="AC7" s="95">
        <v>-295089</v>
      </c>
      <c r="AD7" s="95">
        <v>-49538</v>
      </c>
      <c r="AE7" s="95">
        <v>-1132650</v>
      </c>
      <c r="AF7" s="95">
        <v>-1356599</v>
      </c>
      <c r="AG7" s="95">
        <v>-1798957</v>
      </c>
      <c r="AH7" s="95">
        <v>-5030399</v>
      </c>
      <c r="AI7" s="95">
        <v>-2509750</v>
      </c>
      <c r="AJ7" s="95">
        <v>-1731409</v>
      </c>
      <c r="AK7" s="95">
        <v>-1374153</v>
      </c>
      <c r="AL7" s="95">
        <v>-1511722</v>
      </c>
      <c r="AM7" s="95">
        <v>-1591202</v>
      </c>
      <c r="AN7" s="95">
        <v>-1855791</v>
      </c>
      <c r="AO7" s="95">
        <v>-2161671</v>
      </c>
      <c r="AP7" s="95">
        <v>-2325968</v>
      </c>
      <c r="AQ7" s="95">
        <v>-2775920</v>
      </c>
      <c r="AR7" s="95">
        <v>-2845444</v>
      </c>
      <c r="AS7" s="95">
        <v>-2686150</v>
      </c>
      <c r="AT7" s="95">
        <v>-1960411</v>
      </c>
      <c r="AU7" s="95">
        <v>-1709540</v>
      </c>
      <c r="AV7" s="95">
        <v>-568382</v>
      </c>
      <c r="AW7" s="95">
        <v>-497088</v>
      </c>
      <c r="AX7" s="95">
        <v>-6970407</v>
      </c>
      <c r="AY7" s="95">
        <v>-8140584</v>
      </c>
      <c r="AZ7" s="95">
        <v>-8222435</v>
      </c>
      <c r="BA7" s="95">
        <v>-11174173</v>
      </c>
      <c r="BB7" s="95">
        <v>-12322946</v>
      </c>
      <c r="BC7" s="95">
        <v>-16425110</v>
      </c>
      <c r="BD7" s="95">
        <v>-18788888</v>
      </c>
      <c r="BE7" s="95">
        <v>-19435804</v>
      </c>
      <c r="BF7" s="95">
        <v>-12398892</v>
      </c>
      <c r="BG7" s="95">
        <v>-33023648</v>
      </c>
      <c r="BH7" s="95">
        <v>-2789045</v>
      </c>
      <c r="BI7" s="95">
        <v>-2839076</v>
      </c>
      <c r="BJ7" s="95">
        <v>-3313388</v>
      </c>
      <c r="BK7" s="95">
        <v>-4013793</v>
      </c>
      <c r="BL7" s="95">
        <v>-4330175</v>
      </c>
      <c r="BM7" s="95">
        <v>-5355834</v>
      </c>
      <c r="BN7" s="95">
        <v>-5812955</v>
      </c>
      <c r="BO7" s="95">
        <v>-5463143</v>
      </c>
      <c r="BP7" s="113">
        <v>-3869966</v>
      </c>
      <c r="BQ7" s="113">
        <f>-8392740-SUM(35898,36448,37006)-4</f>
        <v>-8502096</v>
      </c>
      <c r="BR7" s="113">
        <f>-35898*0</f>
        <v>0</v>
      </c>
      <c r="BS7" s="113">
        <f>-36448*0</f>
        <v>0</v>
      </c>
      <c r="BT7" s="113">
        <f>-37006*0</f>
        <v>0</v>
      </c>
      <c r="BU7" s="95">
        <v>0</v>
      </c>
      <c r="BV7" s="95">
        <v>-0.48461675643920898</v>
      </c>
      <c r="BW7" s="95">
        <v>0</v>
      </c>
      <c r="BX7" s="95">
        <v>0</v>
      </c>
    </row>
    <row r="8" spans="2:76" ht="15" thickBot="1" x14ac:dyDescent="0.4">
      <c r="B8" s="86" t="s">
        <v>54</v>
      </c>
      <c r="C8" s="91">
        <f>C6+C7</f>
        <v>63779858.505383253</v>
      </c>
      <c r="D8" s="91">
        <f t="shared" ref="D8:BO8" si="0">D6+D7</f>
        <v>-0.01</v>
      </c>
      <c r="E8" s="91">
        <f t="shared" si="0"/>
        <v>-110833</v>
      </c>
      <c r="F8" s="91">
        <f t="shared" si="0"/>
        <v>-110833</v>
      </c>
      <c r="G8" s="91">
        <f t="shared" si="0"/>
        <v>-7059988</v>
      </c>
      <c r="H8" s="91">
        <f t="shared" si="0"/>
        <v>-97847</v>
      </c>
      <c r="I8" s="91">
        <f t="shared" si="0"/>
        <v>-98796</v>
      </c>
      <c r="J8" s="91">
        <f t="shared" si="0"/>
        <v>-100174</v>
      </c>
      <c r="K8" s="91">
        <f t="shared" si="0"/>
        <v>-101401</v>
      </c>
      <c r="L8" s="91">
        <f t="shared" si="0"/>
        <v>-103590</v>
      </c>
      <c r="M8" s="91">
        <f t="shared" si="0"/>
        <v>-104291</v>
      </c>
      <c r="N8" s="91">
        <f t="shared" si="0"/>
        <v>-106540</v>
      </c>
      <c r="O8" s="91">
        <f t="shared" si="0"/>
        <v>-109623</v>
      </c>
      <c r="P8" s="91">
        <f t="shared" si="0"/>
        <v>-112271</v>
      </c>
      <c r="Q8" s="91">
        <f t="shared" si="0"/>
        <v>-68840233</v>
      </c>
      <c r="R8" s="91">
        <f t="shared" si="0"/>
        <v>-96506</v>
      </c>
      <c r="S8" s="91">
        <f t="shared" si="0"/>
        <v>-97214</v>
      </c>
      <c r="T8" s="91">
        <f t="shared" si="0"/>
        <v>-98701</v>
      </c>
      <c r="U8" s="91">
        <f t="shared" si="0"/>
        <v>-100218</v>
      </c>
      <c r="V8" s="91">
        <f t="shared" si="0"/>
        <v>-101013</v>
      </c>
      <c r="W8" s="91">
        <f t="shared" si="0"/>
        <v>-102592</v>
      </c>
      <c r="X8" s="91">
        <f t="shared" si="0"/>
        <v>-106458</v>
      </c>
      <c r="Y8" s="91">
        <f t="shared" si="0"/>
        <v>-41118</v>
      </c>
      <c r="Z8" s="91">
        <f t="shared" si="0"/>
        <v>-39795</v>
      </c>
      <c r="AA8" s="91">
        <f t="shared" si="0"/>
        <v>-77607</v>
      </c>
      <c r="AB8" s="91">
        <f t="shared" si="0"/>
        <v>-3424</v>
      </c>
      <c r="AC8" s="91">
        <f t="shared" si="0"/>
        <v>-295089</v>
      </c>
      <c r="AD8" s="91">
        <f t="shared" si="0"/>
        <v>-49538</v>
      </c>
      <c r="AE8" s="91">
        <f t="shared" si="0"/>
        <v>-1132650</v>
      </c>
      <c r="AF8" s="91">
        <f t="shared" si="0"/>
        <v>-1356599</v>
      </c>
      <c r="AG8" s="91">
        <f t="shared" si="0"/>
        <v>-1798957</v>
      </c>
      <c r="AH8" s="91">
        <f t="shared" si="0"/>
        <v>-5030399</v>
      </c>
      <c r="AI8" s="91">
        <f t="shared" si="0"/>
        <v>-2509750</v>
      </c>
      <c r="AJ8" s="91">
        <f t="shared" si="0"/>
        <v>-1731409</v>
      </c>
      <c r="AK8" s="91">
        <f t="shared" si="0"/>
        <v>-1374153</v>
      </c>
      <c r="AL8" s="91">
        <f t="shared" si="0"/>
        <v>-1511722</v>
      </c>
      <c r="AM8" s="91">
        <f t="shared" si="0"/>
        <v>-1591202</v>
      </c>
      <c r="AN8" s="91">
        <f t="shared" si="0"/>
        <v>-1855791</v>
      </c>
      <c r="AO8" s="91">
        <f t="shared" si="0"/>
        <v>-2161671</v>
      </c>
      <c r="AP8" s="91">
        <f t="shared" si="0"/>
        <v>-2325968</v>
      </c>
      <c r="AQ8" s="91">
        <f t="shared" si="0"/>
        <v>-2775920</v>
      </c>
      <c r="AR8" s="91">
        <f t="shared" si="0"/>
        <v>-2845444</v>
      </c>
      <c r="AS8" s="91">
        <f t="shared" si="0"/>
        <v>-2686150</v>
      </c>
      <c r="AT8" s="91">
        <f t="shared" si="0"/>
        <v>-1960411</v>
      </c>
      <c r="AU8" s="91">
        <f t="shared" si="0"/>
        <v>-1709540</v>
      </c>
      <c r="AV8" s="91">
        <f t="shared" si="0"/>
        <v>-568382</v>
      </c>
      <c r="AW8" s="91">
        <f t="shared" si="0"/>
        <v>-497088</v>
      </c>
      <c r="AX8" s="91">
        <f t="shared" si="0"/>
        <v>-6970407</v>
      </c>
      <c r="AY8" s="91">
        <f t="shared" si="0"/>
        <v>-8140584</v>
      </c>
      <c r="AZ8" s="91">
        <f t="shared" si="0"/>
        <v>-8222435</v>
      </c>
      <c r="BA8" s="91">
        <f t="shared" si="0"/>
        <v>-11174173</v>
      </c>
      <c r="BB8" s="91">
        <f t="shared" si="0"/>
        <v>-12322946</v>
      </c>
      <c r="BC8" s="91">
        <f t="shared" si="0"/>
        <v>-16425110</v>
      </c>
      <c r="BD8" s="91">
        <f t="shared" si="0"/>
        <v>-18788888</v>
      </c>
      <c r="BE8" s="91">
        <f t="shared" si="0"/>
        <v>-19435804</v>
      </c>
      <c r="BF8" s="91">
        <f t="shared" si="0"/>
        <v>-12398892</v>
      </c>
      <c r="BG8" s="91">
        <f t="shared" si="0"/>
        <v>265393088</v>
      </c>
      <c r="BH8" s="91">
        <f t="shared" si="0"/>
        <v>-2789045</v>
      </c>
      <c r="BI8" s="91">
        <f t="shared" si="0"/>
        <v>-2839076</v>
      </c>
      <c r="BJ8" s="91">
        <f t="shared" si="0"/>
        <v>-3313388</v>
      </c>
      <c r="BK8" s="91">
        <f t="shared" si="0"/>
        <v>-4013793</v>
      </c>
      <c r="BL8" s="91">
        <f t="shared" si="0"/>
        <v>-4330175</v>
      </c>
      <c r="BM8" s="91">
        <f t="shared" si="0"/>
        <v>-5355834</v>
      </c>
      <c r="BN8" s="91">
        <f t="shared" si="0"/>
        <v>-5812955</v>
      </c>
      <c r="BO8" s="91">
        <f t="shared" si="0"/>
        <v>-5463143</v>
      </c>
      <c r="BP8" s="91">
        <f t="shared" ref="BP8:BX8" si="1">BP6+BP7</f>
        <v>-3869966</v>
      </c>
      <c r="BQ8" s="91">
        <f t="shared" si="1"/>
        <v>65742284</v>
      </c>
      <c r="BR8" s="91">
        <f t="shared" si="1"/>
        <v>0</v>
      </c>
      <c r="BS8" s="91">
        <f t="shared" si="1"/>
        <v>0</v>
      </c>
      <c r="BT8" s="91">
        <f t="shared" si="1"/>
        <v>0</v>
      </c>
      <c r="BU8" s="91">
        <f t="shared" si="1"/>
        <v>0</v>
      </c>
      <c r="BV8" s="91">
        <f t="shared" si="1"/>
        <v>-0.48461675643920898</v>
      </c>
      <c r="BW8" s="91">
        <f t="shared" si="1"/>
        <v>0</v>
      </c>
      <c r="BX8" s="91">
        <f t="shared" si="1"/>
        <v>0</v>
      </c>
    </row>
    <row r="9" spans="2:76" x14ac:dyDescent="0.35">
      <c r="B9" s="86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</row>
    <row r="10" spans="2:76" x14ac:dyDescent="0.35">
      <c r="B10" s="86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</row>
    <row r="11" spans="2:76" x14ac:dyDescent="0.35">
      <c r="B11" s="86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</row>
    <row r="12" spans="2:76" x14ac:dyDescent="0.35">
      <c r="B12" s="93" t="s">
        <v>9</v>
      </c>
      <c r="C12" s="94">
        <f>XIRR(D8:BX8,$D$5:$BX$5)</f>
        <v>0.13582708239555363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</row>
    <row r="13" spans="2:76" x14ac:dyDescent="0.35">
      <c r="B13" s="86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P13" s="114" t="s">
        <v>66</v>
      </c>
    </row>
    <row r="14" spans="2:76" x14ac:dyDescent="0.35">
      <c r="B14" s="86"/>
    </row>
    <row r="18" spans="33:37" x14ac:dyDescent="0.35">
      <c r="AG18" s="97"/>
      <c r="AH18" s="97"/>
      <c r="AI18" s="98" t="s">
        <v>58</v>
      </c>
      <c r="AJ18" s="97"/>
      <c r="AK18" s="97"/>
    </row>
    <row r="19" spans="33:37" x14ac:dyDescent="0.35">
      <c r="AG19" s="97"/>
      <c r="AH19" s="99" t="s">
        <v>59</v>
      </c>
      <c r="AI19" s="100">
        <f>-(SUM(D7:Z7)-40012)</f>
        <v>77880047</v>
      </c>
      <c r="AJ19" s="97"/>
      <c r="AK19" s="97"/>
    </row>
    <row r="20" spans="33:37" x14ac:dyDescent="0.35">
      <c r="AG20" s="97"/>
      <c r="AH20" s="99" t="s">
        <v>60</v>
      </c>
      <c r="AI20" s="101">
        <f>77917642</f>
        <v>77917642</v>
      </c>
      <c r="AJ20" s="97"/>
      <c r="AK20" s="97"/>
    </row>
    <row r="21" spans="33:37" x14ac:dyDescent="0.35">
      <c r="AG21" s="97"/>
      <c r="AH21" s="99"/>
      <c r="AI21" s="100">
        <f>AI20-AI19</f>
        <v>37595</v>
      </c>
      <c r="AJ21" s="97"/>
      <c r="AK21" s="97"/>
    </row>
    <row r="22" spans="33:37" x14ac:dyDescent="0.35">
      <c r="AG22" s="97"/>
      <c r="AH22" s="97"/>
      <c r="AI22" s="100"/>
      <c r="AJ22" s="97"/>
      <c r="AK22" s="97"/>
    </row>
    <row r="23" spans="33:37" x14ac:dyDescent="0.35">
      <c r="AG23" s="97"/>
      <c r="AH23" s="97"/>
      <c r="AI23" s="100"/>
      <c r="AJ23" s="97"/>
      <c r="AK23" s="97"/>
    </row>
    <row r="24" spans="33:37" x14ac:dyDescent="0.35">
      <c r="AG24" s="97"/>
      <c r="AH24" s="97"/>
      <c r="AI24" s="100"/>
      <c r="AJ24" s="97"/>
      <c r="AK24" s="9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185F-4251-45E2-BC30-79C8AE6B407C}">
  <sheetPr>
    <tabColor theme="9" tint="0.59999389629810485"/>
  </sheetPr>
  <dimension ref="A1:BK80"/>
  <sheetViews>
    <sheetView tabSelected="1" topLeftCell="L1" zoomScale="124" zoomScaleNormal="124" workbookViewId="0">
      <selection activeCell="P3" sqref="P3:P5"/>
    </sheetView>
  </sheetViews>
  <sheetFormatPr defaultRowHeight="14.5" outlineLevelRow="1" outlineLevelCol="1" x14ac:dyDescent="0.35"/>
  <cols>
    <col min="1" max="1" width="56.81640625" bestFit="1" customWidth="1"/>
    <col min="2" max="4" width="12.26953125" hidden="1" customWidth="1" outlineLevel="1"/>
    <col min="5" max="5" width="19.54296875" hidden="1" customWidth="1" outlineLevel="1"/>
    <col min="6" max="6" width="13" customWidth="1" collapsed="1"/>
    <col min="7" max="7" width="11.54296875" bestFit="1" customWidth="1"/>
    <col min="8" max="9" width="12.54296875" bestFit="1" customWidth="1"/>
    <col min="10" max="10" width="11.54296875" bestFit="1" customWidth="1"/>
    <col min="11" max="11" width="10.54296875" bestFit="1" customWidth="1"/>
    <col min="12" max="15" width="13.453125" bestFit="1" customWidth="1"/>
    <col min="16" max="16" width="29.08984375" customWidth="1"/>
    <col min="17" max="18" width="13.453125" bestFit="1" customWidth="1"/>
    <col min="19" max="23" width="12.7265625" bestFit="1" customWidth="1"/>
    <col min="24" max="24" width="13.7265625" bestFit="1" customWidth="1"/>
    <col min="25" max="26" width="10.7265625" bestFit="1" customWidth="1"/>
    <col min="27" max="27" width="11.7265625" bestFit="1" customWidth="1"/>
    <col min="28" max="28" width="10.7265625" bestFit="1" customWidth="1"/>
    <col min="29" max="29" width="11.54296875" bestFit="1" customWidth="1"/>
    <col min="30" max="30" width="10.7265625" bestFit="1" customWidth="1"/>
    <col min="31" max="34" width="10.54296875" bestFit="1" customWidth="1"/>
    <col min="35" max="55" width="8.81640625" bestFit="1" customWidth="1"/>
  </cols>
  <sheetData>
    <row r="1" spans="1:17" ht="15" thickBot="1" x14ac:dyDescent="0.4"/>
    <row r="2" spans="1:17" ht="15" thickBot="1" x14ac:dyDescent="0.4">
      <c r="A2" s="148" t="s">
        <v>90</v>
      </c>
      <c r="B2" s="149"/>
      <c r="C2" s="149"/>
      <c r="D2" s="149"/>
      <c r="E2" s="149"/>
      <c r="F2" s="149"/>
      <c r="G2" s="149"/>
      <c r="H2" s="149"/>
      <c r="I2" s="149"/>
      <c r="J2" s="149"/>
      <c r="K2" s="150"/>
      <c r="N2" s="196"/>
      <c r="O2" s="197" t="s">
        <v>145</v>
      </c>
      <c r="P2" s="197" t="s">
        <v>146</v>
      </c>
      <c r="Q2" s="197" t="s">
        <v>147</v>
      </c>
    </row>
    <row r="3" spans="1:17" s="18" customFormat="1" ht="15" thickBot="1" x14ac:dyDescent="0.4">
      <c r="A3" s="134"/>
      <c r="B3" s="135"/>
      <c r="C3" s="135"/>
      <c r="D3" s="135"/>
      <c r="E3" s="135"/>
      <c r="F3" s="135" t="s">
        <v>85</v>
      </c>
      <c r="G3" s="136">
        <v>2024</v>
      </c>
      <c r="H3" s="136">
        <f>G3+1</f>
        <v>2025</v>
      </c>
      <c r="I3" s="136">
        <f>H3+1</f>
        <v>2026</v>
      </c>
      <c r="J3" s="136">
        <f>I3+1</f>
        <v>2027</v>
      </c>
      <c r="K3" s="137">
        <f>J3+1</f>
        <v>2028</v>
      </c>
      <c r="N3" s="198" t="s">
        <v>148</v>
      </c>
      <c r="O3" s="199" t="s">
        <v>149</v>
      </c>
      <c r="P3" s="199" t="s">
        <v>150</v>
      </c>
      <c r="Q3" s="199" t="s">
        <v>150</v>
      </c>
    </row>
    <row r="4" spans="1:17" ht="15" thickBot="1" x14ac:dyDescent="0.4">
      <c r="A4" s="138" t="s">
        <v>12</v>
      </c>
      <c r="F4" s="96">
        <f>SUM(G4:K4)</f>
        <v>21141385.98</v>
      </c>
      <c r="G4" s="139">
        <f t="shared" ref="G4:K7" si="0">SUMIF($19:$19,$3:$3,21:21)</f>
        <v>9395918.5399999991</v>
      </c>
      <c r="H4" s="139">
        <f t="shared" si="0"/>
        <v>11745467.440000001</v>
      </c>
      <c r="I4" s="139">
        <f t="shared" si="0"/>
        <v>0</v>
      </c>
      <c r="J4" s="139">
        <f t="shared" si="0"/>
        <v>0</v>
      </c>
      <c r="K4" s="140">
        <f t="shared" si="0"/>
        <v>0</v>
      </c>
      <c r="M4" s="96"/>
      <c r="N4" s="198" t="s">
        <v>151</v>
      </c>
      <c r="O4" s="199" t="s">
        <v>152</v>
      </c>
      <c r="P4" s="199" t="s">
        <v>152</v>
      </c>
      <c r="Q4" s="199" t="s">
        <v>152</v>
      </c>
    </row>
    <row r="5" spans="1:17" ht="15" thickBot="1" x14ac:dyDescent="0.4">
      <c r="A5" s="138" t="s">
        <v>13</v>
      </c>
      <c r="F5" s="96">
        <f t="shared" ref="F5:F17" si="1">SUM(G5:K5)</f>
        <v>107949374.72</v>
      </c>
      <c r="G5" s="139">
        <f t="shared" si="0"/>
        <v>1018366.3300000001</v>
      </c>
      <c r="H5" s="139">
        <f t="shared" si="0"/>
        <v>106931008.39</v>
      </c>
      <c r="I5" s="139">
        <f t="shared" si="0"/>
        <v>0</v>
      </c>
      <c r="J5" s="139">
        <f t="shared" si="0"/>
        <v>0</v>
      </c>
      <c r="K5" s="140">
        <f t="shared" si="0"/>
        <v>0</v>
      </c>
      <c r="M5" s="96"/>
      <c r="N5" s="198" t="s">
        <v>153</v>
      </c>
      <c r="O5" s="199" t="s">
        <v>154</v>
      </c>
      <c r="P5" s="199" t="s">
        <v>154</v>
      </c>
      <c r="Q5" s="199" t="s">
        <v>154</v>
      </c>
    </row>
    <row r="6" spans="1:17" x14ac:dyDescent="0.35">
      <c r="A6" s="138" t="s">
        <v>14</v>
      </c>
      <c r="F6" s="96">
        <f t="shared" ref="F6" si="2">SUM(G6:K6)</f>
        <v>31462834.759999998</v>
      </c>
      <c r="G6" s="139">
        <f t="shared" si="0"/>
        <v>339862.97000000009</v>
      </c>
      <c r="H6" s="139">
        <f t="shared" si="0"/>
        <v>31122971.789999999</v>
      </c>
      <c r="I6" s="139">
        <f t="shared" si="0"/>
        <v>0</v>
      </c>
      <c r="J6" s="139">
        <f t="shared" si="0"/>
        <v>0</v>
      </c>
      <c r="K6" s="140">
        <f t="shared" si="0"/>
        <v>0</v>
      </c>
      <c r="L6" s="15">
        <f>SUMIF($19:$19,$3:$3,23:23)</f>
        <v>0</v>
      </c>
      <c r="M6" s="96"/>
      <c r="N6" s="200" t="s">
        <v>155</v>
      </c>
      <c r="O6" s="201" t="s">
        <v>156</v>
      </c>
      <c r="P6" s="201" t="s">
        <v>157</v>
      </c>
      <c r="Q6" s="201" t="s">
        <v>158</v>
      </c>
    </row>
    <row r="7" spans="1:17" x14ac:dyDescent="0.35">
      <c r="A7" s="141" t="s">
        <v>21</v>
      </c>
      <c r="B7" s="125"/>
      <c r="C7" s="125"/>
      <c r="D7" s="125"/>
      <c r="E7" s="125"/>
      <c r="F7" s="126">
        <f t="shared" si="1"/>
        <v>2885538</v>
      </c>
      <c r="G7" s="127">
        <f t="shared" si="0"/>
        <v>2885538</v>
      </c>
      <c r="H7" s="127">
        <f t="shared" si="0"/>
        <v>0</v>
      </c>
      <c r="I7" s="127">
        <f t="shared" si="0"/>
        <v>0</v>
      </c>
      <c r="J7" s="127">
        <f t="shared" si="0"/>
        <v>0</v>
      </c>
      <c r="K7" s="142">
        <f t="shared" si="0"/>
        <v>0</v>
      </c>
      <c r="L7" s="15">
        <f>SUMIF($19:$19,$3:$3,24:24)</f>
        <v>0</v>
      </c>
      <c r="M7" s="96"/>
      <c r="N7" s="202"/>
      <c r="O7" s="201" t="s">
        <v>159</v>
      </c>
      <c r="P7" s="201" t="s">
        <v>160</v>
      </c>
      <c r="Q7" s="201" t="s">
        <v>161</v>
      </c>
    </row>
    <row r="8" spans="1:17" x14ac:dyDescent="0.35">
      <c r="A8" s="143" t="s">
        <v>86</v>
      </c>
      <c r="F8" s="23">
        <f>SUM(F4:F7)</f>
        <v>163439133.46000001</v>
      </c>
      <c r="G8" s="23">
        <f t="shared" ref="G8:K8" si="3">SUM(G4:G7)</f>
        <v>13639685.84</v>
      </c>
      <c r="H8" s="23">
        <f t="shared" si="3"/>
        <v>149799447.62</v>
      </c>
      <c r="I8" s="23">
        <f t="shared" si="3"/>
        <v>0</v>
      </c>
      <c r="J8" s="23">
        <f t="shared" si="3"/>
        <v>0</v>
      </c>
      <c r="K8" s="144">
        <f t="shared" si="3"/>
        <v>0</v>
      </c>
      <c r="L8" s="15"/>
      <c r="M8" s="96"/>
      <c r="N8" s="202"/>
      <c r="O8" s="203"/>
      <c r="P8" s="201" t="s">
        <v>162</v>
      </c>
      <c r="Q8" s="203"/>
    </row>
    <row r="9" spans="1:17" x14ac:dyDescent="0.35">
      <c r="A9" s="138"/>
      <c r="F9" s="96"/>
      <c r="K9" s="147"/>
      <c r="M9" s="96"/>
      <c r="N9" s="202"/>
      <c r="O9" s="203"/>
      <c r="P9" s="201" t="s">
        <v>163</v>
      </c>
      <c r="Q9" s="203"/>
    </row>
    <row r="10" spans="1:17" ht="15" thickBot="1" x14ac:dyDescent="0.4">
      <c r="A10" s="138" t="s">
        <v>79</v>
      </c>
      <c r="F10" s="96">
        <f t="shared" si="1"/>
        <v>116025706.35397111</v>
      </c>
      <c r="G10" s="139">
        <f>SUMIF($19:$19,$3:$3,30:30)</f>
        <v>12786152.037611671</v>
      </c>
      <c r="H10" s="139">
        <f>SUMIF($19:$19,$3:$3,30:30)</f>
        <v>85961055.279737338</v>
      </c>
      <c r="I10" s="139">
        <f>SUMIF($19:$19,$3:$3,30:30)</f>
        <v>17278499.036622088</v>
      </c>
      <c r="J10" s="139">
        <f>SUMIF($19:$19,$3:$3,30:30)</f>
        <v>0</v>
      </c>
      <c r="K10" s="140">
        <f>SUMIF($19:$19,$3:$3,30:30)</f>
        <v>0</v>
      </c>
      <c r="M10" s="96"/>
      <c r="N10" s="204"/>
      <c r="O10" s="205"/>
      <c r="P10" s="199" t="s">
        <v>164</v>
      </c>
      <c r="Q10" s="205"/>
    </row>
    <row r="11" spans="1:17" x14ac:dyDescent="0.35">
      <c r="A11" s="141" t="s">
        <v>80</v>
      </c>
      <c r="B11" s="125"/>
      <c r="C11" s="125"/>
      <c r="D11" s="125"/>
      <c r="E11" s="125"/>
      <c r="F11" s="126">
        <f t="shared" si="1"/>
        <v>-19873986</v>
      </c>
      <c r="G11" s="127">
        <f>SUMIF($19:$19,$3:$3,31:31)</f>
        <v>-2884141</v>
      </c>
      <c r="H11" s="127">
        <f>SUMIF($19:$19,$3:$3,31:31)</f>
        <v>-2626837</v>
      </c>
      <c r="I11" s="127">
        <f>SUMIF($19:$19,$3:$3,31:31)</f>
        <v>-14363008</v>
      </c>
      <c r="J11" s="125"/>
      <c r="K11" s="145"/>
      <c r="M11" s="96"/>
      <c r="N11" s="96"/>
      <c r="O11" s="96"/>
      <c r="P11" s="96"/>
      <c r="Q11" s="96"/>
    </row>
    <row r="12" spans="1:17" x14ac:dyDescent="0.35">
      <c r="A12" s="143" t="s">
        <v>87</v>
      </c>
      <c r="F12" s="23">
        <f t="shared" si="1"/>
        <v>96151720.353971109</v>
      </c>
      <c r="G12" s="23">
        <f>SUM(G10:G11)</f>
        <v>9902011.0376116708</v>
      </c>
      <c r="H12" s="23">
        <f>SUM(H10:H11)</f>
        <v>83334218.279737338</v>
      </c>
      <c r="I12" s="23">
        <f>SUM(I10:I11)</f>
        <v>2915491.0366220884</v>
      </c>
      <c r="J12" s="18"/>
      <c r="K12" s="146"/>
      <c r="M12" s="96"/>
      <c r="N12" s="96"/>
      <c r="O12" s="96"/>
      <c r="P12" s="96"/>
      <c r="Q12" s="96"/>
    </row>
    <row r="13" spans="1:17" x14ac:dyDescent="0.35">
      <c r="A13" s="138"/>
      <c r="F13" s="96"/>
      <c r="K13" s="147"/>
      <c r="M13" s="96"/>
      <c r="N13" s="96"/>
      <c r="O13" s="96"/>
      <c r="P13" s="96"/>
      <c r="Q13" s="96"/>
    </row>
    <row r="14" spans="1:17" x14ac:dyDescent="0.35">
      <c r="A14" s="138" t="s">
        <v>55</v>
      </c>
      <c r="F14" s="96">
        <f t="shared" si="1"/>
        <v>58671845.50571613</v>
      </c>
      <c r="G14" s="139">
        <f>SUMIF($19:$19,$3:$3,34:34)</f>
        <v>9602423.4585729204</v>
      </c>
      <c r="H14" s="139">
        <f>SUMIF($19:$19,$3:$3,34:34)</f>
        <v>49069422.047143206</v>
      </c>
      <c r="I14" s="139">
        <f>SUMIF($19:$19,$3:$3,34:34)</f>
        <v>0</v>
      </c>
      <c r="J14" s="139">
        <f>SUMIF($19:$19,$3:$3,34:34)</f>
        <v>0</v>
      </c>
      <c r="K14" s="140">
        <f>SUMIF($19:$19,$3:$3,34:34)</f>
        <v>0</v>
      </c>
      <c r="M14" s="96"/>
      <c r="N14" s="96"/>
      <c r="O14" s="96"/>
      <c r="P14" s="96"/>
      <c r="Q14" s="96"/>
    </row>
    <row r="15" spans="1:17" x14ac:dyDescent="0.35">
      <c r="A15" s="138"/>
      <c r="F15" s="96"/>
      <c r="G15" s="139"/>
      <c r="H15" s="151"/>
      <c r="I15" s="151"/>
      <c r="J15" s="151"/>
      <c r="K15" s="140"/>
      <c r="M15" s="96"/>
      <c r="N15" s="96"/>
      <c r="O15" s="96"/>
      <c r="P15" s="96"/>
      <c r="Q15" s="96"/>
    </row>
    <row r="16" spans="1:17" x14ac:dyDescent="0.35">
      <c r="A16" s="141" t="s">
        <v>62</v>
      </c>
      <c r="B16" s="125"/>
      <c r="C16" s="125"/>
      <c r="D16" s="125"/>
      <c r="E16" s="125"/>
      <c r="F16" s="126">
        <f t="shared" si="1"/>
        <v>226746588.83665255</v>
      </c>
      <c r="G16" s="127">
        <f>SUMIF($19:$19,$3:$3,36:36)</f>
        <v>14229413.520621395</v>
      </c>
      <c r="H16" s="127">
        <f>SUMIF($19:$19,$3:$3,36:36)</f>
        <v>86884498.484356374</v>
      </c>
      <c r="I16" s="127">
        <f>SUMIF($19:$19,$3:$3,36:36)</f>
        <v>100800896.04905583</v>
      </c>
      <c r="J16" s="127">
        <f>SUMIF($19:$19,$3:$3,36:36)</f>
        <v>24831780.782618977</v>
      </c>
      <c r="K16" s="142">
        <f>SUMIF($19:$19,$3:$3,36:36)</f>
        <v>0</v>
      </c>
      <c r="M16" s="96"/>
      <c r="N16" s="96"/>
      <c r="O16" s="96"/>
      <c r="P16" s="96"/>
      <c r="Q16" s="96"/>
    </row>
    <row r="17" spans="1:63" x14ac:dyDescent="0.35">
      <c r="D17" s="15"/>
      <c r="E17" s="15"/>
      <c r="F17" s="96">
        <f t="shared" si="1"/>
        <v>0</v>
      </c>
      <c r="G17" s="15"/>
      <c r="H17" s="15"/>
      <c r="M17" s="96"/>
      <c r="N17" s="96"/>
      <c r="O17" s="96"/>
      <c r="P17" s="96"/>
      <c r="Q17" s="96"/>
    </row>
    <row r="18" spans="1:63" x14ac:dyDescent="0.35">
      <c r="E18" s="117"/>
      <c r="F18" s="117"/>
      <c r="G18" s="183" t="s">
        <v>101</v>
      </c>
      <c r="H18" s="183" t="s">
        <v>101</v>
      </c>
      <c r="I18" s="183" t="s">
        <v>101</v>
      </c>
      <c r="J18" s="183" t="s">
        <v>102</v>
      </c>
      <c r="K18" s="183" t="s">
        <v>102</v>
      </c>
      <c r="L18" s="183" t="s">
        <v>102</v>
      </c>
      <c r="M18" s="183" t="s">
        <v>103</v>
      </c>
      <c r="N18" s="183" t="s">
        <v>103</v>
      </c>
      <c r="O18" s="183" t="s">
        <v>103</v>
      </c>
      <c r="P18" s="183" t="s">
        <v>104</v>
      </c>
      <c r="Q18" s="183" t="s">
        <v>104</v>
      </c>
      <c r="R18" s="183" t="s">
        <v>104</v>
      </c>
      <c r="S18" s="183" t="s">
        <v>105</v>
      </c>
      <c r="T18" s="183" t="s">
        <v>105</v>
      </c>
      <c r="U18" s="183" t="s">
        <v>105</v>
      </c>
      <c r="V18" s="183" t="s">
        <v>106</v>
      </c>
      <c r="W18" s="183" t="s">
        <v>106</v>
      </c>
      <c r="X18" s="183" t="s">
        <v>106</v>
      </c>
      <c r="Y18" s="183" t="s">
        <v>107</v>
      </c>
      <c r="Z18" s="183" t="s">
        <v>107</v>
      </c>
      <c r="AA18" s="183" t="s">
        <v>107</v>
      </c>
      <c r="AB18" s="183" t="s">
        <v>108</v>
      </c>
      <c r="AC18" s="183" t="s">
        <v>108</v>
      </c>
      <c r="AD18" s="183" t="s">
        <v>108</v>
      </c>
      <c r="AE18" s="183" t="s">
        <v>109</v>
      </c>
      <c r="AF18" s="183" t="s">
        <v>109</v>
      </c>
      <c r="AG18" s="183" t="s">
        <v>109</v>
      </c>
      <c r="AH18" s="183" t="s">
        <v>110</v>
      </c>
      <c r="AI18" s="183" t="s">
        <v>110</v>
      </c>
      <c r="AJ18" s="183" t="s">
        <v>110</v>
      </c>
      <c r="AK18" s="183" t="s">
        <v>111</v>
      </c>
      <c r="AL18" s="183" t="s">
        <v>111</v>
      </c>
      <c r="AM18" s="183" t="s">
        <v>111</v>
      </c>
      <c r="AN18" s="183" t="s">
        <v>112</v>
      </c>
      <c r="AO18" s="183" t="s">
        <v>112</v>
      </c>
      <c r="AP18" s="183" t="s">
        <v>112</v>
      </c>
      <c r="AQ18" s="183" t="s">
        <v>113</v>
      </c>
      <c r="AR18" s="183" t="s">
        <v>113</v>
      </c>
      <c r="AS18" s="183" t="s">
        <v>113</v>
      </c>
      <c r="AT18" s="183" t="s">
        <v>128</v>
      </c>
      <c r="AU18" s="183" t="s">
        <v>128</v>
      </c>
      <c r="AV18" s="183" t="s">
        <v>128</v>
      </c>
      <c r="AW18" s="183" t="s">
        <v>129</v>
      </c>
      <c r="AX18" s="183" t="s">
        <v>129</v>
      </c>
      <c r="AY18" s="183" t="s">
        <v>129</v>
      </c>
    </row>
    <row r="19" spans="1:63" s="21" customFormat="1" x14ac:dyDescent="0.35">
      <c r="A19" s="21" t="s">
        <v>89</v>
      </c>
      <c r="G19" s="21">
        <f>YEAR(G20)</f>
        <v>2024</v>
      </c>
      <c r="H19" s="21">
        <f t="shared" ref="H19:BK19" si="4">YEAR(H20)</f>
        <v>2024</v>
      </c>
      <c r="I19" s="21">
        <f t="shared" si="4"/>
        <v>2024</v>
      </c>
      <c r="J19" s="21">
        <f t="shared" si="4"/>
        <v>2024</v>
      </c>
      <c r="K19" s="21">
        <f t="shared" si="4"/>
        <v>2024</v>
      </c>
      <c r="L19" s="21">
        <f t="shared" si="4"/>
        <v>2024</v>
      </c>
      <c r="M19" s="21">
        <f t="shared" si="4"/>
        <v>2024</v>
      </c>
      <c r="N19" s="21">
        <f t="shared" si="4"/>
        <v>2024</v>
      </c>
      <c r="O19" s="21">
        <f t="shared" si="4"/>
        <v>2024</v>
      </c>
      <c r="P19" s="21">
        <f t="shared" si="4"/>
        <v>2025</v>
      </c>
      <c r="Q19" s="21">
        <f t="shared" si="4"/>
        <v>2025</v>
      </c>
      <c r="R19" s="21">
        <f t="shared" si="4"/>
        <v>2025</v>
      </c>
      <c r="S19" s="21">
        <f t="shared" si="4"/>
        <v>2025</v>
      </c>
      <c r="T19" s="21">
        <f t="shared" si="4"/>
        <v>2025</v>
      </c>
      <c r="U19" s="21">
        <f t="shared" si="4"/>
        <v>2025</v>
      </c>
      <c r="V19" s="21">
        <f t="shared" si="4"/>
        <v>2025</v>
      </c>
      <c r="W19" s="21">
        <f t="shared" si="4"/>
        <v>2025</v>
      </c>
      <c r="X19" s="21">
        <f t="shared" si="4"/>
        <v>2025</v>
      </c>
      <c r="Y19" s="21">
        <f t="shared" si="4"/>
        <v>2025</v>
      </c>
      <c r="Z19" s="21">
        <f t="shared" si="4"/>
        <v>2025</v>
      </c>
      <c r="AA19" s="21">
        <f t="shared" si="4"/>
        <v>2025</v>
      </c>
      <c r="AB19" s="21">
        <f t="shared" si="4"/>
        <v>2026</v>
      </c>
      <c r="AC19" s="21">
        <f t="shared" si="4"/>
        <v>2026</v>
      </c>
      <c r="AD19" s="21">
        <f t="shared" si="4"/>
        <v>2026</v>
      </c>
      <c r="AE19" s="21">
        <f t="shared" si="4"/>
        <v>2026</v>
      </c>
      <c r="AF19" s="21">
        <f t="shared" si="4"/>
        <v>2026</v>
      </c>
      <c r="AG19" s="21">
        <f t="shared" si="4"/>
        <v>2026</v>
      </c>
      <c r="AH19" s="21">
        <f t="shared" si="4"/>
        <v>2026</v>
      </c>
      <c r="AI19" s="21">
        <f t="shared" si="4"/>
        <v>2026</v>
      </c>
      <c r="AJ19" s="21">
        <f t="shared" si="4"/>
        <v>2026</v>
      </c>
      <c r="AK19" s="21">
        <f t="shared" si="4"/>
        <v>2026</v>
      </c>
      <c r="AL19" s="21">
        <f t="shared" si="4"/>
        <v>2026</v>
      </c>
      <c r="AM19" s="21">
        <f t="shared" si="4"/>
        <v>2026</v>
      </c>
      <c r="AN19" s="21">
        <f t="shared" si="4"/>
        <v>2027</v>
      </c>
      <c r="AO19" s="21">
        <f t="shared" si="4"/>
        <v>2027</v>
      </c>
      <c r="AP19" s="21">
        <f t="shared" si="4"/>
        <v>2027</v>
      </c>
      <c r="AQ19" s="21">
        <f t="shared" si="4"/>
        <v>2027</v>
      </c>
      <c r="AR19" s="21">
        <f t="shared" si="4"/>
        <v>2027</v>
      </c>
      <c r="AS19" s="21">
        <f t="shared" si="4"/>
        <v>2027</v>
      </c>
      <c r="AT19" s="21">
        <f t="shared" si="4"/>
        <v>2027</v>
      </c>
      <c r="AU19" s="21">
        <f t="shared" si="4"/>
        <v>2027</v>
      </c>
      <c r="AV19" s="21">
        <f t="shared" si="4"/>
        <v>2027</v>
      </c>
      <c r="AW19" s="21">
        <f t="shared" si="4"/>
        <v>2027</v>
      </c>
      <c r="AX19" s="21">
        <f t="shared" si="4"/>
        <v>2027</v>
      </c>
      <c r="AY19" s="21">
        <f t="shared" si="4"/>
        <v>2027</v>
      </c>
      <c r="AZ19" s="21">
        <f t="shared" si="4"/>
        <v>2028</v>
      </c>
      <c r="BA19" s="21">
        <f t="shared" si="4"/>
        <v>2028</v>
      </c>
      <c r="BB19" s="21">
        <f t="shared" si="4"/>
        <v>2028</v>
      </c>
      <c r="BC19" s="21">
        <f t="shared" si="4"/>
        <v>2028</v>
      </c>
      <c r="BD19" s="21">
        <f t="shared" si="4"/>
        <v>2028</v>
      </c>
      <c r="BE19" s="21">
        <f t="shared" si="4"/>
        <v>2028</v>
      </c>
      <c r="BF19" s="21">
        <f t="shared" si="4"/>
        <v>2028</v>
      </c>
      <c r="BG19" s="21">
        <f t="shared" si="4"/>
        <v>2028</v>
      </c>
      <c r="BH19" s="21">
        <f t="shared" si="4"/>
        <v>2028</v>
      </c>
      <c r="BI19" s="21">
        <f t="shared" si="4"/>
        <v>2028</v>
      </c>
      <c r="BJ19" s="21">
        <f t="shared" si="4"/>
        <v>2028</v>
      </c>
      <c r="BK19" s="21">
        <f t="shared" si="4"/>
        <v>2028</v>
      </c>
    </row>
    <row r="20" spans="1:63" s="17" customFormat="1" ht="29" x14ac:dyDescent="0.35">
      <c r="B20" s="17" t="s">
        <v>16</v>
      </c>
      <c r="C20" s="17" t="s">
        <v>17</v>
      </c>
      <c r="D20" s="17" t="s">
        <v>15</v>
      </c>
      <c r="E20" s="130" t="s">
        <v>84</v>
      </c>
      <c r="F20" s="17" t="s">
        <v>85</v>
      </c>
      <c r="G20" s="128">
        <v>45397.6875</v>
      </c>
      <c r="H20" s="128">
        <v>45428.125</v>
      </c>
      <c r="I20" s="128">
        <v>45458.5625</v>
      </c>
      <c r="J20" s="128">
        <v>45489</v>
      </c>
      <c r="K20" s="128">
        <v>45519.4375</v>
      </c>
      <c r="L20" s="128">
        <v>45549.875</v>
      </c>
      <c r="M20" s="128">
        <v>45580.3125</v>
      </c>
      <c r="N20" s="128">
        <v>45610.75</v>
      </c>
      <c r="O20" s="128">
        <v>45641.1875</v>
      </c>
      <c r="P20" s="128">
        <v>45671.625</v>
      </c>
      <c r="Q20" s="128">
        <v>45702.0625</v>
      </c>
      <c r="R20" s="128">
        <v>45732.5</v>
      </c>
      <c r="S20" s="128">
        <v>45762.9375</v>
      </c>
      <c r="T20" s="128">
        <v>45793.375</v>
      </c>
      <c r="U20" s="128">
        <v>45823.8125</v>
      </c>
      <c r="V20" s="128">
        <v>45854.25</v>
      </c>
      <c r="W20" s="128">
        <v>45884.6875</v>
      </c>
      <c r="X20" s="128">
        <v>45915.125</v>
      </c>
      <c r="Y20" s="128">
        <v>45945.5625</v>
      </c>
      <c r="Z20" s="128">
        <v>45976</v>
      </c>
      <c r="AA20" s="128">
        <v>46006.4375</v>
      </c>
      <c r="AB20" s="128">
        <v>46036.875</v>
      </c>
      <c r="AC20" s="128">
        <v>46067.3125</v>
      </c>
      <c r="AD20" s="128">
        <v>46097.75</v>
      </c>
      <c r="AE20" s="128">
        <v>46128.1875</v>
      </c>
      <c r="AF20" s="128">
        <v>46158.625</v>
      </c>
      <c r="AG20" s="128">
        <v>46189.0625</v>
      </c>
      <c r="AH20" s="129">
        <v>46219.5</v>
      </c>
      <c r="AI20" s="128">
        <v>46250</v>
      </c>
      <c r="AJ20" s="129">
        <v>46281</v>
      </c>
      <c r="AK20" s="128">
        <v>46311</v>
      </c>
      <c r="AL20" s="129">
        <v>46342</v>
      </c>
      <c r="AM20" s="128">
        <v>46372</v>
      </c>
      <c r="AN20" s="129">
        <v>46403</v>
      </c>
      <c r="AO20" s="128">
        <v>46434</v>
      </c>
      <c r="AP20" s="129">
        <v>46462</v>
      </c>
      <c r="AQ20" s="128">
        <v>46493</v>
      </c>
      <c r="AR20" s="129">
        <v>46523</v>
      </c>
      <c r="AS20" s="128">
        <v>46554</v>
      </c>
      <c r="AT20" s="129">
        <v>46584</v>
      </c>
      <c r="AU20" s="128">
        <v>46615</v>
      </c>
      <c r="AV20" s="129">
        <v>46646</v>
      </c>
      <c r="AW20" s="128">
        <v>46676</v>
      </c>
      <c r="AX20" s="129">
        <v>46707</v>
      </c>
      <c r="AY20" s="128">
        <v>46737</v>
      </c>
      <c r="AZ20" s="129">
        <v>46768</v>
      </c>
      <c r="BA20" s="128">
        <v>46799</v>
      </c>
      <c r="BB20" s="129">
        <v>46828</v>
      </c>
      <c r="BC20" s="128">
        <v>46859</v>
      </c>
      <c r="BD20" s="129">
        <v>46889</v>
      </c>
      <c r="BE20" s="128">
        <v>46920</v>
      </c>
      <c r="BF20" s="129">
        <v>46950</v>
      </c>
      <c r="BG20" s="128">
        <v>46981</v>
      </c>
      <c r="BH20" s="128">
        <v>47012</v>
      </c>
      <c r="BI20" s="129">
        <v>47042</v>
      </c>
      <c r="BJ20" s="128">
        <v>47073</v>
      </c>
      <c r="BK20" s="129">
        <v>47103</v>
      </c>
    </row>
    <row r="21" spans="1:63" x14ac:dyDescent="0.35">
      <c r="A21" t="s">
        <v>12</v>
      </c>
      <c r="B21" s="15">
        <v>24413613.782106295</v>
      </c>
      <c r="C21" s="15">
        <f>B21-D21</f>
        <v>-0.19789370149374008</v>
      </c>
      <c r="D21" s="15">
        <f>SUM(E21:F21)</f>
        <v>24413613.979999997</v>
      </c>
      <c r="E21" s="132">
        <v>3272228</v>
      </c>
      <c r="F21" s="15">
        <f>SUM(G21:BK21)</f>
        <v>21141385.979999997</v>
      </c>
      <c r="G21" s="15">
        <f>-'Apex - Base '!AG10</f>
        <v>53482.44</v>
      </c>
      <c r="H21" s="15">
        <f>-'Apex - Base '!AH10</f>
        <v>54312.78</v>
      </c>
      <c r="I21" s="15">
        <f>-'Apex - Base '!AI10</f>
        <v>92390.399999999994</v>
      </c>
      <c r="J21" s="15">
        <f>-'Apex - Base '!AJ10</f>
        <v>43400.34</v>
      </c>
      <c r="K21" s="15">
        <f>-'Apex - Base '!AK10</f>
        <v>1740700.3</v>
      </c>
      <c r="L21" s="15">
        <f>-'Apex - Base '!AL10</f>
        <v>1366030.36</v>
      </c>
      <c r="M21" s="15">
        <f>-'Apex - Base '!AM10</f>
        <v>1505392.95</v>
      </c>
      <c r="N21" s="15">
        <f>-'Apex - Base '!AN10</f>
        <v>2079700.46</v>
      </c>
      <c r="O21" s="15">
        <f>-'Apex - Base '!AO10</f>
        <v>2460508.5099999998</v>
      </c>
      <c r="P21" s="15">
        <f>-'Apex - Base '!AP10</f>
        <v>3077655.99</v>
      </c>
      <c r="Q21" s="15">
        <f>-'Apex - Base '!AQ10</f>
        <v>3402783.82</v>
      </c>
      <c r="R21" s="15">
        <f>-'Apex - Base '!AR10</f>
        <v>2394875.91</v>
      </c>
      <c r="S21" s="15">
        <f>-'Apex - Base '!AS10+39453</f>
        <v>2870151.72</v>
      </c>
      <c r="T21" s="15">
        <f>-'Apex - Base '!AT10</f>
        <v>0</v>
      </c>
      <c r="U21" s="15">
        <f>-'Apex - Base '!AU10</f>
        <v>0</v>
      </c>
      <c r="V21" s="15">
        <f>-'Apex - Alt '!AV10</f>
        <v>0</v>
      </c>
      <c r="W21" s="15">
        <f>-'Apex - Alt '!AW10</f>
        <v>0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63" x14ac:dyDescent="0.35">
      <c r="A22" t="s">
        <v>13</v>
      </c>
      <c r="B22" s="15">
        <v>119037735.5006846</v>
      </c>
      <c r="C22" s="15">
        <f t="shared" ref="C22:C23" si="5">B22-D22</f>
        <v>-0.21931539475917816</v>
      </c>
      <c r="D22" s="15">
        <f>SUM(E22:F22)</f>
        <v>119037735.72</v>
      </c>
      <c r="E22" s="132">
        <v>11088361</v>
      </c>
      <c r="F22" s="15">
        <f>SUM(G22:BK22)</f>
        <v>107949374.72</v>
      </c>
      <c r="G22" s="15">
        <f>-'Apex - Base '!AG22</f>
        <v>23899.02</v>
      </c>
      <c r="H22" s="15">
        <f>-'Apex - Base '!AH22</f>
        <v>23899.02</v>
      </c>
      <c r="I22" s="15">
        <f>-'Apex - Base '!AI22</f>
        <v>23899.02</v>
      </c>
      <c r="J22" s="15">
        <f>-'Apex - Base '!AJ22</f>
        <v>25044.11</v>
      </c>
      <c r="K22" s="15">
        <f>-'Apex - Base '!AK22</f>
        <v>25044.11</v>
      </c>
      <c r="L22" s="15">
        <f>-'Apex - Base '!AL22</f>
        <v>25044.11</v>
      </c>
      <c r="M22" s="15">
        <f>-'Apex - Base '!AM22</f>
        <v>25044.11</v>
      </c>
      <c r="N22" s="15">
        <f>-'Apex - Base '!AN22</f>
        <v>61872.33</v>
      </c>
      <c r="O22" s="15">
        <f>-'Apex - Base '!AO22</f>
        <v>784620.5</v>
      </c>
      <c r="P22" s="15">
        <f>-'Apex - Base '!AP22</f>
        <v>8699465.6099999994</v>
      </c>
      <c r="Q22" s="15">
        <f>-'Apex - Base '!AQ22</f>
        <v>8649517.1099999994</v>
      </c>
      <c r="R22" s="15">
        <f>-'Apex - Base '!AR22</f>
        <v>8632966.3200000003</v>
      </c>
      <c r="S22" s="15">
        <f>-'Apex - Base '!AS22</f>
        <v>8616544.3200000003</v>
      </c>
      <c r="T22" s="15">
        <f>-'Apex - Base '!AT22</f>
        <v>8616763.1999999993</v>
      </c>
      <c r="U22" s="15">
        <f>-'Apex - Base '!AU22</f>
        <v>8615891.9499999993</v>
      </c>
      <c r="V22" s="15">
        <f>-'Apex - Base '!AV22</f>
        <v>8616676.25</v>
      </c>
      <c r="W22" s="15">
        <f>-'Apex - Base '!AW22</f>
        <v>8614608.5199999996</v>
      </c>
      <c r="X22" s="15">
        <f>-'Apex - Base '!AX22</f>
        <v>8614917.5199999996</v>
      </c>
      <c r="Y22" s="15">
        <f>-'Apex - Base '!AY22</f>
        <v>9904898.4700000007</v>
      </c>
      <c r="Z22" s="15">
        <f>-'Apex - Base '!AZ22</f>
        <v>8608640.9700000007</v>
      </c>
      <c r="AA22" s="15">
        <f>-'Apex - Base '!BA22-30033</f>
        <v>10740118.15</v>
      </c>
      <c r="AB22" s="15">
        <f>-'Apex - Base '!BB22</f>
        <v>0</v>
      </c>
      <c r="AC22" s="15">
        <f>-'Apex - Base '!BC22</f>
        <v>0</v>
      </c>
      <c r="AD22" s="15">
        <f>-'Apex - Base '!BD22</f>
        <v>0</v>
      </c>
      <c r="AE22" s="15">
        <f>-'Apex - Base '!BE22</f>
        <v>0</v>
      </c>
      <c r="AF22" s="15">
        <f>-'Apex - Base '!BF22</f>
        <v>0</v>
      </c>
      <c r="AG22" s="15">
        <f>-'Apex - Base '!BG22</f>
        <v>0</v>
      </c>
      <c r="AH22" s="15">
        <f>-'Apex - Base '!BH22</f>
        <v>0</v>
      </c>
      <c r="AI22" s="15"/>
    </row>
    <row r="23" spans="1:63" x14ac:dyDescent="0.35">
      <c r="A23" t="s">
        <v>14</v>
      </c>
      <c r="B23" s="15">
        <v>40321339.864560418</v>
      </c>
      <c r="C23" s="15">
        <f t="shared" si="5"/>
        <v>0.10456041991710663</v>
      </c>
      <c r="D23" s="15">
        <f>SUM(E23:F23)</f>
        <v>40321339.759999998</v>
      </c>
      <c r="E23" s="132">
        <v>8858505</v>
      </c>
      <c r="F23" s="15">
        <f>SUM(G23:BK23)</f>
        <v>31462834.759999998</v>
      </c>
      <c r="G23" s="15">
        <f>-'Apex - Base '!AG16</f>
        <v>22990.33</v>
      </c>
      <c r="H23" s="15">
        <f>-'Apex - Base '!AH16</f>
        <v>27990.33</v>
      </c>
      <c r="I23" s="15">
        <f>-'Apex - Base '!AI16</f>
        <v>22990.33</v>
      </c>
      <c r="J23" s="15">
        <f>-'Apex - Base '!AJ16</f>
        <v>24315.33</v>
      </c>
      <c r="K23" s="15">
        <f>-'Apex - Base '!AK16</f>
        <v>24315.33</v>
      </c>
      <c r="L23" s="15">
        <f>-'Apex - Base '!AL16</f>
        <v>24315.33</v>
      </c>
      <c r="M23" s="15">
        <f>-'Apex - Base '!AM16+120000</f>
        <v>144315.33000000002</v>
      </c>
      <c r="N23" s="15">
        <f>-'Apex - Base '!AN16</f>
        <v>24315.33</v>
      </c>
      <c r="O23" s="15">
        <f>-'Apex - Base '!AO16</f>
        <v>24315.33</v>
      </c>
      <c r="P23" s="15">
        <f>-'Apex - Base '!AP16</f>
        <v>1808560.03</v>
      </c>
      <c r="Q23" s="15">
        <f>-'Apex - Base '!AQ16</f>
        <v>1892566.07</v>
      </c>
      <c r="R23" s="15">
        <f>-'Apex - Base '!AR16</f>
        <v>2213778.13</v>
      </c>
      <c r="S23" s="15">
        <f>-'Apex - Base '!AS16</f>
        <v>2892977.13</v>
      </c>
      <c r="T23" s="15">
        <f>-'Apex - Base '!AT16</f>
        <v>3263499.75</v>
      </c>
      <c r="U23" s="15">
        <f>-'Apex - Base '!AU16</f>
        <v>4251560.0599999996</v>
      </c>
      <c r="V23" s="15">
        <f>-'Apex - Base '!AV16</f>
        <v>4604690.6100000003</v>
      </c>
      <c r="W23" s="15">
        <f>-'Apex - Base '!AW16</f>
        <v>3169058.52</v>
      </c>
      <c r="X23" s="15">
        <f>-'Apex - Base '!AX16-84778</f>
        <v>7026281.4900000002</v>
      </c>
      <c r="Y23" s="15"/>
      <c r="Z23" s="15">
        <f>-'Apex - Base '!AZ16</f>
        <v>0</v>
      </c>
      <c r="AA23" s="15">
        <f>-'Apex - Base '!BA16</f>
        <v>0</v>
      </c>
      <c r="AB23" s="15">
        <f>-'Apex - Base '!BB16</f>
        <v>0</v>
      </c>
      <c r="AC23" s="15">
        <f>-'Apex - Base '!BC16</f>
        <v>0</v>
      </c>
      <c r="AD23" s="15">
        <f>-'Apex - Base '!BD16</f>
        <v>0</v>
      </c>
      <c r="AE23" s="15">
        <f>-'Apex - Base '!BE16</f>
        <v>0</v>
      </c>
      <c r="AF23" s="15">
        <f>-'Apex - Base '!BF16</f>
        <v>0</v>
      </c>
      <c r="AG23" s="15">
        <f>-'Apex - Base '!BG16</f>
        <v>0</v>
      </c>
      <c r="AH23" s="15">
        <f>-'Apex - Base '!BH16</f>
        <v>0</v>
      </c>
      <c r="AI23" s="15">
        <f>-'Apex - Base '!BI16</f>
        <v>0</v>
      </c>
      <c r="AJ23" s="15">
        <f>-'Apex - Base '!BJ16</f>
        <v>0</v>
      </c>
      <c r="AK23" s="15">
        <f>-'Apex - Base '!BK16</f>
        <v>0</v>
      </c>
      <c r="AL23" s="15">
        <f>-'Apex - Base '!BL16</f>
        <v>0</v>
      </c>
      <c r="AM23" s="15">
        <f>-'Apex - Base '!BM16</f>
        <v>0</v>
      </c>
      <c r="AN23" s="15">
        <f>-'Apex - Base '!BN16</f>
        <v>0</v>
      </c>
      <c r="AO23" s="15">
        <f>-'Apex - Base '!BO16</f>
        <v>0</v>
      </c>
      <c r="AP23" s="15">
        <f>-'Apex - Base '!BP16</f>
        <v>0</v>
      </c>
      <c r="AQ23" s="15">
        <f>-'Apex - Base '!BQ16</f>
        <v>0</v>
      </c>
      <c r="AR23" s="15">
        <f>-'Apex - Base '!BR16</f>
        <v>0</v>
      </c>
      <c r="AS23" s="15">
        <f>-'Apex - Base '!BS16</f>
        <v>0</v>
      </c>
    </row>
    <row r="24" spans="1:63" x14ac:dyDescent="0.35">
      <c r="A24" s="125" t="s">
        <v>21</v>
      </c>
      <c r="B24" s="127">
        <v>23432210</v>
      </c>
      <c r="C24" s="127">
        <f t="shared" ref="C24" si="6">B24-D24</f>
        <v>0</v>
      </c>
      <c r="D24" s="127">
        <f>SUM(E24:F24)</f>
        <v>23432210</v>
      </c>
      <c r="E24" s="133">
        <f>20544900+1772</f>
        <v>20546672</v>
      </c>
      <c r="F24" s="127">
        <f>SUM(G24:BK24)</f>
        <v>2885538</v>
      </c>
      <c r="G24" s="125"/>
      <c r="H24" s="125"/>
      <c r="I24" s="127">
        <v>2885538</v>
      </c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</row>
    <row r="25" spans="1:63" x14ac:dyDescent="0.35">
      <c r="A25" s="18" t="s">
        <v>86</v>
      </c>
      <c r="B25" s="15"/>
      <c r="C25" s="15"/>
      <c r="D25" s="109">
        <f>SUM(D21:D24)</f>
        <v>207204899.45999998</v>
      </c>
      <c r="E25" s="132"/>
      <c r="F25" s="109">
        <f>SUM(F21:F24)</f>
        <v>163439133.45999998</v>
      </c>
      <c r="G25" s="124">
        <f>SUM(G21:G24)</f>
        <v>100371.79000000001</v>
      </c>
      <c r="H25" s="124">
        <f t="shared" ref="H25:BK25" si="7">SUM(H21:H24)</f>
        <v>106202.13</v>
      </c>
      <c r="I25" s="124">
        <f t="shared" si="7"/>
        <v>3024817.75</v>
      </c>
      <c r="J25" s="124">
        <f t="shared" si="7"/>
        <v>92759.78</v>
      </c>
      <c r="K25" s="124">
        <f t="shared" si="7"/>
        <v>1790059.7400000002</v>
      </c>
      <c r="L25" s="124">
        <f t="shared" si="7"/>
        <v>1415389.8000000003</v>
      </c>
      <c r="M25" s="124">
        <f t="shared" si="7"/>
        <v>1674752.3900000001</v>
      </c>
      <c r="N25" s="124">
        <f t="shared" si="7"/>
        <v>2165888.12</v>
      </c>
      <c r="O25" s="124">
        <f t="shared" si="7"/>
        <v>3269444.34</v>
      </c>
      <c r="P25" s="124">
        <f t="shared" si="7"/>
        <v>13585681.629999999</v>
      </c>
      <c r="Q25" s="124">
        <f t="shared" si="7"/>
        <v>13944867</v>
      </c>
      <c r="R25" s="124">
        <f t="shared" si="7"/>
        <v>13241620.359999999</v>
      </c>
      <c r="S25" s="124">
        <f t="shared" si="7"/>
        <v>14379673.170000002</v>
      </c>
      <c r="T25" s="124">
        <f t="shared" si="7"/>
        <v>11880262.949999999</v>
      </c>
      <c r="U25" s="124">
        <f t="shared" si="7"/>
        <v>12867452.009999998</v>
      </c>
      <c r="V25" s="124">
        <f t="shared" si="7"/>
        <v>13221366.859999999</v>
      </c>
      <c r="W25" s="124">
        <f t="shared" si="7"/>
        <v>11783667.039999999</v>
      </c>
      <c r="X25" s="124">
        <f t="shared" si="7"/>
        <v>15641199.01</v>
      </c>
      <c r="Y25" s="124">
        <f t="shared" si="7"/>
        <v>9904898.4700000007</v>
      </c>
      <c r="Z25" s="124">
        <f t="shared" si="7"/>
        <v>8608640.9700000007</v>
      </c>
      <c r="AA25" s="124">
        <f t="shared" si="7"/>
        <v>10740118.15</v>
      </c>
      <c r="AB25" s="124">
        <f t="shared" si="7"/>
        <v>0</v>
      </c>
      <c r="AC25" s="124">
        <f t="shared" si="7"/>
        <v>0</v>
      </c>
      <c r="AD25" s="124">
        <f t="shared" si="7"/>
        <v>0</v>
      </c>
      <c r="AE25" s="124">
        <f t="shared" si="7"/>
        <v>0</v>
      </c>
      <c r="AF25" s="124">
        <f t="shared" si="7"/>
        <v>0</v>
      </c>
      <c r="AG25" s="124">
        <f t="shared" si="7"/>
        <v>0</v>
      </c>
      <c r="AH25" s="124">
        <f t="shared" si="7"/>
        <v>0</v>
      </c>
      <c r="AI25" s="124">
        <f t="shared" si="7"/>
        <v>0</v>
      </c>
      <c r="AJ25" s="124">
        <f t="shared" si="7"/>
        <v>0</v>
      </c>
      <c r="AK25" s="124">
        <f t="shared" si="7"/>
        <v>0</v>
      </c>
      <c r="AL25" s="124">
        <f t="shared" si="7"/>
        <v>0</v>
      </c>
      <c r="AM25" s="124">
        <f t="shared" si="7"/>
        <v>0</v>
      </c>
      <c r="AN25" s="124">
        <f t="shared" si="7"/>
        <v>0</v>
      </c>
      <c r="AO25" s="124">
        <f t="shared" si="7"/>
        <v>0</v>
      </c>
      <c r="AP25" s="124">
        <f t="shared" si="7"/>
        <v>0</v>
      </c>
      <c r="AQ25" s="124">
        <f t="shared" si="7"/>
        <v>0</v>
      </c>
      <c r="AR25" s="124">
        <f t="shared" si="7"/>
        <v>0</v>
      </c>
      <c r="AS25" s="124">
        <f t="shared" si="7"/>
        <v>0</v>
      </c>
      <c r="AT25" s="124">
        <f t="shared" si="7"/>
        <v>0</v>
      </c>
      <c r="AU25" s="124">
        <f t="shared" si="7"/>
        <v>0</v>
      </c>
      <c r="AV25" s="124">
        <f t="shared" si="7"/>
        <v>0</v>
      </c>
      <c r="AW25" s="124">
        <f t="shared" si="7"/>
        <v>0</v>
      </c>
      <c r="AX25" s="124">
        <f t="shared" si="7"/>
        <v>0</v>
      </c>
      <c r="AY25" s="124">
        <f t="shared" si="7"/>
        <v>0</v>
      </c>
      <c r="AZ25" s="124">
        <f t="shared" si="7"/>
        <v>0</v>
      </c>
      <c r="BA25" s="124">
        <f t="shared" si="7"/>
        <v>0</v>
      </c>
      <c r="BB25" s="124">
        <f t="shared" si="7"/>
        <v>0</v>
      </c>
      <c r="BC25" s="124">
        <f t="shared" si="7"/>
        <v>0</v>
      </c>
      <c r="BD25" s="124">
        <f t="shared" si="7"/>
        <v>0</v>
      </c>
      <c r="BE25" s="124">
        <f t="shared" si="7"/>
        <v>0</v>
      </c>
      <c r="BF25" s="124">
        <f t="shared" si="7"/>
        <v>0</v>
      </c>
      <c r="BG25" s="124">
        <f t="shared" si="7"/>
        <v>0</v>
      </c>
      <c r="BH25" s="124">
        <f t="shared" si="7"/>
        <v>0</v>
      </c>
      <c r="BI25" s="124">
        <f t="shared" si="7"/>
        <v>0</v>
      </c>
      <c r="BJ25" s="124">
        <f t="shared" si="7"/>
        <v>0</v>
      </c>
      <c r="BK25" s="124">
        <f t="shared" si="7"/>
        <v>0</v>
      </c>
    </row>
    <row r="27" spans="1:63" outlineLevel="1" x14ac:dyDescent="0.35">
      <c r="A27" t="s">
        <v>18</v>
      </c>
      <c r="B27" s="15">
        <f>'Yiribana West - Base'!E25</f>
        <v>42474407.650785252</v>
      </c>
      <c r="C27" s="15">
        <f>B27-D27</f>
        <v>-0.25219181180000305</v>
      </c>
      <c r="D27" s="15">
        <f>SUM(E27:F27)</f>
        <v>42474407.902977064</v>
      </c>
      <c r="E27" s="15">
        <f>46310499*26.167%</f>
        <v>12118068.273330001</v>
      </c>
      <c r="F27" s="15">
        <f t="shared" ref="F27:F32" si="8">SUM(G27:BK27)</f>
        <v>30356339.629647065</v>
      </c>
      <c r="G27" s="15">
        <f>'Yiribana West - Base'!AM25</f>
        <v>26638.537043788467</v>
      </c>
      <c r="H27" s="15">
        <f>'Yiribana West - Base'!AN25</f>
        <v>26638.537043788467</v>
      </c>
      <c r="I27" s="15">
        <f>'Yiribana West - Base'!AO25</f>
        <v>30127.501722921319</v>
      </c>
      <c r="J27" s="15">
        <f>'Yiribana West - Base'!AP25</f>
        <v>30127.501722921319</v>
      </c>
      <c r="K27" s="15">
        <f>'Yiribana West - Base'!AQ25</f>
        <v>170415.31744947925</v>
      </c>
      <c r="L27" s="15">
        <f>'Yiribana West - Base'!AR25</f>
        <v>186588.41758751275</v>
      </c>
      <c r="M27" s="15">
        <f>'Yiribana West - Base'!AS25</f>
        <v>222977.892898088</v>
      </c>
      <c r="N27" s="15">
        <f>'Yiribana West - Base'!AT25</f>
        <v>3067169.33401328</v>
      </c>
      <c r="O27" s="15">
        <f>'Yiribana West - Base'!AU25</f>
        <v>1319806.4821829251</v>
      </c>
      <c r="P27" s="15">
        <f>'Yiribana West - Base'!AV25</f>
        <v>1440163.8011661677</v>
      </c>
      <c r="Q27" s="15">
        <f>'Yiribana West - Base'!AW25</f>
        <v>1862246.3006471705</v>
      </c>
      <c r="R27" s="15">
        <f>'Yiribana West - Base'!AX25</f>
        <v>2190457.6575084645</v>
      </c>
      <c r="S27" s="15">
        <f>'Yiribana West - Base'!AY25</f>
        <v>2855565.9205492516</v>
      </c>
      <c r="T27" s="15">
        <f>'Yiribana West - Base'!AZ25</f>
        <v>3026918.6552543864</v>
      </c>
      <c r="U27" s="15">
        <f>'Yiribana West - Base'!BA25</f>
        <v>3056413.3865206526</v>
      </c>
      <c r="V27" s="15">
        <f>'Yiribana West - Base'!BB25</f>
        <v>2253289.5242752759</v>
      </c>
      <c r="W27" s="15">
        <f>'Yiribana West - Base'!BC25+14202</f>
        <v>8590794.8620609902</v>
      </c>
      <c r="X27" s="15">
        <f>'Yiribana West - Base'!BD25</f>
        <v>0</v>
      </c>
      <c r="Y27" s="15">
        <f>'Yiribana West - Base'!BE25</f>
        <v>0</v>
      </c>
      <c r="Z27" s="15">
        <f>'Yiribana West - Base'!BF25</f>
        <v>0</v>
      </c>
      <c r="AA27" s="15">
        <f>'Yiribana West - Base'!BG25</f>
        <v>0</v>
      </c>
      <c r="AB27" s="15">
        <f>'Yiribana West - Base'!BH25</f>
        <v>0</v>
      </c>
      <c r="AC27" s="15">
        <f>'Yiribana West - Base'!BI25</f>
        <v>0</v>
      </c>
      <c r="AD27" s="15">
        <f>'Yiribana West - Base'!BJ25</f>
        <v>0</v>
      </c>
      <c r="AE27" s="15">
        <f>'Yiribana West - Base'!BK25</f>
        <v>0</v>
      </c>
      <c r="AF27" s="15">
        <f>'Yiribana West - Base'!BL25</f>
        <v>0</v>
      </c>
      <c r="AG27" s="15">
        <f>'Yiribana West - Base'!BM25</f>
        <v>0</v>
      </c>
      <c r="AH27" s="15">
        <f>'Yiribana West - Base'!BN25</f>
        <v>0</v>
      </c>
      <c r="AI27" s="15">
        <f>'Yiribana West - Base'!BO25</f>
        <v>0</v>
      </c>
      <c r="AJ27" s="15">
        <f>'Yiribana West - Base'!BP25</f>
        <v>0</v>
      </c>
      <c r="AK27" s="15">
        <f>'Yiribana West - Base'!BQ25</f>
        <v>0</v>
      </c>
      <c r="AL27" s="15">
        <f>'Yiribana West - Base'!BR25</f>
        <v>0</v>
      </c>
      <c r="AM27" s="15">
        <f>'Yiribana West - Base'!BS25</f>
        <v>0</v>
      </c>
      <c r="AN27" s="15">
        <f>'Yiribana West - Base'!BT25</f>
        <v>0</v>
      </c>
      <c r="AO27" s="15">
        <f>'Yiribana West - Base'!BU25</f>
        <v>0</v>
      </c>
      <c r="AP27" s="15">
        <f>'Yiribana West - Base'!BV25</f>
        <v>0</v>
      </c>
      <c r="AQ27" s="15">
        <f>'Yiribana West - Base'!BW25</f>
        <v>0</v>
      </c>
      <c r="AR27" s="15">
        <f>'Yiribana West - Base'!BX25</f>
        <v>0</v>
      </c>
      <c r="AS27" s="15">
        <f>'Yiribana West - Base'!BY25</f>
        <v>0</v>
      </c>
      <c r="AT27" s="15">
        <f>'Yiribana West - Base'!BZ25</f>
        <v>0</v>
      </c>
      <c r="AU27" s="15">
        <f>'Yiribana West - Base'!CA25</f>
        <v>0</v>
      </c>
      <c r="AV27" s="15">
        <f>'Yiribana West - Base'!CB25</f>
        <v>0</v>
      </c>
      <c r="AW27" s="15">
        <f>'Yiribana West - Base'!CC25</f>
        <v>0</v>
      </c>
      <c r="AX27" s="15">
        <f>'Yiribana West - Base'!CD25</f>
        <v>0</v>
      </c>
      <c r="AY27" s="15">
        <f>'Yiribana West - Base'!CE25</f>
        <v>0</v>
      </c>
      <c r="AZ27" s="15">
        <f>'Yiribana West - Base'!CF25</f>
        <v>0</v>
      </c>
      <c r="BA27" s="15">
        <f>'Yiribana West - Base'!CG25</f>
        <v>0</v>
      </c>
      <c r="BB27" s="15"/>
      <c r="BC27" s="15"/>
      <c r="BD27" s="15"/>
      <c r="BE27" s="15"/>
      <c r="BF27" s="15"/>
      <c r="BG27" s="15"/>
      <c r="BH27" s="15"/>
      <c r="BI27" s="15"/>
    </row>
    <row r="28" spans="1:63" outlineLevel="1" x14ac:dyDescent="0.35">
      <c r="A28" t="s">
        <v>19</v>
      </c>
      <c r="B28" s="15">
        <f>'Yiribana West - Base'!E47</f>
        <v>42677612.304040283</v>
      </c>
      <c r="C28" s="15">
        <f>B28-D28</f>
        <v>0.43474514782428741</v>
      </c>
      <c r="D28" s="15">
        <f>SUM(E28:F28)</f>
        <v>42677611.869295135</v>
      </c>
      <c r="E28" s="15">
        <f>46310499*26.167%</f>
        <v>12118068.273330001</v>
      </c>
      <c r="F28" s="15">
        <f t="shared" si="8"/>
        <v>30559543.595965136</v>
      </c>
      <c r="G28" s="15">
        <f>'Yiribana West - Base'!AM47</f>
        <v>26586.787043788467</v>
      </c>
      <c r="H28" s="15">
        <f>'Yiribana West - Base'!AN47</f>
        <v>26586.787043788467</v>
      </c>
      <c r="I28" s="15">
        <f>'Yiribana West - Base'!AO47</f>
        <v>30075.751722921319</v>
      </c>
      <c r="J28" s="15">
        <f>'Yiribana West - Base'!AP47</f>
        <v>30075.751722921319</v>
      </c>
      <c r="K28" s="15">
        <f>'Yiribana West - Base'!AQ47</f>
        <v>170363.56744947925</v>
      </c>
      <c r="L28" s="15">
        <f>'Yiribana West - Base'!AR47</f>
        <v>186536.66758751275</v>
      </c>
      <c r="M28" s="15">
        <f>'Yiribana West - Base'!AS47</f>
        <v>222926.142898088</v>
      </c>
      <c r="N28" s="15">
        <f>'Yiribana West - Base'!AT47</f>
        <v>3096596.2719806433</v>
      </c>
      <c r="O28" s="15">
        <f>'Yiribana West - Base'!AU47</f>
        <v>1348941.783256735</v>
      </c>
      <c r="P28" s="15">
        <f>'Yiribana West - Base'!AV47</f>
        <v>1469153.2837932014</v>
      </c>
      <c r="Q28" s="15">
        <f>'Yiribana West - Base'!AW47</f>
        <v>1890506.6910403227</v>
      </c>
      <c r="R28" s="15">
        <f>'Yiribana West - Base'!AX47</f>
        <v>2218426.4110080637</v>
      </c>
      <c r="S28" s="15">
        <f>'Yiribana West - Base'!AY47</f>
        <v>2882513.9449214167</v>
      </c>
      <c r="T28" s="15">
        <f>'Yiribana West - Base'!AZ47</f>
        <v>3053283.4058394465</v>
      </c>
      <c r="U28" s="15">
        <f>'Yiribana West - Base'!BA47</f>
        <v>3082632.3186589354</v>
      </c>
      <c r="V28" s="15">
        <f>'Yiribana West - Base'!BB47</f>
        <v>2281264.3833505274</v>
      </c>
      <c r="W28" s="15">
        <f>'Yiribana West - Base'!BC47+14046</f>
        <v>8543073.6466473415</v>
      </c>
      <c r="X28" s="15">
        <f>'Yiribana West - Base'!BD47</f>
        <v>0</v>
      </c>
      <c r="Y28" s="15">
        <f>'Yiribana West - Base'!BE47</f>
        <v>0</v>
      </c>
      <c r="Z28" s="15">
        <f>'Yiribana West - Base'!BF47</f>
        <v>0</v>
      </c>
      <c r="AA28" s="15">
        <f>'Yiribana West - Base'!BG47</f>
        <v>0</v>
      </c>
      <c r="AB28" s="15">
        <f>'Yiribana West - Base'!BH47</f>
        <v>0</v>
      </c>
      <c r="AC28" s="15">
        <f>'Yiribana West - Base'!BI47</f>
        <v>0</v>
      </c>
      <c r="AD28" s="15">
        <f>'Yiribana West - Base'!BJ47</f>
        <v>0</v>
      </c>
      <c r="AE28" s="15">
        <f>'Yiribana West - Base'!BK47</f>
        <v>0</v>
      </c>
      <c r="AF28" s="15">
        <f>'Yiribana West - Base'!BL47</f>
        <v>0</v>
      </c>
      <c r="AG28" s="15">
        <f>'Yiribana West - Base'!BM47</f>
        <v>0</v>
      </c>
      <c r="AH28" s="15">
        <f>'Yiribana West - Base'!BN47</f>
        <v>0</v>
      </c>
      <c r="AI28" s="15">
        <f>'Yiribana West - Base'!BO47</f>
        <v>0</v>
      </c>
      <c r="AJ28" s="15">
        <f>'Yiribana West - Base'!BP47</f>
        <v>0</v>
      </c>
      <c r="AK28" s="15">
        <f>'Yiribana West - Base'!BQ47</f>
        <v>0</v>
      </c>
      <c r="AL28" s="15">
        <f>'Yiribana West - Base'!BR47</f>
        <v>0</v>
      </c>
      <c r="AM28" s="15">
        <f>'Yiribana West - Base'!BS47</f>
        <v>0</v>
      </c>
      <c r="AN28" s="15">
        <f>'Yiribana West - Base'!BT47</f>
        <v>0</v>
      </c>
      <c r="AO28" s="15">
        <f>'Yiribana West - Base'!BU47</f>
        <v>0</v>
      </c>
      <c r="AP28" s="15">
        <f>'Yiribana West - Base'!BV47</f>
        <v>0</v>
      </c>
      <c r="AQ28" s="15">
        <f>'Yiribana West - Base'!BW47</f>
        <v>0</v>
      </c>
      <c r="AR28" s="15">
        <f>'Yiribana West - Base'!BX47</f>
        <v>0</v>
      </c>
      <c r="AS28" s="15">
        <f>'Yiribana West - Base'!BY47</f>
        <v>0</v>
      </c>
      <c r="AT28" s="15">
        <f>'Yiribana West - Base'!BZ47</f>
        <v>0</v>
      </c>
      <c r="AU28" s="15">
        <f>'Yiribana West - Base'!CA47</f>
        <v>0</v>
      </c>
      <c r="AV28" s="15">
        <f>'Yiribana West - Base'!CB47</f>
        <v>0</v>
      </c>
      <c r="AW28" s="15">
        <f>'Yiribana West - Base'!CC47</f>
        <v>0</v>
      </c>
      <c r="AX28" s="15">
        <f>'Yiribana West - Base'!CD47</f>
        <v>0</v>
      </c>
      <c r="AY28" s="15">
        <f>'Yiribana West - Base'!CE47</f>
        <v>0</v>
      </c>
      <c r="AZ28" s="15">
        <f>'Yiribana West - Base'!CF47</f>
        <v>0</v>
      </c>
      <c r="BA28" s="15">
        <f>'Yiribana West - Base'!CG47</f>
        <v>0</v>
      </c>
      <c r="BB28" s="15"/>
      <c r="BC28" s="15"/>
      <c r="BD28" s="15"/>
      <c r="BE28" s="15"/>
      <c r="BF28" s="15"/>
      <c r="BG28" s="15"/>
      <c r="BH28" s="15"/>
      <c r="BI28" s="15"/>
    </row>
    <row r="29" spans="1:63" outlineLevel="1" x14ac:dyDescent="0.35">
      <c r="A29" s="125" t="s">
        <v>20</v>
      </c>
      <c r="B29" s="127">
        <f>'Yiribana West - Base'!E69</f>
        <v>77184185.548875168</v>
      </c>
      <c r="C29" s="127">
        <f>B29-D29</f>
        <v>-3.2823726534843445E-2</v>
      </c>
      <c r="D29" s="127">
        <f>SUM(E29:F29)</f>
        <v>77184185.581698895</v>
      </c>
      <c r="E29" s="127">
        <f>46310499*47.666%</f>
        <v>22074362.453339998</v>
      </c>
      <c r="F29" s="127">
        <f t="shared" si="8"/>
        <v>55109823.128358893</v>
      </c>
      <c r="G29" s="127">
        <f>'Yiribana West - Base'!AM69</f>
        <v>47816.902579089736</v>
      </c>
      <c r="H29" s="127">
        <f>'Yiribana West - Base'!AN69</f>
        <v>47816.902579089736</v>
      </c>
      <c r="I29" s="127">
        <f>'Yiribana West - Base'!AO69</f>
        <v>54172.30655415736</v>
      </c>
      <c r="J29" s="127">
        <f>'Yiribana West - Base'!AP69</f>
        <v>54172.30655415736</v>
      </c>
      <c r="K29" s="127">
        <f>'Yiribana West - Base'!AQ69</f>
        <v>287842.79071053449</v>
      </c>
      <c r="L29" s="127">
        <f>'Yiribana West - Base'!AR69</f>
        <v>314569.02155232092</v>
      </c>
      <c r="M29" s="127">
        <f>'Yiribana West - Base'!AS69</f>
        <v>417013.51448661706</v>
      </c>
      <c r="N29" s="127">
        <f>'Yiribana West - Base'!AT69</f>
        <v>609364.59477140463</v>
      </c>
      <c r="O29" s="127">
        <f>'Yiribana West - Base'!AU69</f>
        <v>734204.6654537163</v>
      </c>
      <c r="P29" s="127">
        <f>'Yiribana West - Base'!AV69</f>
        <v>814707.94081605983</v>
      </c>
      <c r="Q29" s="127">
        <f>'Yiribana West - Base'!AW69</f>
        <v>933110.43230393948</v>
      </c>
      <c r="R29" s="127">
        <f>'Yiribana West - Base'!AX69</f>
        <v>1259655.7648698012</v>
      </c>
      <c r="S29" s="127">
        <f>'Yiribana West - Base'!AY69</f>
        <v>1547428.0563772598</v>
      </c>
      <c r="T29" s="127">
        <f>'Yiribana West - Base'!AZ69</f>
        <v>1373170.634137847</v>
      </c>
      <c r="U29" s="127">
        <f>'Yiribana West - Base'!BA69</f>
        <v>6329633.2277801316</v>
      </c>
      <c r="V29" s="127">
        <f>'Yiribana West - Base'!BB69</f>
        <v>3126922.4879657966</v>
      </c>
      <c r="W29" s="127">
        <f>'Yiribana West - Base'!BC69</f>
        <v>2947491.1411827658</v>
      </c>
      <c r="X29" s="127">
        <f>'Yiribana West - Base'!BD69</f>
        <v>3567771.5128457872</v>
      </c>
      <c r="Y29" s="127">
        <f>'Yiribana West - Base'!BE69</f>
        <v>3913909.0313601014</v>
      </c>
      <c r="Z29" s="127">
        <f>'Yiribana West - Base'!BF69</f>
        <v>4512778.6118063517</v>
      </c>
      <c r="AA29" s="127">
        <f>'Yiribana West - Base'!BG69</f>
        <v>4937772.2450498724</v>
      </c>
      <c r="AB29" s="127">
        <f>'Yiribana West - Base'!BH69</f>
        <v>3496420.0517654237</v>
      </c>
      <c r="AC29" s="127">
        <f>'Yiribana West - Base'!BI69-30113</f>
        <v>13782078.984856665</v>
      </c>
      <c r="AD29" s="127">
        <f>'Yiribana West - Base'!BJ69</f>
        <v>0</v>
      </c>
      <c r="AE29" s="127">
        <f>'Yiribana West - Base'!BK69</f>
        <v>0</v>
      </c>
      <c r="AF29" s="127">
        <f>'Yiribana West - Base'!BL69</f>
        <v>0</v>
      </c>
      <c r="AG29" s="127">
        <f>'Yiribana West - Base'!BM69</f>
        <v>0</v>
      </c>
      <c r="AH29" s="127">
        <f>'Yiribana West - Base'!BN69</f>
        <v>0</v>
      </c>
      <c r="AI29" s="127">
        <f>'Yiribana West - Base'!BO69</f>
        <v>0</v>
      </c>
      <c r="AJ29" s="127">
        <f>'Yiribana West - Base'!BP69</f>
        <v>0</v>
      </c>
      <c r="AK29" s="127">
        <f>'Yiribana West - Base'!BQ69</f>
        <v>0</v>
      </c>
      <c r="AL29" s="127">
        <f>'Yiribana West - Base'!BR69</f>
        <v>0</v>
      </c>
      <c r="AM29" s="127">
        <f>'Yiribana West - Base'!BS69</f>
        <v>0</v>
      </c>
      <c r="AN29" s="127">
        <f>'Yiribana West - Base'!BT69</f>
        <v>0</v>
      </c>
      <c r="AO29" s="127">
        <f>'Yiribana West - Base'!BU69</f>
        <v>0</v>
      </c>
      <c r="AP29" s="127">
        <f>'Yiribana West - Base'!BV69</f>
        <v>0</v>
      </c>
      <c r="AQ29" s="127">
        <f>'Yiribana West - Base'!BW69</f>
        <v>0</v>
      </c>
      <c r="AR29" s="127">
        <f>'Yiribana West - Base'!BX69</f>
        <v>0</v>
      </c>
      <c r="AS29" s="127">
        <f>'Yiribana West - Base'!BY69</f>
        <v>0</v>
      </c>
      <c r="AT29" s="127">
        <f>'Yiribana West - Base'!BZ69</f>
        <v>0</v>
      </c>
      <c r="AU29" s="127">
        <f>'Yiribana West - Base'!CA69</f>
        <v>0</v>
      </c>
      <c r="AV29" s="127">
        <f>'Yiribana West - Base'!CB69</f>
        <v>0</v>
      </c>
      <c r="AW29" s="127">
        <f>'Yiribana West - Base'!CC69</f>
        <v>0</v>
      </c>
      <c r="AX29" s="127">
        <f>'Yiribana West - Base'!CD69</f>
        <v>0</v>
      </c>
      <c r="AY29" s="127">
        <f>'Yiribana West - Base'!CE69</f>
        <v>0</v>
      </c>
      <c r="AZ29" s="127">
        <f>'Yiribana West - Base'!CF69</f>
        <v>0</v>
      </c>
      <c r="BA29" s="127">
        <f>'Yiribana West - Base'!CG69</f>
        <v>0</v>
      </c>
      <c r="BB29" s="127"/>
      <c r="BC29" s="127"/>
      <c r="BD29" s="127"/>
      <c r="BE29" s="127"/>
      <c r="BF29" s="127"/>
      <c r="BG29" s="127"/>
      <c r="BH29" s="127"/>
      <c r="BI29" s="127"/>
      <c r="BJ29" s="125"/>
      <c r="BK29" s="125"/>
    </row>
    <row r="30" spans="1:63" x14ac:dyDescent="0.35">
      <c r="A30" t="s">
        <v>83</v>
      </c>
      <c r="B30" s="15">
        <f>SUM(B27:B29)</f>
        <v>162336205.5037007</v>
      </c>
      <c r="C30" s="15">
        <f>B30-D30</f>
        <v>0.14972960948944092</v>
      </c>
      <c r="D30" s="124">
        <f t="shared" ref="D30:AM30" si="9">SUM(D27:D29)</f>
        <v>162336205.35397109</v>
      </c>
      <c r="E30" s="124">
        <f>SUM(E27:E29)</f>
        <v>46310499</v>
      </c>
      <c r="F30" s="15">
        <f t="shared" si="8"/>
        <v>116025706.35397109</v>
      </c>
      <c r="G30" s="124">
        <f t="shared" si="9"/>
        <v>101042.22666666667</v>
      </c>
      <c r="H30" s="124">
        <f t="shared" si="9"/>
        <v>101042.22666666667</v>
      </c>
      <c r="I30" s="124">
        <f t="shared" si="9"/>
        <v>114375.56</v>
      </c>
      <c r="J30" s="124">
        <f t="shared" si="9"/>
        <v>114375.56</v>
      </c>
      <c r="K30" s="124">
        <f t="shared" si="9"/>
        <v>628621.67560949293</v>
      </c>
      <c r="L30" s="124">
        <f t="shared" si="9"/>
        <v>687694.10672734643</v>
      </c>
      <c r="M30" s="124">
        <f t="shared" si="9"/>
        <v>862917.55028279312</v>
      </c>
      <c r="N30" s="124">
        <f t="shared" si="9"/>
        <v>6773130.2007653276</v>
      </c>
      <c r="O30" s="124">
        <f t="shared" si="9"/>
        <v>3402952.9308933765</v>
      </c>
      <c r="P30" s="124">
        <f t="shared" si="9"/>
        <v>3724025.0257754289</v>
      </c>
      <c r="Q30" s="124">
        <f t="shared" si="9"/>
        <v>4685863.4239914324</v>
      </c>
      <c r="R30" s="124">
        <f t="shared" si="9"/>
        <v>5668539.8333863299</v>
      </c>
      <c r="S30" s="124">
        <f t="shared" si="9"/>
        <v>7285507.9218479283</v>
      </c>
      <c r="T30" s="124">
        <f t="shared" si="9"/>
        <v>7453372.6952316798</v>
      </c>
      <c r="U30" s="124">
        <f t="shared" si="9"/>
        <v>12468678.93295972</v>
      </c>
      <c r="V30" s="124">
        <f t="shared" si="9"/>
        <v>7661476.3955915999</v>
      </c>
      <c r="W30" s="124">
        <f t="shared" si="9"/>
        <v>20081359.649891097</v>
      </c>
      <c r="X30" s="124">
        <f t="shared" si="9"/>
        <v>3567771.5128457872</v>
      </c>
      <c r="Y30" s="124">
        <f t="shared" si="9"/>
        <v>3913909.0313601014</v>
      </c>
      <c r="Z30" s="124">
        <f t="shared" si="9"/>
        <v>4512778.6118063517</v>
      </c>
      <c r="AA30" s="124">
        <f t="shared" si="9"/>
        <v>4937772.2450498724</v>
      </c>
      <c r="AB30" s="124">
        <f t="shared" si="9"/>
        <v>3496420.0517654237</v>
      </c>
      <c r="AC30" s="124">
        <f t="shared" si="9"/>
        <v>13782078.984856665</v>
      </c>
      <c r="AD30" s="124">
        <f t="shared" si="9"/>
        <v>0</v>
      </c>
      <c r="AE30" s="124">
        <f t="shared" si="9"/>
        <v>0</v>
      </c>
      <c r="AF30" s="124">
        <f t="shared" si="9"/>
        <v>0</v>
      </c>
      <c r="AG30" s="124">
        <f t="shared" si="9"/>
        <v>0</v>
      </c>
      <c r="AH30" s="124">
        <f t="shared" si="9"/>
        <v>0</v>
      </c>
      <c r="AI30" s="124">
        <f t="shared" si="9"/>
        <v>0</v>
      </c>
      <c r="AJ30" s="124">
        <f t="shared" si="9"/>
        <v>0</v>
      </c>
      <c r="AK30" s="124">
        <f t="shared" si="9"/>
        <v>0</v>
      </c>
      <c r="AL30" s="124">
        <f t="shared" si="9"/>
        <v>0</v>
      </c>
      <c r="AM30" s="124">
        <f t="shared" si="9"/>
        <v>0</v>
      </c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</row>
    <row r="31" spans="1:63" x14ac:dyDescent="0.35">
      <c r="A31" s="125" t="s">
        <v>82</v>
      </c>
      <c r="B31" s="127">
        <v>-19873986</v>
      </c>
      <c r="C31" s="152">
        <f t="shared" ref="C31" si="10">B31-D31</f>
        <v>0</v>
      </c>
      <c r="D31" s="152">
        <f>SUM(E31:F31)</f>
        <v>-19873986</v>
      </c>
      <c r="E31" s="152"/>
      <c r="F31" s="152">
        <f t="shared" si="8"/>
        <v>-19873986</v>
      </c>
      <c r="G31" s="152"/>
      <c r="H31" s="152"/>
      <c r="I31" s="152"/>
      <c r="J31" s="152"/>
      <c r="K31" s="152"/>
      <c r="L31" s="152"/>
      <c r="M31" s="152"/>
      <c r="N31" s="152">
        <v>-2884141</v>
      </c>
      <c r="O31" s="152"/>
      <c r="P31" s="152"/>
      <c r="Q31" s="152"/>
      <c r="R31" s="152"/>
      <c r="S31" s="152"/>
      <c r="T31" s="152"/>
      <c r="U31" s="152">
        <v>-2626837</v>
      </c>
      <c r="V31" s="152"/>
      <c r="W31" s="152"/>
      <c r="X31" s="152"/>
      <c r="Y31" s="152"/>
      <c r="Z31" s="152"/>
      <c r="AA31" s="152"/>
      <c r="AB31" s="152"/>
      <c r="AC31" s="152">
        <f>-19873986-U31-N31</f>
        <v>-14363008</v>
      </c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  <c r="BD31" s="152"/>
      <c r="BE31" s="152"/>
      <c r="BF31" s="152"/>
      <c r="BG31" s="152"/>
      <c r="BH31" s="152"/>
      <c r="BI31" s="152"/>
      <c r="BJ31" s="125"/>
      <c r="BK31" s="125"/>
    </row>
    <row r="32" spans="1:63" s="186" customFormat="1" x14ac:dyDescent="0.35">
      <c r="A32" s="186" t="s">
        <v>81</v>
      </c>
      <c r="D32" s="187">
        <f>D30+D31</f>
        <v>142462219.35397109</v>
      </c>
      <c r="E32" s="187"/>
      <c r="F32" s="187">
        <f t="shared" si="8"/>
        <v>96151720.353971094</v>
      </c>
      <c r="G32" s="187">
        <f t="shared" ref="G32:AC32" si="11">G30+G31</f>
        <v>101042.22666666667</v>
      </c>
      <c r="H32" s="187">
        <f t="shared" si="11"/>
        <v>101042.22666666667</v>
      </c>
      <c r="I32" s="187">
        <f t="shared" si="11"/>
        <v>114375.56</v>
      </c>
      <c r="J32" s="187">
        <f t="shared" si="11"/>
        <v>114375.56</v>
      </c>
      <c r="K32" s="187">
        <f t="shared" si="11"/>
        <v>628621.67560949293</v>
      </c>
      <c r="L32" s="187">
        <f t="shared" si="11"/>
        <v>687694.10672734643</v>
      </c>
      <c r="M32" s="187">
        <f t="shared" si="11"/>
        <v>862917.55028279312</v>
      </c>
      <c r="N32" s="187">
        <f t="shared" si="11"/>
        <v>3888989.2007653276</v>
      </c>
      <c r="O32" s="187">
        <f t="shared" si="11"/>
        <v>3402952.9308933765</v>
      </c>
      <c r="P32" s="187">
        <f t="shared" si="11"/>
        <v>3724025.0257754289</v>
      </c>
      <c r="Q32" s="187">
        <f t="shared" si="11"/>
        <v>4685863.4239914324</v>
      </c>
      <c r="R32" s="187">
        <f t="shared" si="11"/>
        <v>5668539.8333863299</v>
      </c>
      <c r="S32" s="187">
        <f t="shared" si="11"/>
        <v>7285507.9218479283</v>
      </c>
      <c r="T32" s="187">
        <f t="shared" si="11"/>
        <v>7453372.6952316798</v>
      </c>
      <c r="U32" s="187">
        <f t="shared" si="11"/>
        <v>9841841.9329597205</v>
      </c>
      <c r="V32" s="187">
        <f t="shared" si="11"/>
        <v>7661476.3955915999</v>
      </c>
      <c r="W32" s="187">
        <f t="shared" si="11"/>
        <v>20081359.649891097</v>
      </c>
      <c r="X32" s="187">
        <f t="shared" si="11"/>
        <v>3567771.5128457872</v>
      </c>
      <c r="Y32" s="187">
        <f t="shared" si="11"/>
        <v>3913909.0313601014</v>
      </c>
      <c r="Z32" s="187">
        <f t="shared" si="11"/>
        <v>4512778.6118063517</v>
      </c>
      <c r="AA32" s="187">
        <f t="shared" si="11"/>
        <v>4937772.2450498724</v>
      </c>
      <c r="AB32" s="187">
        <f t="shared" si="11"/>
        <v>3496420.0517654237</v>
      </c>
      <c r="AC32" s="187">
        <f t="shared" si="11"/>
        <v>-580929.01514333487</v>
      </c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</row>
    <row r="33" spans="1:63" x14ac:dyDescent="0.35">
      <c r="E33" s="15"/>
    </row>
    <row r="34" spans="1:63" s="97" customFormat="1" x14ac:dyDescent="0.35">
      <c r="A34" s="97" t="s">
        <v>55</v>
      </c>
      <c r="B34" s="100">
        <v>84803514</v>
      </c>
      <c r="C34" s="100">
        <f>B34-D34</f>
        <v>0.49428388476371765</v>
      </c>
      <c r="D34" s="100">
        <f>SUM(E34:F34)</f>
        <v>84803513.505716115</v>
      </c>
      <c r="E34" s="100">
        <f>-SUM('Crestlink - Base'!D7:AK7)</f>
        <v>26131668</v>
      </c>
      <c r="F34" s="100">
        <f>SUM(G34:BK34)</f>
        <v>58671845.505716115</v>
      </c>
      <c r="G34" s="100">
        <f>-'Crestlink - Base'!AL7</f>
        <v>92118.816138606373</v>
      </c>
      <c r="H34" s="100">
        <f>-'Crestlink - Base'!AM7</f>
        <v>50770.348716869761</v>
      </c>
      <c r="I34" s="100">
        <f>-'Crestlink - Base'!AN7</f>
        <v>50770.348716869761</v>
      </c>
      <c r="J34" s="100">
        <f>-'Crestlink - Base'!AO7</f>
        <v>62454.998716869755</v>
      </c>
      <c r="K34" s="100">
        <f>-'Crestlink - Base'!AP7</f>
        <v>191600.91549611842</v>
      </c>
      <c r="L34" s="100">
        <f>-'Crestlink - Base'!AQ7</f>
        <v>1886592.2743755695</v>
      </c>
      <c r="M34" s="100">
        <f>-'Crestlink - Base'!AR7</f>
        <v>2288677.0076968963</v>
      </c>
      <c r="N34" s="100">
        <f>-'Crestlink - Base'!AS7</f>
        <v>2575880.3886407018</v>
      </c>
      <c r="O34" s="100">
        <f>-'Crestlink - Base'!AT7</f>
        <v>2403558.3600744177</v>
      </c>
      <c r="P34" s="100">
        <f>-'Crestlink - Base'!AU7</f>
        <v>3494931.2076608781</v>
      </c>
      <c r="Q34" s="100">
        <f>-'Crestlink - Base'!AV7</f>
        <v>3954456.6171709667</v>
      </c>
      <c r="R34" s="100">
        <f>-'Crestlink - Base'!AW7</f>
        <v>3839575.2647934421</v>
      </c>
      <c r="S34" s="100">
        <f>-'Crestlink - Base'!AX7</f>
        <v>5447914.1980787544</v>
      </c>
      <c r="T34" s="100">
        <f>-'Crestlink - Base'!AY7</f>
        <v>5907439.6075888379</v>
      </c>
      <c r="U34" s="100">
        <f>-'Crestlink - Base'!AZ7</f>
        <v>5677676.9028337989</v>
      </c>
      <c r="V34" s="100">
        <f>-'Crestlink - Base'!BA7</f>
        <v>4881348.0666072601</v>
      </c>
      <c r="W34" s="100">
        <f>-'Crestlink - Base'!BB7</f>
        <v>3962941.190005688</v>
      </c>
      <c r="X34" s="100">
        <f>-'Crestlink - Base'!BC7</f>
        <v>11903138.992403571</v>
      </c>
      <c r="Y34" s="100">
        <f>-'Crestlink - Base'!BD7</f>
        <v>0</v>
      </c>
      <c r="Z34" s="100">
        <f>-'Crestlink - Base'!BE7</f>
        <v>0</v>
      </c>
      <c r="AA34" s="100">
        <f>-'Crestlink - Base'!BF7</f>
        <v>0</v>
      </c>
      <c r="AB34" s="100">
        <f>-'Crestlink - Base'!BG7</f>
        <v>0</v>
      </c>
      <c r="AC34" s="100">
        <f>-'Crestlink - Base'!BH7</f>
        <v>0</v>
      </c>
      <c r="AD34" s="100">
        <f>-'Crestlink - Base'!BI7</f>
        <v>0</v>
      </c>
      <c r="AE34" s="100">
        <f>-'Crestlink - Base'!BJ7</f>
        <v>0</v>
      </c>
      <c r="AF34" s="100">
        <f>-'Crestlink - Base'!BK7</f>
        <v>0</v>
      </c>
      <c r="AG34" s="100">
        <f>-'Crestlink - Base'!BL7</f>
        <v>0</v>
      </c>
      <c r="AH34" s="100">
        <f>-'Crestlink - Base'!BM7</f>
        <v>0</v>
      </c>
      <c r="AI34" s="100">
        <f>-'Crestlink - Base'!BN7</f>
        <v>0</v>
      </c>
      <c r="AJ34" s="100">
        <f>-'Crestlink - Base'!BO7</f>
        <v>0</v>
      </c>
      <c r="AK34" s="100">
        <f>-'Crestlink - Base'!BP7</f>
        <v>0</v>
      </c>
      <c r="AL34" s="100">
        <f>-'Crestlink - Base'!BQ7</f>
        <v>0</v>
      </c>
      <c r="AM34" s="100">
        <f>-'Crestlink - Base'!BR7</f>
        <v>0</v>
      </c>
      <c r="AN34" s="100">
        <f>-'Crestlink - Base'!BS7</f>
        <v>0</v>
      </c>
      <c r="AO34" s="100">
        <f>-'Crestlink - Base'!BT7</f>
        <v>0</v>
      </c>
      <c r="AP34" s="100">
        <f>-'Crestlink - Base'!BU7</f>
        <v>0</v>
      </c>
      <c r="AQ34" s="100">
        <f>-'Crestlink - Base'!BV7</f>
        <v>0</v>
      </c>
      <c r="AR34" s="100">
        <f>-'Crestlink - Base'!BW7</f>
        <v>0</v>
      </c>
      <c r="AS34" s="100">
        <f>-'Crestlink - Base'!BX7</f>
        <v>0</v>
      </c>
      <c r="AT34" s="100">
        <f>-'Crestlink - Base'!BY7</f>
        <v>0</v>
      </c>
      <c r="AU34" s="100">
        <f>-'Crestlink - Base'!BZ7</f>
        <v>0</v>
      </c>
      <c r="AV34" s="100">
        <f>-'Crestlink - Base'!CA7</f>
        <v>0</v>
      </c>
      <c r="AW34" s="100">
        <f>-'Crestlink - Base'!CB7</f>
        <v>0</v>
      </c>
      <c r="AX34" s="100">
        <f>-'Crestlink - Base'!CC7</f>
        <v>0</v>
      </c>
      <c r="AY34" s="100">
        <f>-'Crestlink - Base'!CD7</f>
        <v>0</v>
      </c>
      <c r="AZ34" s="100">
        <f>-'Crestlink - Base'!CE7</f>
        <v>0</v>
      </c>
      <c r="BA34" s="100">
        <f>-'Crestlink - Base'!CF7</f>
        <v>0</v>
      </c>
      <c r="BB34" s="100">
        <f>-'Crestlink - Base'!CG7</f>
        <v>0</v>
      </c>
      <c r="BC34" s="100">
        <f>-'Crestlink - Base'!CH7</f>
        <v>0</v>
      </c>
    </row>
    <row r="35" spans="1:63" x14ac:dyDescent="0.35">
      <c r="E35" s="15"/>
    </row>
    <row r="36" spans="1:63" s="97" customFormat="1" x14ac:dyDescent="0.35">
      <c r="A36" s="97" t="s">
        <v>62</v>
      </c>
      <c r="B36" s="100">
        <v>304664230.81</v>
      </c>
      <c r="C36" s="100">
        <f>B36-D36</f>
        <v>-2.6652514934539795E-2</v>
      </c>
      <c r="D36" s="100">
        <f>SUM(E36:F36)</f>
        <v>304664230.83665252</v>
      </c>
      <c r="E36" s="100">
        <f>-SUM('Epping - Base'!D7:AA7)</f>
        <v>77917642</v>
      </c>
      <c r="F36" s="100">
        <f>SUM(G36:BK36)</f>
        <v>226746588.83665255</v>
      </c>
      <c r="G36" s="188">
        <f>-'Epping - Base'!AB7</f>
        <v>28834.510379849075</v>
      </c>
      <c r="H36" s="188">
        <f>-'Epping - Base'!AC7</f>
        <v>296299.02651888045</v>
      </c>
      <c r="I36" s="188">
        <f>-'Epping - Base'!AD7</f>
        <v>50748.401410703067</v>
      </c>
      <c r="J36" s="188">
        <f>-'Epping - Base'!AE7</f>
        <v>1136982.9078311305</v>
      </c>
      <c r="K36" s="188">
        <f>-'Epping - Base'!AF7</f>
        <v>1360932.7100316698</v>
      </c>
      <c r="L36" s="188">
        <f>-'Epping - Base'!AG7</f>
        <v>1803290.6597759938</v>
      </c>
      <c r="M36" s="188">
        <f>-'Epping - Base'!AH7</f>
        <v>5204191.1441890066</v>
      </c>
      <c r="N36" s="188">
        <f>-'Epping - Base'!AI7</f>
        <v>2563237.4259787477</v>
      </c>
      <c r="O36" s="188">
        <f>-'Epping - Base'!AJ7</f>
        <v>1784896.7345054124</v>
      </c>
      <c r="P36" s="188">
        <f>-'Epping - Base'!AK7</f>
        <v>1427640.3020484124</v>
      </c>
      <c r="Q36" s="188">
        <f>-'Epping - Base'!AL7</f>
        <v>3158877.5208891449</v>
      </c>
      <c r="R36" s="188">
        <f>-'Epping - Base'!AM7</f>
        <v>3634300.5698895715</v>
      </c>
      <c r="S36" s="188">
        <f>-'Epping - Base'!AN7</f>
        <v>4181706.1163302176</v>
      </c>
      <c r="T36" s="188">
        <f>-'Epping - Base'!AO7</f>
        <v>6294919.0917598205</v>
      </c>
      <c r="U36" s="188">
        <f>-'Epping - Base'!AP7</f>
        <v>7828589.0959530277</v>
      </c>
      <c r="V36" s="188">
        <f>-'Epping - Base'!AQ7</f>
        <v>8178467.4159837486</v>
      </c>
      <c r="W36" s="188">
        <f>-'Epping - Base'!AR7</f>
        <v>8994190.2382152155</v>
      </c>
      <c r="X36" s="188">
        <f>-'Epping - Base'!AS7</f>
        <v>10723300.112370679</v>
      </c>
      <c r="Y36" s="188">
        <f>-'Epping - Base'!AT7</f>
        <v>11423309.277563518</v>
      </c>
      <c r="Z36" s="188">
        <f>-'Epping - Base'!AU7</f>
        <v>11404152.747614581</v>
      </c>
      <c r="AA36" s="188">
        <f>-'Epping - Base'!AV7</f>
        <v>9635045.9957384281</v>
      </c>
      <c r="AB36" s="188">
        <f>-'Epping - Base'!AW7</f>
        <v>6931464.5099449242</v>
      </c>
      <c r="AC36" s="188">
        <f>-'Epping - Base'!AX7</f>
        <v>21598856.249422461</v>
      </c>
      <c r="AD36" s="188">
        <f>-'Epping - Base'!AY7</f>
        <v>4000603.4705959484</v>
      </c>
      <c r="AE36" s="188">
        <f>-'Epping - Base'!AZ7</f>
        <v>4318035.8446674915</v>
      </c>
      <c r="AF36" s="188">
        <f>-'Epping - Base'!BA7</f>
        <v>5733089.8670971124</v>
      </c>
      <c r="AG36" s="188">
        <f>-'Epping - Base'!BB7</f>
        <v>6275163.800008622</v>
      </c>
      <c r="AH36" s="188">
        <f>-'Epping - Base'!BC7</f>
        <v>8313772.5719044795</v>
      </c>
      <c r="AI36" s="188">
        <f>-'Epping - Base'!BD7</f>
        <v>9471101.1268762704</v>
      </c>
      <c r="AJ36" s="188">
        <f>-'Epping - Base'!BE7</f>
        <v>9713946.398091767</v>
      </c>
      <c r="AK36" s="188">
        <f>-'Epping - Base'!BF7</f>
        <v>6373020.8910793616</v>
      </c>
      <c r="AL36" s="188">
        <f>-'Epping - Base'!BG7</f>
        <v>16123489.430768767</v>
      </c>
      <c r="AM36" s="188">
        <f>-'Epping - Base'!BH7</f>
        <v>1948351.8885986104</v>
      </c>
      <c r="AN36" s="188">
        <f>-'Epping - Base'!BI7</f>
        <v>1866056.9578476485</v>
      </c>
      <c r="AO36" s="188">
        <f>-'Epping - Base'!BJ7</f>
        <v>2396464.6265139249</v>
      </c>
      <c r="AP36" s="188">
        <f>-'Epping - Base'!BK7</f>
        <v>2545689.9142977167</v>
      </c>
      <c r="AQ36" s="188">
        <f>-'Epping - Base'!BL7</f>
        <v>3208483.1437283885</v>
      </c>
      <c r="AR36" s="188">
        <f>-'Epping - Base'!BM7</f>
        <v>3639509.5945343459</v>
      </c>
      <c r="AS36" s="188">
        <f>-'Epping - Base'!BN7</f>
        <v>3732518.311396251</v>
      </c>
      <c r="AT36" s="188">
        <f>-'Epping - Base'!BO7</f>
        <v>2503545.4605452977</v>
      </c>
      <c r="AU36" s="188">
        <f>-'Epping - Base'!BP7</f>
        <v>4939512.7737554004</v>
      </c>
      <c r="AV36" s="188">
        <f>-'Epping - Base'!BQ7</f>
        <v>0</v>
      </c>
      <c r="AW36" s="188">
        <f>-'Epping - Base'!BR7</f>
        <v>0</v>
      </c>
      <c r="AX36" s="188">
        <f>-'Epping - Base'!BS7</f>
        <v>0</v>
      </c>
      <c r="AY36" s="188">
        <f>-'Epping - Base'!BT7</f>
        <v>0</v>
      </c>
      <c r="AZ36" s="188">
        <f>-'Epping - Base'!BU7</f>
        <v>0</v>
      </c>
      <c r="BA36" s="188">
        <f>-'Epping - Base'!BV7</f>
        <v>0</v>
      </c>
      <c r="BB36" s="188">
        <f>-'Epping - Base'!BW7</f>
        <v>0</v>
      </c>
      <c r="BC36" s="188">
        <f>-'Epping - Base'!BX7</f>
        <v>0</v>
      </c>
    </row>
    <row r="37" spans="1:63" x14ac:dyDescent="0.35">
      <c r="E37" s="15"/>
    </row>
    <row r="38" spans="1:63" x14ac:dyDescent="0.35">
      <c r="D38" s="15"/>
      <c r="E38" s="15"/>
    </row>
    <row r="39" spans="1:63" s="97" customFormat="1" x14ac:dyDescent="0.35">
      <c r="A39" s="97" t="s">
        <v>130</v>
      </c>
      <c r="D39" s="100"/>
      <c r="G39" s="190">
        <f>'Capital deployment - Alt'!G25</f>
        <v>59206.01</v>
      </c>
      <c r="H39" s="190">
        <f>'Capital deployment - Alt'!H25</f>
        <v>64206.01</v>
      </c>
      <c r="I39" s="190">
        <f>'Capital deployment - Alt'!I25</f>
        <v>2944744.01</v>
      </c>
      <c r="J39" s="190">
        <f>'Capital deployment - Alt'!J25</f>
        <v>61992.770000000004</v>
      </c>
      <c r="K39" s="190">
        <f>'Capital deployment - Alt'!K25</f>
        <v>1554046.2500000002</v>
      </c>
      <c r="L39" s="190">
        <f>'Capital deployment - Alt'!L25</f>
        <v>1243485.9100000001</v>
      </c>
      <c r="M39" s="190">
        <f>'Capital deployment - Alt'!M25</f>
        <v>1495471.33</v>
      </c>
      <c r="N39" s="190">
        <f>'Capital deployment - Alt'!N25</f>
        <v>1904738.0100000002</v>
      </c>
      <c r="O39" s="190">
        <f>'Capital deployment - Alt'!O25</f>
        <v>2987851.0100000002</v>
      </c>
      <c r="P39" s="190">
        <f>'Capital deployment - Alt'!P25</f>
        <v>4263545.4000000004</v>
      </c>
      <c r="Q39" s="190">
        <f>'Capital deployment - Alt'!Q25</f>
        <v>4650777.91</v>
      </c>
      <c r="R39" s="190">
        <f>'Capital deployment - Alt'!R25</f>
        <v>4193043.16</v>
      </c>
      <c r="S39" s="190">
        <f>'Capital deployment - Alt'!S25</f>
        <v>5231124.07</v>
      </c>
      <c r="T39" s="190">
        <f>'Capital deployment - Alt'!T25</f>
        <v>2727065.06</v>
      </c>
      <c r="U39" s="190">
        <f>'Capital deployment - Alt'!U25</f>
        <v>3131968.27</v>
      </c>
      <c r="V39" s="190">
        <f>'Capital deployment - Alt'!V25</f>
        <v>3619681.94</v>
      </c>
      <c r="W39" s="190">
        <f>'Capital deployment - Alt'!W25</f>
        <v>4104543.5700000003</v>
      </c>
      <c r="X39" s="190">
        <f>'Capital deployment - Alt'!X25</f>
        <v>5078711.3</v>
      </c>
      <c r="Y39" s="190">
        <f>'Capital deployment - Alt'!Y25</f>
        <v>6993534.3700000001</v>
      </c>
      <c r="Z39" s="190">
        <f>'Capital deployment - Alt'!Z25</f>
        <v>4499081.2200000007</v>
      </c>
      <c r="AA39" s="190">
        <f>'Capital deployment - Alt'!AA25</f>
        <v>8218337.6099999994</v>
      </c>
      <c r="AB39" s="190">
        <f>'Capital deployment - Alt'!AB25</f>
        <v>2491230.29</v>
      </c>
      <c r="AC39" s="190">
        <f>'Capital deployment - Alt'!AC25</f>
        <v>2747207.44</v>
      </c>
      <c r="AD39" s="190">
        <f>'Capital deployment - Alt'!AD25</f>
        <v>3641127.47</v>
      </c>
      <c r="AE39" s="190">
        <f>'Capital deployment - Alt'!AE25</f>
        <v>4153081.78</v>
      </c>
      <c r="AF39" s="190">
        <f>'Capital deployment - Alt'!AF25</f>
        <v>4292737.0199999996</v>
      </c>
      <c r="AG39" s="190">
        <f>'Capital deployment - Alt'!AG25</f>
        <v>2756874.11</v>
      </c>
      <c r="AH39" s="190">
        <f>'Capital deployment - Alt'!AH25</f>
        <v>6000279.8200000003</v>
      </c>
      <c r="AI39" s="190">
        <f>'Capital deployment - Alt'!AI25</f>
        <v>0</v>
      </c>
      <c r="AJ39" s="190">
        <f>'Capital deployment - Alt'!AJ25</f>
        <v>0</v>
      </c>
      <c r="AK39" s="190">
        <f>'Capital deployment - Alt'!AK25</f>
        <v>0</v>
      </c>
      <c r="AL39" s="190">
        <f>'Capital deployment - Alt'!AL25</f>
        <v>0</v>
      </c>
      <c r="AM39" s="190">
        <f>'Capital deployment - Alt'!AM25</f>
        <v>0</v>
      </c>
      <c r="AN39" s="190">
        <f>'Capital deployment - Alt'!AN25</f>
        <v>0</v>
      </c>
      <c r="AO39" s="190">
        <f>'Capital deployment - Alt'!AO25</f>
        <v>0</v>
      </c>
      <c r="AP39" s="190">
        <f>'Capital deployment - Alt'!AP25</f>
        <v>0</v>
      </c>
    </row>
    <row r="40" spans="1:63" x14ac:dyDescent="0.35">
      <c r="D40" s="15"/>
      <c r="E40" s="96"/>
      <c r="N40" s="87"/>
    </row>
    <row r="41" spans="1:63" s="18" customFormat="1" x14ac:dyDescent="0.35">
      <c r="A41" s="18" t="s">
        <v>131</v>
      </c>
      <c r="D41" s="109"/>
      <c r="E41" s="23"/>
      <c r="F41" s="23"/>
      <c r="G41" s="189">
        <f>G32+G34+G36+G39</f>
        <v>281201.5631851221</v>
      </c>
      <c r="H41" s="189">
        <f t="shared" ref="H41:BD41" si="12">H32+H34+H36+H39</f>
        <v>512317.61190241692</v>
      </c>
      <c r="I41" s="189">
        <f t="shared" si="12"/>
        <v>3160638.3201275729</v>
      </c>
      <c r="J41" s="189">
        <f t="shared" si="12"/>
        <v>1375806.2365480002</v>
      </c>
      <c r="K41" s="189">
        <f t="shared" si="12"/>
        <v>3735201.5511372816</v>
      </c>
      <c r="L41" s="189">
        <f t="shared" si="12"/>
        <v>5621062.9508789098</v>
      </c>
      <c r="M41" s="189">
        <f t="shared" si="12"/>
        <v>9851257.0321686957</v>
      </c>
      <c r="N41" s="189">
        <f t="shared" si="12"/>
        <v>10932845.025384776</v>
      </c>
      <c r="O41" s="189">
        <f t="shared" si="12"/>
        <v>10579259.035473207</v>
      </c>
      <c r="P41" s="189">
        <f t="shared" si="12"/>
        <v>12910141.93548472</v>
      </c>
      <c r="Q41" s="189">
        <f t="shared" si="12"/>
        <v>16449975.472051544</v>
      </c>
      <c r="R41" s="189">
        <f t="shared" si="12"/>
        <v>17335458.828069344</v>
      </c>
      <c r="S41" s="189">
        <f t="shared" si="12"/>
        <v>22146252.306256901</v>
      </c>
      <c r="T41" s="189">
        <f t="shared" si="12"/>
        <v>22382796.454580337</v>
      </c>
      <c r="U41" s="189">
        <f t="shared" si="12"/>
        <v>26480076.201746546</v>
      </c>
      <c r="V41" s="189">
        <f t="shared" si="12"/>
        <v>24340973.81818261</v>
      </c>
      <c r="W41" s="189">
        <f t="shared" si="12"/>
        <v>37143034.648111999</v>
      </c>
      <c r="X41" s="189">
        <f t="shared" si="12"/>
        <v>31272921.917620037</v>
      </c>
      <c r="Y41" s="189">
        <f t="shared" si="12"/>
        <v>22330752.678923618</v>
      </c>
      <c r="Z41" s="189">
        <f t="shared" si="12"/>
        <v>20416012.579420932</v>
      </c>
      <c r="AA41" s="189">
        <f t="shared" si="12"/>
        <v>22791155.850788299</v>
      </c>
      <c r="AB41" s="189">
        <f t="shared" si="12"/>
        <v>12919114.851710349</v>
      </c>
      <c r="AC41" s="189">
        <f t="shared" si="12"/>
        <v>23765134.674279127</v>
      </c>
      <c r="AD41" s="189">
        <f t="shared" si="12"/>
        <v>7641730.9405959491</v>
      </c>
      <c r="AE41" s="189">
        <f t="shared" si="12"/>
        <v>8471117.6246674918</v>
      </c>
      <c r="AF41" s="189">
        <f t="shared" si="12"/>
        <v>10025826.887097113</v>
      </c>
      <c r="AG41" s="189">
        <f t="shared" si="12"/>
        <v>9032037.9100086223</v>
      </c>
      <c r="AH41" s="189">
        <f t="shared" si="12"/>
        <v>14314052.391904481</v>
      </c>
      <c r="AI41" s="189">
        <f t="shared" si="12"/>
        <v>9471101.1268762704</v>
      </c>
      <c r="AJ41" s="189">
        <f t="shared" si="12"/>
        <v>9713946.398091767</v>
      </c>
      <c r="AK41" s="189">
        <f t="shared" si="12"/>
        <v>6373020.8910793616</v>
      </c>
      <c r="AL41" s="189">
        <f t="shared" si="12"/>
        <v>16123489.430768767</v>
      </c>
      <c r="AM41" s="189">
        <f t="shared" si="12"/>
        <v>1948351.8885986104</v>
      </c>
      <c r="AN41" s="189">
        <f t="shared" si="12"/>
        <v>1866056.9578476485</v>
      </c>
      <c r="AO41" s="189">
        <f t="shared" si="12"/>
        <v>2396464.6265139249</v>
      </c>
      <c r="AP41" s="189">
        <f t="shared" si="12"/>
        <v>2545689.9142977167</v>
      </c>
      <c r="AQ41" s="189">
        <f t="shared" si="12"/>
        <v>3208483.1437283885</v>
      </c>
      <c r="AR41" s="189">
        <f t="shared" si="12"/>
        <v>3639509.5945343459</v>
      </c>
      <c r="AS41" s="189">
        <f t="shared" si="12"/>
        <v>3732518.311396251</v>
      </c>
      <c r="AT41" s="189">
        <f t="shared" si="12"/>
        <v>2503545.4605452977</v>
      </c>
      <c r="AU41" s="189">
        <f t="shared" si="12"/>
        <v>4939512.7737554004</v>
      </c>
      <c r="AV41" s="189">
        <f t="shared" si="12"/>
        <v>0</v>
      </c>
      <c r="AW41" s="189">
        <f t="shared" si="12"/>
        <v>0</v>
      </c>
      <c r="AX41" s="189">
        <f t="shared" si="12"/>
        <v>0</v>
      </c>
      <c r="AY41" s="189">
        <f t="shared" si="12"/>
        <v>0</v>
      </c>
      <c r="AZ41" s="189">
        <f t="shared" si="12"/>
        <v>0</v>
      </c>
      <c r="BA41" s="189">
        <f t="shared" si="12"/>
        <v>0</v>
      </c>
      <c r="BB41" s="189">
        <f t="shared" si="12"/>
        <v>0</v>
      </c>
      <c r="BC41" s="189">
        <f t="shared" si="12"/>
        <v>0</v>
      </c>
      <c r="BD41" s="189">
        <f t="shared" si="12"/>
        <v>0</v>
      </c>
    </row>
    <row r="42" spans="1:63" x14ac:dyDescent="0.35">
      <c r="D42" s="15"/>
      <c r="N42" s="87"/>
    </row>
    <row r="43" spans="1:63" x14ac:dyDescent="0.35">
      <c r="N43" s="87"/>
    </row>
    <row r="44" spans="1:63" x14ac:dyDescent="0.35">
      <c r="N44" s="87"/>
    </row>
    <row r="45" spans="1:63" s="193" customFormat="1" x14ac:dyDescent="0.35">
      <c r="A45" s="193" t="s">
        <v>132</v>
      </c>
      <c r="G45" s="194">
        <v>0.499</v>
      </c>
      <c r="N45" s="195"/>
    </row>
    <row r="46" spans="1:63" x14ac:dyDescent="0.35">
      <c r="N46" s="87"/>
    </row>
    <row r="47" spans="1:63" ht="29" x14ac:dyDescent="0.35">
      <c r="A47" s="17"/>
      <c r="B47" s="17" t="s">
        <v>16</v>
      </c>
      <c r="C47" s="17" t="s">
        <v>17</v>
      </c>
      <c r="D47" s="17" t="s">
        <v>15</v>
      </c>
      <c r="E47" s="130" t="s">
        <v>84</v>
      </c>
      <c r="F47" s="17" t="s">
        <v>85</v>
      </c>
      <c r="G47" s="128">
        <v>45397.6875</v>
      </c>
      <c r="H47" s="128">
        <v>45428.125</v>
      </c>
      <c r="I47" s="128">
        <v>45458.5625</v>
      </c>
      <c r="J47" s="128">
        <v>45489</v>
      </c>
      <c r="K47" s="128">
        <v>45519.4375</v>
      </c>
      <c r="L47" s="128">
        <v>45549.875</v>
      </c>
      <c r="M47" s="128">
        <v>45580.3125</v>
      </c>
      <c r="N47" s="128">
        <v>45610.75</v>
      </c>
      <c r="O47" s="128">
        <v>45641.1875</v>
      </c>
      <c r="P47" s="128">
        <v>45671.625</v>
      </c>
      <c r="Q47" s="128">
        <v>45702.0625</v>
      </c>
      <c r="R47" s="128">
        <v>45732.5</v>
      </c>
      <c r="S47" s="128">
        <v>45762.9375</v>
      </c>
      <c r="T47" s="128">
        <v>45793.375</v>
      </c>
      <c r="U47" s="128">
        <v>45823.8125</v>
      </c>
      <c r="V47" s="128">
        <v>45854.25</v>
      </c>
      <c r="W47" s="128">
        <v>45884.6875</v>
      </c>
      <c r="X47" s="128">
        <v>45915.125</v>
      </c>
      <c r="Y47" s="128">
        <v>45945.5625</v>
      </c>
      <c r="Z47" s="128">
        <v>45976</v>
      </c>
      <c r="AA47" s="128">
        <v>46006.4375</v>
      </c>
      <c r="AB47" s="128">
        <v>46036.875</v>
      </c>
      <c r="AC47" s="128">
        <v>46067.3125</v>
      </c>
      <c r="AD47" s="128">
        <v>46097.75</v>
      </c>
      <c r="AE47" s="128">
        <v>46128.1875</v>
      </c>
      <c r="AF47" s="128">
        <v>46158.625</v>
      </c>
      <c r="AG47" s="128">
        <v>46189.0625</v>
      </c>
      <c r="AH47" s="129">
        <v>46219.5</v>
      </c>
      <c r="AI47" s="128">
        <v>46250</v>
      </c>
      <c r="AJ47" s="129">
        <v>46281</v>
      </c>
      <c r="AK47" s="128">
        <v>46311</v>
      </c>
      <c r="AL47" s="129">
        <v>46342</v>
      </c>
      <c r="AM47" s="128">
        <v>46372</v>
      </c>
      <c r="AN47" s="129">
        <v>46403</v>
      </c>
      <c r="AO47" s="128">
        <v>46434</v>
      </c>
      <c r="AP47" s="129">
        <v>46462</v>
      </c>
      <c r="AQ47" s="128">
        <v>46493</v>
      </c>
      <c r="AR47" s="129">
        <v>46523</v>
      </c>
      <c r="AS47" s="128">
        <v>46554</v>
      </c>
      <c r="AT47" s="129">
        <v>46584</v>
      </c>
      <c r="AU47" s="128">
        <v>46615</v>
      </c>
      <c r="AV47" s="129">
        <v>46646</v>
      </c>
      <c r="AW47" s="128">
        <v>46676</v>
      </c>
      <c r="AX47" s="129">
        <v>46707</v>
      </c>
      <c r="AY47" s="128">
        <v>46737</v>
      </c>
      <c r="AZ47" s="129">
        <v>46768</v>
      </c>
      <c r="BA47" s="128">
        <v>46799</v>
      </c>
      <c r="BB47" s="129">
        <v>46828</v>
      </c>
      <c r="BC47" s="128">
        <v>46859</v>
      </c>
      <c r="BD47" s="129">
        <v>46889</v>
      </c>
      <c r="BE47" s="128">
        <v>46920</v>
      </c>
      <c r="BF47" s="129">
        <v>46950</v>
      </c>
      <c r="BG47" s="128">
        <v>46981</v>
      </c>
      <c r="BH47" s="128">
        <v>47012</v>
      </c>
      <c r="BI47" s="129">
        <v>47042</v>
      </c>
      <c r="BJ47" s="128">
        <v>47073</v>
      </c>
      <c r="BK47" s="129">
        <v>47103</v>
      </c>
    </row>
    <row r="48" spans="1:63" x14ac:dyDescent="0.35">
      <c r="A48" t="s">
        <v>12</v>
      </c>
      <c r="B48" s="15">
        <f>B21*$G$45</f>
        <v>12182393.277271042</v>
      </c>
      <c r="C48" s="15">
        <f t="shared" ref="C48:BK48" si="13">C21*$G$45</f>
        <v>-9.8748957045376298E-2</v>
      </c>
      <c r="D48" s="15">
        <f t="shared" si="13"/>
        <v>12182393.376019998</v>
      </c>
      <c r="E48" s="132">
        <f t="shared" si="13"/>
        <v>1632841.7719999999</v>
      </c>
      <c r="F48" s="15">
        <f t="shared" si="13"/>
        <v>10549551.604019998</v>
      </c>
      <c r="G48" s="15">
        <f t="shared" si="13"/>
        <v>26687.737560000001</v>
      </c>
      <c r="H48" s="15">
        <f t="shared" si="13"/>
        <v>27102.077219999999</v>
      </c>
      <c r="I48" s="15">
        <f t="shared" si="13"/>
        <v>46102.809600000001</v>
      </c>
      <c r="J48" s="15">
        <f t="shared" si="13"/>
        <v>21656.769659999998</v>
      </c>
      <c r="K48" s="15">
        <f t="shared" si="13"/>
        <v>868609.4497</v>
      </c>
      <c r="L48" s="15">
        <f t="shared" si="13"/>
        <v>681649.14964000008</v>
      </c>
      <c r="M48" s="15">
        <f t="shared" si="13"/>
        <v>751191.08204999997</v>
      </c>
      <c r="N48" s="15">
        <f t="shared" si="13"/>
        <v>1037770.52954</v>
      </c>
      <c r="O48" s="15">
        <f t="shared" si="13"/>
        <v>1227793.7464899998</v>
      </c>
      <c r="P48" s="15">
        <f t="shared" si="13"/>
        <v>1535750.33901</v>
      </c>
      <c r="Q48" s="15">
        <f t="shared" si="13"/>
        <v>1697989.1261799999</v>
      </c>
      <c r="R48" s="15">
        <f t="shared" si="13"/>
        <v>1195043.0790900001</v>
      </c>
      <c r="S48" s="15">
        <f t="shared" si="13"/>
        <v>1432205.7082800001</v>
      </c>
      <c r="T48" s="15">
        <f t="shared" si="13"/>
        <v>0</v>
      </c>
      <c r="U48" s="15">
        <f t="shared" si="13"/>
        <v>0</v>
      </c>
      <c r="V48" s="15">
        <f t="shared" si="13"/>
        <v>0</v>
      </c>
      <c r="W48" s="15">
        <f t="shared" si="13"/>
        <v>0</v>
      </c>
      <c r="X48" s="15">
        <f t="shared" si="13"/>
        <v>0</v>
      </c>
      <c r="Y48" s="15">
        <f t="shared" si="13"/>
        <v>0</v>
      </c>
      <c r="Z48" s="15">
        <f t="shared" si="13"/>
        <v>0</v>
      </c>
      <c r="AA48" s="15">
        <f t="shared" si="13"/>
        <v>0</v>
      </c>
      <c r="AB48" s="15">
        <f t="shared" si="13"/>
        <v>0</v>
      </c>
      <c r="AC48" s="15">
        <f t="shared" si="13"/>
        <v>0</v>
      </c>
      <c r="AD48" s="15">
        <f t="shared" si="13"/>
        <v>0</v>
      </c>
      <c r="AE48" s="15">
        <f t="shared" si="13"/>
        <v>0</v>
      </c>
      <c r="AF48" s="15">
        <f t="shared" si="13"/>
        <v>0</v>
      </c>
      <c r="AG48" s="15">
        <f t="shared" si="13"/>
        <v>0</v>
      </c>
      <c r="AH48" s="15">
        <f t="shared" si="13"/>
        <v>0</v>
      </c>
      <c r="AI48">
        <f t="shared" si="13"/>
        <v>0</v>
      </c>
      <c r="AJ48">
        <f t="shared" si="13"/>
        <v>0</v>
      </c>
      <c r="AK48">
        <f t="shared" si="13"/>
        <v>0</v>
      </c>
      <c r="AL48">
        <f t="shared" si="13"/>
        <v>0</v>
      </c>
      <c r="AM48">
        <f t="shared" si="13"/>
        <v>0</v>
      </c>
      <c r="AN48">
        <f t="shared" si="13"/>
        <v>0</v>
      </c>
      <c r="AO48">
        <f t="shared" si="13"/>
        <v>0</v>
      </c>
      <c r="AP48">
        <f t="shared" si="13"/>
        <v>0</v>
      </c>
      <c r="AQ48">
        <f t="shared" si="13"/>
        <v>0</v>
      </c>
      <c r="AR48">
        <f t="shared" si="13"/>
        <v>0</v>
      </c>
      <c r="AS48">
        <f t="shared" si="13"/>
        <v>0</v>
      </c>
      <c r="AT48">
        <f t="shared" si="13"/>
        <v>0</v>
      </c>
      <c r="AU48">
        <f t="shared" si="13"/>
        <v>0</v>
      </c>
      <c r="AV48">
        <f t="shared" si="13"/>
        <v>0</v>
      </c>
      <c r="AW48">
        <f t="shared" si="13"/>
        <v>0</v>
      </c>
      <c r="AX48">
        <f t="shared" si="13"/>
        <v>0</v>
      </c>
      <c r="AY48">
        <f t="shared" si="13"/>
        <v>0</v>
      </c>
      <c r="AZ48">
        <f t="shared" si="13"/>
        <v>0</v>
      </c>
      <c r="BA48">
        <f t="shared" si="13"/>
        <v>0</v>
      </c>
      <c r="BB48">
        <f t="shared" si="13"/>
        <v>0</v>
      </c>
      <c r="BC48">
        <f t="shared" si="13"/>
        <v>0</v>
      </c>
      <c r="BD48">
        <f t="shared" si="13"/>
        <v>0</v>
      </c>
      <c r="BE48">
        <f t="shared" si="13"/>
        <v>0</v>
      </c>
      <c r="BF48">
        <f t="shared" si="13"/>
        <v>0</v>
      </c>
      <c r="BG48">
        <f t="shared" si="13"/>
        <v>0</v>
      </c>
      <c r="BH48">
        <f t="shared" si="13"/>
        <v>0</v>
      </c>
      <c r="BI48">
        <f t="shared" si="13"/>
        <v>0</v>
      </c>
      <c r="BJ48">
        <f t="shared" si="13"/>
        <v>0</v>
      </c>
      <c r="BK48">
        <f t="shared" si="13"/>
        <v>0</v>
      </c>
    </row>
    <row r="49" spans="1:63" x14ac:dyDescent="0.35">
      <c r="A49" t="s">
        <v>13</v>
      </c>
      <c r="B49" s="15">
        <f t="shared" ref="B49:BK49" si="14">B22*$G$45</f>
        <v>59399830.014841616</v>
      </c>
      <c r="C49" s="15">
        <f t="shared" si="14"/>
        <v>-0.1094383819848299</v>
      </c>
      <c r="D49" s="15">
        <f t="shared" si="14"/>
        <v>59399830.124279998</v>
      </c>
      <c r="E49" s="132">
        <f t="shared" si="14"/>
        <v>5533092.1390000004</v>
      </c>
      <c r="F49" s="15">
        <f t="shared" si="14"/>
        <v>53866737.98528</v>
      </c>
      <c r="G49" s="15">
        <f t="shared" si="14"/>
        <v>11925.610979999999</v>
      </c>
      <c r="H49" s="15">
        <f t="shared" si="14"/>
        <v>11925.610979999999</v>
      </c>
      <c r="I49" s="15">
        <f t="shared" si="14"/>
        <v>11925.610979999999</v>
      </c>
      <c r="J49" s="15">
        <f t="shared" si="14"/>
        <v>12497.01089</v>
      </c>
      <c r="K49" s="15">
        <f t="shared" si="14"/>
        <v>12497.01089</v>
      </c>
      <c r="L49" s="15">
        <f t="shared" si="14"/>
        <v>12497.01089</v>
      </c>
      <c r="M49" s="15">
        <f t="shared" si="14"/>
        <v>12497.01089</v>
      </c>
      <c r="N49" s="15">
        <f t="shared" si="14"/>
        <v>30874.292670000003</v>
      </c>
      <c r="O49" s="15">
        <f t="shared" si="14"/>
        <v>391525.62949999998</v>
      </c>
      <c r="P49" s="15">
        <f t="shared" si="14"/>
        <v>4341033.3393899994</v>
      </c>
      <c r="Q49" s="15">
        <f t="shared" si="14"/>
        <v>4316109.0378899993</v>
      </c>
      <c r="R49" s="15">
        <f t="shared" si="14"/>
        <v>4307850.1936800005</v>
      </c>
      <c r="S49" s="15">
        <f t="shared" si="14"/>
        <v>4299655.6156799998</v>
      </c>
      <c r="T49" s="15">
        <f t="shared" si="14"/>
        <v>4299764.8367999997</v>
      </c>
      <c r="U49" s="15">
        <f t="shared" si="14"/>
        <v>4299330.0830499995</v>
      </c>
      <c r="V49" s="15">
        <f t="shared" si="14"/>
        <v>4299721.4487500004</v>
      </c>
      <c r="W49" s="15">
        <f t="shared" si="14"/>
        <v>4298689.6514799995</v>
      </c>
      <c r="X49" s="15">
        <f t="shared" si="14"/>
        <v>4298843.8424800001</v>
      </c>
      <c r="Y49" s="15">
        <f t="shared" si="14"/>
        <v>4942544.33653</v>
      </c>
      <c r="Z49" s="15">
        <f t="shared" si="14"/>
        <v>4295711.8440300003</v>
      </c>
      <c r="AA49" s="15">
        <f t="shared" si="14"/>
        <v>5359318.9568499997</v>
      </c>
      <c r="AB49" s="15">
        <f t="shared" si="14"/>
        <v>0</v>
      </c>
      <c r="AC49" s="15">
        <f t="shared" si="14"/>
        <v>0</v>
      </c>
      <c r="AD49" s="15">
        <f t="shared" si="14"/>
        <v>0</v>
      </c>
      <c r="AE49" s="15">
        <f t="shared" si="14"/>
        <v>0</v>
      </c>
      <c r="AF49" s="15">
        <f t="shared" si="14"/>
        <v>0</v>
      </c>
      <c r="AG49" s="15">
        <f t="shared" si="14"/>
        <v>0</v>
      </c>
      <c r="AH49" s="15">
        <f t="shared" si="14"/>
        <v>0</v>
      </c>
      <c r="AI49" s="15">
        <f t="shared" si="14"/>
        <v>0</v>
      </c>
      <c r="AJ49">
        <f t="shared" si="14"/>
        <v>0</v>
      </c>
      <c r="AK49">
        <f t="shared" si="14"/>
        <v>0</v>
      </c>
      <c r="AL49">
        <f t="shared" si="14"/>
        <v>0</v>
      </c>
      <c r="AM49">
        <f t="shared" si="14"/>
        <v>0</v>
      </c>
      <c r="AN49">
        <f t="shared" si="14"/>
        <v>0</v>
      </c>
      <c r="AO49">
        <f t="shared" si="14"/>
        <v>0</v>
      </c>
      <c r="AP49">
        <f t="shared" si="14"/>
        <v>0</v>
      </c>
      <c r="AQ49">
        <f t="shared" si="14"/>
        <v>0</v>
      </c>
      <c r="AR49">
        <f t="shared" si="14"/>
        <v>0</v>
      </c>
      <c r="AS49">
        <f t="shared" si="14"/>
        <v>0</v>
      </c>
      <c r="AT49">
        <f t="shared" si="14"/>
        <v>0</v>
      </c>
      <c r="AU49">
        <f t="shared" si="14"/>
        <v>0</v>
      </c>
      <c r="AV49">
        <f t="shared" si="14"/>
        <v>0</v>
      </c>
      <c r="AW49">
        <f t="shared" si="14"/>
        <v>0</v>
      </c>
      <c r="AX49">
        <f t="shared" si="14"/>
        <v>0</v>
      </c>
      <c r="AY49">
        <f t="shared" si="14"/>
        <v>0</v>
      </c>
      <c r="AZ49">
        <f t="shared" si="14"/>
        <v>0</v>
      </c>
      <c r="BA49">
        <f t="shared" si="14"/>
        <v>0</v>
      </c>
      <c r="BB49">
        <f t="shared" si="14"/>
        <v>0</v>
      </c>
      <c r="BC49">
        <f t="shared" si="14"/>
        <v>0</v>
      </c>
      <c r="BD49">
        <f t="shared" si="14"/>
        <v>0</v>
      </c>
      <c r="BE49">
        <f t="shared" si="14"/>
        <v>0</v>
      </c>
      <c r="BF49">
        <f t="shared" si="14"/>
        <v>0</v>
      </c>
      <c r="BG49">
        <f t="shared" si="14"/>
        <v>0</v>
      </c>
      <c r="BH49">
        <f t="shared" si="14"/>
        <v>0</v>
      </c>
      <c r="BI49">
        <f t="shared" si="14"/>
        <v>0</v>
      </c>
      <c r="BJ49">
        <f t="shared" si="14"/>
        <v>0</v>
      </c>
      <c r="BK49">
        <f t="shared" si="14"/>
        <v>0</v>
      </c>
    </row>
    <row r="50" spans="1:63" x14ac:dyDescent="0.35">
      <c r="A50" t="s">
        <v>14</v>
      </c>
      <c r="B50" s="15">
        <f t="shared" ref="B50:BK50" si="15">B23*$G$45</f>
        <v>20120348.592415649</v>
      </c>
      <c r="C50" s="15">
        <f t="shared" si="15"/>
        <v>5.217564953863621E-2</v>
      </c>
      <c r="D50" s="15">
        <f t="shared" si="15"/>
        <v>20120348.540239997</v>
      </c>
      <c r="E50" s="132">
        <f t="shared" si="15"/>
        <v>4420393.9950000001</v>
      </c>
      <c r="F50" s="15">
        <f t="shared" si="15"/>
        <v>15699954.545239998</v>
      </c>
      <c r="G50" s="15">
        <f t="shared" si="15"/>
        <v>11472.17467</v>
      </c>
      <c r="H50" s="15">
        <f t="shared" si="15"/>
        <v>13967.17467</v>
      </c>
      <c r="I50" s="15">
        <f t="shared" si="15"/>
        <v>11472.17467</v>
      </c>
      <c r="J50" s="15">
        <f t="shared" si="15"/>
        <v>12133.349670000001</v>
      </c>
      <c r="K50" s="15">
        <f t="shared" si="15"/>
        <v>12133.349670000001</v>
      </c>
      <c r="L50" s="15">
        <f t="shared" si="15"/>
        <v>12133.349670000001</v>
      </c>
      <c r="M50" s="15">
        <f t="shared" si="15"/>
        <v>72013.349670000011</v>
      </c>
      <c r="N50" s="15">
        <f t="shared" si="15"/>
        <v>12133.349670000001</v>
      </c>
      <c r="O50" s="15">
        <f t="shared" si="15"/>
        <v>12133.349670000001</v>
      </c>
      <c r="P50" s="15">
        <f t="shared" si="15"/>
        <v>902471.45496999996</v>
      </c>
      <c r="Q50" s="15">
        <f t="shared" si="15"/>
        <v>944390.46892999997</v>
      </c>
      <c r="R50" s="15">
        <f t="shared" si="15"/>
        <v>1104675.28687</v>
      </c>
      <c r="S50" s="15">
        <f t="shared" si="15"/>
        <v>1443595.5878699999</v>
      </c>
      <c r="T50" s="15">
        <f t="shared" si="15"/>
        <v>1628486.37525</v>
      </c>
      <c r="U50" s="15">
        <f t="shared" si="15"/>
        <v>2121528.4699399997</v>
      </c>
      <c r="V50" s="15">
        <f t="shared" si="15"/>
        <v>2297740.6143900002</v>
      </c>
      <c r="W50" s="15">
        <f t="shared" si="15"/>
        <v>1581360.20148</v>
      </c>
      <c r="X50" s="15">
        <f t="shared" si="15"/>
        <v>3506114.4635100001</v>
      </c>
      <c r="Y50" s="15">
        <f t="shared" si="15"/>
        <v>0</v>
      </c>
      <c r="Z50" s="15">
        <f t="shared" si="15"/>
        <v>0</v>
      </c>
      <c r="AA50" s="15">
        <f t="shared" si="15"/>
        <v>0</v>
      </c>
      <c r="AB50" s="15">
        <f t="shared" si="15"/>
        <v>0</v>
      </c>
      <c r="AC50" s="15">
        <f t="shared" si="15"/>
        <v>0</v>
      </c>
      <c r="AD50" s="15">
        <f t="shared" si="15"/>
        <v>0</v>
      </c>
      <c r="AE50" s="15">
        <f t="shared" si="15"/>
        <v>0</v>
      </c>
      <c r="AF50" s="15">
        <f t="shared" si="15"/>
        <v>0</v>
      </c>
      <c r="AG50" s="15">
        <f t="shared" si="15"/>
        <v>0</v>
      </c>
      <c r="AH50" s="15">
        <f t="shared" si="15"/>
        <v>0</v>
      </c>
      <c r="AI50" s="15">
        <f t="shared" si="15"/>
        <v>0</v>
      </c>
      <c r="AJ50" s="15">
        <f t="shared" si="15"/>
        <v>0</v>
      </c>
      <c r="AK50" s="15">
        <f t="shared" si="15"/>
        <v>0</v>
      </c>
      <c r="AL50" s="15">
        <f t="shared" si="15"/>
        <v>0</v>
      </c>
      <c r="AM50" s="15">
        <f t="shared" si="15"/>
        <v>0</v>
      </c>
      <c r="AN50" s="15">
        <f t="shared" si="15"/>
        <v>0</v>
      </c>
      <c r="AO50" s="15">
        <f t="shared" si="15"/>
        <v>0</v>
      </c>
      <c r="AP50" s="15">
        <f t="shared" si="15"/>
        <v>0</v>
      </c>
      <c r="AQ50" s="15">
        <f t="shared" si="15"/>
        <v>0</v>
      </c>
      <c r="AR50" s="15">
        <f t="shared" si="15"/>
        <v>0</v>
      </c>
      <c r="AS50" s="15">
        <f t="shared" si="15"/>
        <v>0</v>
      </c>
      <c r="AT50">
        <f t="shared" si="15"/>
        <v>0</v>
      </c>
      <c r="AU50">
        <f t="shared" si="15"/>
        <v>0</v>
      </c>
      <c r="AV50">
        <f t="shared" si="15"/>
        <v>0</v>
      </c>
      <c r="AW50">
        <f t="shared" si="15"/>
        <v>0</v>
      </c>
      <c r="AX50">
        <f t="shared" si="15"/>
        <v>0</v>
      </c>
      <c r="AY50">
        <f t="shared" si="15"/>
        <v>0</v>
      </c>
      <c r="AZ50">
        <f t="shared" si="15"/>
        <v>0</v>
      </c>
      <c r="BA50">
        <f t="shared" si="15"/>
        <v>0</v>
      </c>
      <c r="BB50">
        <f t="shared" si="15"/>
        <v>0</v>
      </c>
      <c r="BC50">
        <f t="shared" si="15"/>
        <v>0</v>
      </c>
      <c r="BD50">
        <f t="shared" si="15"/>
        <v>0</v>
      </c>
      <c r="BE50">
        <f t="shared" si="15"/>
        <v>0</v>
      </c>
      <c r="BF50">
        <f t="shared" si="15"/>
        <v>0</v>
      </c>
      <c r="BG50">
        <f t="shared" si="15"/>
        <v>0</v>
      </c>
      <c r="BH50">
        <f t="shared" si="15"/>
        <v>0</v>
      </c>
      <c r="BI50">
        <f t="shared" si="15"/>
        <v>0</v>
      </c>
      <c r="BJ50">
        <f t="shared" si="15"/>
        <v>0</v>
      </c>
      <c r="BK50">
        <f t="shared" si="15"/>
        <v>0</v>
      </c>
    </row>
    <row r="51" spans="1:63" x14ac:dyDescent="0.35">
      <c r="A51" s="125" t="s">
        <v>21</v>
      </c>
      <c r="B51" s="127">
        <f t="shared" ref="B51:BK51" si="16">B24*$G$45</f>
        <v>11692672.789999999</v>
      </c>
      <c r="C51" s="127">
        <f t="shared" si="16"/>
        <v>0</v>
      </c>
      <c r="D51" s="127">
        <f t="shared" si="16"/>
        <v>11692672.789999999</v>
      </c>
      <c r="E51" s="133">
        <f t="shared" si="16"/>
        <v>10252789.328</v>
      </c>
      <c r="F51" s="127">
        <f t="shared" si="16"/>
        <v>1439883.4620000001</v>
      </c>
      <c r="G51" s="125">
        <f t="shared" si="16"/>
        <v>0</v>
      </c>
      <c r="H51" s="125">
        <f t="shared" si="16"/>
        <v>0</v>
      </c>
      <c r="I51" s="127">
        <f t="shared" si="16"/>
        <v>1439883.4620000001</v>
      </c>
      <c r="J51" s="125">
        <f t="shared" si="16"/>
        <v>0</v>
      </c>
      <c r="K51" s="125">
        <f t="shared" si="16"/>
        <v>0</v>
      </c>
      <c r="L51" s="125">
        <f t="shared" si="16"/>
        <v>0</v>
      </c>
      <c r="M51" s="125">
        <f t="shared" si="16"/>
        <v>0</v>
      </c>
      <c r="N51" s="125">
        <f t="shared" si="16"/>
        <v>0</v>
      </c>
      <c r="O51" s="125">
        <f t="shared" si="16"/>
        <v>0</v>
      </c>
      <c r="P51" s="125">
        <f t="shared" si="16"/>
        <v>0</v>
      </c>
      <c r="Q51" s="125">
        <f t="shared" si="16"/>
        <v>0</v>
      </c>
      <c r="R51" s="125">
        <f t="shared" si="16"/>
        <v>0</v>
      </c>
      <c r="S51" s="125">
        <f t="shared" si="16"/>
        <v>0</v>
      </c>
      <c r="T51" s="125">
        <f t="shared" si="16"/>
        <v>0</v>
      </c>
      <c r="U51" s="125">
        <f t="shared" si="16"/>
        <v>0</v>
      </c>
      <c r="V51" s="125">
        <f t="shared" si="16"/>
        <v>0</v>
      </c>
      <c r="W51" s="125">
        <f t="shared" si="16"/>
        <v>0</v>
      </c>
      <c r="X51" s="125">
        <f t="shared" si="16"/>
        <v>0</v>
      </c>
      <c r="Y51" s="125">
        <f t="shared" si="16"/>
        <v>0</v>
      </c>
      <c r="Z51" s="125">
        <f t="shared" si="16"/>
        <v>0</v>
      </c>
      <c r="AA51" s="125">
        <f t="shared" si="16"/>
        <v>0</v>
      </c>
      <c r="AB51" s="125">
        <f t="shared" si="16"/>
        <v>0</v>
      </c>
      <c r="AC51" s="125">
        <f t="shared" si="16"/>
        <v>0</v>
      </c>
      <c r="AD51" s="125">
        <f t="shared" si="16"/>
        <v>0</v>
      </c>
      <c r="AE51" s="125">
        <f t="shared" si="16"/>
        <v>0</v>
      </c>
      <c r="AF51" s="125">
        <f t="shared" si="16"/>
        <v>0</v>
      </c>
      <c r="AG51" s="125">
        <f t="shared" si="16"/>
        <v>0</v>
      </c>
      <c r="AH51" s="125">
        <f t="shared" si="16"/>
        <v>0</v>
      </c>
      <c r="AI51" s="125">
        <f t="shared" si="16"/>
        <v>0</v>
      </c>
      <c r="AJ51" s="125">
        <f t="shared" si="16"/>
        <v>0</v>
      </c>
      <c r="AK51" s="125">
        <f t="shared" si="16"/>
        <v>0</v>
      </c>
      <c r="AL51" s="125">
        <f t="shared" si="16"/>
        <v>0</v>
      </c>
      <c r="AM51" s="125">
        <f t="shared" si="16"/>
        <v>0</v>
      </c>
      <c r="AN51" s="125">
        <f t="shared" si="16"/>
        <v>0</v>
      </c>
      <c r="AO51" s="125">
        <f t="shared" si="16"/>
        <v>0</v>
      </c>
      <c r="AP51" s="125">
        <f t="shared" si="16"/>
        <v>0</v>
      </c>
      <c r="AQ51" s="125">
        <f t="shared" si="16"/>
        <v>0</v>
      </c>
      <c r="AR51" s="125">
        <f t="shared" si="16"/>
        <v>0</v>
      </c>
      <c r="AS51" s="125">
        <f t="shared" si="16"/>
        <v>0</v>
      </c>
      <c r="AT51" s="125">
        <f t="shared" si="16"/>
        <v>0</v>
      </c>
      <c r="AU51" s="125">
        <f t="shared" si="16"/>
        <v>0</v>
      </c>
      <c r="AV51" s="125">
        <f t="shared" si="16"/>
        <v>0</v>
      </c>
      <c r="AW51" s="125">
        <f t="shared" si="16"/>
        <v>0</v>
      </c>
      <c r="AX51" s="125">
        <f t="shared" si="16"/>
        <v>0</v>
      </c>
      <c r="AY51" s="125">
        <f t="shared" si="16"/>
        <v>0</v>
      </c>
      <c r="AZ51" s="125">
        <f t="shared" si="16"/>
        <v>0</v>
      </c>
      <c r="BA51" s="125">
        <f t="shared" si="16"/>
        <v>0</v>
      </c>
      <c r="BB51" s="125">
        <f t="shared" si="16"/>
        <v>0</v>
      </c>
      <c r="BC51" s="125">
        <f t="shared" si="16"/>
        <v>0</v>
      </c>
      <c r="BD51" s="125">
        <f t="shared" si="16"/>
        <v>0</v>
      </c>
      <c r="BE51" s="125">
        <f t="shared" si="16"/>
        <v>0</v>
      </c>
      <c r="BF51" s="125">
        <f t="shared" si="16"/>
        <v>0</v>
      </c>
      <c r="BG51" s="125">
        <f t="shared" si="16"/>
        <v>0</v>
      </c>
      <c r="BH51" s="125">
        <f t="shared" si="16"/>
        <v>0</v>
      </c>
      <c r="BI51" s="125">
        <f t="shared" si="16"/>
        <v>0</v>
      </c>
      <c r="BJ51" s="125">
        <f t="shared" si="16"/>
        <v>0</v>
      </c>
      <c r="BK51" s="125">
        <f t="shared" si="16"/>
        <v>0</v>
      </c>
    </row>
    <row r="52" spans="1:63" x14ac:dyDescent="0.35">
      <c r="A52" s="18" t="s">
        <v>86</v>
      </c>
      <c r="B52" s="15"/>
      <c r="C52" s="15"/>
      <c r="D52" s="109">
        <f>SUM(D48:D51)</f>
        <v>103395244.83053997</v>
      </c>
      <c r="E52" s="132"/>
      <c r="F52" s="109">
        <f>SUM(F48:F51)</f>
        <v>81556127.596539989</v>
      </c>
      <c r="G52" s="124">
        <f>SUM(G48:G51)</f>
        <v>50085.523209999999</v>
      </c>
      <c r="H52" s="124">
        <f t="shared" ref="H52:BK52" si="17">SUM(H48:H51)</f>
        <v>52994.862869999997</v>
      </c>
      <c r="I52" s="124">
        <f t="shared" si="17"/>
        <v>1509384.0572500001</v>
      </c>
      <c r="J52" s="124">
        <f t="shared" si="17"/>
        <v>46287.130219999999</v>
      </c>
      <c r="K52" s="124">
        <f t="shared" si="17"/>
        <v>893239.81026000006</v>
      </c>
      <c r="L52" s="124">
        <f t="shared" si="17"/>
        <v>706279.51020000014</v>
      </c>
      <c r="M52" s="124">
        <f t="shared" si="17"/>
        <v>835701.44261000003</v>
      </c>
      <c r="N52" s="124">
        <f t="shared" si="17"/>
        <v>1080778.17188</v>
      </c>
      <c r="O52" s="124">
        <f t="shared" si="17"/>
        <v>1631452.7256599998</v>
      </c>
      <c r="P52" s="124">
        <f t="shared" si="17"/>
        <v>6779255.1333699999</v>
      </c>
      <c r="Q52" s="124">
        <f t="shared" si="17"/>
        <v>6958488.6329999994</v>
      </c>
      <c r="R52" s="124">
        <f t="shared" si="17"/>
        <v>6607568.5596400006</v>
      </c>
      <c r="S52" s="124">
        <f t="shared" si="17"/>
        <v>7175456.9118299996</v>
      </c>
      <c r="T52" s="124">
        <f t="shared" si="17"/>
        <v>5928251.2120500002</v>
      </c>
      <c r="U52" s="124">
        <f t="shared" si="17"/>
        <v>6420858.5529899988</v>
      </c>
      <c r="V52" s="124">
        <f t="shared" si="17"/>
        <v>6597462.0631400011</v>
      </c>
      <c r="W52" s="124">
        <f t="shared" si="17"/>
        <v>5880049.8529599998</v>
      </c>
      <c r="X52" s="124">
        <f t="shared" si="17"/>
        <v>7804958.3059900003</v>
      </c>
      <c r="Y52" s="124">
        <f t="shared" si="17"/>
        <v>4942544.33653</v>
      </c>
      <c r="Z52" s="124">
        <f t="shared" si="17"/>
        <v>4295711.8440300003</v>
      </c>
      <c r="AA52" s="124">
        <f t="shared" si="17"/>
        <v>5359318.9568499997</v>
      </c>
      <c r="AB52" s="124">
        <f t="shared" si="17"/>
        <v>0</v>
      </c>
      <c r="AC52" s="124">
        <f t="shared" si="17"/>
        <v>0</v>
      </c>
      <c r="AD52" s="124">
        <f t="shared" si="17"/>
        <v>0</v>
      </c>
      <c r="AE52" s="124">
        <f t="shared" si="17"/>
        <v>0</v>
      </c>
      <c r="AF52" s="124">
        <f t="shared" si="17"/>
        <v>0</v>
      </c>
      <c r="AG52" s="124">
        <f t="shared" si="17"/>
        <v>0</v>
      </c>
      <c r="AH52" s="124">
        <f t="shared" si="17"/>
        <v>0</v>
      </c>
      <c r="AI52" s="124">
        <f t="shared" si="17"/>
        <v>0</v>
      </c>
      <c r="AJ52" s="124">
        <f t="shared" si="17"/>
        <v>0</v>
      </c>
      <c r="AK52" s="124">
        <f t="shared" si="17"/>
        <v>0</v>
      </c>
      <c r="AL52" s="124">
        <f t="shared" si="17"/>
        <v>0</v>
      </c>
      <c r="AM52" s="124">
        <f t="shared" si="17"/>
        <v>0</v>
      </c>
      <c r="AN52" s="124">
        <f t="shared" si="17"/>
        <v>0</v>
      </c>
      <c r="AO52" s="124">
        <f t="shared" si="17"/>
        <v>0</v>
      </c>
      <c r="AP52" s="124">
        <f t="shared" si="17"/>
        <v>0</v>
      </c>
      <c r="AQ52" s="124">
        <f t="shared" si="17"/>
        <v>0</v>
      </c>
      <c r="AR52" s="124">
        <f t="shared" si="17"/>
        <v>0</v>
      </c>
      <c r="AS52" s="124">
        <f t="shared" si="17"/>
        <v>0</v>
      </c>
      <c r="AT52" s="124">
        <f t="shared" si="17"/>
        <v>0</v>
      </c>
      <c r="AU52" s="124">
        <f t="shared" si="17"/>
        <v>0</v>
      </c>
      <c r="AV52" s="124">
        <f t="shared" si="17"/>
        <v>0</v>
      </c>
      <c r="AW52" s="124">
        <f t="shared" si="17"/>
        <v>0</v>
      </c>
      <c r="AX52" s="124">
        <f t="shared" si="17"/>
        <v>0</v>
      </c>
      <c r="AY52" s="124">
        <f t="shared" si="17"/>
        <v>0</v>
      </c>
      <c r="AZ52" s="124">
        <f t="shared" si="17"/>
        <v>0</v>
      </c>
      <c r="BA52" s="124">
        <f t="shared" si="17"/>
        <v>0</v>
      </c>
      <c r="BB52" s="124">
        <f t="shared" si="17"/>
        <v>0</v>
      </c>
      <c r="BC52" s="124">
        <f t="shared" si="17"/>
        <v>0</v>
      </c>
      <c r="BD52" s="124">
        <f t="shared" si="17"/>
        <v>0</v>
      </c>
      <c r="BE52" s="124">
        <f t="shared" si="17"/>
        <v>0</v>
      </c>
      <c r="BF52" s="124">
        <f t="shared" si="17"/>
        <v>0</v>
      </c>
      <c r="BG52" s="124">
        <f t="shared" si="17"/>
        <v>0</v>
      </c>
      <c r="BH52" s="124">
        <f t="shared" si="17"/>
        <v>0</v>
      </c>
      <c r="BI52" s="124">
        <f t="shared" si="17"/>
        <v>0</v>
      </c>
      <c r="BJ52" s="124">
        <f t="shared" si="17"/>
        <v>0</v>
      </c>
      <c r="BK52" s="124">
        <f t="shared" si="17"/>
        <v>0</v>
      </c>
    </row>
    <row r="54" spans="1:63" x14ac:dyDescent="0.35">
      <c r="A54" t="s">
        <v>18</v>
      </c>
      <c r="B54" s="15">
        <f t="shared" ref="B54:BA54" si="18">B27*$G$45</f>
        <v>21194729.417741843</v>
      </c>
      <c r="C54" s="15">
        <f t="shared" si="18"/>
        <v>-0.12584371408820152</v>
      </c>
      <c r="D54" s="15">
        <f t="shared" si="18"/>
        <v>21194729.543585554</v>
      </c>
      <c r="E54" s="15">
        <f t="shared" si="18"/>
        <v>6046916.0683916705</v>
      </c>
      <c r="F54" s="15">
        <f t="shared" si="18"/>
        <v>15147813.475193886</v>
      </c>
      <c r="G54" s="15">
        <f t="shared" si="18"/>
        <v>13292.629984850444</v>
      </c>
      <c r="H54" s="15">
        <f t="shared" si="18"/>
        <v>13292.629984850444</v>
      </c>
      <c r="I54" s="15">
        <f t="shared" si="18"/>
        <v>15033.623359737738</v>
      </c>
      <c r="J54" s="15">
        <f t="shared" si="18"/>
        <v>15033.623359737738</v>
      </c>
      <c r="K54" s="15">
        <f t="shared" si="18"/>
        <v>85037.243407290138</v>
      </c>
      <c r="L54" s="15">
        <f t="shared" si="18"/>
        <v>93107.620376168867</v>
      </c>
      <c r="M54" s="15">
        <f t="shared" si="18"/>
        <v>111265.96855614592</v>
      </c>
      <c r="N54" s="15">
        <f t="shared" si="18"/>
        <v>1530517.4976726267</v>
      </c>
      <c r="O54" s="15">
        <f t="shared" si="18"/>
        <v>658583.43460927962</v>
      </c>
      <c r="P54" s="15">
        <f t="shared" si="18"/>
        <v>718641.73678191775</v>
      </c>
      <c r="Q54" s="15">
        <f t="shared" si="18"/>
        <v>929260.90402293811</v>
      </c>
      <c r="R54" s="15">
        <f t="shared" si="18"/>
        <v>1093038.3710967237</v>
      </c>
      <c r="S54" s="15">
        <f t="shared" si="18"/>
        <v>1424927.3943540766</v>
      </c>
      <c r="T54" s="15">
        <f t="shared" si="18"/>
        <v>1510432.4089719388</v>
      </c>
      <c r="U54" s="15">
        <f t="shared" si="18"/>
        <v>1525150.2798738056</v>
      </c>
      <c r="V54" s="15">
        <f t="shared" si="18"/>
        <v>1124391.4726133626</v>
      </c>
      <c r="W54" s="15">
        <f t="shared" si="18"/>
        <v>4286806.6361684343</v>
      </c>
      <c r="X54" s="15">
        <f t="shared" si="18"/>
        <v>0</v>
      </c>
      <c r="Y54" s="15">
        <f t="shared" si="18"/>
        <v>0</v>
      </c>
      <c r="Z54" s="15">
        <f t="shared" si="18"/>
        <v>0</v>
      </c>
      <c r="AA54" s="15">
        <f t="shared" si="18"/>
        <v>0</v>
      </c>
      <c r="AB54" s="15">
        <f t="shared" si="18"/>
        <v>0</v>
      </c>
      <c r="AC54" s="15">
        <f t="shared" si="18"/>
        <v>0</v>
      </c>
      <c r="AD54" s="15">
        <f t="shared" si="18"/>
        <v>0</v>
      </c>
      <c r="AE54" s="15">
        <f t="shared" si="18"/>
        <v>0</v>
      </c>
      <c r="AF54" s="15">
        <f t="shared" si="18"/>
        <v>0</v>
      </c>
      <c r="AG54" s="15">
        <f t="shared" si="18"/>
        <v>0</v>
      </c>
      <c r="AH54" s="15">
        <f t="shared" si="18"/>
        <v>0</v>
      </c>
      <c r="AI54" s="15">
        <f t="shared" si="18"/>
        <v>0</v>
      </c>
      <c r="AJ54" s="15">
        <f t="shared" si="18"/>
        <v>0</v>
      </c>
      <c r="AK54" s="15">
        <f t="shared" si="18"/>
        <v>0</v>
      </c>
      <c r="AL54" s="15">
        <f t="shared" si="18"/>
        <v>0</v>
      </c>
      <c r="AM54" s="15">
        <f t="shared" si="18"/>
        <v>0</v>
      </c>
      <c r="AN54" s="15">
        <f t="shared" si="18"/>
        <v>0</v>
      </c>
      <c r="AO54" s="15">
        <f t="shared" si="18"/>
        <v>0</v>
      </c>
      <c r="AP54" s="15">
        <f t="shared" si="18"/>
        <v>0</v>
      </c>
      <c r="AQ54" s="15">
        <f t="shared" si="18"/>
        <v>0</v>
      </c>
      <c r="AR54" s="15">
        <f t="shared" si="18"/>
        <v>0</v>
      </c>
      <c r="AS54" s="15">
        <f t="shared" si="18"/>
        <v>0</v>
      </c>
      <c r="AT54" s="15">
        <f t="shared" si="18"/>
        <v>0</v>
      </c>
      <c r="AU54" s="15">
        <f t="shared" si="18"/>
        <v>0</v>
      </c>
      <c r="AV54" s="15">
        <f t="shared" si="18"/>
        <v>0</v>
      </c>
      <c r="AW54" s="15">
        <f t="shared" si="18"/>
        <v>0</v>
      </c>
      <c r="AX54" s="15">
        <f t="shared" si="18"/>
        <v>0</v>
      </c>
      <c r="AY54" s="15">
        <f t="shared" si="18"/>
        <v>0</v>
      </c>
      <c r="AZ54" s="15">
        <f t="shared" si="18"/>
        <v>0</v>
      </c>
      <c r="BA54" s="15">
        <f t="shared" si="18"/>
        <v>0</v>
      </c>
      <c r="BB54" s="15"/>
      <c r="BC54" s="15"/>
      <c r="BD54" s="15"/>
      <c r="BE54" s="15"/>
      <c r="BF54" s="15"/>
      <c r="BG54" s="15"/>
      <c r="BH54" s="15"/>
      <c r="BI54" s="15"/>
    </row>
    <row r="55" spans="1:63" x14ac:dyDescent="0.35">
      <c r="A55" t="s">
        <v>19</v>
      </c>
      <c r="B55" s="15">
        <f t="shared" ref="B55:BA55" si="19">B28*$G$45</f>
        <v>21296128.539716102</v>
      </c>
      <c r="C55" s="15">
        <f t="shared" si="19"/>
        <v>0.21693782876431941</v>
      </c>
      <c r="D55" s="15">
        <f t="shared" si="19"/>
        <v>21296128.322778273</v>
      </c>
      <c r="E55" s="15">
        <f t="shared" si="19"/>
        <v>6046916.0683916705</v>
      </c>
      <c r="F55" s="15">
        <f t="shared" si="19"/>
        <v>15249212.254386602</v>
      </c>
      <c r="G55" s="15">
        <f t="shared" si="19"/>
        <v>13266.806734850445</v>
      </c>
      <c r="H55" s="15">
        <f t="shared" si="19"/>
        <v>13266.806734850445</v>
      </c>
      <c r="I55" s="15">
        <f t="shared" si="19"/>
        <v>15007.800109737738</v>
      </c>
      <c r="J55" s="15">
        <f t="shared" si="19"/>
        <v>15007.800109737738</v>
      </c>
      <c r="K55" s="15">
        <f t="shared" si="19"/>
        <v>85011.420157290151</v>
      </c>
      <c r="L55" s="15">
        <f t="shared" si="19"/>
        <v>93081.797126168865</v>
      </c>
      <c r="M55" s="15">
        <f t="shared" si="19"/>
        <v>111240.14530614592</v>
      </c>
      <c r="N55" s="15">
        <f t="shared" si="19"/>
        <v>1545201.5397183411</v>
      </c>
      <c r="O55" s="15">
        <f t="shared" si="19"/>
        <v>673121.94984511076</v>
      </c>
      <c r="P55" s="15">
        <f t="shared" si="19"/>
        <v>733107.48861280747</v>
      </c>
      <c r="Q55" s="15">
        <f t="shared" si="19"/>
        <v>943362.83882912097</v>
      </c>
      <c r="R55" s="15">
        <f t="shared" si="19"/>
        <v>1106994.7790930239</v>
      </c>
      <c r="S55" s="15">
        <f t="shared" si="19"/>
        <v>1438374.458515787</v>
      </c>
      <c r="T55" s="15">
        <f t="shared" si="19"/>
        <v>1523588.4195138838</v>
      </c>
      <c r="U55" s="15">
        <f t="shared" si="19"/>
        <v>1538233.5270108087</v>
      </c>
      <c r="V55" s="15">
        <f t="shared" si="19"/>
        <v>1138350.9272919132</v>
      </c>
      <c r="W55" s="15">
        <f t="shared" si="19"/>
        <v>4262993.7496770239</v>
      </c>
      <c r="X55" s="15">
        <f t="shared" si="19"/>
        <v>0</v>
      </c>
      <c r="Y55" s="15">
        <f t="shared" si="19"/>
        <v>0</v>
      </c>
      <c r="Z55" s="15">
        <f t="shared" si="19"/>
        <v>0</v>
      </c>
      <c r="AA55" s="15">
        <f t="shared" si="19"/>
        <v>0</v>
      </c>
      <c r="AB55" s="15">
        <f t="shared" si="19"/>
        <v>0</v>
      </c>
      <c r="AC55" s="15">
        <f t="shared" si="19"/>
        <v>0</v>
      </c>
      <c r="AD55" s="15">
        <f t="shared" si="19"/>
        <v>0</v>
      </c>
      <c r="AE55" s="15">
        <f t="shared" si="19"/>
        <v>0</v>
      </c>
      <c r="AF55" s="15">
        <f t="shared" si="19"/>
        <v>0</v>
      </c>
      <c r="AG55" s="15">
        <f t="shared" si="19"/>
        <v>0</v>
      </c>
      <c r="AH55" s="15">
        <f t="shared" si="19"/>
        <v>0</v>
      </c>
      <c r="AI55" s="15">
        <f t="shared" si="19"/>
        <v>0</v>
      </c>
      <c r="AJ55" s="15">
        <f t="shared" si="19"/>
        <v>0</v>
      </c>
      <c r="AK55" s="15">
        <f t="shared" si="19"/>
        <v>0</v>
      </c>
      <c r="AL55" s="15">
        <f t="shared" si="19"/>
        <v>0</v>
      </c>
      <c r="AM55" s="15">
        <f t="shared" si="19"/>
        <v>0</v>
      </c>
      <c r="AN55" s="15">
        <f t="shared" si="19"/>
        <v>0</v>
      </c>
      <c r="AO55" s="15">
        <f t="shared" si="19"/>
        <v>0</v>
      </c>
      <c r="AP55" s="15">
        <f t="shared" si="19"/>
        <v>0</v>
      </c>
      <c r="AQ55" s="15">
        <f t="shared" si="19"/>
        <v>0</v>
      </c>
      <c r="AR55" s="15">
        <f t="shared" si="19"/>
        <v>0</v>
      </c>
      <c r="AS55" s="15">
        <f t="shared" si="19"/>
        <v>0</v>
      </c>
      <c r="AT55" s="15">
        <f t="shared" si="19"/>
        <v>0</v>
      </c>
      <c r="AU55" s="15">
        <f t="shared" si="19"/>
        <v>0</v>
      </c>
      <c r="AV55" s="15">
        <f t="shared" si="19"/>
        <v>0</v>
      </c>
      <c r="AW55" s="15">
        <f t="shared" si="19"/>
        <v>0</v>
      </c>
      <c r="AX55" s="15">
        <f t="shared" si="19"/>
        <v>0</v>
      </c>
      <c r="AY55" s="15">
        <f t="shared" si="19"/>
        <v>0</v>
      </c>
      <c r="AZ55" s="15">
        <f t="shared" si="19"/>
        <v>0</v>
      </c>
      <c r="BA55" s="15">
        <f t="shared" si="19"/>
        <v>0</v>
      </c>
      <c r="BB55" s="15"/>
      <c r="BC55" s="15"/>
      <c r="BD55" s="15"/>
      <c r="BE55" s="15"/>
      <c r="BF55" s="15"/>
      <c r="BG55" s="15"/>
      <c r="BH55" s="15"/>
      <c r="BI55" s="15"/>
    </row>
    <row r="56" spans="1:63" x14ac:dyDescent="0.35">
      <c r="A56" s="125" t="s">
        <v>20</v>
      </c>
      <c r="B56" s="127">
        <f t="shared" ref="B56:BA56" si="20">B29*$G$45</f>
        <v>38514908.588888712</v>
      </c>
      <c r="C56" s="127">
        <f t="shared" si="20"/>
        <v>-1.6379039540886878E-2</v>
      </c>
      <c r="D56" s="127">
        <f t="shared" si="20"/>
        <v>38514908.605267748</v>
      </c>
      <c r="E56" s="127">
        <f t="shared" si="20"/>
        <v>11015106.864216659</v>
      </c>
      <c r="F56" s="127">
        <f t="shared" si="20"/>
        <v>27499801.741051089</v>
      </c>
      <c r="G56" s="127">
        <f t="shared" si="20"/>
        <v>23860.634386965779</v>
      </c>
      <c r="H56" s="127">
        <f t="shared" si="20"/>
        <v>23860.634386965779</v>
      </c>
      <c r="I56" s="127">
        <f t="shared" si="20"/>
        <v>27031.980970524521</v>
      </c>
      <c r="J56" s="127">
        <f t="shared" si="20"/>
        <v>27031.980970524521</v>
      </c>
      <c r="K56" s="127">
        <f t="shared" si="20"/>
        <v>143633.55256455671</v>
      </c>
      <c r="L56" s="127">
        <f t="shared" si="20"/>
        <v>156969.94175460812</v>
      </c>
      <c r="M56" s="127">
        <f t="shared" si="20"/>
        <v>208089.74372882192</v>
      </c>
      <c r="N56" s="127">
        <f t="shared" si="20"/>
        <v>304072.93279093091</v>
      </c>
      <c r="O56" s="127">
        <f t="shared" si="20"/>
        <v>366368.12806140445</v>
      </c>
      <c r="P56" s="127">
        <f t="shared" si="20"/>
        <v>406539.26246721385</v>
      </c>
      <c r="Q56" s="127">
        <f t="shared" si="20"/>
        <v>465622.10571966582</v>
      </c>
      <c r="R56" s="127">
        <f t="shared" si="20"/>
        <v>628568.22667003085</v>
      </c>
      <c r="S56" s="127">
        <f t="shared" si="20"/>
        <v>772166.60013225267</v>
      </c>
      <c r="T56" s="127">
        <f t="shared" si="20"/>
        <v>685212.14643478568</v>
      </c>
      <c r="U56" s="127">
        <f t="shared" si="20"/>
        <v>3158486.9806622858</v>
      </c>
      <c r="V56" s="127">
        <f t="shared" si="20"/>
        <v>1560334.3214949325</v>
      </c>
      <c r="W56" s="127">
        <f t="shared" si="20"/>
        <v>1470798.0794502001</v>
      </c>
      <c r="X56" s="127">
        <f t="shared" si="20"/>
        <v>1780317.9849100478</v>
      </c>
      <c r="Y56" s="127">
        <f t="shared" si="20"/>
        <v>1953040.6066486905</v>
      </c>
      <c r="Z56" s="127">
        <f t="shared" si="20"/>
        <v>2251876.5272913696</v>
      </c>
      <c r="AA56" s="127">
        <f t="shared" si="20"/>
        <v>2463948.3502798863</v>
      </c>
      <c r="AB56" s="127">
        <f t="shared" si="20"/>
        <v>1744713.6058309465</v>
      </c>
      <c r="AC56" s="127">
        <f t="shared" si="20"/>
        <v>6877257.413443476</v>
      </c>
      <c r="AD56" s="127">
        <f t="shared" si="20"/>
        <v>0</v>
      </c>
      <c r="AE56" s="127">
        <f t="shared" si="20"/>
        <v>0</v>
      </c>
      <c r="AF56" s="127">
        <f t="shared" si="20"/>
        <v>0</v>
      </c>
      <c r="AG56" s="127">
        <f t="shared" si="20"/>
        <v>0</v>
      </c>
      <c r="AH56" s="127">
        <f t="shared" si="20"/>
        <v>0</v>
      </c>
      <c r="AI56" s="127">
        <f t="shared" si="20"/>
        <v>0</v>
      </c>
      <c r="AJ56" s="127">
        <f t="shared" si="20"/>
        <v>0</v>
      </c>
      <c r="AK56" s="127">
        <f t="shared" si="20"/>
        <v>0</v>
      </c>
      <c r="AL56" s="127">
        <f t="shared" si="20"/>
        <v>0</v>
      </c>
      <c r="AM56" s="127">
        <f t="shared" si="20"/>
        <v>0</v>
      </c>
      <c r="AN56" s="127">
        <f t="shared" si="20"/>
        <v>0</v>
      </c>
      <c r="AO56" s="127">
        <f t="shared" si="20"/>
        <v>0</v>
      </c>
      <c r="AP56" s="127">
        <f t="shared" si="20"/>
        <v>0</v>
      </c>
      <c r="AQ56" s="127">
        <f t="shared" si="20"/>
        <v>0</v>
      </c>
      <c r="AR56" s="127">
        <f t="shared" si="20"/>
        <v>0</v>
      </c>
      <c r="AS56" s="127">
        <f t="shared" si="20"/>
        <v>0</v>
      </c>
      <c r="AT56" s="127">
        <f t="shared" si="20"/>
        <v>0</v>
      </c>
      <c r="AU56" s="127">
        <f t="shared" si="20"/>
        <v>0</v>
      </c>
      <c r="AV56" s="127">
        <f t="shared" si="20"/>
        <v>0</v>
      </c>
      <c r="AW56" s="127">
        <f t="shared" si="20"/>
        <v>0</v>
      </c>
      <c r="AX56" s="127">
        <f t="shared" si="20"/>
        <v>0</v>
      </c>
      <c r="AY56" s="127">
        <f t="shared" si="20"/>
        <v>0</v>
      </c>
      <c r="AZ56" s="127">
        <f t="shared" si="20"/>
        <v>0</v>
      </c>
      <c r="BA56" s="127">
        <f t="shared" si="20"/>
        <v>0</v>
      </c>
      <c r="BB56" s="127"/>
      <c r="BC56" s="127"/>
      <c r="BD56" s="127"/>
      <c r="BE56" s="127"/>
      <c r="BF56" s="127"/>
      <c r="BG56" s="127"/>
      <c r="BH56" s="127"/>
      <c r="BI56" s="127"/>
      <c r="BJ56" s="125"/>
      <c r="BK56" s="125"/>
    </row>
    <row r="57" spans="1:63" x14ac:dyDescent="0.35">
      <c r="A57" t="s">
        <v>83</v>
      </c>
      <c r="B57" s="15">
        <f t="shared" ref="B57:BA57" si="21">B30*$G$45</f>
        <v>81005766.54634665</v>
      </c>
      <c r="C57" s="15">
        <f t="shared" si="21"/>
        <v>7.4715075135231013E-2</v>
      </c>
      <c r="D57" s="124">
        <f t="shared" si="21"/>
        <v>81005766.471631572</v>
      </c>
      <c r="E57" s="124">
        <f t="shared" si="21"/>
        <v>23108939.000999998</v>
      </c>
      <c r="F57" s="15">
        <f t="shared" si="21"/>
        <v>57896827.470631577</v>
      </c>
      <c r="G57" s="124">
        <f t="shared" si="21"/>
        <v>50420.07110666667</v>
      </c>
      <c r="H57" s="124">
        <f t="shared" si="21"/>
        <v>50420.07110666667</v>
      </c>
      <c r="I57" s="124">
        <f t="shared" si="21"/>
        <v>57073.404439999998</v>
      </c>
      <c r="J57" s="124">
        <f t="shared" si="21"/>
        <v>57073.404439999998</v>
      </c>
      <c r="K57" s="124">
        <f t="shared" si="21"/>
        <v>313682.21612913697</v>
      </c>
      <c r="L57" s="124">
        <f t="shared" si="21"/>
        <v>343159.35925694584</v>
      </c>
      <c r="M57" s="124">
        <f t="shared" si="21"/>
        <v>430595.85759111377</v>
      </c>
      <c r="N57" s="124">
        <f t="shared" si="21"/>
        <v>3379791.9701818982</v>
      </c>
      <c r="O57" s="124">
        <f t="shared" si="21"/>
        <v>1698073.512515795</v>
      </c>
      <c r="P57" s="124">
        <f t="shared" si="21"/>
        <v>1858288.487861939</v>
      </c>
      <c r="Q57" s="124">
        <f t="shared" si="21"/>
        <v>2338245.8485717247</v>
      </c>
      <c r="R57" s="124">
        <f t="shared" si="21"/>
        <v>2828601.3768597785</v>
      </c>
      <c r="S57" s="124">
        <f t="shared" si="21"/>
        <v>3635468.4530021162</v>
      </c>
      <c r="T57" s="124">
        <f t="shared" si="21"/>
        <v>3719232.9749206081</v>
      </c>
      <c r="U57" s="124">
        <f t="shared" si="21"/>
        <v>6221870.7875469001</v>
      </c>
      <c r="V57" s="124">
        <f t="shared" si="21"/>
        <v>3823076.7214002083</v>
      </c>
      <c r="W57" s="124">
        <f t="shared" si="21"/>
        <v>10020598.465295658</v>
      </c>
      <c r="X57" s="124">
        <f t="shared" si="21"/>
        <v>1780317.9849100478</v>
      </c>
      <c r="Y57" s="124">
        <f t="shared" si="21"/>
        <v>1953040.6066486905</v>
      </c>
      <c r="Z57" s="124">
        <f t="shared" si="21"/>
        <v>2251876.5272913696</v>
      </c>
      <c r="AA57" s="124">
        <f t="shared" si="21"/>
        <v>2463948.3502798863</v>
      </c>
      <c r="AB57" s="124">
        <f t="shared" si="21"/>
        <v>1744713.6058309465</v>
      </c>
      <c r="AC57" s="124">
        <f t="shared" si="21"/>
        <v>6877257.413443476</v>
      </c>
      <c r="AD57" s="124">
        <f t="shared" si="21"/>
        <v>0</v>
      </c>
      <c r="AE57" s="124">
        <f t="shared" si="21"/>
        <v>0</v>
      </c>
      <c r="AF57" s="124">
        <f t="shared" si="21"/>
        <v>0</v>
      </c>
      <c r="AG57" s="124">
        <f t="shared" si="21"/>
        <v>0</v>
      </c>
      <c r="AH57" s="124">
        <f t="shared" si="21"/>
        <v>0</v>
      </c>
      <c r="AI57" s="124">
        <f t="shared" si="21"/>
        <v>0</v>
      </c>
      <c r="AJ57" s="124">
        <f t="shared" si="21"/>
        <v>0</v>
      </c>
      <c r="AK57" s="124">
        <f t="shared" si="21"/>
        <v>0</v>
      </c>
      <c r="AL57" s="124">
        <f t="shared" si="21"/>
        <v>0</v>
      </c>
      <c r="AM57" s="124">
        <f t="shared" si="21"/>
        <v>0</v>
      </c>
      <c r="AN57" s="124">
        <f t="shared" si="21"/>
        <v>0</v>
      </c>
      <c r="AO57" s="124">
        <f t="shared" si="21"/>
        <v>0</v>
      </c>
      <c r="AP57" s="124">
        <f t="shared" si="21"/>
        <v>0</v>
      </c>
      <c r="AQ57" s="124">
        <f t="shared" si="21"/>
        <v>0</v>
      </c>
      <c r="AR57" s="124">
        <f t="shared" si="21"/>
        <v>0</v>
      </c>
      <c r="AS57" s="124">
        <f t="shared" si="21"/>
        <v>0</v>
      </c>
      <c r="AT57" s="124">
        <f t="shared" si="21"/>
        <v>0</v>
      </c>
      <c r="AU57" s="124">
        <f t="shared" si="21"/>
        <v>0</v>
      </c>
      <c r="AV57" s="124">
        <f t="shared" si="21"/>
        <v>0</v>
      </c>
      <c r="AW57" s="124">
        <f t="shared" si="21"/>
        <v>0</v>
      </c>
      <c r="AX57" s="124">
        <f t="shared" si="21"/>
        <v>0</v>
      </c>
      <c r="AY57" s="124">
        <f t="shared" si="21"/>
        <v>0</v>
      </c>
      <c r="AZ57" s="124">
        <f t="shared" si="21"/>
        <v>0</v>
      </c>
      <c r="BA57" s="124">
        <f t="shared" si="21"/>
        <v>0</v>
      </c>
      <c r="BB57" s="124"/>
      <c r="BC57" s="124"/>
      <c r="BD57" s="124"/>
      <c r="BE57" s="124"/>
      <c r="BF57" s="124"/>
      <c r="BG57" s="124"/>
      <c r="BH57" s="124"/>
      <c r="BI57" s="124"/>
    </row>
    <row r="58" spans="1:63" x14ac:dyDescent="0.35">
      <c r="A58" s="125" t="s">
        <v>82</v>
      </c>
      <c r="B58" s="127">
        <f t="shared" ref="B58:BA58" si="22">B31*$G$45</f>
        <v>-9917119.0140000004</v>
      </c>
      <c r="C58" s="152">
        <f t="shared" si="22"/>
        <v>0</v>
      </c>
      <c r="D58" s="152">
        <f t="shared" si="22"/>
        <v>-9917119.0140000004</v>
      </c>
      <c r="E58" s="152">
        <f t="shared" si="22"/>
        <v>0</v>
      </c>
      <c r="F58" s="152">
        <f t="shared" si="22"/>
        <v>-9917119.0140000004</v>
      </c>
      <c r="G58" s="152">
        <f t="shared" si="22"/>
        <v>0</v>
      </c>
      <c r="H58" s="152">
        <f t="shared" si="22"/>
        <v>0</v>
      </c>
      <c r="I58" s="152">
        <f t="shared" si="22"/>
        <v>0</v>
      </c>
      <c r="J58" s="152">
        <f t="shared" si="22"/>
        <v>0</v>
      </c>
      <c r="K58" s="152">
        <f t="shared" si="22"/>
        <v>0</v>
      </c>
      <c r="L58" s="152">
        <f t="shared" si="22"/>
        <v>0</v>
      </c>
      <c r="M58" s="152">
        <f t="shared" si="22"/>
        <v>0</v>
      </c>
      <c r="N58" s="152">
        <f t="shared" si="22"/>
        <v>-1439186.3589999999</v>
      </c>
      <c r="O58" s="152">
        <f t="shared" si="22"/>
        <v>0</v>
      </c>
      <c r="P58" s="152">
        <f t="shared" si="22"/>
        <v>0</v>
      </c>
      <c r="Q58" s="152">
        <f t="shared" si="22"/>
        <v>0</v>
      </c>
      <c r="R58" s="152">
        <f t="shared" si="22"/>
        <v>0</v>
      </c>
      <c r="S58" s="152">
        <f t="shared" si="22"/>
        <v>0</v>
      </c>
      <c r="T58" s="152">
        <f t="shared" si="22"/>
        <v>0</v>
      </c>
      <c r="U58" s="152">
        <f t="shared" si="22"/>
        <v>-1310791.6629999999</v>
      </c>
      <c r="V58" s="152">
        <f t="shared" si="22"/>
        <v>0</v>
      </c>
      <c r="W58" s="152">
        <f t="shared" si="22"/>
        <v>0</v>
      </c>
      <c r="X58" s="152">
        <f t="shared" si="22"/>
        <v>0</v>
      </c>
      <c r="Y58" s="152">
        <f t="shared" si="22"/>
        <v>0</v>
      </c>
      <c r="Z58" s="152">
        <f t="shared" si="22"/>
        <v>0</v>
      </c>
      <c r="AA58" s="152">
        <f t="shared" si="22"/>
        <v>0</v>
      </c>
      <c r="AB58" s="152">
        <f t="shared" si="22"/>
        <v>0</v>
      </c>
      <c r="AC58" s="152">
        <f t="shared" si="22"/>
        <v>-7167140.9919999996</v>
      </c>
      <c r="AD58" s="152">
        <f t="shared" si="22"/>
        <v>0</v>
      </c>
      <c r="AE58" s="152">
        <f t="shared" si="22"/>
        <v>0</v>
      </c>
      <c r="AF58" s="152">
        <f t="shared" si="22"/>
        <v>0</v>
      </c>
      <c r="AG58" s="152">
        <f t="shared" si="22"/>
        <v>0</v>
      </c>
      <c r="AH58" s="152">
        <f t="shared" si="22"/>
        <v>0</v>
      </c>
      <c r="AI58" s="152">
        <f t="shared" si="22"/>
        <v>0</v>
      </c>
      <c r="AJ58" s="152">
        <f t="shared" si="22"/>
        <v>0</v>
      </c>
      <c r="AK58" s="152">
        <f t="shared" si="22"/>
        <v>0</v>
      </c>
      <c r="AL58" s="152">
        <f t="shared" si="22"/>
        <v>0</v>
      </c>
      <c r="AM58" s="152">
        <f t="shared" si="22"/>
        <v>0</v>
      </c>
      <c r="AN58" s="152">
        <f t="shared" si="22"/>
        <v>0</v>
      </c>
      <c r="AO58" s="152">
        <f t="shared" si="22"/>
        <v>0</v>
      </c>
      <c r="AP58" s="152">
        <f t="shared" si="22"/>
        <v>0</v>
      </c>
      <c r="AQ58" s="152">
        <f t="shared" si="22"/>
        <v>0</v>
      </c>
      <c r="AR58" s="152">
        <f t="shared" si="22"/>
        <v>0</v>
      </c>
      <c r="AS58" s="152">
        <f t="shared" si="22"/>
        <v>0</v>
      </c>
      <c r="AT58" s="152">
        <f t="shared" si="22"/>
        <v>0</v>
      </c>
      <c r="AU58" s="152">
        <f t="shared" si="22"/>
        <v>0</v>
      </c>
      <c r="AV58" s="152">
        <f t="shared" si="22"/>
        <v>0</v>
      </c>
      <c r="AW58" s="152">
        <f t="shared" si="22"/>
        <v>0</v>
      </c>
      <c r="AX58" s="152">
        <f t="shared" si="22"/>
        <v>0</v>
      </c>
      <c r="AY58" s="152">
        <f t="shared" si="22"/>
        <v>0</v>
      </c>
      <c r="AZ58" s="152">
        <f t="shared" si="22"/>
        <v>0</v>
      </c>
      <c r="BA58" s="152">
        <f t="shared" si="22"/>
        <v>0</v>
      </c>
      <c r="BB58" s="152"/>
      <c r="BC58" s="152"/>
      <c r="BD58" s="152"/>
      <c r="BE58" s="152"/>
      <c r="BF58" s="152"/>
      <c r="BG58" s="152"/>
      <c r="BH58" s="152"/>
      <c r="BI58" s="152"/>
      <c r="BJ58" s="125"/>
      <c r="BK58" s="125"/>
    </row>
    <row r="59" spans="1:63" x14ac:dyDescent="0.35">
      <c r="A59" s="186" t="s">
        <v>81</v>
      </c>
      <c r="B59" s="186">
        <f t="shared" ref="B59:BA59" si="23">B32*$G$45</f>
        <v>0</v>
      </c>
      <c r="C59" s="186">
        <f t="shared" si="23"/>
        <v>0</v>
      </c>
      <c r="D59" s="187">
        <f t="shared" si="23"/>
        <v>71088647.457631573</v>
      </c>
      <c r="E59" s="187">
        <f t="shared" si="23"/>
        <v>0</v>
      </c>
      <c r="F59" s="187">
        <f t="shared" si="23"/>
        <v>47979708.456631579</v>
      </c>
      <c r="G59" s="187">
        <f t="shared" si="23"/>
        <v>50420.07110666667</v>
      </c>
      <c r="H59" s="187">
        <f t="shared" si="23"/>
        <v>50420.07110666667</v>
      </c>
      <c r="I59" s="187">
        <f t="shared" si="23"/>
        <v>57073.404439999998</v>
      </c>
      <c r="J59" s="187">
        <f t="shared" si="23"/>
        <v>57073.404439999998</v>
      </c>
      <c r="K59" s="187">
        <f t="shared" si="23"/>
        <v>313682.21612913697</v>
      </c>
      <c r="L59" s="187">
        <f t="shared" si="23"/>
        <v>343159.35925694584</v>
      </c>
      <c r="M59" s="187">
        <f t="shared" si="23"/>
        <v>430595.85759111377</v>
      </c>
      <c r="N59" s="187">
        <f t="shared" si="23"/>
        <v>1940605.6111818985</v>
      </c>
      <c r="O59" s="187">
        <f t="shared" si="23"/>
        <v>1698073.512515795</v>
      </c>
      <c r="P59" s="187">
        <f t="shared" si="23"/>
        <v>1858288.487861939</v>
      </c>
      <c r="Q59" s="187">
        <f t="shared" si="23"/>
        <v>2338245.8485717247</v>
      </c>
      <c r="R59" s="187">
        <f t="shared" si="23"/>
        <v>2828601.3768597785</v>
      </c>
      <c r="S59" s="187">
        <f t="shared" si="23"/>
        <v>3635468.4530021162</v>
      </c>
      <c r="T59" s="187">
        <f t="shared" si="23"/>
        <v>3719232.9749206081</v>
      </c>
      <c r="U59" s="187">
        <f t="shared" si="23"/>
        <v>4911079.1245469004</v>
      </c>
      <c r="V59" s="187">
        <f t="shared" si="23"/>
        <v>3823076.7214002083</v>
      </c>
      <c r="W59" s="187">
        <f t="shared" si="23"/>
        <v>10020598.465295658</v>
      </c>
      <c r="X59" s="187">
        <f t="shared" si="23"/>
        <v>1780317.9849100478</v>
      </c>
      <c r="Y59" s="187">
        <f t="shared" si="23"/>
        <v>1953040.6066486905</v>
      </c>
      <c r="Z59" s="187">
        <f t="shared" si="23"/>
        <v>2251876.5272913696</v>
      </c>
      <c r="AA59" s="187">
        <f t="shared" si="23"/>
        <v>2463948.3502798863</v>
      </c>
      <c r="AB59" s="187">
        <f t="shared" si="23"/>
        <v>1744713.6058309465</v>
      </c>
      <c r="AC59" s="187">
        <f t="shared" si="23"/>
        <v>-289883.57855652412</v>
      </c>
      <c r="AD59" s="187">
        <f t="shared" si="23"/>
        <v>0</v>
      </c>
      <c r="AE59" s="187">
        <f t="shared" si="23"/>
        <v>0</v>
      </c>
      <c r="AF59" s="187">
        <f t="shared" si="23"/>
        <v>0</v>
      </c>
      <c r="AG59" s="187">
        <f t="shared" si="23"/>
        <v>0</v>
      </c>
      <c r="AH59" s="187">
        <f t="shared" si="23"/>
        <v>0</v>
      </c>
      <c r="AI59" s="187">
        <f t="shared" si="23"/>
        <v>0</v>
      </c>
      <c r="AJ59" s="187">
        <f t="shared" si="23"/>
        <v>0</v>
      </c>
      <c r="AK59" s="187">
        <f t="shared" si="23"/>
        <v>0</v>
      </c>
      <c r="AL59" s="187">
        <f t="shared" si="23"/>
        <v>0</v>
      </c>
      <c r="AM59" s="187">
        <f t="shared" si="23"/>
        <v>0</v>
      </c>
      <c r="AN59" s="187">
        <f t="shared" si="23"/>
        <v>0</v>
      </c>
      <c r="AO59" s="187">
        <f t="shared" si="23"/>
        <v>0</v>
      </c>
      <c r="AP59" s="187">
        <f t="shared" si="23"/>
        <v>0</v>
      </c>
      <c r="AQ59" s="187">
        <f t="shared" si="23"/>
        <v>0</v>
      </c>
      <c r="AR59" s="187">
        <f t="shared" si="23"/>
        <v>0</v>
      </c>
      <c r="AS59" s="187">
        <f t="shared" si="23"/>
        <v>0</v>
      </c>
      <c r="AT59" s="187">
        <f t="shared" si="23"/>
        <v>0</v>
      </c>
      <c r="AU59" s="187">
        <f t="shared" si="23"/>
        <v>0</v>
      </c>
      <c r="AV59" s="187">
        <f t="shared" si="23"/>
        <v>0</v>
      </c>
      <c r="AW59" s="187">
        <f t="shared" si="23"/>
        <v>0</v>
      </c>
      <c r="AX59" s="187">
        <f t="shared" si="23"/>
        <v>0</v>
      </c>
      <c r="AY59" s="187">
        <f t="shared" si="23"/>
        <v>0</v>
      </c>
      <c r="AZ59" s="187">
        <f t="shared" si="23"/>
        <v>0</v>
      </c>
      <c r="BA59" s="187">
        <f t="shared" si="23"/>
        <v>0</v>
      </c>
      <c r="BB59" s="187"/>
      <c r="BC59" s="187"/>
      <c r="BD59" s="187"/>
      <c r="BE59" s="187"/>
      <c r="BF59" s="187"/>
      <c r="BG59" s="187"/>
      <c r="BH59" s="187"/>
      <c r="BI59" s="187"/>
      <c r="BJ59" s="186"/>
      <c r="BK59" s="186"/>
    </row>
    <row r="60" spans="1:63" x14ac:dyDescent="0.35">
      <c r="E60" s="15"/>
    </row>
    <row r="61" spans="1:63" x14ac:dyDescent="0.35">
      <c r="A61" s="97" t="s">
        <v>55</v>
      </c>
      <c r="B61" s="100">
        <f t="shared" ref="B61:BC61" si="24">B34*$G$45</f>
        <v>42316953.486000001</v>
      </c>
      <c r="C61" s="100">
        <f t="shared" si="24"/>
        <v>0.24664765849709511</v>
      </c>
      <c r="D61" s="100">
        <f t="shared" si="24"/>
        <v>42316953.239352338</v>
      </c>
      <c r="E61" s="100">
        <f t="shared" si="24"/>
        <v>13039702.332</v>
      </c>
      <c r="F61" s="100">
        <f t="shared" si="24"/>
        <v>29277250.907352343</v>
      </c>
      <c r="G61" s="100">
        <f t="shared" si="24"/>
        <v>45967.289253164578</v>
      </c>
      <c r="H61" s="100">
        <f t="shared" si="24"/>
        <v>25334.404009718011</v>
      </c>
      <c r="I61" s="100">
        <f t="shared" si="24"/>
        <v>25334.404009718011</v>
      </c>
      <c r="J61" s="100">
        <f t="shared" si="24"/>
        <v>31165.044359718009</v>
      </c>
      <c r="K61" s="100">
        <f t="shared" si="24"/>
        <v>95608.856832563091</v>
      </c>
      <c r="L61" s="100">
        <f t="shared" si="24"/>
        <v>941409.54491340916</v>
      </c>
      <c r="M61" s="100">
        <f t="shared" si="24"/>
        <v>1142049.8268407513</v>
      </c>
      <c r="N61" s="100">
        <f t="shared" si="24"/>
        <v>1285364.3139317101</v>
      </c>
      <c r="O61" s="100">
        <f t="shared" si="24"/>
        <v>1199375.6216771344</v>
      </c>
      <c r="P61" s="100">
        <f t="shared" si="24"/>
        <v>1743970.6726227782</v>
      </c>
      <c r="Q61" s="100">
        <f t="shared" si="24"/>
        <v>1973273.8519683124</v>
      </c>
      <c r="R61" s="100">
        <f t="shared" si="24"/>
        <v>1915948.0571319277</v>
      </c>
      <c r="S61" s="100">
        <f t="shared" si="24"/>
        <v>2718509.1848412985</v>
      </c>
      <c r="T61" s="100">
        <f t="shared" si="24"/>
        <v>2947812.3641868299</v>
      </c>
      <c r="U61" s="100">
        <f t="shared" si="24"/>
        <v>2833160.7745140656</v>
      </c>
      <c r="V61" s="100">
        <f t="shared" si="24"/>
        <v>2435792.6852370226</v>
      </c>
      <c r="W61" s="100">
        <f t="shared" si="24"/>
        <v>1977507.6538128383</v>
      </c>
      <c r="X61" s="100">
        <f t="shared" si="24"/>
        <v>5939666.3572093816</v>
      </c>
      <c r="Y61" s="100">
        <f t="shared" si="24"/>
        <v>0</v>
      </c>
      <c r="Z61" s="100">
        <f t="shared" si="24"/>
        <v>0</v>
      </c>
      <c r="AA61" s="100">
        <f t="shared" si="24"/>
        <v>0</v>
      </c>
      <c r="AB61" s="100">
        <f t="shared" si="24"/>
        <v>0</v>
      </c>
      <c r="AC61" s="100">
        <f t="shared" si="24"/>
        <v>0</v>
      </c>
      <c r="AD61" s="100">
        <f t="shared" si="24"/>
        <v>0</v>
      </c>
      <c r="AE61" s="100">
        <f t="shared" si="24"/>
        <v>0</v>
      </c>
      <c r="AF61" s="100">
        <f t="shared" si="24"/>
        <v>0</v>
      </c>
      <c r="AG61" s="100">
        <f t="shared" si="24"/>
        <v>0</v>
      </c>
      <c r="AH61" s="100">
        <f t="shared" si="24"/>
        <v>0</v>
      </c>
      <c r="AI61" s="100">
        <f t="shared" si="24"/>
        <v>0</v>
      </c>
      <c r="AJ61" s="100">
        <f t="shared" si="24"/>
        <v>0</v>
      </c>
      <c r="AK61" s="100">
        <f t="shared" si="24"/>
        <v>0</v>
      </c>
      <c r="AL61" s="100">
        <f t="shared" si="24"/>
        <v>0</v>
      </c>
      <c r="AM61" s="100">
        <f t="shared" si="24"/>
        <v>0</v>
      </c>
      <c r="AN61" s="100">
        <f t="shared" si="24"/>
        <v>0</v>
      </c>
      <c r="AO61" s="100">
        <f t="shared" si="24"/>
        <v>0</v>
      </c>
      <c r="AP61" s="100">
        <f t="shared" si="24"/>
        <v>0</v>
      </c>
      <c r="AQ61" s="100">
        <f t="shared" si="24"/>
        <v>0</v>
      </c>
      <c r="AR61" s="100">
        <f t="shared" si="24"/>
        <v>0</v>
      </c>
      <c r="AS61" s="100">
        <f t="shared" si="24"/>
        <v>0</v>
      </c>
      <c r="AT61" s="100">
        <f t="shared" si="24"/>
        <v>0</v>
      </c>
      <c r="AU61" s="100">
        <f t="shared" si="24"/>
        <v>0</v>
      </c>
      <c r="AV61" s="100">
        <f t="shared" si="24"/>
        <v>0</v>
      </c>
      <c r="AW61" s="100">
        <f t="shared" si="24"/>
        <v>0</v>
      </c>
      <c r="AX61" s="100">
        <f t="shared" si="24"/>
        <v>0</v>
      </c>
      <c r="AY61" s="100">
        <f t="shared" si="24"/>
        <v>0</v>
      </c>
      <c r="AZ61" s="100">
        <f t="shared" si="24"/>
        <v>0</v>
      </c>
      <c r="BA61" s="100">
        <f t="shared" si="24"/>
        <v>0</v>
      </c>
      <c r="BB61" s="100">
        <f t="shared" si="24"/>
        <v>0</v>
      </c>
      <c r="BC61" s="100">
        <f t="shared" si="24"/>
        <v>0</v>
      </c>
      <c r="BD61" s="97"/>
      <c r="BE61" s="97"/>
      <c r="BF61" s="97"/>
      <c r="BG61" s="97"/>
      <c r="BH61" s="97"/>
      <c r="BI61" s="97"/>
      <c r="BJ61" s="97"/>
      <c r="BK61" s="97"/>
    </row>
    <row r="62" spans="1:63" x14ac:dyDescent="0.35">
      <c r="E62" s="15"/>
    </row>
    <row r="63" spans="1:63" x14ac:dyDescent="0.35">
      <c r="A63" s="97" t="s">
        <v>62</v>
      </c>
      <c r="B63" s="100">
        <f t="shared" ref="B63:BC63" si="25">B36*$G$45</f>
        <v>152027451.17419001</v>
      </c>
      <c r="C63" s="100">
        <f t="shared" si="25"/>
        <v>-1.3299604952335358E-2</v>
      </c>
      <c r="D63" s="100">
        <f t="shared" si="25"/>
        <v>152027451.1874896</v>
      </c>
      <c r="E63" s="100">
        <f t="shared" si="25"/>
        <v>38880903.358000003</v>
      </c>
      <c r="F63" s="100">
        <f t="shared" si="25"/>
        <v>113146547.82948962</v>
      </c>
      <c r="G63" s="188">
        <f t="shared" si="25"/>
        <v>14388.420679544688</v>
      </c>
      <c r="H63" s="188">
        <f t="shared" si="25"/>
        <v>147853.21423292134</v>
      </c>
      <c r="I63" s="188">
        <f t="shared" si="25"/>
        <v>25323.45230394083</v>
      </c>
      <c r="J63" s="188">
        <f t="shared" si="25"/>
        <v>567354.47100773419</v>
      </c>
      <c r="K63" s="188">
        <f t="shared" si="25"/>
        <v>679105.42230580328</v>
      </c>
      <c r="L63" s="188">
        <f t="shared" si="25"/>
        <v>899842.03922822094</v>
      </c>
      <c r="M63" s="188">
        <f t="shared" si="25"/>
        <v>2596891.3809503145</v>
      </c>
      <c r="N63" s="188">
        <f t="shared" si="25"/>
        <v>1279055.4755633951</v>
      </c>
      <c r="O63" s="188">
        <f t="shared" si="25"/>
        <v>890663.47051820077</v>
      </c>
      <c r="P63" s="188">
        <f t="shared" si="25"/>
        <v>712392.51072215778</v>
      </c>
      <c r="Q63" s="188">
        <f t="shared" si="25"/>
        <v>1576279.8829236834</v>
      </c>
      <c r="R63" s="188">
        <f t="shared" si="25"/>
        <v>1813515.9843748962</v>
      </c>
      <c r="S63" s="188">
        <f t="shared" si="25"/>
        <v>2086671.3520487787</v>
      </c>
      <c r="T63" s="188">
        <f t="shared" si="25"/>
        <v>3141164.6267881505</v>
      </c>
      <c r="U63" s="188">
        <f t="shared" si="25"/>
        <v>3906465.9588805609</v>
      </c>
      <c r="V63" s="188">
        <f t="shared" si="25"/>
        <v>4081055.2405758905</v>
      </c>
      <c r="W63" s="188">
        <f t="shared" si="25"/>
        <v>4488100.9288693927</v>
      </c>
      <c r="X63" s="188">
        <f t="shared" si="25"/>
        <v>5350926.7560729692</v>
      </c>
      <c r="Y63" s="188">
        <f t="shared" si="25"/>
        <v>5700231.3295041956</v>
      </c>
      <c r="Z63" s="188">
        <f t="shared" si="25"/>
        <v>5690672.2210596763</v>
      </c>
      <c r="AA63" s="188">
        <f t="shared" si="25"/>
        <v>4807887.9518734757</v>
      </c>
      <c r="AB63" s="188">
        <f t="shared" si="25"/>
        <v>3458800.7904625172</v>
      </c>
      <c r="AC63" s="188">
        <f t="shared" si="25"/>
        <v>10777829.268461809</v>
      </c>
      <c r="AD63" s="188">
        <f t="shared" si="25"/>
        <v>1996301.1318273782</v>
      </c>
      <c r="AE63" s="188">
        <f t="shared" si="25"/>
        <v>2154699.8864890784</v>
      </c>
      <c r="AF63" s="188">
        <f t="shared" si="25"/>
        <v>2860811.8436814588</v>
      </c>
      <c r="AG63" s="188">
        <f t="shared" si="25"/>
        <v>3131306.7362043024</v>
      </c>
      <c r="AH63" s="188">
        <f t="shared" si="25"/>
        <v>4148572.5133803352</v>
      </c>
      <c r="AI63" s="188">
        <f t="shared" si="25"/>
        <v>4726079.4623112585</v>
      </c>
      <c r="AJ63" s="188">
        <f t="shared" si="25"/>
        <v>4847259.252647792</v>
      </c>
      <c r="AK63" s="188">
        <f t="shared" si="25"/>
        <v>3180137.4246486016</v>
      </c>
      <c r="AL63" s="188">
        <f t="shared" si="25"/>
        <v>8045621.2259536153</v>
      </c>
      <c r="AM63" s="188">
        <f t="shared" si="25"/>
        <v>972227.59241070657</v>
      </c>
      <c r="AN63" s="188">
        <f t="shared" si="25"/>
        <v>931162.42196597659</v>
      </c>
      <c r="AO63" s="188">
        <f t="shared" si="25"/>
        <v>1195835.8486304486</v>
      </c>
      <c r="AP63" s="188">
        <f t="shared" si="25"/>
        <v>1270299.2672345606</v>
      </c>
      <c r="AQ63" s="188">
        <f t="shared" si="25"/>
        <v>1601033.0887204658</v>
      </c>
      <c r="AR63" s="188">
        <f t="shared" si="25"/>
        <v>1816115.2876726387</v>
      </c>
      <c r="AS63" s="188">
        <f t="shared" si="25"/>
        <v>1862526.6373867292</v>
      </c>
      <c r="AT63" s="188">
        <f t="shared" si="25"/>
        <v>1249269.1848121036</v>
      </c>
      <c r="AU63" s="188">
        <f t="shared" si="25"/>
        <v>2464816.8741039447</v>
      </c>
      <c r="AV63" s="188">
        <f t="shared" si="25"/>
        <v>0</v>
      </c>
      <c r="AW63" s="188">
        <f t="shared" si="25"/>
        <v>0</v>
      </c>
      <c r="AX63" s="188">
        <f t="shared" si="25"/>
        <v>0</v>
      </c>
      <c r="AY63" s="188">
        <f t="shared" si="25"/>
        <v>0</v>
      </c>
      <c r="AZ63" s="188">
        <f t="shared" si="25"/>
        <v>0</v>
      </c>
      <c r="BA63" s="188">
        <f t="shared" si="25"/>
        <v>0</v>
      </c>
      <c r="BB63" s="188">
        <f t="shared" si="25"/>
        <v>0</v>
      </c>
      <c r="BC63" s="188">
        <f t="shared" si="25"/>
        <v>0</v>
      </c>
      <c r="BD63" s="97"/>
      <c r="BE63" s="97"/>
      <c r="BF63" s="97"/>
      <c r="BG63" s="97"/>
      <c r="BH63" s="97"/>
      <c r="BI63" s="97"/>
      <c r="BJ63" s="97"/>
      <c r="BK63" s="97"/>
    </row>
    <row r="68" spans="1:52" x14ac:dyDescent="0.35">
      <c r="G68" s="191">
        <f>G47</f>
        <v>45397.6875</v>
      </c>
      <c r="H68" s="191">
        <f t="shared" ref="H68:AZ68" si="26">H47</f>
        <v>45428.125</v>
      </c>
      <c r="I68" s="191">
        <f t="shared" si="26"/>
        <v>45458.5625</v>
      </c>
      <c r="J68" s="191">
        <f t="shared" si="26"/>
        <v>45489</v>
      </c>
      <c r="K68" s="191">
        <f t="shared" si="26"/>
        <v>45519.4375</v>
      </c>
      <c r="L68" s="191">
        <f t="shared" si="26"/>
        <v>45549.875</v>
      </c>
      <c r="M68" s="191">
        <f t="shared" si="26"/>
        <v>45580.3125</v>
      </c>
      <c r="N68" s="191">
        <f t="shared" si="26"/>
        <v>45610.75</v>
      </c>
      <c r="O68" s="191">
        <f t="shared" si="26"/>
        <v>45641.1875</v>
      </c>
      <c r="P68" s="191">
        <f t="shared" si="26"/>
        <v>45671.625</v>
      </c>
      <c r="Q68" s="191">
        <f t="shared" si="26"/>
        <v>45702.0625</v>
      </c>
      <c r="R68" s="191">
        <f t="shared" si="26"/>
        <v>45732.5</v>
      </c>
      <c r="S68" s="191">
        <f t="shared" si="26"/>
        <v>45762.9375</v>
      </c>
      <c r="T68" s="191">
        <f t="shared" si="26"/>
        <v>45793.375</v>
      </c>
      <c r="U68" s="191">
        <f t="shared" si="26"/>
        <v>45823.8125</v>
      </c>
      <c r="V68" s="191">
        <f t="shared" si="26"/>
        <v>45854.25</v>
      </c>
      <c r="W68" s="191">
        <f t="shared" si="26"/>
        <v>45884.6875</v>
      </c>
      <c r="X68" s="191">
        <f t="shared" si="26"/>
        <v>45915.125</v>
      </c>
      <c r="Y68" s="191">
        <f t="shared" si="26"/>
        <v>45945.5625</v>
      </c>
      <c r="Z68" s="191">
        <f t="shared" si="26"/>
        <v>45976</v>
      </c>
      <c r="AA68" s="191">
        <f t="shared" si="26"/>
        <v>46006.4375</v>
      </c>
      <c r="AB68" s="191">
        <f t="shared" si="26"/>
        <v>46036.875</v>
      </c>
      <c r="AC68" s="191">
        <f t="shared" si="26"/>
        <v>46067.3125</v>
      </c>
      <c r="AD68" s="191">
        <f t="shared" si="26"/>
        <v>46097.75</v>
      </c>
      <c r="AE68" s="191">
        <f t="shared" si="26"/>
        <v>46128.1875</v>
      </c>
      <c r="AF68" s="191">
        <f t="shared" si="26"/>
        <v>46158.625</v>
      </c>
      <c r="AG68" s="191">
        <f t="shared" si="26"/>
        <v>46189.0625</v>
      </c>
      <c r="AH68" s="191">
        <f t="shared" si="26"/>
        <v>46219.5</v>
      </c>
      <c r="AI68" s="191">
        <f t="shared" si="26"/>
        <v>46250</v>
      </c>
      <c r="AJ68" s="191">
        <f t="shared" si="26"/>
        <v>46281</v>
      </c>
      <c r="AK68" s="191">
        <f t="shared" si="26"/>
        <v>46311</v>
      </c>
      <c r="AL68" s="191">
        <f t="shared" si="26"/>
        <v>46342</v>
      </c>
      <c r="AM68" s="191">
        <f t="shared" si="26"/>
        <v>46372</v>
      </c>
      <c r="AN68" s="191">
        <f t="shared" si="26"/>
        <v>46403</v>
      </c>
      <c r="AO68" s="191">
        <f t="shared" si="26"/>
        <v>46434</v>
      </c>
      <c r="AP68" s="191">
        <f t="shared" si="26"/>
        <v>46462</v>
      </c>
      <c r="AQ68" s="191">
        <f t="shared" si="26"/>
        <v>46493</v>
      </c>
      <c r="AR68" s="191">
        <f t="shared" si="26"/>
        <v>46523</v>
      </c>
      <c r="AS68" s="191">
        <f t="shared" si="26"/>
        <v>46554</v>
      </c>
      <c r="AT68" s="191">
        <f t="shared" si="26"/>
        <v>46584</v>
      </c>
      <c r="AU68" s="191">
        <f t="shared" si="26"/>
        <v>46615</v>
      </c>
      <c r="AV68" s="191">
        <f t="shared" si="26"/>
        <v>46646</v>
      </c>
      <c r="AW68" s="191">
        <f t="shared" si="26"/>
        <v>46676</v>
      </c>
      <c r="AX68" s="191">
        <f t="shared" si="26"/>
        <v>46707</v>
      </c>
      <c r="AY68" s="191">
        <f t="shared" si="26"/>
        <v>46737</v>
      </c>
      <c r="AZ68" s="191">
        <f t="shared" si="26"/>
        <v>46768</v>
      </c>
    </row>
    <row r="69" spans="1:52" x14ac:dyDescent="0.35">
      <c r="A69" t="s">
        <v>133</v>
      </c>
      <c r="G69" s="192">
        <v>0</v>
      </c>
      <c r="H69" s="192">
        <v>0</v>
      </c>
      <c r="I69" s="192">
        <v>0</v>
      </c>
      <c r="J69" s="192">
        <v>0</v>
      </c>
      <c r="K69" s="192">
        <v>0</v>
      </c>
      <c r="L69" s="192">
        <v>0</v>
      </c>
      <c r="M69" s="192">
        <v>0</v>
      </c>
      <c r="N69" s="192">
        <v>0</v>
      </c>
      <c r="O69" s="192">
        <v>0</v>
      </c>
      <c r="P69" s="192">
        <v>0</v>
      </c>
      <c r="Q69" s="192">
        <v>0</v>
      </c>
      <c r="R69" s="192">
        <v>0</v>
      </c>
      <c r="S69" s="192">
        <v>0</v>
      </c>
      <c r="T69" s="192">
        <v>0</v>
      </c>
      <c r="U69" s="192">
        <v>0</v>
      </c>
      <c r="V69" s="192">
        <v>0</v>
      </c>
      <c r="W69" s="192">
        <v>0</v>
      </c>
      <c r="X69" s="192">
        <v>0</v>
      </c>
      <c r="Y69" s="192">
        <v>0</v>
      </c>
      <c r="Z69" s="192">
        <v>0</v>
      </c>
      <c r="AA69" s="192">
        <v>0</v>
      </c>
      <c r="AB69" s="192">
        <v>0</v>
      </c>
      <c r="AC69" s="192">
        <v>0</v>
      </c>
      <c r="AD69" s="192">
        <v>0</v>
      </c>
      <c r="AE69" s="192">
        <v>0</v>
      </c>
      <c r="AF69" s="192">
        <v>0</v>
      </c>
      <c r="AG69" s="192">
        <v>0</v>
      </c>
      <c r="AH69" s="192">
        <v>0</v>
      </c>
      <c r="AI69" s="192">
        <v>0</v>
      </c>
      <c r="AJ69" s="192">
        <v>0</v>
      </c>
      <c r="AK69" s="192">
        <v>0</v>
      </c>
      <c r="AL69" s="192">
        <v>0</v>
      </c>
      <c r="AM69" s="192">
        <v>0</v>
      </c>
      <c r="AN69" s="192">
        <v>0</v>
      </c>
      <c r="AO69" s="192">
        <v>0</v>
      </c>
      <c r="AP69" s="192">
        <v>0</v>
      </c>
      <c r="AQ69" s="192">
        <v>0</v>
      </c>
      <c r="AR69" s="192">
        <v>0</v>
      </c>
      <c r="AS69" s="192">
        <v>0</v>
      </c>
      <c r="AT69" s="192">
        <v>0</v>
      </c>
      <c r="AU69" s="192">
        <v>0</v>
      </c>
      <c r="AV69" s="192">
        <v>0</v>
      </c>
      <c r="AW69" s="192">
        <v>0</v>
      </c>
      <c r="AX69" s="192">
        <v>0</v>
      </c>
      <c r="AY69" s="192">
        <v>0</v>
      </c>
      <c r="AZ69" s="192">
        <v>0</v>
      </c>
    </row>
    <row r="70" spans="1:52" x14ac:dyDescent="0.35">
      <c r="A70" t="s">
        <v>134</v>
      </c>
      <c r="G70" s="192">
        <v>0</v>
      </c>
      <c r="H70" s="192">
        <v>0</v>
      </c>
      <c r="I70" s="192">
        <v>0</v>
      </c>
      <c r="J70" s="192">
        <v>0</v>
      </c>
      <c r="K70" s="192">
        <v>0</v>
      </c>
      <c r="L70" s="192">
        <v>0</v>
      </c>
      <c r="M70" s="192">
        <v>0</v>
      </c>
      <c r="N70" s="192">
        <v>0</v>
      </c>
      <c r="O70" s="192">
        <v>0</v>
      </c>
      <c r="P70" s="192">
        <v>0</v>
      </c>
      <c r="Q70" s="192">
        <v>0</v>
      </c>
      <c r="R70" s="192">
        <v>0</v>
      </c>
      <c r="S70" s="192">
        <v>0</v>
      </c>
      <c r="T70" s="192">
        <v>0</v>
      </c>
      <c r="U70" s="192">
        <v>0</v>
      </c>
      <c r="V70" s="192">
        <v>0</v>
      </c>
      <c r="W70" s="192">
        <v>0</v>
      </c>
      <c r="X70" s="192">
        <v>0</v>
      </c>
      <c r="Y70" s="192">
        <v>0</v>
      </c>
      <c r="Z70" s="192">
        <v>0</v>
      </c>
      <c r="AA70" s="192">
        <v>0</v>
      </c>
      <c r="AB70" s="192">
        <v>0</v>
      </c>
      <c r="AC70" s="192">
        <v>0</v>
      </c>
      <c r="AD70" s="192">
        <v>0</v>
      </c>
      <c r="AE70" s="192">
        <v>0</v>
      </c>
      <c r="AF70" s="192">
        <v>0</v>
      </c>
      <c r="AG70" s="192">
        <v>0</v>
      </c>
      <c r="AH70" s="192">
        <v>0</v>
      </c>
      <c r="AI70" s="192">
        <v>0</v>
      </c>
      <c r="AJ70" s="192">
        <v>0</v>
      </c>
      <c r="AK70" s="192">
        <v>0</v>
      </c>
      <c r="AL70" s="192">
        <v>0</v>
      </c>
      <c r="AM70" s="192">
        <v>0</v>
      </c>
      <c r="AN70" s="192">
        <v>0</v>
      </c>
      <c r="AO70" s="192">
        <v>0</v>
      </c>
      <c r="AP70" s="192">
        <v>0</v>
      </c>
      <c r="AQ70" s="192">
        <v>0</v>
      </c>
      <c r="AR70" s="192">
        <v>0</v>
      </c>
      <c r="AS70" s="192">
        <v>0</v>
      </c>
      <c r="AT70" s="192">
        <v>0</v>
      </c>
      <c r="AU70" s="192">
        <v>0</v>
      </c>
      <c r="AV70" s="192">
        <v>0</v>
      </c>
      <c r="AW70" s="192">
        <v>0</v>
      </c>
      <c r="AX70" s="192">
        <v>0</v>
      </c>
      <c r="AY70" s="192">
        <v>0</v>
      </c>
      <c r="AZ70" s="192">
        <v>0</v>
      </c>
    </row>
    <row r="71" spans="1:52" x14ac:dyDescent="0.35">
      <c r="A71" t="s">
        <v>135</v>
      </c>
      <c r="G71" s="192">
        <v>0</v>
      </c>
      <c r="H71" s="192">
        <v>0</v>
      </c>
      <c r="I71" s="192">
        <v>0</v>
      </c>
      <c r="J71" s="192">
        <v>0</v>
      </c>
      <c r="K71" s="192">
        <v>0</v>
      </c>
      <c r="L71" s="192">
        <v>0</v>
      </c>
      <c r="M71" s="192">
        <v>0</v>
      </c>
      <c r="N71" s="192">
        <v>0</v>
      </c>
      <c r="O71" s="192">
        <v>0</v>
      </c>
      <c r="P71" s="192">
        <v>0</v>
      </c>
      <c r="Q71" s="192">
        <v>0</v>
      </c>
      <c r="R71" s="192">
        <v>0</v>
      </c>
      <c r="S71" s="192">
        <v>0</v>
      </c>
      <c r="T71" s="192">
        <v>0</v>
      </c>
      <c r="U71" s="192">
        <v>0</v>
      </c>
      <c r="V71" s="192">
        <v>0</v>
      </c>
      <c r="W71" s="192">
        <v>0</v>
      </c>
      <c r="X71" s="192">
        <v>0</v>
      </c>
      <c r="Y71" s="192">
        <v>0</v>
      </c>
      <c r="Z71" s="192">
        <v>0</v>
      </c>
      <c r="AA71" s="192">
        <v>0</v>
      </c>
      <c r="AB71" s="192">
        <v>0</v>
      </c>
      <c r="AC71" s="192">
        <v>0</v>
      </c>
      <c r="AD71" s="192">
        <v>0</v>
      </c>
      <c r="AE71" s="192">
        <v>0</v>
      </c>
      <c r="AF71" s="192">
        <v>0</v>
      </c>
      <c r="AG71" s="192">
        <v>0</v>
      </c>
      <c r="AH71" s="192">
        <v>0</v>
      </c>
      <c r="AI71" s="192">
        <v>0</v>
      </c>
      <c r="AJ71" s="192">
        <v>0</v>
      </c>
      <c r="AK71" s="192">
        <v>0</v>
      </c>
      <c r="AL71" s="192">
        <v>0</v>
      </c>
      <c r="AM71" s="192">
        <v>0</v>
      </c>
      <c r="AN71" s="192">
        <v>0</v>
      </c>
      <c r="AO71" s="192">
        <v>0</v>
      </c>
      <c r="AP71" s="192">
        <v>0</v>
      </c>
      <c r="AQ71" s="192">
        <v>0</v>
      </c>
      <c r="AR71" s="192">
        <v>0</v>
      </c>
      <c r="AS71" s="192">
        <v>0</v>
      </c>
      <c r="AT71" s="192">
        <v>0</v>
      </c>
      <c r="AU71" s="192">
        <v>0</v>
      </c>
      <c r="AV71" s="192">
        <v>0</v>
      </c>
      <c r="AW71" s="192">
        <v>0</v>
      </c>
      <c r="AX71" s="192">
        <v>0</v>
      </c>
      <c r="AY71" s="192">
        <v>0</v>
      </c>
      <c r="AZ71" s="192">
        <v>0</v>
      </c>
    </row>
    <row r="72" spans="1:52" x14ac:dyDescent="0.35">
      <c r="A72" t="s">
        <v>136</v>
      </c>
      <c r="G72" s="192">
        <v>0</v>
      </c>
      <c r="H72" s="192">
        <v>0</v>
      </c>
      <c r="I72" s="192">
        <v>0</v>
      </c>
      <c r="J72" s="192">
        <v>0</v>
      </c>
      <c r="K72" s="192">
        <v>0</v>
      </c>
      <c r="L72" s="192">
        <v>0</v>
      </c>
      <c r="M72" s="192">
        <v>0</v>
      </c>
      <c r="N72" s="192">
        <v>0</v>
      </c>
      <c r="O72" s="192">
        <v>0</v>
      </c>
      <c r="P72" s="192">
        <v>0</v>
      </c>
      <c r="Q72" s="192">
        <v>0</v>
      </c>
      <c r="R72" s="192">
        <v>0</v>
      </c>
      <c r="S72" s="192">
        <v>0</v>
      </c>
      <c r="T72" s="192">
        <v>0</v>
      </c>
      <c r="U72" s="192">
        <v>0</v>
      </c>
      <c r="V72" s="192">
        <v>0</v>
      </c>
      <c r="W72" s="192">
        <v>0</v>
      </c>
      <c r="X72" s="192">
        <v>0</v>
      </c>
      <c r="Y72" s="192">
        <v>0</v>
      </c>
      <c r="Z72" s="192">
        <v>0</v>
      </c>
      <c r="AA72" s="192">
        <v>0</v>
      </c>
      <c r="AB72" s="192">
        <v>0</v>
      </c>
      <c r="AC72" s="192">
        <v>0</v>
      </c>
      <c r="AD72" s="192">
        <v>0</v>
      </c>
      <c r="AE72" s="192">
        <v>0</v>
      </c>
      <c r="AF72" s="192">
        <v>0</v>
      </c>
      <c r="AG72" s="192">
        <v>0</v>
      </c>
      <c r="AH72" s="192">
        <v>0</v>
      </c>
      <c r="AI72" s="192">
        <v>0</v>
      </c>
      <c r="AJ72" s="192">
        <v>0</v>
      </c>
      <c r="AK72" s="192">
        <v>0</v>
      </c>
      <c r="AL72" s="192">
        <v>0</v>
      </c>
      <c r="AM72" s="192">
        <v>0</v>
      </c>
      <c r="AN72" s="192">
        <v>0</v>
      </c>
      <c r="AO72" s="192">
        <v>0</v>
      </c>
      <c r="AP72" s="192">
        <v>0</v>
      </c>
      <c r="AQ72" s="192">
        <v>0</v>
      </c>
      <c r="AR72" s="192">
        <v>0</v>
      </c>
      <c r="AS72" s="192">
        <v>0</v>
      </c>
      <c r="AT72" s="192">
        <v>0</v>
      </c>
      <c r="AU72" s="192">
        <v>0</v>
      </c>
      <c r="AV72" s="192">
        <v>0</v>
      </c>
      <c r="AW72" s="192">
        <v>0</v>
      </c>
      <c r="AX72" s="192">
        <v>0</v>
      </c>
      <c r="AY72" s="192">
        <v>0</v>
      </c>
      <c r="AZ72" s="192">
        <v>0</v>
      </c>
    </row>
    <row r="73" spans="1:52" x14ac:dyDescent="0.35">
      <c r="A73" t="s">
        <v>137</v>
      </c>
      <c r="G73" s="192">
        <f>+G61</f>
        <v>45967.289253164578</v>
      </c>
      <c r="H73" s="192">
        <f t="shared" ref="H73:AZ73" si="27">+H61</f>
        <v>25334.404009718011</v>
      </c>
      <c r="I73" s="192">
        <f t="shared" si="27"/>
        <v>25334.404009718011</v>
      </c>
      <c r="J73" s="192">
        <f t="shared" si="27"/>
        <v>31165.044359718009</v>
      </c>
      <c r="K73" s="192">
        <f t="shared" si="27"/>
        <v>95608.856832563091</v>
      </c>
      <c r="L73" s="192">
        <f t="shared" si="27"/>
        <v>941409.54491340916</v>
      </c>
      <c r="M73" s="192">
        <f t="shared" si="27"/>
        <v>1142049.8268407513</v>
      </c>
      <c r="N73" s="192">
        <f t="shared" si="27"/>
        <v>1285364.3139317101</v>
      </c>
      <c r="O73" s="192">
        <f t="shared" si="27"/>
        <v>1199375.6216771344</v>
      </c>
      <c r="P73" s="192">
        <f t="shared" si="27"/>
        <v>1743970.6726227782</v>
      </c>
      <c r="Q73" s="192">
        <f t="shared" si="27"/>
        <v>1973273.8519683124</v>
      </c>
      <c r="R73" s="192">
        <f t="shared" si="27"/>
        <v>1915948.0571319277</v>
      </c>
      <c r="S73" s="192">
        <f t="shared" si="27"/>
        <v>2718509.1848412985</v>
      </c>
      <c r="T73" s="192">
        <f t="shared" si="27"/>
        <v>2947812.3641868299</v>
      </c>
      <c r="U73" s="192">
        <f t="shared" si="27"/>
        <v>2833160.7745140656</v>
      </c>
      <c r="V73" s="192">
        <f t="shared" si="27"/>
        <v>2435792.6852370226</v>
      </c>
      <c r="W73" s="192">
        <f t="shared" si="27"/>
        <v>1977507.6538128383</v>
      </c>
      <c r="X73" s="192">
        <f t="shared" si="27"/>
        <v>5939666.3572093816</v>
      </c>
      <c r="Y73" s="192">
        <f t="shared" si="27"/>
        <v>0</v>
      </c>
      <c r="Z73" s="192">
        <f t="shared" si="27"/>
        <v>0</v>
      </c>
      <c r="AA73" s="192">
        <f t="shared" si="27"/>
        <v>0</v>
      </c>
      <c r="AB73" s="192">
        <f t="shared" si="27"/>
        <v>0</v>
      </c>
      <c r="AC73" s="192">
        <f t="shared" si="27"/>
        <v>0</v>
      </c>
      <c r="AD73" s="192">
        <f t="shared" si="27"/>
        <v>0</v>
      </c>
      <c r="AE73" s="192">
        <f t="shared" si="27"/>
        <v>0</v>
      </c>
      <c r="AF73" s="192">
        <f t="shared" si="27"/>
        <v>0</v>
      </c>
      <c r="AG73" s="192">
        <f t="shared" si="27"/>
        <v>0</v>
      </c>
      <c r="AH73" s="192">
        <f t="shared" si="27"/>
        <v>0</v>
      </c>
      <c r="AI73" s="192">
        <f t="shared" si="27"/>
        <v>0</v>
      </c>
      <c r="AJ73" s="192">
        <f t="shared" si="27"/>
        <v>0</v>
      </c>
      <c r="AK73" s="192">
        <f t="shared" si="27"/>
        <v>0</v>
      </c>
      <c r="AL73" s="192">
        <f t="shared" si="27"/>
        <v>0</v>
      </c>
      <c r="AM73" s="192">
        <f t="shared" si="27"/>
        <v>0</v>
      </c>
      <c r="AN73" s="192">
        <f t="shared" si="27"/>
        <v>0</v>
      </c>
      <c r="AO73" s="192">
        <f t="shared" si="27"/>
        <v>0</v>
      </c>
      <c r="AP73" s="192">
        <f t="shared" si="27"/>
        <v>0</v>
      </c>
      <c r="AQ73" s="192">
        <f t="shared" si="27"/>
        <v>0</v>
      </c>
      <c r="AR73" s="192">
        <f t="shared" si="27"/>
        <v>0</v>
      </c>
      <c r="AS73" s="192">
        <f t="shared" si="27"/>
        <v>0</v>
      </c>
      <c r="AT73" s="192">
        <f t="shared" si="27"/>
        <v>0</v>
      </c>
      <c r="AU73" s="192">
        <f t="shared" si="27"/>
        <v>0</v>
      </c>
      <c r="AV73" s="192">
        <f t="shared" si="27"/>
        <v>0</v>
      </c>
      <c r="AW73" s="192">
        <f t="shared" si="27"/>
        <v>0</v>
      </c>
      <c r="AX73" s="192">
        <f t="shared" si="27"/>
        <v>0</v>
      </c>
      <c r="AY73" s="192">
        <f t="shared" si="27"/>
        <v>0</v>
      </c>
      <c r="AZ73" s="192">
        <f t="shared" si="27"/>
        <v>0</v>
      </c>
    </row>
    <row r="74" spans="1:52" x14ac:dyDescent="0.35">
      <c r="A74" t="s">
        <v>138</v>
      </c>
      <c r="G74" s="192">
        <v>0</v>
      </c>
      <c r="H74" s="192">
        <v>0</v>
      </c>
      <c r="I74" s="192">
        <v>0</v>
      </c>
      <c r="J74" s="192">
        <v>0</v>
      </c>
      <c r="K74" s="192">
        <v>0</v>
      </c>
      <c r="L74" s="192">
        <v>0</v>
      </c>
      <c r="M74" s="192">
        <v>0</v>
      </c>
      <c r="N74" s="192">
        <v>0</v>
      </c>
      <c r="O74" s="192">
        <v>0</v>
      </c>
      <c r="P74" s="192">
        <v>0</v>
      </c>
      <c r="Q74" s="192">
        <v>0</v>
      </c>
      <c r="R74" s="192">
        <v>0</v>
      </c>
      <c r="S74" s="192">
        <v>0</v>
      </c>
      <c r="T74" s="192">
        <v>0</v>
      </c>
      <c r="U74" s="192">
        <v>0</v>
      </c>
      <c r="V74" s="192">
        <v>0</v>
      </c>
      <c r="W74" s="192">
        <v>0</v>
      </c>
      <c r="X74" s="192">
        <v>0</v>
      </c>
      <c r="Y74" s="192">
        <v>0</v>
      </c>
      <c r="Z74" s="192">
        <v>0</v>
      </c>
      <c r="AA74" s="192">
        <v>0</v>
      </c>
      <c r="AB74" s="192">
        <v>0</v>
      </c>
      <c r="AC74" s="192">
        <v>0</v>
      </c>
      <c r="AD74" s="192">
        <v>0</v>
      </c>
      <c r="AE74" s="192">
        <v>0</v>
      </c>
      <c r="AF74" s="192">
        <v>0</v>
      </c>
      <c r="AG74" s="192">
        <v>0</v>
      </c>
      <c r="AH74" s="192">
        <v>0</v>
      </c>
      <c r="AI74" s="192">
        <v>0</v>
      </c>
      <c r="AJ74" s="192">
        <v>0</v>
      </c>
      <c r="AK74" s="192">
        <v>0</v>
      </c>
      <c r="AL74" s="192">
        <v>0</v>
      </c>
      <c r="AM74" s="192">
        <v>0</v>
      </c>
      <c r="AN74" s="192">
        <v>0</v>
      </c>
      <c r="AO74" s="192">
        <v>0</v>
      </c>
      <c r="AP74" s="192">
        <v>0</v>
      </c>
      <c r="AQ74" s="192">
        <v>0</v>
      </c>
      <c r="AR74" s="192">
        <v>0</v>
      </c>
      <c r="AS74" s="192">
        <v>0</v>
      </c>
      <c r="AT74" s="192">
        <v>0</v>
      </c>
      <c r="AU74" s="192">
        <v>0</v>
      </c>
      <c r="AV74" s="192">
        <v>0</v>
      </c>
      <c r="AW74" s="192">
        <v>0</v>
      </c>
      <c r="AX74" s="192">
        <v>0</v>
      </c>
      <c r="AY74" s="192">
        <v>0</v>
      </c>
      <c r="AZ74" s="192">
        <v>0</v>
      </c>
    </row>
    <row r="75" spans="1:52" x14ac:dyDescent="0.35">
      <c r="A75" t="s">
        <v>139</v>
      </c>
      <c r="G75" s="192">
        <f>+G48</f>
        <v>26687.737560000001</v>
      </c>
      <c r="H75" s="192">
        <f t="shared" ref="H75:AZ75" si="28">+H48</f>
        <v>27102.077219999999</v>
      </c>
      <c r="I75" s="192">
        <f t="shared" si="28"/>
        <v>46102.809600000001</v>
      </c>
      <c r="J75" s="192">
        <f t="shared" si="28"/>
        <v>21656.769659999998</v>
      </c>
      <c r="K75" s="192">
        <f t="shared" si="28"/>
        <v>868609.4497</v>
      </c>
      <c r="L75" s="192">
        <f t="shared" si="28"/>
        <v>681649.14964000008</v>
      </c>
      <c r="M75" s="192">
        <f t="shared" si="28"/>
        <v>751191.08204999997</v>
      </c>
      <c r="N75" s="192">
        <f t="shared" si="28"/>
        <v>1037770.52954</v>
      </c>
      <c r="O75" s="192">
        <f t="shared" si="28"/>
        <v>1227793.7464899998</v>
      </c>
      <c r="P75" s="192">
        <f t="shared" si="28"/>
        <v>1535750.33901</v>
      </c>
      <c r="Q75" s="192">
        <f t="shared" si="28"/>
        <v>1697989.1261799999</v>
      </c>
      <c r="R75" s="192">
        <f t="shared" si="28"/>
        <v>1195043.0790900001</v>
      </c>
      <c r="S75" s="192">
        <f t="shared" si="28"/>
        <v>1432205.7082800001</v>
      </c>
      <c r="T75" s="192">
        <f t="shared" si="28"/>
        <v>0</v>
      </c>
      <c r="U75" s="192">
        <f t="shared" si="28"/>
        <v>0</v>
      </c>
      <c r="V75" s="192">
        <f t="shared" si="28"/>
        <v>0</v>
      </c>
      <c r="W75" s="192">
        <f t="shared" si="28"/>
        <v>0</v>
      </c>
      <c r="X75" s="192">
        <f t="shared" si="28"/>
        <v>0</v>
      </c>
      <c r="Y75" s="192">
        <f t="shared" si="28"/>
        <v>0</v>
      </c>
      <c r="Z75" s="192">
        <f t="shared" si="28"/>
        <v>0</v>
      </c>
      <c r="AA75" s="192">
        <f t="shared" si="28"/>
        <v>0</v>
      </c>
      <c r="AB75" s="192">
        <f t="shared" si="28"/>
        <v>0</v>
      </c>
      <c r="AC75" s="192">
        <f t="shared" si="28"/>
        <v>0</v>
      </c>
      <c r="AD75" s="192">
        <f t="shared" si="28"/>
        <v>0</v>
      </c>
      <c r="AE75" s="192">
        <f t="shared" si="28"/>
        <v>0</v>
      </c>
      <c r="AF75" s="192">
        <f t="shared" si="28"/>
        <v>0</v>
      </c>
      <c r="AG75" s="192">
        <f t="shared" si="28"/>
        <v>0</v>
      </c>
      <c r="AH75" s="192">
        <f t="shared" si="28"/>
        <v>0</v>
      </c>
      <c r="AI75" s="192">
        <f t="shared" si="28"/>
        <v>0</v>
      </c>
      <c r="AJ75" s="192">
        <f t="shared" si="28"/>
        <v>0</v>
      </c>
      <c r="AK75" s="192">
        <f t="shared" si="28"/>
        <v>0</v>
      </c>
      <c r="AL75" s="192">
        <f t="shared" si="28"/>
        <v>0</v>
      </c>
      <c r="AM75" s="192">
        <f t="shared" si="28"/>
        <v>0</v>
      </c>
      <c r="AN75" s="192">
        <f t="shared" si="28"/>
        <v>0</v>
      </c>
      <c r="AO75" s="192">
        <f t="shared" si="28"/>
        <v>0</v>
      </c>
      <c r="AP75" s="192">
        <f t="shared" si="28"/>
        <v>0</v>
      </c>
      <c r="AQ75" s="192">
        <f t="shared" si="28"/>
        <v>0</v>
      </c>
      <c r="AR75" s="192">
        <f t="shared" si="28"/>
        <v>0</v>
      </c>
      <c r="AS75" s="192">
        <f t="shared" si="28"/>
        <v>0</v>
      </c>
      <c r="AT75" s="192">
        <f t="shared" si="28"/>
        <v>0</v>
      </c>
      <c r="AU75" s="192">
        <f t="shared" si="28"/>
        <v>0</v>
      </c>
      <c r="AV75" s="192">
        <f t="shared" si="28"/>
        <v>0</v>
      </c>
      <c r="AW75" s="192">
        <f t="shared" si="28"/>
        <v>0</v>
      </c>
      <c r="AX75" s="192">
        <f t="shared" si="28"/>
        <v>0</v>
      </c>
      <c r="AY75" s="192">
        <f t="shared" si="28"/>
        <v>0</v>
      </c>
      <c r="AZ75" s="192">
        <f t="shared" si="28"/>
        <v>0</v>
      </c>
    </row>
    <row r="76" spans="1:52" x14ac:dyDescent="0.35">
      <c r="A76" t="s">
        <v>140</v>
      </c>
      <c r="G76" s="192">
        <f>+G49</f>
        <v>11925.610979999999</v>
      </c>
      <c r="H76" s="192">
        <f t="shared" ref="H76:AZ76" si="29">+H49</f>
        <v>11925.610979999999</v>
      </c>
      <c r="I76" s="192">
        <f t="shared" si="29"/>
        <v>11925.610979999999</v>
      </c>
      <c r="J76" s="192">
        <f t="shared" si="29"/>
        <v>12497.01089</v>
      </c>
      <c r="K76" s="192">
        <f t="shared" si="29"/>
        <v>12497.01089</v>
      </c>
      <c r="L76" s="192">
        <f t="shared" si="29"/>
        <v>12497.01089</v>
      </c>
      <c r="M76" s="192">
        <f t="shared" si="29"/>
        <v>12497.01089</v>
      </c>
      <c r="N76" s="192">
        <f t="shared" si="29"/>
        <v>30874.292670000003</v>
      </c>
      <c r="O76" s="192">
        <f t="shared" si="29"/>
        <v>391525.62949999998</v>
      </c>
      <c r="P76" s="192">
        <f t="shared" si="29"/>
        <v>4341033.3393899994</v>
      </c>
      <c r="Q76" s="192">
        <f t="shared" si="29"/>
        <v>4316109.0378899993</v>
      </c>
      <c r="R76" s="192">
        <f t="shared" si="29"/>
        <v>4307850.1936800005</v>
      </c>
      <c r="S76" s="192">
        <f t="shared" si="29"/>
        <v>4299655.6156799998</v>
      </c>
      <c r="T76" s="192">
        <f t="shared" si="29"/>
        <v>4299764.8367999997</v>
      </c>
      <c r="U76" s="192">
        <f t="shared" si="29"/>
        <v>4299330.0830499995</v>
      </c>
      <c r="V76" s="192">
        <f t="shared" si="29"/>
        <v>4299721.4487500004</v>
      </c>
      <c r="W76" s="192">
        <f t="shared" si="29"/>
        <v>4298689.6514799995</v>
      </c>
      <c r="X76" s="192">
        <f t="shared" si="29"/>
        <v>4298843.8424800001</v>
      </c>
      <c r="Y76" s="192">
        <f t="shared" si="29"/>
        <v>4942544.33653</v>
      </c>
      <c r="Z76" s="192">
        <f t="shared" si="29"/>
        <v>4295711.8440300003</v>
      </c>
      <c r="AA76" s="192">
        <f t="shared" si="29"/>
        <v>5359318.9568499997</v>
      </c>
      <c r="AB76" s="192">
        <f t="shared" si="29"/>
        <v>0</v>
      </c>
      <c r="AC76" s="192">
        <f t="shared" si="29"/>
        <v>0</v>
      </c>
      <c r="AD76" s="192">
        <f t="shared" si="29"/>
        <v>0</v>
      </c>
      <c r="AE76" s="192">
        <f t="shared" si="29"/>
        <v>0</v>
      </c>
      <c r="AF76" s="192">
        <f t="shared" si="29"/>
        <v>0</v>
      </c>
      <c r="AG76" s="192">
        <f t="shared" si="29"/>
        <v>0</v>
      </c>
      <c r="AH76" s="192">
        <f t="shared" si="29"/>
        <v>0</v>
      </c>
      <c r="AI76" s="192">
        <f t="shared" si="29"/>
        <v>0</v>
      </c>
      <c r="AJ76" s="192">
        <f t="shared" si="29"/>
        <v>0</v>
      </c>
      <c r="AK76" s="192">
        <f t="shared" si="29"/>
        <v>0</v>
      </c>
      <c r="AL76" s="192">
        <f t="shared" si="29"/>
        <v>0</v>
      </c>
      <c r="AM76" s="192">
        <f t="shared" si="29"/>
        <v>0</v>
      </c>
      <c r="AN76" s="192">
        <f t="shared" si="29"/>
        <v>0</v>
      </c>
      <c r="AO76" s="192">
        <f t="shared" si="29"/>
        <v>0</v>
      </c>
      <c r="AP76" s="192">
        <f t="shared" si="29"/>
        <v>0</v>
      </c>
      <c r="AQ76" s="192">
        <f t="shared" si="29"/>
        <v>0</v>
      </c>
      <c r="AR76" s="192">
        <f t="shared" si="29"/>
        <v>0</v>
      </c>
      <c r="AS76" s="192">
        <f t="shared" si="29"/>
        <v>0</v>
      </c>
      <c r="AT76" s="192">
        <f t="shared" si="29"/>
        <v>0</v>
      </c>
      <c r="AU76" s="192">
        <f t="shared" si="29"/>
        <v>0</v>
      </c>
      <c r="AV76" s="192">
        <f t="shared" si="29"/>
        <v>0</v>
      </c>
      <c r="AW76" s="192">
        <f t="shared" si="29"/>
        <v>0</v>
      </c>
      <c r="AX76" s="192">
        <f t="shared" si="29"/>
        <v>0</v>
      </c>
      <c r="AY76" s="192">
        <f t="shared" si="29"/>
        <v>0</v>
      </c>
      <c r="AZ76" s="192">
        <f t="shared" si="29"/>
        <v>0</v>
      </c>
    </row>
    <row r="77" spans="1:52" x14ac:dyDescent="0.35">
      <c r="A77" t="s">
        <v>141</v>
      </c>
      <c r="G77" s="192">
        <f>+G51</f>
        <v>0</v>
      </c>
      <c r="H77" s="192">
        <f t="shared" ref="H77:AZ77" si="30">+H51</f>
        <v>0</v>
      </c>
      <c r="I77" s="192">
        <f t="shared" si="30"/>
        <v>1439883.4620000001</v>
      </c>
      <c r="J77" s="192">
        <f t="shared" si="30"/>
        <v>0</v>
      </c>
      <c r="K77" s="192">
        <f t="shared" si="30"/>
        <v>0</v>
      </c>
      <c r="L77" s="192">
        <f t="shared" si="30"/>
        <v>0</v>
      </c>
      <c r="M77" s="192">
        <f t="shared" si="30"/>
        <v>0</v>
      </c>
      <c r="N77" s="192">
        <f t="shared" si="30"/>
        <v>0</v>
      </c>
      <c r="O77" s="192">
        <f t="shared" si="30"/>
        <v>0</v>
      </c>
      <c r="P77" s="192">
        <f t="shared" si="30"/>
        <v>0</v>
      </c>
      <c r="Q77" s="192">
        <f t="shared" si="30"/>
        <v>0</v>
      </c>
      <c r="R77" s="192">
        <f t="shared" si="30"/>
        <v>0</v>
      </c>
      <c r="S77" s="192">
        <f t="shared" si="30"/>
        <v>0</v>
      </c>
      <c r="T77" s="192">
        <f t="shared" si="30"/>
        <v>0</v>
      </c>
      <c r="U77" s="192">
        <f t="shared" si="30"/>
        <v>0</v>
      </c>
      <c r="V77" s="192">
        <f t="shared" si="30"/>
        <v>0</v>
      </c>
      <c r="W77" s="192">
        <f t="shared" si="30"/>
        <v>0</v>
      </c>
      <c r="X77" s="192">
        <f t="shared" si="30"/>
        <v>0</v>
      </c>
      <c r="Y77" s="192">
        <f t="shared" si="30"/>
        <v>0</v>
      </c>
      <c r="Z77" s="192">
        <f t="shared" si="30"/>
        <v>0</v>
      </c>
      <c r="AA77" s="192">
        <f t="shared" si="30"/>
        <v>0</v>
      </c>
      <c r="AB77" s="192">
        <f t="shared" si="30"/>
        <v>0</v>
      </c>
      <c r="AC77" s="192">
        <f t="shared" si="30"/>
        <v>0</v>
      </c>
      <c r="AD77" s="192">
        <f t="shared" si="30"/>
        <v>0</v>
      </c>
      <c r="AE77" s="192">
        <f t="shared" si="30"/>
        <v>0</v>
      </c>
      <c r="AF77" s="192">
        <f t="shared" si="30"/>
        <v>0</v>
      </c>
      <c r="AG77" s="192">
        <f t="shared" si="30"/>
        <v>0</v>
      </c>
      <c r="AH77" s="192">
        <f t="shared" si="30"/>
        <v>0</v>
      </c>
      <c r="AI77" s="192">
        <f t="shared" si="30"/>
        <v>0</v>
      </c>
      <c r="AJ77" s="192">
        <f t="shared" si="30"/>
        <v>0</v>
      </c>
      <c r="AK77" s="192">
        <f t="shared" si="30"/>
        <v>0</v>
      </c>
      <c r="AL77" s="192">
        <f t="shared" si="30"/>
        <v>0</v>
      </c>
      <c r="AM77" s="192">
        <f t="shared" si="30"/>
        <v>0</v>
      </c>
      <c r="AN77" s="192">
        <f t="shared" si="30"/>
        <v>0</v>
      </c>
      <c r="AO77" s="192">
        <f t="shared" si="30"/>
        <v>0</v>
      </c>
      <c r="AP77" s="192">
        <f t="shared" si="30"/>
        <v>0</v>
      </c>
      <c r="AQ77" s="192">
        <f t="shared" si="30"/>
        <v>0</v>
      </c>
      <c r="AR77" s="192">
        <f t="shared" si="30"/>
        <v>0</v>
      </c>
      <c r="AS77" s="192">
        <f t="shared" si="30"/>
        <v>0</v>
      </c>
      <c r="AT77" s="192">
        <f t="shared" si="30"/>
        <v>0</v>
      </c>
      <c r="AU77" s="192">
        <f t="shared" si="30"/>
        <v>0</v>
      </c>
      <c r="AV77" s="192">
        <f t="shared" si="30"/>
        <v>0</v>
      </c>
      <c r="AW77" s="192">
        <f t="shared" si="30"/>
        <v>0</v>
      </c>
      <c r="AX77" s="192">
        <f t="shared" si="30"/>
        <v>0</v>
      </c>
      <c r="AY77" s="192">
        <f t="shared" si="30"/>
        <v>0</v>
      </c>
      <c r="AZ77" s="192">
        <f t="shared" si="30"/>
        <v>0</v>
      </c>
    </row>
    <row r="78" spans="1:52" x14ac:dyDescent="0.35">
      <c r="A78" t="s">
        <v>142</v>
      </c>
      <c r="G78" s="192">
        <f>+G50</f>
        <v>11472.17467</v>
      </c>
      <c r="H78" s="192">
        <f t="shared" ref="H78:AZ78" si="31">+H50</f>
        <v>13967.17467</v>
      </c>
      <c r="I78" s="192">
        <f t="shared" si="31"/>
        <v>11472.17467</v>
      </c>
      <c r="J78" s="192">
        <f t="shared" si="31"/>
        <v>12133.349670000001</v>
      </c>
      <c r="K78" s="192">
        <f t="shared" si="31"/>
        <v>12133.349670000001</v>
      </c>
      <c r="L78" s="192">
        <f t="shared" si="31"/>
        <v>12133.349670000001</v>
      </c>
      <c r="M78" s="192">
        <f t="shared" si="31"/>
        <v>72013.349670000011</v>
      </c>
      <c r="N78" s="192">
        <f t="shared" si="31"/>
        <v>12133.349670000001</v>
      </c>
      <c r="O78" s="192">
        <f t="shared" si="31"/>
        <v>12133.349670000001</v>
      </c>
      <c r="P78" s="192">
        <f t="shared" si="31"/>
        <v>902471.45496999996</v>
      </c>
      <c r="Q78" s="192">
        <f t="shared" si="31"/>
        <v>944390.46892999997</v>
      </c>
      <c r="R78" s="192">
        <f t="shared" si="31"/>
        <v>1104675.28687</v>
      </c>
      <c r="S78" s="192">
        <f t="shared" si="31"/>
        <v>1443595.5878699999</v>
      </c>
      <c r="T78" s="192">
        <f t="shared" si="31"/>
        <v>1628486.37525</v>
      </c>
      <c r="U78" s="192">
        <f t="shared" si="31"/>
        <v>2121528.4699399997</v>
      </c>
      <c r="V78" s="192">
        <f t="shared" si="31"/>
        <v>2297740.6143900002</v>
      </c>
      <c r="W78" s="192">
        <f t="shared" si="31"/>
        <v>1581360.20148</v>
      </c>
      <c r="X78" s="192">
        <f t="shared" si="31"/>
        <v>3506114.4635100001</v>
      </c>
      <c r="Y78" s="192">
        <f t="shared" si="31"/>
        <v>0</v>
      </c>
      <c r="Z78" s="192">
        <f t="shared" si="31"/>
        <v>0</v>
      </c>
      <c r="AA78" s="192">
        <f t="shared" si="31"/>
        <v>0</v>
      </c>
      <c r="AB78" s="192">
        <f t="shared" si="31"/>
        <v>0</v>
      </c>
      <c r="AC78" s="192">
        <f t="shared" si="31"/>
        <v>0</v>
      </c>
      <c r="AD78" s="192">
        <f t="shared" si="31"/>
        <v>0</v>
      </c>
      <c r="AE78" s="192">
        <f t="shared" si="31"/>
        <v>0</v>
      </c>
      <c r="AF78" s="192">
        <f t="shared" si="31"/>
        <v>0</v>
      </c>
      <c r="AG78" s="192">
        <f t="shared" si="31"/>
        <v>0</v>
      </c>
      <c r="AH78" s="192">
        <f t="shared" si="31"/>
        <v>0</v>
      </c>
      <c r="AI78" s="192">
        <f t="shared" si="31"/>
        <v>0</v>
      </c>
      <c r="AJ78" s="192">
        <f t="shared" si="31"/>
        <v>0</v>
      </c>
      <c r="AK78" s="192">
        <f t="shared" si="31"/>
        <v>0</v>
      </c>
      <c r="AL78" s="192">
        <f t="shared" si="31"/>
        <v>0</v>
      </c>
      <c r="AM78" s="192">
        <f t="shared" si="31"/>
        <v>0</v>
      </c>
      <c r="AN78" s="192">
        <f t="shared" si="31"/>
        <v>0</v>
      </c>
      <c r="AO78" s="192">
        <f t="shared" si="31"/>
        <v>0</v>
      </c>
      <c r="AP78" s="192">
        <f t="shared" si="31"/>
        <v>0</v>
      </c>
      <c r="AQ78" s="192">
        <f t="shared" si="31"/>
        <v>0</v>
      </c>
      <c r="AR78" s="192">
        <f t="shared" si="31"/>
        <v>0</v>
      </c>
      <c r="AS78" s="192">
        <f t="shared" si="31"/>
        <v>0</v>
      </c>
      <c r="AT78" s="192">
        <f t="shared" si="31"/>
        <v>0</v>
      </c>
      <c r="AU78" s="192">
        <f t="shared" si="31"/>
        <v>0</v>
      </c>
      <c r="AV78" s="192">
        <f t="shared" si="31"/>
        <v>0</v>
      </c>
      <c r="AW78" s="192">
        <f t="shared" si="31"/>
        <v>0</v>
      </c>
      <c r="AX78" s="192">
        <f t="shared" si="31"/>
        <v>0</v>
      </c>
      <c r="AY78" s="192">
        <f t="shared" si="31"/>
        <v>0</v>
      </c>
      <c r="AZ78" s="192">
        <f t="shared" si="31"/>
        <v>0</v>
      </c>
    </row>
    <row r="79" spans="1:52" x14ac:dyDescent="0.35">
      <c r="A79" t="s">
        <v>143</v>
      </c>
      <c r="G79" s="192">
        <f>+G59</f>
        <v>50420.07110666667</v>
      </c>
      <c r="H79" s="192">
        <f t="shared" ref="H79:AZ79" si="32">+H59</f>
        <v>50420.07110666667</v>
      </c>
      <c r="I79" s="192">
        <f t="shared" si="32"/>
        <v>57073.404439999998</v>
      </c>
      <c r="J79" s="192">
        <f t="shared" si="32"/>
        <v>57073.404439999998</v>
      </c>
      <c r="K79" s="192">
        <f t="shared" si="32"/>
        <v>313682.21612913697</v>
      </c>
      <c r="L79" s="192">
        <f t="shared" si="32"/>
        <v>343159.35925694584</v>
      </c>
      <c r="M79" s="192">
        <f t="shared" si="32"/>
        <v>430595.85759111377</v>
      </c>
      <c r="N79" s="192">
        <f t="shared" si="32"/>
        <v>1940605.6111818985</v>
      </c>
      <c r="O79" s="192">
        <f t="shared" si="32"/>
        <v>1698073.512515795</v>
      </c>
      <c r="P79" s="192">
        <f t="shared" si="32"/>
        <v>1858288.487861939</v>
      </c>
      <c r="Q79" s="192">
        <f t="shared" si="32"/>
        <v>2338245.8485717247</v>
      </c>
      <c r="R79" s="192">
        <f t="shared" si="32"/>
        <v>2828601.3768597785</v>
      </c>
      <c r="S79" s="192">
        <f t="shared" si="32"/>
        <v>3635468.4530021162</v>
      </c>
      <c r="T79" s="192">
        <f t="shared" si="32"/>
        <v>3719232.9749206081</v>
      </c>
      <c r="U79" s="192">
        <f t="shared" si="32"/>
        <v>4911079.1245469004</v>
      </c>
      <c r="V79" s="192">
        <f t="shared" si="32"/>
        <v>3823076.7214002083</v>
      </c>
      <c r="W79" s="192">
        <f t="shared" si="32"/>
        <v>10020598.465295658</v>
      </c>
      <c r="X79" s="192">
        <f t="shared" si="32"/>
        <v>1780317.9849100478</v>
      </c>
      <c r="Y79" s="192">
        <f t="shared" si="32"/>
        <v>1953040.6066486905</v>
      </c>
      <c r="Z79" s="192">
        <f t="shared" si="32"/>
        <v>2251876.5272913696</v>
      </c>
      <c r="AA79" s="192">
        <f t="shared" si="32"/>
        <v>2463948.3502798863</v>
      </c>
      <c r="AB79" s="192">
        <f t="shared" si="32"/>
        <v>1744713.6058309465</v>
      </c>
      <c r="AC79" s="192">
        <f t="shared" si="32"/>
        <v>-289883.57855652412</v>
      </c>
      <c r="AD79" s="192">
        <f t="shared" si="32"/>
        <v>0</v>
      </c>
      <c r="AE79" s="192">
        <f t="shared" si="32"/>
        <v>0</v>
      </c>
      <c r="AF79" s="192">
        <f t="shared" si="32"/>
        <v>0</v>
      </c>
      <c r="AG79" s="192">
        <f t="shared" si="32"/>
        <v>0</v>
      </c>
      <c r="AH79" s="192">
        <f t="shared" si="32"/>
        <v>0</v>
      </c>
      <c r="AI79" s="192">
        <f t="shared" si="32"/>
        <v>0</v>
      </c>
      <c r="AJ79" s="192">
        <f t="shared" si="32"/>
        <v>0</v>
      </c>
      <c r="AK79" s="192">
        <f t="shared" si="32"/>
        <v>0</v>
      </c>
      <c r="AL79" s="192">
        <f t="shared" si="32"/>
        <v>0</v>
      </c>
      <c r="AM79" s="192">
        <f t="shared" si="32"/>
        <v>0</v>
      </c>
      <c r="AN79" s="192">
        <f t="shared" si="32"/>
        <v>0</v>
      </c>
      <c r="AO79" s="192">
        <f t="shared" si="32"/>
        <v>0</v>
      </c>
      <c r="AP79" s="192">
        <f t="shared" si="32"/>
        <v>0</v>
      </c>
      <c r="AQ79" s="192">
        <f t="shared" si="32"/>
        <v>0</v>
      </c>
      <c r="AR79" s="192">
        <f t="shared" si="32"/>
        <v>0</v>
      </c>
      <c r="AS79" s="192">
        <f t="shared" si="32"/>
        <v>0</v>
      </c>
      <c r="AT79" s="192">
        <f t="shared" si="32"/>
        <v>0</v>
      </c>
      <c r="AU79" s="192">
        <f t="shared" si="32"/>
        <v>0</v>
      </c>
      <c r="AV79" s="192">
        <f t="shared" si="32"/>
        <v>0</v>
      </c>
      <c r="AW79" s="192">
        <f t="shared" si="32"/>
        <v>0</v>
      </c>
      <c r="AX79" s="192">
        <f t="shared" si="32"/>
        <v>0</v>
      </c>
      <c r="AY79" s="192">
        <f t="shared" si="32"/>
        <v>0</v>
      </c>
      <c r="AZ79" s="192">
        <f t="shared" si="32"/>
        <v>0</v>
      </c>
    </row>
    <row r="80" spans="1:52" x14ac:dyDescent="0.35">
      <c r="A80" t="s">
        <v>144</v>
      </c>
      <c r="G80" s="192">
        <f>+G63</f>
        <v>14388.420679544688</v>
      </c>
      <c r="H80" s="192">
        <f t="shared" ref="H80:AZ80" si="33">+H63</f>
        <v>147853.21423292134</v>
      </c>
      <c r="I80" s="192">
        <f t="shared" si="33"/>
        <v>25323.45230394083</v>
      </c>
      <c r="J80" s="192">
        <f t="shared" si="33"/>
        <v>567354.47100773419</v>
      </c>
      <c r="K80" s="192">
        <f t="shared" si="33"/>
        <v>679105.42230580328</v>
      </c>
      <c r="L80" s="192">
        <f t="shared" si="33"/>
        <v>899842.03922822094</v>
      </c>
      <c r="M80" s="192">
        <f t="shared" si="33"/>
        <v>2596891.3809503145</v>
      </c>
      <c r="N80" s="192">
        <f t="shared" si="33"/>
        <v>1279055.4755633951</v>
      </c>
      <c r="O80" s="192">
        <f t="shared" si="33"/>
        <v>890663.47051820077</v>
      </c>
      <c r="P80" s="192">
        <f t="shared" si="33"/>
        <v>712392.51072215778</v>
      </c>
      <c r="Q80" s="192">
        <f t="shared" si="33"/>
        <v>1576279.8829236834</v>
      </c>
      <c r="R80" s="192">
        <f t="shared" si="33"/>
        <v>1813515.9843748962</v>
      </c>
      <c r="S80" s="192">
        <f t="shared" si="33"/>
        <v>2086671.3520487787</v>
      </c>
      <c r="T80" s="192">
        <f t="shared" si="33"/>
        <v>3141164.6267881505</v>
      </c>
      <c r="U80" s="192">
        <f t="shared" si="33"/>
        <v>3906465.9588805609</v>
      </c>
      <c r="V80" s="192">
        <f t="shared" si="33"/>
        <v>4081055.2405758905</v>
      </c>
      <c r="W80" s="192">
        <f t="shared" si="33"/>
        <v>4488100.9288693927</v>
      </c>
      <c r="X80" s="192">
        <f t="shared" si="33"/>
        <v>5350926.7560729692</v>
      </c>
      <c r="Y80" s="192">
        <f t="shared" si="33"/>
        <v>5700231.3295041956</v>
      </c>
      <c r="Z80" s="192">
        <f t="shared" si="33"/>
        <v>5690672.2210596763</v>
      </c>
      <c r="AA80" s="192">
        <f t="shared" si="33"/>
        <v>4807887.9518734757</v>
      </c>
      <c r="AB80" s="192">
        <f t="shared" si="33"/>
        <v>3458800.7904625172</v>
      </c>
      <c r="AC80" s="192">
        <f t="shared" si="33"/>
        <v>10777829.268461809</v>
      </c>
      <c r="AD80" s="192">
        <f t="shared" si="33"/>
        <v>1996301.1318273782</v>
      </c>
      <c r="AE80" s="192">
        <f t="shared" si="33"/>
        <v>2154699.8864890784</v>
      </c>
      <c r="AF80" s="192">
        <f t="shared" si="33"/>
        <v>2860811.8436814588</v>
      </c>
      <c r="AG80" s="192">
        <f t="shared" si="33"/>
        <v>3131306.7362043024</v>
      </c>
      <c r="AH80" s="192">
        <f t="shared" si="33"/>
        <v>4148572.5133803352</v>
      </c>
      <c r="AI80" s="192">
        <f t="shared" si="33"/>
        <v>4726079.4623112585</v>
      </c>
      <c r="AJ80" s="192">
        <f t="shared" si="33"/>
        <v>4847259.252647792</v>
      </c>
      <c r="AK80" s="192">
        <f t="shared" si="33"/>
        <v>3180137.4246486016</v>
      </c>
      <c r="AL80" s="192">
        <f t="shared" si="33"/>
        <v>8045621.2259536153</v>
      </c>
      <c r="AM80" s="192">
        <f t="shared" si="33"/>
        <v>972227.59241070657</v>
      </c>
      <c r="AN80" s="192">
        <f t="shared" si="33"/>
        <v>931162.42196597659</v>
      </c>
      <c r="AO80" s="192">
        <f t="shared" si="33"/>
        <v>1195835.8486304486</v>
      </c>
      <c r="AP80" s="192">
        <f t="shared" si="33"/>
        <v>1270299.2672345606</v>
      </c>
      <c r="AQ80" s="192">
        <f t="shared" si="33"/>
        <v>1601033.0887204658</v>
      </c>
      <c r="AR80" s="192">
        <f t="shared" si="33"/>
        <v>1816115.2876726387</v>
      </c>
      <c r="AS80" s="192">
        <f t="shared" si="33"/>
        <v>1862526.6373867292</v>
      </c>
      <c r="AT80" s="192">
        <f t="shared" si="33"/>
        <v>1249269.1848121036</v>
      </c>
      <c r="AU80" s="192">
        <f t="shared" si="33"/>
        <v>2464816.8741039447</v>
      </c>
      <c r="AV80" s="192">
        <f t="shared" si="33"/>
        <v>0</v>
      </c>
      <c r="AW80" s="192">
        <f t="shared" si="33"/>
        <v>0</v>
      </c>
      <c r="AX80" s="192">
        <f t="shared" si="33"/>
        <v>0</v>
      </c>
      <c r="AY80" s="192">
        <f t="shared" si="33"/>
        <v>0</v>
      </c>
      <c r="AZ80" s="192">
        <f t="shared" si="33"/>
        <v>0</v>
      </c>
    </row>
  </sheetData>
  <mergeCells count="1">
    <mergeCell ref="N6:N10"/>
  </mergeCells>
  <conditionalFormatting sqref="G27:AD29">
    <cfRule type="cellIs" dxfId="11" priority="8" operator="lessThan">
      <formula>0</formula>
    </cfRule>
  </conditionalFormatting>
  <conditionalFormatting sqref="G21:AH23 G23:AS23">
    <cfRule type="cellIs" dxfId="10" priority="9" operator="lessThan">
      <formula>0</formula>
    </cfRule>
  </conditionalFormatting>
  <conditionalFormatting sqref="I24">
    <cfRule type="cellIs" dxfId="9" priority="5" operator="lessThan">
      <formula>0</formula>
    </cfRule>
  </conditionalFormatting>
  <conditionalFormatting sqref="AE27:BI32">
    <cfRule type="cellIs" dxfId="8" priority="6" operator="lessThan">
      <formula>0</formula>
    </cfRule>
  </conditionalFormatting>
  <conditionalFormatting sqref="G54:AD56">
    <cfRule type="cellIs" dxfId="3" priority="3" operator="lessThan">
      <formula>0</formula>
    </cfRule>
  </conditionalFormatting>
  <conditionalFormatting sqref="G48:AH50 AI50:AS50">
    <cfRule type="cellIs" dxfId="2" priority="4" operator="lessThan">
      <formula>0</formula>
    </cfRule>
  </conditionalFormatting>
  <conditionalFormatting sqref="I51">
    <cfRule type="cellIs" dxfId="1" priority="1" operator="lessThan">
      <formula>0</formula>
    </cfRule>
  </conditionalFormatting>
  <conditionalFormatting sqref="AE54:BI59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9E77-05E7-4DD1-B054-27B7232463D5}">
  <sheetPr>
    <tabColor theme="7" tint="0.59999389629810485"/>
  </sheetPr>
  <dimension ref="A2:BK36"/>
  <sheetViews>
    <sheetView workbookViewId="0">
      <selection activeCell="J44" sqref="J44"/>
    </sheetView>
  </sheetViews>
  <sheetFormatPr defaultRowHeight="14.5" outlineLevelRow="1" outlineLevelCol="1" x14ac:dyDescent="0.35"/>
  <cols>
    <col min="1" max="1" width="38.81640625" customWidth="1"/>
    <col min="2" max="3" width="12.26953125" hidden="1" customWidth="1" outlineLevel="1"/>
    <col min="4" max="4" width="14.1796875" hidden="1" customWidth="1" outlineLevel="1"/>
    <col min="5" max="5" width="19.81640625" hidden="1" customWidth="1" outlineLevel="1"/>
    <col min="6" max="6" width="14.1796875" customWidth="1" collapsed="1"/>
    <col min="7" max="8" width="11.54296875" bestFit="1" customWidth="1"/>
    <col min="9" max="9" width="12.54296875" bestFit="1" customWidth="1"/>
    <col min="10" max="10" width="11.54296875" bestFit="1" customWidth="1"/>
    <col min="11" max="11" width="10.54296875" bestFit="1" customWidth="1"/>
    <col min="12" max="18" width="13.26953125" bestFit="1" customWidth="1"/>
    <col min="19" max="23" width="10.54296875" bestFit="1" customWidth="1"/>
    <col min="24" max="24" width="14.1796875" customWidth="1"/>
    <col min="25" max="26" width="10.54296875" bestFit="1" customWidth="1"/>
    <col min="27" max="27" width="11.54296875" bestFit="1" customWidth="1"/>
    <col min="28" max="28" width="10.54296875" bestFit="1" customWidth="1"/>
    <col min="29" max="29" width="11.54296875" bestFit="1" customWidth="1"/>
    <col min="30" max="34" width="10.54296875" bestFit="1" customWidth="1"/>
  </cols>
  <sheetData>
    <row r="2" spans="1:12" x14ac:dyDescent="0.35">
      <c r="A2" s="148" t="s">
        <v>88</v>
      </c>
      <c r="B2" s="149"/>
      <c r="C2" s="149"/>
      <c r="D2" s="149"/>
      <c r="E2" s="149"/>
      <c r="F2" s="149"/>
      <c r="G2" s="149"/>
      <c r="H2" s="149"/>
      <c r="I2" s="149"/>
      <c r="J2" s="149"/>
      <c r="K2" s="150"/>
    </row>
    <row r="3" spans="1:12" s="18" customFormat="1" x14ac:dyDescent="0.35">
      <c r="A3" s="134"/>
      <c r="B3" s="135"/>
      <c r="C3" s="135"/>
      <c r="D3" s="135"/>
      <c r="E3" s="135"/>
      <c r="F3" s="135" t="s">
        <v>85</v>
      </c>
      <c r="G3" s="136">
        <v>2024</v>
      </c>
      <c r="H3" s="136">
        <f>G3+1</f>
        <v>2025</v>
      </c>
      <c r="I3" s="136">
        <f>H3+1</f>
        <v>2026</v>
      </c>
      <c r="J3" s="136">
        <f>I3+1</f>
        <v>2027</v>
      </c>
      <c r="K3" s="137">
        <f>J3+1</f>
        <v>2028</v>
      </c>
    </row>
    <row r="4" spans="1:12" x14ac:dyDescent="0.35">
      <c r="A4" s="138" t="s">
        <v>12</v>
      </c>
      <c r="F4" s="96">
        <f>SUM(G4:K4)</f>
        <v>18988743.939999998</v>
      </c>
      <c r="G4" s="139">
        <f t="shared" ref="G4:K6" si="0">SUMIF($19:$19,$3:$3,21:21)</f>
        <v>8037984.0099999998</v>
      </c>
      <c r="H4" s="139">
        <f t="shared" si="0"/>
        <v>10950759.93</v>
      </c>
      <c r="I4" s="139">
        <f t="shared" si="0"/>
        <v>0</v>
      </c>
      <c r="J4" s="139">
        <f t="shared" si="0"/>
        <v>0</v>
      </c>
      <c r="K4" s="140">
        <f t="shared" si="0"/>
        <v>0</v>
      </c>
    </row>
    <row r="5" spans="1:12" x14ac:dyDescent="0.35">
      <c r="A5" s="138" t="s">
        <v>13</v>
      </c>
      <c r="F5" s="96">
        <f t="shared" ref="F5:F16" si="1">SUM(G5:K5)</f>
        <v>40849652.539999999</v>
      </c>
      <c r="G5" s="139">
        <f t="shared" si="0"/>
        <v>1052356.33</v>
      </c>
      <c r="H5" s="139">
        <f t="shared" si="0"/>
        <v>39797296.210000001</v>
      </c>
      <c r="I5" s="139">
        <f t="shared" si="0"/>
        <v>0</v>
      </c>
      <c r="J5" s="139">
        <f t="shared" si="0"/>
        <v>0</v>
      </c>
      <c r="K5" s="140">
        <f t="shared" si="0"/>
        <v>0</v>
      </c>
    </row>
    <row r="6" spans="1:12" x14ac:dyDescent="0.35">
      <c r="A6" s="138" t="s">
        <v>14</v>
      </c>
      <c r="F6" s="96">
        <f t="shared" si="1"/>
        <v>32385758.640000001</v>
      </c>
      <c r="G6" s="139">
        <f t="shared" si="0"/>
        <v>339862.97000000009</v>
      </c>
      <c r="H6" s="139">
        <f t="shared" si="0"/>
        <v>5963357.7400000002</v>
      </c>
      <c r="I6" s="139">
        <f t="shared" si="0"/>
        <v>26082537.93</v>
      </c>
      <c r="J6" s="139">
        <f t="shared" si="0"/>
        <v>0</v>
      </c>
      <c r="K6" s="140">
        <f t="shared" si="0"/>
        <v>0</v>
      </c>
      <c r="L6" s="15">
        <f>SUMIF($19:$19,$3:$3,23:23)</f>
        <v>0</v>
      </c>
    </row>
    <row r="7" spans="1:12" x14ac:dyDescent="0.35">
      <c r="A7" s="141" t="s">
        <v>21</v>
      </c>
      <c r="B7" s="125"/>
      <c r="C7" s="125"/>
      <c r="D7" s="125"/>
      <c r="E7" s="125"/>
      <c r="F7" s="126">
        <f t="shared" si="1"/>
        <v>2885538</v>
      </c>
      <c r="G7" s="127">
        <f>SUMIF($19:$19,$3:$3,24:24)</f>
        <v>2885538</v>
      </c>
      <c r="H7" s="127">
        <f>SUMIF($19:$19,$3:$3,24:24)</f>
        <v>0</v>
      </c>
      <c r="I7" s="127">
        <f>SUMIF($19:$19,$3:$3,24:24)</f>
        <v>0</v>
      </c>
      <c r="J7" s="127">
        <f>SUMIF($19:$19,$3:$3,24:24)</f>
        <v>0</v>
      </c>
      <c r="K7" s="142">
        <f>SUMIF($19:$19,$3:$3,23:23)</f>
        <v>0</v>
      </c>
    </row>
    <row r="8" spans="1:12" x14ac:dyDescent="0.35">
      <c r="A8" s="143" t="s">
        <v>86</v>
      </c>
      <c r="F8" s="23">
        <f>SUM(F4:F7)</f>
        <v>95109693.120000005</v>
      </c>
      <c r="G8" s="23">
        <f t="shared" ref="G8:K8" si="2">SUM(G4:G7)</f>
        <v>12315741.310000001</v>
      </c>
      <c r="H8" s="23">
        <f t="shared" si="2"/>
        <v>56711413.880000003</v>
      </c>
      <c r="I8" s="23">
        <f t="shared" si="2"/>
        <v>26082537.93</v>
      </c>
      <c r="J8" s="23">
        <f t="shared" si="2"/>
        <v>0</v>
      </c>
      <c r="K8" s="144">
        <f t="shared" si="2"/>
        <v>0</v>
      </c>
      <c r="L8" s="15"/>
    </row>
    <row r="9" spans="1:12" x14ac:dyDescent="0.35">
      <c r="A9" s="143"/>
      <c r="F9" s="96"/>
      <c r="G9" s="23"/>
      <c r="H9" s="23"/>
      <c r="I9" s="23"/>
      <c r="J9" s="23"/>
      <c r="K9" s="144"/>
      <c r="L9" s="15"/>
    </row>
    <row r="10" spans="1:12" x14ac:dyDescent="0.35">
      <c r="A10" s="138" t="s">
        <v>79</v>
      </c>
      <c r="F10" s="96">
        <f t="shared" ref="F10:F14" si="3">SUM(G10:K10)</f>
        <v>111161705.33481202</v>
      </c>
      <c r="G10" s="139">
        <f>SUMIF($19:$19,$3:$3,30:30)</f>
        <v>11615748.113807822</v>
      </c>
      <c r="H10" s="139">
        <f>SUMIF($19:$19,$3:$3,30:30)</f>
        <v>82010090.761074021</v>
      </c>
      <c r="I10" s="139">
        <f>SUMIF($19:$19,$3:$3,30:30)</f>
        <v>17535866.459930174</v>
      </c>
      <c r="J10" s="139">
        <f>SUMIF($19:$19,$3:$3,30:30)</f>
        <v>0</v>
      </c>
      <c r="K10" s="140">
        <f>SUMIF($19:$19,$3:$3,30:30)</f>
        <v>0</v>
      </c>
    </row>
    <row r="11" spans="1:12" x14ac:dyDescent="0.35">
      <c r="A11" s="141" t="s">
        <v>80</v>
      </c>
      <c r="B11" s="125"/>
      <c r="C11" s="125"/>
      <c r="D11" s="125"/>
      <c r="E11" s="125"/>
      <c r="F11" s="126">
        <f t="shared" si="3"/>
        <v>-18252096</v>
      </c>
      <c r="G11" s="127">
        <f>SUMIF($19:$19,$3:$3,31:31)</f>
        <v>-2884141</v>
      </c>
      <c r="H11" s="127">
        <f>SUMIF($19:$19,$3:$3,31:31)</f>
        <v>-2626837</v>
      </c>
      <c r="I11" s="127">
        <f>SUMIF($19:$19,$3:$3,31:31)</f>
        <v>-12741118</v>
      </c>
      <c r="J11" s="125"/>
      <c r="K11" s="145"/>
    </row>
    <row r="12" spans="1:12" x14ac:dyDescent="0.35">
      <c r="A12" s="143" t="s">
        <v>87</v>
      </c>
      <c r="F12" s="23">
        <f t="shared" si="3"/>
        <v>92909609.334812015</v>
      </c>
      <c r="G12" s="23">
        <f>SUM(G10:G11)</f>
        <v>8731607.1138078216</v>
      </c>
      <c r="H12" s="23">
        <f>SUM(H10:H11)</f>
        <v>79383253.761074021</v>
      </c>
      <c r="I12" s="23">
        <f>SUM(I10:I11)</f>
        <v>4794748.4599301741</v>
      </c>
      <c r="J12" s="18"/>
      <c r="K12" s="146"/>
    </row>
    <row r="13" spans="1:12" x14ac:dyDescent="0.35">
      <c r="A13" s="138"/>
      <c r="F13" s="96"/>
      <c r="G13" s="23"/>
      <c r="H13" s="23"/>
      <c r="I13" s="23"/>
      <c r="J13" s="23"/>
      <c r="K13" s="147"/>
    </row>
    <row r="14" spans="1:12" x14ac:dyDescent="0.35">
      <c r="A14" s="138" t="s">
        <v>55</v>
      </c>
      <c r="F14" s="96">
        <f t="shared" si="3"/>
        <v>62378777</v>
      </c>
      <c r="G14" s="139">
        <f>SUMIF($19:$19,$3:$3,34:34)</f>
        <v>10329740</v>
      </c>
      <c r="H14" s="139">
        <f>SUMIF($19:$19,$3:$3,34:34)</f>
        <v>52049037</v>
      </c>
      <c r="I14" s="139">
        <f>SUMIF($19:$19,$3:$3,34:34)</f>
        <v>0</v>
      </c>
      <c r="J14" s="139">
        <f>SUMIF($19:$19,$3:$3,34:34)</f>
        <v>0</v>
      </c>
      <c r="K14" s="140">
        <f>SUMIF($19:$19,$3:$3,34:34)</f>
        <v>0</v>
      </c>
    </row>
    <row r="15" spans="1:12" x14ac:dyDescent="0.35">
      <c r="A15" s="138"/>
      <c r="F15" s="96">
        <f t="shared" si="1"/>
        <v>0</v>
      </c>
      <c r="K15" s="147"/>
    </row>
    <row r="16" spans="1:12" x14ac:dyDescent="0.35">
      <c r="A16" s="141" t="s">
        <v>62</v>
      </c>
      <c r="B16" s="125"/>
      <c r="C16" s="125"/>
      <c r="D16" s="125"/>
      <c r="E16" s="125"/>
      <c r="F16" s="126">
        <f t="shared" si="1"/>
        <v>230963615</v>
      </c>
      <c r="G16" s="127">
        <f>SUMIF($19:$19,$3:$3,36:36)</f>
        <v>13907815</v>
      </c>
      <c r="H16" s="127">
        <f>SUMIF($19:$19,$3:$3,36:36)</f>
        <v>23366354</v>
      </c>
      <c r="I16" s="127">
        <f>SUMIF($19:$19,$3:$3,36:36)</f>
        <v>150189020</v>
      </c>
      <c r="J16" s="127">
        <f>SUMIF($19:$19,$3:$3,36:36)</f>
        <v>43500426</v>
      </c>
      <c r="K16" s="142">
        <f>SUMIF($19:$19,$3:$3,36:36)</f>
        <v>0</v>
      </c>
    </row>
    <row r="18" spans="1:63" x14ac:dyDescent="0.35">
      <c r="G18" s="183" t="s">
        <v>101</v>
      </c>
      <c r="H18" s="183" t="s">
        <v>101</v>
      </c>
      <c r="I18" s="183" t="s">
        <v>101</v>
      </c>
      <c r="J18" s="183" t="s">
        <v>102</v>
      </c>
      <c r="K18" s="183" t="s">
        <v>102</v>
      </c>
      <c r="L18" s="183" t="s">
        <v>102</v>
      </c>
      <c r="M18" s="183" t="s">
        <v>103</v>
      </c>
      <c r="N18" s="183" t="s">
        <v>103</v>
      </c>
      <c r="O18" s="183" t="s">
        <v>103</v>
      </c>
      <c r="P18" s="183" t="s">
        <v>104</v>
      </c>
      <c r="Q18" s="183" t="s">
        <v>104</v>
      </c>
      <c r="R18" s="183" t="s">
        <v>104</v>
      </c>
      <c r="S18" s="183" t="s">
        <v>105</v>
      </c>
      <c r="T18" s="183" t="s">
        <v>105</v>
      </c>
      <c r="U18" s="183" t="s">
        <v>105</v>
      </c>
      <c r="V18" s="183" t="s">
        <v>106</v>
      </c>
      <c r="W18" s="183" t="s">
        <v>106</v>
      </c>
      <c r="X18" s="183" t="s">
        <v>106</v>
      </c>
      <c r="Y18" s="183" t="s">
        <v>107</v>
      </c>
      <c r="Z18" s="183" t="s">
        <v>107</v>
      </c>
      <c r="AA18" s="183" t="s">
        <v>107</v>
      </c>
      <c r="AB18" s="183" t="s">
        <v>108</v>
      </c>
      <c r="AC18" s="183" t="s">
        <v>108</v>
      </c>
      <c r="AD18" s="183" t="s">
        <v>108</v>
      </c>
      <c r="AE18" s="183" t="s">
        <v>109</v>
      </c>
      <c r="AF18" s="183" t="s">
        <v>109</v>
      </c>
      <c r="AG18" s="183" t="s">
        <v>109</v>
      </c>
      <c r="AH18" s="183" t="s">
        <v>110</v>
      </c>
      <c r="AI18" s="183" t="s">
        <v>110</v>
      </c>
      <c r="AJ18" s="183" t="s">
        <v>110</v>
      </c>
      <c r="AK18" s="183" t="s">
        <v>111</v>
      </c>
      <c r="AL18" s="183" t="s">
        <v>111</v>
      </c>
      <c r="AM18" s="183" t="s">
        <v>111</v>
      </c>
      <c r="AN18" s="183" t="s">
        <v>112</v>
      </c>
      <c r="AO18" s="183" t="s">
        <v>112</v>
      </c>
      <c r="AP18" s="183" t="s">
        <v>112</v>
      </c>
      <c r="AQ18" s="183" t="s">
        <v>113</v>
      </c>
      <c r="AR18" s="183" t="s">
        <v>113</v>
      </c>
      <c r="AS18" s="183" t="s">
        <v>113</v>
      </c>
      <c r="AT18" s="183" t="s">
        <v>128</v>
      </c>
      <c r="AU18" s="183" t="s">
        <v>128</v>
      </c>
      <c r="AV18" s="183" t="s">
        <v>128</v>
      </c>
      <c r="AW18" s="183" t="s">
        <v>129</v>
      </c>
      <c r="AX18" s="183" t="s">
        <v>129</v>
      </c>
      <c r="AY18" s="183" t="s">
        <v>129</v>
      </c>
    </row>
    <row r="19" spans="1:63" s="21" customFormat="1" x14ac:dyDescent="0.35">
      <c r="A19" s="21" t="s">
        <v>89</v>
      </c>
      <c r="G19" s="21">
        <f>YEAR(G20)</f>
        <v>2024</v>
      </c>
      <c r="H19" s="21">
        <f t="shared" ref="H19:BK19" si="4">YEAR(H20)</f>
        <v>2024</v>
      </c>
      <c r="I19" s="21">
        <f t="shared" si="4"/>
        <v>2024</v>
      </c>
      <c r="J19" s="21">
        <f t="shared" si="4"/>
        <v>2024</v>
      </c>
      <c r="K19" s="21">
        <f t="shared" si="4"/>
        <v>2024</v>
      </c>
      <c r="L19" s="21">
        <f t="shared" si="4"/>
        <v>2024</v>
      </c>
      <c r="M19" s="21">
        <f t="shared" si="4"/>
        <v>2024</v>
      </c>
      <c r="N19" s="21">
        <f t="shared" si="4"/>
        <v>2024</v>
      </c>
      <c r="O19" s="21">
        <f t="shared" si="4"/>
        <v>2024</v>
      </c>
      <c r="P19" s="21">
        <f t="shared" si="4"/>
        <v>2025</v>
      </c>
      <c r="Q19" s="21">
        <f t="shared" si="4"/>
        <v>2025</v>
      </c>
      <c r="R19" s="21">
        <f t="shared" si="4"/>
        <v>2025</v>
      </c>
      <c r="S19" s="21">
        <f t="shared" si="4"/>
        <v>2025</v>
      </c>
      <c r="T19" s="21">
        <f t="shared" si="4"/>
        <v>2025</v>
      </c>
      <c r="U19" s="21">
        <f t="shared" si="4"/>
        <v>2025</v>
      </c>
      <c r="V19" s="21">
        <f t="shared" si="4"/>
        <v>2025</v>
      </c>
      <c r="W19" s="21">
        <f t="shared" si="4"/>
        <v>2025</v>
      </c>
      <c r="X19" s="21">
        <f t="shared" si="4"/>
        <v>2025</v>
      </c>
      <c r="Y19" s="21">
        <f t="shared" si="4"/>
        <v>2025</v>
      </c>
      <c r="Z19" s="21">
        <f t="shared" si="4"/>
        <v>2025</v>
      </c>
      <c r="AA19" s="21">
        <f t="shared" si="4"/>
        <v>2025</v>
      </c>
      <c r="AB19" s="21">
        <f t="shared" si="4"/>
        <v>2026</v>
      </c>
      <c r="AC19" s="21">
        <f t="shared" si="4"/>
        <v>2026</v>
      </c>
      <c r="AD19" s="21">
        <f t="shared" si="4"/>
        <v>2026</v>
      </c>
      <c r="AE19" s="21">
        <f t="shared" si="4"/>
        <v>2026</v>
      </c>
      <c r="AF19" s="21">
        <f t="shared" si="4"/>
        <v>2026</v>
      </c>
      <c r="AG19" s="21">
        <f t="shared" si="4"/>
        <v>2026</v>
      </c>
      <c r="AH19" s="21">
        <f t="shared" si="4"/>
        <v>2026</v>
      </c>
      <c r="AI19" s="21">
        <f t="shared" si="4"/>
        <v>2026</v>
      </c>
      <c r="AJ19" s="21">
        <f t="shared" si="4"/>
        <v>2026</v>
      </c>
      <c r="AK19" s="21">
        <f t="shared" si="4"/>
        <v>2026</v>
      </c>
      <c r="AL19" s="21">
        <f t="shared" si="4"/>
        <v>2026</v>
      </c>
      <c r="AM19" s="21">
        <f t="shared" si="4"/>
        <v>2026</v>
      </c>
      <c r="AN19" s="21">
        <f t="shared" si="4"/>
        <v>2027</v>
      </c>
      <c r="AO19" s="21">
        <f t="shared" si="4"/>
        <v>2027</v>
      </c>
      <c r="AP19" s="21">
        <f t="shared" si="4"/>
        <v>2027</v>
      </c>
      <c r="AQ19" s="21">
        <f t="shared" si="4"/>
        <v>2027</v>
      </c>
      <c r="AR19" s="21">
        <f t="shared" si="4"/>
        <v>2027</v>
      </c>
      <c r="AS19" s="21">
        <f t="shared" si="4"/>
        <v>2027</v>
      </c>
      <c r="AT19" s="21">
        <f t="shared" si="4"/>
        <v>2027</v>
      </c>
      <c r="AU19" s="21">
        <f t="shared" si="4"/>
        <v>2027</v>
      </c>
      <c r="AV19" s="21">
        <f t="shared" si="4"/>
        <v>2027</v>
      </c>
      <c r="AW19" s="21">
        <f t="shared" si="4"/>
        <v>2027</v>
      </c>
      <c r="AX19" s="21">
        <f t="shared" si="4"/>
        <v>2027</v>
      </c>
      <c r="AY19" s="21">
        <f t="shared" si="4"/>
        <v>2027</v>
      </c>
      <c r="AZ19" s="21">
        <f t="shared" si="4"/>
        <v>2028</v>
      </c>
      <c r="BA19" s="21">
        <f t="shared" si="4"/>
        <v>2028</v>
      </c>
      <c r="BB19" s="21">
        <f t="shared" si="4"/>
        <v>2028</v>
      </c>
      <c r="BC19" s="21">
        <f t="shared" si="4"/>
        <v>2028</v>
      </c>
      <c r="BD19" s="21">
        <f t="shared" si="4"/>
        <v>2028</v>
      </c>
      <c r="BE19" s="21">
        <f t="shared" si="4"/>
        <v>2028</v>
      </c>
      <c r="BF19" s="21">
        <f t="shared" si="4"/>
        <v>2028</v>
      </c>
      <c r="BG19" s="21">
        <f t="shared" si="4"/>
        <v>2028</v>
      </c>
      <c r="BH19" s="21">
        <f t="shared" si="4"/>
        <v>2028</v>
      </c>
      <c r="BI19" s="21">
        <f t="shared" si="4"/>
        <v>2028</v>
      </c>
      <c r="BJ19" s="21">
        <f t="shared" si="4"/>
        <v>2028</v>
      </c>
      <c r="BK19" s="21">
        <f t="shared" si="4"/>
        <v>2028</v>
      </c>
    </row>
    <row r="20" spans="1:63" s="18" customFormat="1" ht="29" x14ac:dyDescent="0.35">
      <c r="B20" s="17" t="s">
        <v>16</v>
      </c>
      <c r="C20" s="17" t="s">
        <v>17</v>
      </c>
      <c r="D20" s="17" t="s">
        <v>15</v>
      </c>
      <c r="E20" s="130" t="s">
        <v>84</v>
      </c>
      <c r="F20" s="17" t="s">
        <v>85</v>
      </c>
      <c r="G20" s="19">
        <v>45397.6875</v>
      </c>
      <c r="H20" s="19">
        <v>45428.125</v>
      </c>
      <c r="I20" s="19">
        <v>45458.5625</v>
      </c>
      <c r="J20" s="19">
        <v>45489</v>
      </c>
      <c r="K20" s="19">
        <v>45519.4375</v>
      </c>
      <c r="L20" s="19">
        <v>45549.875</v>
      </c>
      <c r="M20" s="19">
        <v>45580.3125</v>
      </c>
      <c r="N20" s="19">
        <v>45610.75</v>
      </c>
      <c r="O20" s="19">
        <v>45641.1875</v>
      </c>
      <c r="P20" s="19">
        <v>45671.625</v>
      </c>
      <c r="Q20" s="19">
        <v>45702.0625</v>
      </c>
      <c r="R20" s="19">
        <v>45732.5</v>
      </c>
      <c r="S20" s="19">
        <v>45762.9375</v>
      </c>
      <c r="T20" s="19">
        <v>45793.375</v>
      </c>
      <c r="U20" s="19">
        <v>45823.8125</v>
      </c>
      <c r="V20" s="19">
        <v>45854.25</v>
      </c>
      <c r="W20" s="19">
        <v>45884.6875</v>
      </c>
      <c r="X20" s="19">
        <v>45915.125</v>
      </c>
      <c r="Y20" s="19">
        <v>45945.5625</v>
      </c>
      <c r="Z20" s="19">
        <v>45976</v>
      </c>
      <c r="AA20" s="19">
        <v>46006.4375</v>
      </c>
      <c r="AB20" s="19">
        <v>46036.875</v>
      </c>
      <c r="AC20" s="19">
        <v>46067.3125</v>
      </c>
      <c r="AD20" s="19">
        <v>46097.75</v>
      </c>
      <c r="AE20" s="19">
        <v>46128.1875</v>
      </c>
      <c r="AF20" s="19">
        <v>46158.625</v>
      </c>
      <c r="AG20" s="19">
        <v>46189.0625</v>
      </c>
      <c r="AH20" s="20">
        <v>46219.5</v>
      </c>
      <c r="AI20" s="19">
        <v>46250</v>
      </c>
      <c r="AJ20" s="20">
        <v>46281</v>
      </c>
      <c r="AK20" s="19">
        <v>46311</v>
      </c>
      <c r="AL20" s="20">
        <v>46342</v>
      </c>
      <c r="AM20" s="19">
        <v>46372</v>
      </c>
      <c r="AN20" s="20">
        <v>46403</v>
      </c>
      <c r="AO20" s="19">
        <v>46434</v>
      </c>
      <c r="AP20" s="20">
        <v>46462</v>
      </c>
      <c r="AQ20" s="19">
        <v>46493</v>
      </c>
      <c r="AR20" s="20">
        <v>46523</v>
      </c>
      <c r="AS20" s="19">
        <v>46554</v>
      </c>
      <c r="AT20" s="20">
        <v>46584</v>
      </c>
      <c r="AU20" s="19">
        <v>46615</v>
      </c>
      <c r="AV20" s="20">
        <v>46646</v>
      </c>
      <c r="AW20" s="19">
        <v>46676</v>
      </c>
      <c r="AX20" s="20">
        <v>46707</v>
      </c>
      <c r="AY20" s="19">
        <v>46737</v>
      </c>
      <c r="AZ20" s="20">
        <v>46768</v>
      </c>
      <c r="BA20" s="19">
        <v>46799</v>
      </c>
      <c r="BB20" s="20">
        <v>46828</v>
      </c>
      <c r="BC20" s="19">
        <v>46859</v>
      </c>
      <c r="BD20" s="20">
        <v>46889</v>
      </c>
      <c r="BE20" s="19">
        <v>46920</v>
      </c>
      <c r="BF20" s="20">
        <v>46950</v>
      </c>
      <c r="BG20" s="19">
        <v>46981</v>
      </c>
      <c r="BH20" s="19">
        <v>47012</v>
      </c>
      <c r="BI20" s="20">
        <v>47042</v>
      </c>
      <c r="BJ20" s="19">
        <v>47073</v>
      </c>
      <c r="BK20" s="20">
        <v>47103</v>
      </c>
    </row>
    <row r="21" spans="1:63" s="97" customFormat="1" x14ac:dyDescent="0.35">
      <c r="A21" s="97" t="s">
        <v>12</v>
      </c>
      <c r="B21" s="100">
        <v>22260972.410380799</v>
      </c>
      <c r="C21" s="100">
        <f>B21-D21</f>
        <v>0.47038079798221588</v>
      </c>
      <c r="D21" s="100">
        <f>SUM(E21:F21)</f>
        <v>22260971.940000001</v>
      </c>
      <c r="E21" s="100">
        <v>3272228</v>
      </c>
      <c r="F21" s="100">
        <f>SUM(G21:BK21)</f>
        <v>18988743.940000001</v>
      </c>
      <c r="G21" s="100">
        <f>-'Apex - Alt '!AG10</f>
        <v>12316.66</v>
      </c>
      <c r="H21" s="100">
        <f>-'Apex - Alt '!AH10</f>
        <v>12316.66</v>
      </c>
      <c r="I21" s="100">
        <f>-'Apex - Alt '!AI10</f>
        <v>12316.66</v>
      </c>
      <c r="J21" s="100">
        <f>-'Apex - Alt '!AJ10</f>
        <v>12633.33</v>
      </c>
      <c r="K21" s="100">
        <f>-'Apex - Alt '!AK10</f>
        <v>1504686.81</v>
      </c>
      <c r="L21" s="100">
        <f>-'Apex - Alt '!AL10</f>
        <v>1194126.47</v>
      </c>
      <c r="M21" s="100">
        <f>-'Apex - Alt '!AM10</f>
        <v>1314781.8899999999</v>
      </c>
      <c r="N21" s="100">
        <f>-'Apex - Alt '!AN10</f>
        <v>1807220.35</v>
      </c>
      <c r="O21" s="100">
        <f>-'Apex - Alt '!AO10</f>
        <v>2167585.1800000002</v>
      </c>
      <c r="P21" s="100">
        <f>-'Apex - Alt '!AP10</f>
        <v>2671101.33</v>
      </c>
      <c r="Q21" s="100">
        <f>-'Apex - Alt '!AQ10</f>
        <v>2945972.55</v>
      </c>
      <c r="R21" s="100">
        <f>-'Apex - Alt '!AR10</f>
        <v>2139591.5699999998</v>
      </c>
      <c r="S21" s="100">
        <f>-'Apex - Alt '!AS10-7889</f>
        <v>3194094.48</v>
      </c>
      <c r="T21" s="100">
        <f>-'Apex - Alt '!AT10</f>
        <v>0</v>
      </c>
      <c r="U21" s="100">
        <f>-'Apex - Alt '!AU10</f>
        <v>0</v>
      </c>
      <c r="V21" s="100">
        <f>-'Apex - Alt '!AV10</f>
        <v>0</v>
      </c>
      <c r="W21" s="100">
        <f>-'Apex - Alt '!AW10</f>
        <v>0</v>
      </c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</row>
    <row r="22" spans="1:63" s="97" customFormat="1" x14ac:dyDescent="0.35">
      <c r="A22" s="97" t="s">
        <v>13</v>
      </c>
      <c r="B22" s="100">
        <v>51938014</v>
      </c>
      <c r="C22" s="100">
        <f t="shared" ref="C22:C24" si="5">B22-D22</f>
        <v>0.46000000089406967</v>
      </c>
      <c r="D22" s="100">
        <f>SUM(E22:F22)</f>
        <v>51938013.539999999</v>
      </c>
      <c r="E22" s="100">
        <v>11088361</v>
      </c>
      <c r="F22" s="100">
        <f>SUM(G22:BK22)</f>
        <v>40849652.539999999</v>
      </c>
      <c r="G22" s="100">
        <f>-'Apex - Alt '!AG22</f>
        <v>23899.02</v>
      </c>
      <c r="H22" s="100">
        <f>-'Apex - Alt '!AH22</f>
        <v>23899.02</v>
      </c>
      <c r="I22" s="100">
        <f>-'Apex - Alt '!AI22</f>
        <v>23899.02</v>
      </c>
      <c r="J22" s="100">
        <f>-'Apex - Alt '!AJ22</f>
        <v>25044.11</v>
      </c>
      <c r="K22" s="100">
        <f>-'Apex - Alt '!AK22</f>
        <v>25044.11</v>
      </c>
      <c r="L22" s="100">
        <f>-'Apex - Alt '!AL22</f>
        <v>25044.11</v>
      </c>
      <c r="M22" s="100">
        <f>-'Apex - Alt '!AM22</f>
        <v>36374.11</v>
      </c>
      <c r="N22" s="100">
        <f>-'Apex - Alt '!AN22</f>
        <v>73202.33</v>
      </c>
      <c r="O22" s="100">
        <f>-'Apex - Alt '!AO22</f>
        <v>795950.5</v>
      </c>
      <c r="P22" s="100">
        <f>-'Apex - Alt '!AP22</f>
        <v>1568128.74</v>
      </c>
      <c r="Q22" s="100">
        <f>-'Apex - Alt '!AQ22</f>
        <v>1680490.03</v>
      </c>
      <c r="R22" s="100">
        <f>-'Apex - Alt '!AR22</f>
        <v>2029136.26</v>
      </c>
      <c r="S22" s="100">
        <f>-'Apex - Alt '!AS22</f>
        <v>2012714.26</v>
      </c>
      <c r="T22" s="100">
        <f>-'Apex - Alt '!AT22</f>
        <v>2702749.73</v>
      </c>
      <c r="U22" s="100">
        <f>-'Apex - Alt '!AU22</f>
        <v>3107652.94</v>
      </c>
      <c r="V22" s="100">
        <f>-'Apex - Alt '!AV22</f>
        <v>3595366.61</v>
      </c>
      <c r="W22" s="100">
        <f>-'Apex - Alt '!AW22</f>
        <v>4080228.24</v>
      </c>
      <c r="X22" s="100">
        <f>-'Apex - Alt '!AX22</f>
        <v>5054395.97</v>
      </c>
      <c r="Y22" s="100">
        <f>-'Apex - Alt '!AY22</f>
        <v>4947200.83</v>
      </c>
      <c r="Z22" s="100">
        <f>-'Apex - Alt '!AZ22</f>
        <v>2775782.39</v>
      </c>
      <c r="AA22" s="100">
        <f>-'Apex - Alt '!BA22-30034</f>
        <v>6243450.21</v>
      </c>
      <c r="AB22" s="100">
        <f>-'Apex - Alt '!BB22</f>
        <v>0</v>
      </c>
      <c r="AC22" s="100">
        <f>-'Apex - Alt '!BC23</f>
        <v>0</v>
      </c>
      <c r="AD22" s="100">
        <f>-'Apex - Alt '!BD23</f>
        <v>0</v>
      </c>
      <c r="AE22" s="100"/>
      <c r="AF22" s="100"/>
      <c r="AG22" s="100"/>
      <c r="AH22" s="100"/>
      <c r="AI22" s="100"/>
    </row>
    <row r="23" spans="1:63" s="97" customFormat="1" x14ac:dyDescent="0.35">
      <c r="A23" s="97" t="s">
        <v>14</v>
      </c>
      <c r="B23" s="100">
        <v>41244263.599284984</v>
      </c>
      <c r="C23" s="100">
        <f t="shared" si="5"/>
        <v>-4.0715016424655914E-2</v>
      </c>
      <c r="D23" s="100">
        <f>SUM(E23:F23)</f>
        <v>41244263.640000001</v>
      </c>
      <c r="E23" s="100">
        <v>8858505</v>
      </c>
      <c r="F23" s="100">
        <f>SUM(G23:BK23)</f>
        <v>32385758.640000001</v>
      </c>
      <c r="G23" s="100">
        <f>-'Apex - Alt '!AG16</f>
        <v>22990.33</v>
      </c>
      <c r="H23" s="100">
        <f>-'Apex - Alt '!AH16</f>
        <v>27990.33</v>
      </c>
      <c r="I23" s="100">
        <f>-'Apex - Alt '!AI16</f>
        <v>22990.33</v>
      </c>
      <c r="J23" s="100">
        <f>-'Apex - Alt '!AJ16</f>
        <v>24315.33</v>
      </c>
      <c r="K23" s="100">
        <f>-'Apex - Alt '!AK16</f>
        <v>24315.33</v>
      </c>
      <c r="L23" s="100">
        <f>-'Apex - Alt '!AL16</f>
        <v>24315.33</v>
      </c>
      <c r="M23" s="100">
        <f>-'Apex - Alt '!AM16+120000</f>
        <v>144315.33000000002</v>
      </c>
      <c r="N23" s="100">
        <f>-'Apex - Alt '!AN16</f>
        <v>24315.33</v>
      </c>
      <c r="O23" s="100">
        <f>-'Apex - Alt '!AO16</f>
        <v>24315.33</v>
      </c>
      <c r="P23" s="100">
        <f>-'Apex - Alt '!AP16</f>
        <v>24315.33</v>
      </c>
      <c r="Q23" s="100">
        <f>-'Apex - Alt '!AQ16</f>
        <v>24315.33</v>
      </c>
      <c r="R23" s="100">
        <f>-'Apex - Alt '!AR16</f>
        <v>24315.33</v>
      </c>
      <c r="S23" s="100">
        <f>-'Apex - Alt '!AS16</f>
        <v>24315.33</v>
      </c>
      <c r="T23" s="100">
        <f>-'Apex - Alt '!AT16</f>
        <v>24315.33</v>
      </c>
      <c r="U23" s="100">
        <f>-'Apex - Alt '!AU16</f>
        <v>24315.33</v>
      </c>
      <c r="V23" s="100">
        <f>U23</f>
        <v>24315.33</v>
      </c>
      <c r="W23" s="100">
        <f>V23</f>
        <v>24315.33</v>
      </c>
      <c r="X23" s="100">
        <f>W23</f>
        <v>24315.33</v>
      </c>
      <c r="Y23" s="100">
        <f>-'Apex - Alt '!AY16</f>
        <v>2046333.54</v>
      </c>
      <c r="Z23" s="100">
        <f>-'Apex - Alt '!AZ16</f>
        <v>1723298.83</v>
      </c>
      <c r="AA23" s="100">
        <f>-'Apex - Alt '!BA16</f>
        <v>1974887.4</v>
      </c>
      <c r="AB23" s="100">
        <f>-'Apex - Alt '!BB16</f>
        <v>2491230.29</v>
      </c>
      <c r="AC23" s="100">
        <f>-'Apex - Alt '!BC16</f>
        <v>2747207.44</v>
      </c>
      <c r="AD23" s="100">
        <f>-'Apex - Alt '!BD16</f>
        <v>3641127.47</v>
      </c>
      <c r="AE23" s="100">
        <f>-'Apex - Alt '!BE16</f>
        <v>4153081.78</v>
      </c>
      <c r="AF23" s="100">
        <f>-'Apex - Alt '!BF16</f>
        <v>4292737.0199999996</v>
      </c>
      <c r="AG23" s="100">
        <f>-'Apex - Alt '!BG16</f>
        <v>2756874.11</v>
      </c>
      <c r="AH23" s="100">
        <f>-'Apex - Alt '!BH16-540192</f>
        <v>6000279.8200000003</v>
      </c>
      <c r="AI23" s="100">
        <f>-'Apex - Alt '!BI16</f>
        <v>0</v>
      </c>
      <c r="AJ23" s="97">
        <f>-'Apex - Alt '!BJ16</f>
        <v>0</v>
      </c>
      <c r="AK23" s="97">
        <f>-'Apex - Alt '!BK16</f>
        <v>0</v>
      </c>
    </row>
    <row r="24" spans="1:63" s="97" customFormat="1" x14ac:dyDescent="0.35">
      <c r="A24" s="185" t="s">
        <v>21</v>
      </c>
      <c r="B24" s="101">
        <v>23432210</v>
      </c>
      <c r="C24" s="101">
        <f t="shared" si="5"/>
        <v>0</v>
      </c>
      <c r="D24" s="101">
        <f>SUM(E24:F24)</f>
        <v>23432210</v>
      </c>
      <c r="E24" s="101">
        <f>20544900+1772</f>
        <v>20546672</v>
      </c>
      <c r="F24" s="101">
        <f>SUM(G24:BK24)</f>
        <v>2885538</v>
      </c>
      <c r="G24" s="185"/>
      <c r="H24" s="185"/>
      <c r="I24" s="101">
        <v>2885538</v>
      </c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</row>
    <row r="25" spans="1:63" x14ac:dyDescent="0.35">
      <c r="D25" s="23">
        <f>SUM(D21:D24)</f>
        <v>138875459.12</v>
      </c>
      <c r="F25" s="23">
        <f>SUM(F21:F24)</f>
        <v>95109693.120000005</v>
      </c>
      <c r="G25" s="96">
        <f>SUM(G21:G24)</f>
        <v>59206.01</v>
      </c>
      <c r="H25" s="96">
        <f t="shared" ref="H25:BG25" si="6">SUM(H21:H24)</f>
        <v>64206.01</v>
      </c>
      <c r="I25" s="96">
        <f t="shared" si="6"/>
        <v>2944744.01</v>
      </c>
      <c r="J25" s="96">
        <f t="shared" si="6"/>
        <v>61992.770000000004</v>
      </c>
      <c r="K25" s="96">
        <f t="shared" si="6"/>
        <v>1554046.2500000002</v>
      </c>
      <c r="L25" s="96">
        <f t="shared" si="6"/>
        <v>1243485.9100000001</v>
      </c>
      <c r="M25" s="96">
        <f t="shared" si="6"/>
        <v>1495471.33</v>
      </c>
      <c r="N25" s="96">
        <f t="shared" si="6"/>
        <v>1904738.0100000002</v>
      </c>
      <c r="O25" s="96">
        <f t="shared" si="6"/>
        <v>2987851.0100000002</v>
      </c>
      <c r="P25" s="96">
        <f t="shared" si="6"/>
        <v>4263545.4000000004</v>
      </c>
      <c r="Q25" s="96">
        <f t="shared" si="6"/>
        <v>4650777.91</v>
      </c>
      <c r="R25" s="96">
        <f t="shared" si="6"/>
        <v>4193043.16</v>
      </c>
      <c r="S25" s="96">
        <f t="shared" si="6"/>
        <v>5231124.07</v>
      </c>
      <c r="T25" s="96">
        <f t="shared" si="6"/>
        <v>2727065.06</v>
      </c>
      <c r="U25" s="96">
        <f t="shared" si="6"/>
        <v>3131968.27</v>
      </c>
      <c r="V25" s="96">
        <f t="shared" si="6"/>
        <v>3619681.94</v>
      </c>
      <c r="W25" s="96">
        <f t="shared" si="6"/>
        <v>4104543.5700000003</v>
      </c>
      <c r="X25" s="96">
        <f t="shared" si="6"/>
        <v>5078711.3</v>
      </c>
      <c r="Y25" s="96">
        <f t="shared" si="6"/>
        <v>6993534.3700000001</v>
      </c>
      <c r="Z25" s="96">
        <f t="shared" si="6"/>
        <v>4499081.2200000007</v>
      </c>
      <c r="AA25" s="96">
        <f t="shared" si="6"/>
        <v>8218337.6099999994</v>
      </c>
      <c r="AB25" s="96">
        <f t="shared" si="6"/>
        <v>2491230.29</v>
      </c>
      <c r="AC25" s="96">
        <f t="shared" si="6"/>
        <v>2747207.44</v>
      </c>
      <c r="AD25" s="96">
        <f t="shared" si="6"/>
        <v>3641127.47</v>
      </c>
      <c r="AE25" s="96">
        <f t="shared" si="6"/>
        <v>4153081.78</v>
      </c>
      <c r="AF25" s="96">
        <f t="shared" si="6"/>
        <v>4292737.0199999996</v>
      </c>
      <c r="AG25" s="96">
        <f t="shared" si="6"/>
        <v>2756874.11</v>
      </c>
      <c r="AH25" s="96">
        <f t="shared" si="6"/>
        <v>6000279.8200000003</v>
      </c>
      <c r="AI25" s="96">
        <f t="shared" si="6"/>
        <v>0</v>
      </c>
      <c r="AJ25" s="96">
        <f t="shared" si="6"/>
        <v>0</v>
      </c>
      <c r="AK25" s="96">
        <f t="shared" si="6"/>
        <v>0</v>
      </c>
      <c r="AL25" s="96">
        <f t="shared" si="6"/>
        <v>0</v>
      </c>
      <c r="AM25" s="96">
        <f t="shared" si="6"/>
        <v>0</v>
      </c>
      <c r="AN25" s="96">
        <f t="shared" si="6"/>
        <v>0</v>
      </c>
      <c r="AO25" s="96">
        <f t="shared" si="6"/>
        <v>0</v>
      </c>
      <c r="AP25" s="96">
        <f t="shared" si="6"/>
        <v>0</v>
      </c>
      <c r="AQ25" s="96">
        <f t="shared" si="6"/>
        <v>0</v>
      </c>
      <c r="AR25" s="96">
        <f t="shared" si="6"/>
        <v>0</v>
      </c>
      <c r="AS25" s="96">
        <f t="shared" si="6"/>
        <v>0</v>
      </c>
      <c r="AT25" s="96">
        <f t="shared" si="6"/>
        <v>0</v>
      </c>
      <c r="AU25" s="96">
        <f t="shared" si="6"/>
        <v>0</v>
      </c>
      <c r="AV25" s="96">
        <f t="shared" si="6"/>
        <v>0</v>
      </c>
      <c r="AW25" s="96">
        <f t="shared" si="6"/>
        <v>0</v>
      </c>
      <c r="AX25" s="96">
        <f t="shared" si="6"/>
        <v>0</v>
      </c>
      <c r="AY25" s="96">
        <f t="shared" si="6"/>
        <v>0</v>
      </c>
      <c r="AZ25" s="96">
        <f t="shared" si="6"/>
        <v>0</v>
      </c>
      <c r="BA25" s="96">
        <f t="shared" si="6"/>
        <v>0</v>
      </c>
      <c r="BB25" s="96">
        <f t="shared" si="6"/>
        <v>0</v>
      </c>
      <c r="BC25" s="96">
        <f t="shared" si="6"/>
        <v>0</v>
      </c>
      <c r="BD25" s="96">
        <f t="shared" si="6"/>
        <v>0</v>
      </c>
      <c r="BE25" s="96">
        <f t="shared" si="6"/>
        <v>0</v>
      </c>
      <c r="BF25" s="96">
        <f t="shared" si="6"/>
        <v>0</v>
      </c>
      <c r="BG25" s="96">
        <f t="shared" si="6"/>
        <v>0</v>
      </c>
    </row>
    <row r="26" spans="1:63" x14ac:dyDescent="0.35">
      <c r="D26" s="96"/>
    </row>
    <row r="27" spans="1:63" hidden="1" outlineLevel="1" x14ac:dyDescent="0.35">
      <c r="A27" t="s">
        <v>18</v>
      </c>
      <c r="B27" s="15">
        <f>'Yiribana West - Alt'!E25</f>
        <v>41203738.235955745</v>
      </c>
      <c r="C27" s="15">
        <f t="shared" ref="C27:C29" si="7">B27-D27</f>
        <v>-0.25219181180000305</v>
      </c>
      <c r="D27" s="15">
        <f t="shared" ref="D27:D29" si="8">SUM(E27:F27)</f>
        <v>41203738.488147557</v>
      </c>
      <c r="E27" s="15">
        <v>12118068.273330001</v>
      </c>
      <c r="F27" s="15">
        <f t="shared" ref="F27:F32" si="9">SUM(G27:BK27)</f>
        <v>29085670.214817557</v>
      </c>
      <c r="G27" s="15">
        <f>'Yiribana West - Alt'!AM25</f>
        <v>26638.537043788467</v>
      </c>
      <c r="H27" s="15">
        <f>'Yiribana West - Alt'!AN25</f>
        <v>26638.537043788467</v>
      </c>
      <c r="I27" s="15">
        <f>'Yiribana West - Alt'!AO25</f>
        <v>30127.501722921319</v>
      </c>
      <c r="J27" s="15">
        <f>'Yiribana West - Alt'!AP25</f>
        <v>30127.501722921319</v>
      </c>
      <c r="K27" s="15">
        <f>'Yiribana West - Alt'!AQ25</f>
        <v>170415.31744947925</v>
      </c>
      <c r="L27" s="15">
        <f>'Yiribana West - Alt'!AR25</f>
        <v>186588.41758751275</v>
      </c>
      <c r="M27" s="15">
        <f>'Yiribana West - Alt'!AS25</f>
        <v>222977.892898088</v>
      </c>
      <c r="N27" s="15">
        <f>'Yiribana West - Alt'!AT25</f>
        <v>2486563.4044964649</v>
      </c>
      <c r="O27" s="15">
        <f>'Yiribana West - Alt'!AU25</f>
        <v>1317700.5526661095</v>
      </c>
      <c r="P27" s="15">
        <f>'Yiribana West - Alt'!AV25</f>
        <v>1438057.8716493521</v>
      </c>
      <c r="Q27" s="15">
        <f>'Yiribana West - Alt'!AW25</f>
        <v>1860140.3711303549</v>
      </c>
      <c r="R27" s="15">
        <f>'Yiribana West - Alt'!AX25</f>
        <v>2137646.8226965158</v>
      </c>
      <c r="S27" s="15">
        <f>'Yiribana West - Alt'!AY25</f>
        <v>2786753.947590888</v>
      </c>
      <c r="T27" s="15">
        <f>'Yiribana West - Alt'!AZ25</f>
        <v>2946885.1048946409</v>
      </c>
      <c r="U27" s="15">
        <f>'Yiribana West - Alt'!BA25</f>
        <v>2946247.8227683068</v>
      </c>
      <c r="V27" s="15">
        <f>'Yiribana West - Alt'!BB25</f>
        <v>2114166.4512251085</v>
      </c>
      <c r="W27" s="15">
        <f>'Yiribana West - Alt'!BC25+14202</f>
        <v>8357994.1602313146</v>
      </c>
      <c r="X27" s="15">
        <f>'Yiribana West - Alt'!BD25</f>
        <v>0</v>
      </c>
      <c r="Y27" s="15">
        <f>'Yiribana West - Alt'!BE25</f>
        <v>0</v>
      </c>
      <c r="Z27" s="15">
        <f>'Yiribana West - Alt'!BF25</f>
        <v>0</v>
      </c>
      <c r="AA27" s="15">
        <f>'Yiribana West - Alt'!BG25</f>
        <v>0</v>
      </c>
      <c r="AB27" s="15">
        <f>'Yiribana West - Alt'!BH25</f>
        <v>0</v>
      </c>
      <c r="AC27" s="15">
        <f>'Yiribana West - Alt'!BI25</f>
        <v>0</v>
      </c>
      <c r="AD27" s="15">
        <f>'Yiribana West - Alt'!BJ25</f>
        <v>0</v>
      </c>
    </row>
    <row r="28" spans="1:63" hidden="1" outlineLevel="1" x14ac:dyDescent="0.35">
      <c r="A28" t="s">
        <v>19</v>
      </c>
      <c r="B28" s="15">
        <f>'Yiribana West - Alt'!E47</f>
        <v>41405941.608415149</v>
      </c>
      <c r="C28" s="15">
        <f t="shared" si="7"/>
        <v>0.43474514037370682</v>
      </c>
      <c r="D28" s="15">
        <f t="shared" si="8"/>
        <v>41405941.173670009</v>
      </c>
      <c r="E28" s="15">
        <v>12118068.273330001</v>
      </c>
      <c r="F28" s="15">
        <f t="shared" si="9"/>
        <v>29287872.900340006</v>
      </c>
      <c r="G28" s="15">
        <f>'Yiribana West - Alt'!AM47</f>
        <v>26586.787043788467</v>
      </c>
      <c r="H28" s="15">
        <f>'Yiribana West - Alt'!AN47</f>
        <v>26586.787043788467</v>
      </c>
      <c r="I28" s="15">
        <f>'Yiribana West - Alt'!AO47</f>
        <v>30075.751722921319</v>
      </c>
      <c r="J28" s="15">
        <f>'Yiribana West - Alt'!AP47</f>
        <v>30075.751722921319</v>
      </c>
      <c r="K28" s="15">
        <f>'Yiribana West - Alt'!AQ47</f>
        <v>170363.56744947925</v>
      </c>
      <c r="L28" s="15">
        <f>'Yiribana West - Alt'!AR47</f>
        <v>186536.66758751275</v>
      </c>
      <c r="M28" s="15">
        <f>'Yiribana West - Alt'!AS47</f>
        <v>222926.142898088</v>
      </c>
      <c r="N28" s="15">
        <f>'Yiribana West - Alt'!AT47</f>
        <v>2515990.3424638282</v>
      </c>
      <c r="O28" s="15">
        <f>'Yiribana West - Alt'!AU47</f>
        <v>1346835.8537399194</v>
      </c>
      <c r="P28" s="15">
        <f>'Yiribana West - Alt'!AV47</f>
        <v>1467047.3542763859</v>
      </c>
      <c r="Q28" s="15">
        <f>'Yiribana West - Alt'!AW47</f>
        <v>1888400.7615235071</v>
      </c>
      <c r="R28" s="15">
        <f>'Yiribana West - Alt'!AX47</f>
        <v>2165615.576196115</v>
      </c>
      <c r="S28" s="15">
        <f>'Yiribana West - Alt'!AY47</f>
        <v>2813701.9719630531</v>
      </c>
      <c r="T28" s="15">
        <f>'Yiribana West - Alt'!AZ47</f>
        <v>2973249.855479701</v>
      </c>
      <c r="U28" s="15">
        <f>'Yiribana West - Alt'!BA47</f>
        <v>2972466.7549065906</v>
      </c>
      <c r="V28" s="15">
        <f>'Yiribana West - Alt'!BB47</f>
        <v>2142141.3103003595</v>
      </c>
      <c r="W28" s="15">
        <f>'Yiribana West - Alt'!BC47+14046</f>
        <v>8309271.6640220424</v>
      </c>
      <c r="X28" s="15">
        <f>'Yiribana West - Alt'!BD47</f>
        <v>0</v>
      </c>
      <c r="Y28" s="15">
        <f>'Yiribana West - Alt'!BE47</f>
        <v>0</v>
      </c>
      <c r="Z28" s="15">
        <f>'Yiribana West - Alt'!BF47</f>
        <v>0</v>
      </c>
      <c r="AA28" s="15">
        <f>'Yiribana West - Alt'!BG47</f>
        <v>0</v>
      </c>
      <c r="AB28" s="15">
        <f>'Yiribana West - Alt'!BH47</f>
        <v>0</v>
      </c>
      <c r="AC28" s="15">
        <f>'Yiribana West - Alt'!BI47</f>
        <v>0</v>
      </c>
      <c r="AD28" s="15">
        <f>'Yiribana West - Alt'!BJ47</f>
        <v>0</v>
      </c>
      <c r="AE28" s="15">
        <f>'Yiribana West - Alt'!BK47</f>
        <v>0</v>
      </c>
      <c r="AF28" s="15">
        <f>'Yiribana West - Alt'!BL47</f>
        <v>0</v>
      </c>
      <c r="AG28" s="15">
        <f>'Yiribana West - Alt'!BM47</f>
        <v>0</v>
      </c>
      <c r="AH28" s="15">
        <f>'Yiribana West - Alt'!BN47</f>
        <v>0</v>
      </c>
      <c r="AI28" s="15">
        <f>'Yiribana West - Alt'!BO47</f>
        <v>0</v>
      </c>
      <c r="AJ28" s="15">
        <f>'Yiribana West - Alt'!BP47</f>
        <v>0</v>
      </c>
      <c r="AK28" s="15">
        <f>'Yiribana West - Alt'!BQ47</f>
        <v>0</v>
      </c>
    </row>
    <row r="29" spans="1:63" hidden="1" outlineLevel="1" x14ac:dyDescent="0.35">
      <c r="A29" s="125" t="s">
        <v>20</v>
      </c>
      <c r="B29" s="127">
        <f>'Yiribana West - Alt'!E69</f>
        <v>74862524.640170738</v>
      </c>
      <c r="C29" s="127">
        <f t="shared" si="7"/>
        <v>-3.2823726534843445E-2</v>
      </c>
      <c r="D29" s="127">
        <f t="shared" si="8"/>
        <v>74862524.672994465</v>
      </c>
      <c r="E29" s="127">
        <v>22074362.453339998</v>
      </c>
      <c r="F29" s="127">
        <f t="shared" si="9"/>
        <v>52788162.219654471</v>
      </c>
      <c r="G29" s="127">
        <f>'Yiribana West - Alt'!AM69</f>
        <v>47816.902579089736</v>
      </c>
      <c r="H29" s="127">
        <f>'Yiribana West - Alt'!AN69</f>
        <v>47816.902579089736</v>
      </c>
      <c r="I29" s="127">
        <f>'Yiribana West - Alt'!AO69</f>
        <v>54172.30655415736</v>
      </c>
      <c r="J29" s="127">
        <f>'Yiribana West - Alt'!AP69</f>
        <v>54172.30655415736</v>
      </c>
      <c r="K29" s="127">
        <f>'Yiribana West - Alt'!AQ69</f>
        <v>287842.79071053449</v>
      </c>
      <c r="L29" s="127">
        <f>'Yiribana West - Alt'!AR69</f>
        <v>314569.02155232092</v>
      </c>
      <c r="M29" s="127">
        <f>'Yiribana West - Alt'!AS69</f>
        <v>417013.51448661706</v>
      </c>
      <c r="N29" s="127">
        <f>'Yiribana West - Alt'!AT69</f>
        <v>606874.49190310959</v>
      </c>
      <c r="O29" s="127">
        <f>'Yiribana West - Alt'!AU69</f>
        <v>731714.56258542358</v>
      </c>
      <c r="P29" s="127">
        <f>'Yiribana West - Alt'!AV69</f>
        <v>812217.83794776711</v>
      </c>
      <c r="Q29" s="127">
        <f>'Yiribana West - Alt'!AW69</f>
        <v>930620.32943564677</v>
      </c>
      <c r="R29" s="127">
        <f>'Yiribana West - Alt'!AX69</f>
        <v>1164802.9738391824</v>
      </c>
      <c r="S29" s="127">
        <f>'Yiribana West - Alt'!AY69</f>
        <v>1423428.0235904974</v>
      </c>
      <c r="T29" s="127">
        <f>'Yiribana West - Alt'!AZ69</f>
        <v>1228729.6785610612</v>
      </c>
      <c r="U29" s="127">
        <f>'Yiribana West - Alt'!BA69</f>
        <v>5076524.6091560619</v>
      </c>
      <c r="V29" s="127">
        <f>'Yiribana West - Alt'!BB69</f>
        <v>2874845.6512814695</v>
      </c>
      <c r="W29" s="127">
        <f>'Yiribana West - Alt'!BC69</f>
        <v>2627277.8951983624</v>
      </c>
      <c r="X29" s="127">
        <f>'Yiribana West - Alt'!BD69</f>
        <v>3368252.4600679791</v>
      </c>
      <c r="Y29" s="127">
        <f>'Yiribana West - Alt'!BE69</f>
        <v>3737539.3161203037</v>
      </c>
      <c r="Z29" s="127">
        <f>'Yiribana West - Alt'!BF69</f>
        <v>4510535.2758889711</v>
      </c>
      <c r="AA29" s="127">
        <f>'Yiribana West - Alt'!BG69</f>
        <v>4935528.9091324918</v>
      </c>
      <c r="AB29" s="127">
        <f>'Yiribana West - Alt'!BH69</f>
        <v>3494176.7158480431</v>
      </c>
      <c r="AC29" s="127">
        <f>'Yiribana West - Alt'!BI69-30113</f>
        <v>14041689.744082132</v>
      </c>
      <c r="AD29" s="127">
        <f>'Yiribana West - Alt'!BJ69</f>
        <v>0</v>
      </c>
      <c r="AE29" s="127">
        <f>'Yiribana West - Alt'!BK69</f>
        <v>0</v>
      </c>
      <c r="AF29" s="127">
        <f>'Yiribana West - Alt'!BL69</f>
        <v>0</v>
      </c>
      <c r="AG29" s="127">
        <f>'Yiribana West - Alt'!BM69</f>
        <v>0</v>
      </c>
      <c r="AH29" s="127">
        <f>'Yiribana West - Alt'!BN69</f>
        <v>0</v>
      </c>
      <c r="AI29" s="127">
        <f>'Yiribana West - Alt'!BO69</f>
        <v>0</v>
      </c>
      <c r="AJ29" s="127">
        <f>'Yiribana West - Alt'!BP69</f>
        <v>0</v>
      </c>
      <c r="AK29" s="127">
        <f>'Yiribana West - Alt'!BQ69</f>
        <v>0</v>
      </c>
      <c r="AL29" s="127">
        <f>'Yiribana West - Alt'!BR69</f>
        <v>0</v>
      </c>
      <c r="AM29" s="127">
        <f>'Yiribana West - Alt'!BS69</f>
        <v>0</v>
      </c>
      <c r="AN29" s="127">
        <f>'Yiribana West - Alt'!BT69</f>
        <v>0</v>
      </c>
      <c r="AO29" s="127">
        <f>'Yiribana West - Alt'!BU69</f>
        <v>0</v>
      </c>
      <c r="AP29" s="127">
        <f>'Yiribana West - Alt'!BV69</f>
        <v>0</v>
      </c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</row>
    <row r="30" spans="1:63" collapsed="1" x14ac:dyDescent="0.35">
      <c r="A30" t="s">
        <v>83</v>
      </c>
      <c r="B30" s="124">
        <f>SUM(B27:B29)</f>
        <v>157472204.48454165</v>
      </c>
      <c r="C30" s="124"/>
      <c r="D30" s="124">
        <f>SUM(D27:D29)</f>
        <v>157472204.33481205</v>
      </c>
      <c r="E30" s="124">
        <f>SUM(E27:E29)</f>
        <v>46310499</v>
      </c>
      <c r="F30" s="15">
        <f t="shared" si="9"/>
        <v>111161705.33481202</v>
      </c>
      <c r="G30" s="124">
        <f t="shared" ref="G30:AM30" si="10">SUM(G27:G29)</f>
        <v>101042.22666666667</v>
      </c>
      <c r="H30" s="124">
        <f t="shared" si="10"/>
        <v>101042.22666666667</v>
      </c>
      <c r="I30" s="124">
        <f t="shared" si="10"/>
        <v>114375.56</v>
      </c>
      <c r="J30" s="124">
        <f t="shared" si="10"/>
        <v>114375.56</v>
      </c>
      <c r="K30" s="124">
        <f t="shared" si="10"/>
        <v>628621.67560949293</v>
      </c>
      <c r="L30" s="124">
        <f t="shared" si="10"/>
        <v>687694.10672734643</v>
      </c>
      <c r="M30" s="124">
        <f t="shared" si="10"/>
        <v>862917.55028279312</v>
      </c>
      <c r="N30" s="124">
        <f t="shared" si="10"/>
        <v>5609428.238863403</v>
      </c>
      <c r="O30" s="124">
        <f t="shared" si="10"/>
        <v>3396250.9689914528</v>
      </c>
      <c r="P30" s="124">
        <f t="shared" si="10"/>
        <v>3717323.0638735052</v>
      </c>
      <c r="Q30" s="124">
        <f t="shared" si="10"/>
        <v>4679161.4620895088</v>
      </c>
      <c r="R30" s="124">
        <f t="shared" si="10"/>
        <v>5468065.3727318132</v>
      </c>
      <c r="S30" s="124">
        <f t="shared" si="10"/>
        <v>7023883.9431444388</v>
      </c>
      <c r="T30" s="124">
        <f t="shared" si="10"/>
        <v>7148864.6389354039</v>
      </c>
      <c r="U30" s="124">
        <f t="shared" si="10"/>
        <v>10995239.18683096</v>
      </c>
      <c r="V30" s="124">
        <f t="shared" si="10"/>
        <v>7131153.4128069375</v>
      </c>
      <c r="W30" s="124">
        <f t="shared" si="10"/>
        <v>19294543.719451722</v>
      </c>
      <c r="X30" s="124">
        <f t="shared" si="10"/>
        <v>3368252.4600679791</v>
      </c>
      <c r="Y30" s="124">
        <f t="shared" si="10"/>
        <v>3737539.3161203037</v>
      </c>
      <c r="Z30" s="124">
        <f t="shared" si="10"/>
        <v>4510535.2758889711</v>
      </c>
      <c r="AA30" s="124">
        <f t="shared" si="10"/>
        <v>4935528.9091324918</v>
      </c>
      <c r="AB30" s="124">
        <f t="shared" si="10"/>
        <v>3494176.7158480431</v>
      </c>
      <c r="AC30" s="124">
        <f t="shared" si="10"/>
        <v>14041689.744082132</v>
      </c>
      <c r="AD30" s="124">
        <f t="shared" si="10"/>
        <v>0</v>
      </c>
      <c r="AE30" s="124">
        <f t="shared" si="10"/>
        <v>0</v>
      </c>
      <c r="AF30" s="124">
        <f t="shared" si="10"/>
        <v>0</v>
      </c>
      <c r="AG30" s="124">
        <f t="shared" si="10"/>
        <v>0</v>
      </c>
      <c r="AH30" s="124">
        <f t="shared" si="10"/>
        <v>0</v>
      </c>
      <c r="AI30" s="124">
        <f t="shared" si="10"/>
        <v>0</v>
      </c>
      <c r="AJ30" s="124">
        <f t="shared" si="10"/>
        <v>0</v>
      </c>
      <c r="AK30" s="124">
        <f t="shared" si="10"/>
        <v>0</v>
      </c>
      <c r="AL30" s="124">
        <f t="shared" si="10"/>
        <v>0</v>
      </c>
      <c r="AM30" s="124">
        <f t="shared" si="10"/>
        <v>0</v>
      </c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</row>
    <row r="31" spans="1:63" x14ac:dyDescent="0.35">
      <c r="A31" s="125" t="s">
        <v>82</v>
      </c>
      <c r="B31" s="153">
        <v>-18252096</v>
      </c>
      <c r="C31" s="152">
        <f t="shared" ref="C31" si="11">B31-D31</f>
        <v>0</v>
      </c>
      <c r="D31" s="152">
        <f>SUM(E31:F31)</f>
        <v>-18252096</v>
      </c>
      <c r="E31" s="152"/>
      <c r="F31" s="152">
        <f t="shared" si="9"/>
        <v>-18252096</v>
      </c>
      <c r="G31" s="152"/>
      <c r="H31" s="152"/>
      <c r="I31" s="152"/>
      <c r="J31" s="152"/>
      <c r="K31" s="152"/>
      <c r="L31" s="152"/>
      <c r="M31" s="152"/>
      <c r="N31" s="152">
        <v>-2884141</v>
      </c>
      <c r="O31" s="152"/>
      <c r="P31" s="152"/>
      <c r="Q31" s="152"/>
      <c r="R31" s="152"/>
      <c r="S31" s="152"/>
      <c r="T31" s="152"/>
      <c r="U31" s="152">
        <v>-2626837</v>
      </c>
      <c r="V31" s="152"/>
      <c r="W31" s="152"/>
      <c r="X31" s="152"/>
      <c r="Y31" s="152"/>
      <c r="Z31" s="152"/>
      <c r="AA31" s="152"/>
      <c r="AB31" s="152"/>
      <c r="AC31" s="152">
        <f>-18252096-U31-N31</f>
        <v>-12741118</v>
      </c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  <c r="BD31" s="152"/>
      <c r="BE31" s="152"/>
      <c r="BF31" s="152"/>
      <c r="BG31" s="152"/>
      <c r="BH31" s="152"/>
      <c r="BI31" s="152"/>
      <c r="BJ31" s="125"/>
      <c r="BK31" s="125"/>
    </row>
    <row r="32" spans="1:63" s="18" customFormat="1" x14ac:dyDescent="0.35">
      <c r="A32" s="18" t="s">
        <v>81</v>
      </c>
      <c r="D32" s="109">
        <f>D30+D31</f>
        <v>139220108.33481205</v>
      </c>
      <c r="E32" s="109"/>
      <c r="F32" s="109">
        <f t="shared" si="9"/>
        <v>92909609.334812015</v>
      </c>
      <c r="G32" s="109">
        <f t="shared" ref="G32:AC32" si="12">G30+G31</f>
        <v>101042.22666666667</v>
      </c>
      <c r="H32" s="109">
        <f t="shared" si="12"/>
        <v>101042.22666666667</v>
      </c>
      <c r="I32" s="109">
        <f t="shared" si="12"/>
        <v>114375.56</v>
      </c>
      <c r="J32" s="109">
        <f t="shared" si="12"/>
        <v>114375.56</v>
      </c>
      <c r="K32" s="109">
        <f t="shared" si="12"/>
        <v>628621.67560949293</v>
      </c>
      <c r="L32" s="109">
        <f t="shared" si="12"/>
        <v>687694.10672734643</v>
      </c>
      <c r="M32" s="109">
        <f t="shared" si="12"/>
        <v>862917.55028279312</v>
      </c>
      <c r="N32" s="109">
        <f t="shared" si="12"/>
        <v>2725287.238863403</v>
      </c>
      <c r="O32" s="109">
        <f t="shared" si="12"/>
        <v>3396250.9689914528</v>
      </c>
      <c r="P32" s="109">
        <f t="shared" si="12"/>
        <v>3717323.0638735052</v>
      </c>
      <c r="Q32" s="109">
        <f t="shared" si="12"/>
        <v>4679161.4620895088</v>
      </c>
      <c r="R32" s="109">
        <f t="shared" si="12"/>
        <v>5468065.3727318132</v>
      </c>
      <c r="S32" s="109">
        <f t="shared" si="12"/>
        <v>7023883.9431444388</v>
      </c>
      <c r="T32" s="109">
        <f t="shared" si="12"/>
        <v>7148864.6389354039</v>
      </c>
      <c r="U32" s="109">
        <f t="shared" si="12"/>
        <v>8368402.1868309602</v>
      </c>
      <c r="V32" s="109">
        <f t="shared" si="12"/>
        <v>7131153.4128069375</v>
      </c>
      <c r="W32" s="109">
        <f t="shared" si="12"/>
        <v>19294543.719451722</v>
      </c>
      <c r="X32" s="109">
        <f t="shared" si="12"/>
        <v>3368252.4600679791</v>
      </c>
      <c r="Y32" s="109">
        <f t="shared" si="12"/>
        <v>3737539.3161203037</v>
      </c>
      <c r="Z32" s="109">
        <f t="shared" si="12"/>
        <v>4510535.2758889711</v>
      </c>
      <c r="AA32" s="109">
        <f t="shared" si="12"/>
        <v>4935528.9091324918</v>
      </c>
      <c r="AB32" s="109">
        <f t="shared" si="12"/>
        <v>3494176.7158480431</v>
      </c>
      <c r="AC32" s="109">
        <f t="shared" si="12"/>
        <v>1300571.7440821324</v>
      </c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</row>
    <row r="33" spans="1:51" x14ac:dyDescent="0.35"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51" x14ac:dyDescent="0.35">
      <c r="A34" t="s">
        <v>55</v>
      </c>
      <c r="B34" s="15">
        <v>88510445.310000002</v>
      </c>
      <c r="C34" s="15">
        <f t="shared" ref="C34" si="13">B34-D34</f>
        <v>0.31000000238418579</v>
      </c>
      <c r="D34" s="15">
        <f t="shared" ref="D34" si="14">SUM(E34:F34)</f>
        <v>88510445</v>
      </c>
      <c r="E34" s="15">
        <f>-SUM('Crestlink - Alt'!D7:AK7)</f>
        <v>26131668</v>
      </c>
      <c r="F34" s="15">
        <f>SUM(G34:BK34)</f>
        <v>62378777</v>
      </c>
      <c r="G34" s="15">
        <f>-'Crestlink - Alt'!AL7</f>
        <v>21452</v>
      </c>
      <c r="H34" s="15">
        <f>-'Crestlink - Alt'!AM7</f>
        <v>84104</v>
      </c>
      <c r="I34" s="15">
        <f>-'Crestlink - Alt'!AN7</f>
        <v>84104</v>
      </c>
      <c r="J34" s="15">
        <f>-'Crestlink - Alt'!AO7</f>
        <v>62455</v>
      </c>
      <c r="K34" s="15">
        <f>-'Crestlink - Alt'!AP7</f>
        <v>191601</v>
      </c>
      <c r="L34" s="15">
        <f>-'Crestlink - Alt'!AQ7</f>
        <v>2035722</v>
      </c>
      <c r="M34" s="15">
        <f>-'Crestlink - Alt'!AR7</f>
        <v>2471506</v>
      </c>
      <c r="N34" s="15">
        <f>-'Crestlink - Alt'!AS7</f>
        <v>2782780</v>
      </c>
      <c r="O34" s="15">
        <f>-'Crestlink - Alt'!AT7</f>
        <v>2596016</v>
      </c>
      <c r="P34" s="15">
        <f>-'Crestlink - Alt'!AU7</f>
        <v>3778858</v>
      </c>
      <c r="Q34" s="15">
        <f>-'Crestlink - Alt'!AV7</f>
        <v>4276897</v>
      </c>
      <c r="R34" s="15">
        <f>-'Crestlink - Alt'!AW7</f>
        <v>4152387</v>
      </c>
      <c r="S34" s="15">
        <f>-'Crestlink - Alt'!AX7</f>
        <v>5895523</v>
      </c>
      <c r="T34" s="15">
        <f>-'Crestlink - Alt'!AY7</f>
        <v>6393562</v>
      </c>
      <c r="U34" s="15">
        <f>-'Crestlink - Alt'!AZ7</f>
        <v>6144543</v>
      </c>
      <c r="V34" s="15">
        <f>-'Crestlink - Alt'!BA7</f>
        <v>5280815</v>
      </c>
      <c r="W34" s="15">
        <f>-'Crestlink - Alt'!BB7</f>
        <v>4285381</v>
      </c>
      <c r="X34" s="15">
        <f>-'Crestlink - Alt'!BC7</f>
        <v>11841071</v>
      </c>
      <c r="Y34" s="15">
        <f>-'Crestlink - Alt'!BD7</f>
        <v>0</v>
      </c>
      <c r="Z34" s="15">
        <f>-'Crestlink - Alt'!BE7</f>
        <v>0</v>
      </c>
      <c r="AA34" s="15">
        <f>-'Crestlink - Alt'!BF7</f>
        <v>0</v>
      </c>
      <c r="AB34" s="15">
        <f>-'Crestlink - Alt'!BG7</f>
        <v>0</v>
      </c>
      <c r="AC34" s="15">
        <f>-'Crestlink - Alt'!BH7</f>
        <v>0</v>
      </c>
      <c r="AD34" s="15">
        <f>-'Crestlink - Alt'!BI7</f>
        <v>0</v>
      </c>
      <c r="AE34" s="15">
        <f>-'Crestlink - Alt'!BJ7</f>
        <v>0</v>
      </c>
      <c r="AF34" s="15">
        <f>-'Crestlink - Alt'!BK7</f>
        <v>0</v>
      </c>
      <c r="AG34" s="15">
        <f>-'Crestlink - Alt'!BL7</f>
        <v>0</v>
      </c>
      <c r="AH34" s="15">
        <f>-'Crestlink - Alt'!BM7</f>
        <v>0</v>
      </c>
      <c r="AI34" s="15">
        <f>-'Crestlink - Alt'!BN7</f>
        <v>0</v>
      </c>
      <c r="AJ34" s="15">
        <f>-'Crestlink - Alt'!BO7</f>
        <v>0</v>
      </c>
      <c r="AK34" s="15">
        <f>-'Crestlink - Alt'!BP7</f>
        <v>0</v>
      </c>
      <c r="AL34" s="15">
        <f>-'Crestlink - Alt'!BQ7</f>
        <v>0</v>
      </c>
      <c r="AM34" s="15">
        <f>-'Crestlink - Alt'!BR7</f>
        <v>0</v>
      </c>
      <c r="AN34" s="15">
        <f>-'Crestlink - Alt'!BS7</f>
        <v>0</v>
      </c>
      <c r="AO34" s="15">
        <f>-'Crestlink - Alt'!BT7</f>
        <v>0</v>
      </c>
      <c r="AP34" s="15">
        <f>-'Crestlink - Alt'!BU7</f>
        <v>0</v>
      </c>
      <c r="AQ34" s="15">
        <f>-'Crestlink - Alt'!BV7</f>
        <v>0</v>
      </c>
      <c r="AR34" s="15">
        <f>-'Crestlink - Alt'!BW7</f>
        <v>0</v>
      </c>
      <c r="AS34" s="15">
        <f>-'Crestlink - Alt'!BX7</f>
        <v>0</v>
      </c>
      <c r="AT34" s="15">
        <f>-'Crestlink - Alt'!BY7</f>
        <v>0</v>
      </c>
      <c r="AU34" s="15">
        <f>-'Crestlink - Alt'!BZ7</f>
        <v>0</v>
      </c>
      <c r="AV34" s="15">
        <f>-'Crestlink - Alt'!CA7</f>
        <v>0</v>
      </c>
      <c r="AW34" s="15">
        <f>-'Crestlink - Alt'!CB7</f>
        <v>0</v>
      </c>
      <c r="AX34" s="15">
        <f>-'Crestlink - Alt'!CC7</f>
        <v>0</v>
      </c>
      <c r="AY34" s="15">
        <f>-'Crestlink - Alt'!CD7</f>
        <v>0</v>
      </c>
    </row>
    <row r="36" spans="1:51" x14ac:dyDescent="0.35">
      <c r="A36" t="s">
        <v>62</v>
      </c>
      <c r="B36" s="15">
        <v>308881256.66000003</v>
      </c>
      <c r="C36" s="15">
        <f t="shared" ref="C36" si="15">B36-D36</f>
        <v>-0.3399999737739563</v>
      </c>
      <c r="D36" s="15">
        <f t="shared" ref="D36" si="16">SUM(E36:F36)</f>
        <v>308881257</v>
      </c>
      <c r="E36" s="15">
        <f>-SUM('Epping - Alt'!D7:AA7)</f>
        <v>77917642</v>
      </c>
      <c r="F36" s="15">
        <f>SUM(G36:BK36)</f>
        <v>230963615</v>
      </c>
      <c r="G36" s="15">
        <f>-'Epping - Alt'!AB7</f>
        <v>3424</v>
      </c>
      <c r="H36" s="15">
        <f>-'Epping - Alt'!AC7</f>
        <v>295089</v>
      </c>
      <c r="I36" s="15">
        <f>-'Epping - Alt'!AD7</f>
        <v>49538</v>
      </c>
      <c r="J36" s="15">
        <f>-'Epping - Alt'!AE7</f>
        <v>1132650</v>
      </c>
      <c r="K36" s="15">
        <f>-'Epping - Alt'!AF7</f>
        <v>1356599</v>
      </c>
      <c r="L36" s="15">
        <f>-'Epping - Alt'!AG7</f>
        <v>1798957</v>
      </c>
      <c r="M36" s="15">
        <f>-'Epping - Alt'!AH7</f>
        <v>5030399</v>
      </c>
      <c r="N36" s="15">
        <f>-'Epping - Alt'!AI7</f>
        <v>2509750</v>
      </c>
      <c r="O36" s="15">
        <f>-'Epping - Alt'!AJ7</f>
        <v>1731409</v>
      </c>
      <c r="P36" s="15">
        <f>-'Epping - Alt'!AK7</f>
        <v>1374153</v>
      </c>
      <c r="Q36" s="15">
        <f>-'Epping - Alt'!AL7</f>
        <v>1511722</v>
      </c>
      <c r="R36" s="15">
        <f>-'Epping - Alt'!AM7</f>
        <v>1591202</v>
      </c>
      <c r="S36" s="15">
        <f>-'Epping - Alt'!AN7</f>
        <v>1855791</v>
      </c>
      <c r="T36" s="15">
        <f>-'Epping - Alt'!AO7</f>
        <v>2161671</v>
      </c>
      <c r="U36" s="15">
        <f>-'Epping - Alt'!AP7</f>
        <v>2325968</v>
      </c>
      <c r="V36" s="15">
        <f>-'Epping - Alt'!AQ7</f>
        <v>2775920</v>
      </c>
      <c r="W36" s="15">
        <f>-'Epping - Alt'!AR7</f>
        <v>2845444</v>
      </c>
      <c r="X36" s="15">
        <f>-'Epping - Alt'!AS7</f>
        <v>2686150</v>
      </c>
      <c r="Y36" s="15">
        <f>-'Epping - Alt'!AT7</f>
        <v>1960411</v>
      </c>
      <c r="Z36" s="15">
        <f>-'Epping - Alt'!AU7</f>
        <v>1709540</v>
      </c>
      <c r="AA36" s="15">
        <f>-'Epping - Alt'!AV7</f>
        <v>568382</v>
      </c>
      <c r="AB36" s="15">
        <f>-'Epping - Alt'!AW7</f>
        <v>497088</v>
      </c>
      <c r="AC36" s="15">
        <f>-'Epping - Alt'!AX7</f>
        <v>6970407</v>
      </c>
      <c r="AD36" s="15">
        <f>-'Epping - Alt'!AY7</f>
        <v>8140584</v>
      </c>
      <c r="AE36" s="15">
        <f>-'Epping - Alt'!AZ7</f>
        <v>8222435</v>
      </c>
      <c r="AF36" s="15">
        <f>-'Epping - Alt'!BA7</f>
        <v>11174173</v>
      </c>
      <c r="AG36" s="15">
        <f>-'Epping - Alt'!BB7</f>
        <v>12322946</v>
      </c>
      <c r="AH36" s="15">
        <f>-'Epping - Alt'!BC7</f>
        <v>16425110</v>
      </c>
      <c r="AI36" s="15">
        <f>-'Epping - Alt'!BD7</f>
        <v>18788888</v>
      </c>
      <c r="AJ36" s="15">
        <f>-'Epping - Alt'!BE7</f>
        <v>19435804</v>
      </c>
      <c r="AK36" s="15">
        <f>-'Epping - Alt'!BF7</f>
        <v>12398892</v>
      </c>
      <c r="AL36" s="15">
        <f>-'Epping - Alt'!BG7</f>
        <v>33023648</v>
      </c>
      <c r="AM36" s="15">
        <f>-'Epping - Alt'!BH7</f>
        <v>2789045</v>
      </c>
      <c r="AN36" s="15">
        <f>-'Epping - Alt'!BI7</f>
        <v>2839076</v>
      </c>
      <c r="AO36" s="15">
        <f>-'Epping - Alt'!BJ7</f>
        <v>3313388</v>
      </c>
      <c r="AP36" s="15">
        <f>-'Epping - Alt'!BK7</f>
        <v>4013793</v>
      </c>
      <c r="AQ36" s="15">
        <f>-'Epping - Alt'!BL7</f>
        <v>4330175</v>
      </c>
      <c r="AR36" s="15">
        <f>-'Epping - Alt'!BM7</f>
        <v>5355834</v>
      </c>
      <c r="AS36" s="15">
        <f>-'Epping - Alt'!BN7</f>
        <v>5812955</v>
      </c>
      <c r="AT36" s="15">
        <f>-'Epping - Alt'!BO7</f>
        <v>5463143</v>
      </c>
      <c r="AU36" s="15">
        <f>-'Epping - Alt'!BP7</f>
        <v>3869966</v>
      </c>
      <c r="AV36" s="15">
        <f>-'Epping - Alt'!BQ7</f>
        <v>8502096</v>
      </c>
      <c r="AW36" s="15">
        <f>-'Epping - Alt'!BR7</f>
        <v>0</v>
      </c>
      <c r="AX36" s="15">
        <f>-'Epping - Alt'!BS7</f>
        <v>0</v>
      </c>
      <c r="AY36" s="15">
        <f>-'Epping - Alt'!BT7</f>
        <v>0</v>
      </c>
    </row>
  </sheetData>
  <conditionalFormatting sqref="G27:AD29 G28:AK28 G29:AP29 G34:AY34">
    <cfRule type="cellIs" dxfId="7" priority="4" operator="lessThan">
      <formula>0</formula>
    </cfRule>
  </conditionalFormatting>
  <conditionalFormatting sqref="G21:AH23 AE30:BI32 G33:AD34">
    <cfRule type="cellIs" dxfId="6" priority="5" operator="lessThan">
      <formula>0</formula>
    </cfRule>
  </conditionalFormatting>
  <conditionalFormatting sqref="G36:AY36">
    <cfRule type="cellIs" dxfId="5" priority="3" operator="lessThan">
      <formula>0</formula>
    </cfRule>
  </conditionalFormatting>
  <conditionalFormatting sqref="I24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2E76-EFAE-4FC4-B6E0-BEECD0624796}">
  <sheetPr>
    <tabColor theme="9" tint="0.59999389629810485"/>
  </sheetPr>
  <dimension ref="A2:BH36"/>
  <sheetViews>
    <sheetView workbookViewId="0">
      <selection activeCell="E36" sqref="E36"/>
    </sheetView>
  </sheetViews>
  <sheetFormatPr defaultRowHeight="14.5" x14ac:dyDescent="0.35"/>
  <cols>
    <col min="2" max="2" width="15.26953125" bestFit="1" customWidth="1"/>
    <col min="3" max="3" width="14.81640625" bestFit="1" customWidth="1"/>
    <col min="4" max="60" width="14.7265625" customWidth="1"/>
  </cols>
  <sheetData>
    <row r="2" spans="1:60" x14ac:dyDescent="0.35">
      <c r="C2" s="1" t="s">
        <v>0</v>
      </c>
      <c r="D2" s="2">
        <v>44515</v>
      </c>
      <c r="E2" s="2">
        <v>44545.4375</v>
      </c>
      <c r="F2" s="2">
        <v>44575.875</v>
      </c>
      <c r="G2" s="2">
        <v>44606.3125</v>
      </c>
      <c r="H2" s="2">
        <v>44636.75</v>
      </c>
      <c r="I2" s="2">
        <v>44667.1875</v>
      </c>
      <c r="J2" s="2">
        <v>44697.625</v>
      </c>
      <c r="K2" s="2">
        <v>44728.0625</v>
      </c>
      <c r="L2" s="2">
        <v>44758.5</v>
      </c>
      <c r="M2" s="2">
        <v>44788.9375</v>
      </c>
      <c r="N2" s="2">
        <v>44819.375</v>
      </c>
      <c r="O2" s="2">
        <v>44849.8125</v>
      </c>
      <c r="P2" s="2">
        <v>44880.25</v>
      </c>
      <c r="Q2" s="2">
        <v>44910.6875</v>
      </c>
      <c r="R2" s="2">
        <v>44941.125</v>
      </c>
      <c r="S2" s="2">
        <v>44971.5625</v>
      </c>
      <c r="T2" s="2">
        <v>45002</v>
      </c>
      <c r="U2" s="2">
        <v>45032.4375</v>
      </c>
      <c r="V2" s="2">
        <v>45062.875</v>
      </c>
      <c r="W2" s="2">
        <v>45093.3125</v>
      </c>
      <c r="X2" s="2">
        <v>45123.75</v>
      </c>
      <c r="Y2" s="2">
        <v>45154.1875</v>
      </c>
      <c r="Z2" s="2">
        <v>45184.625</v>
      </c>
      <c r="AA2" s="2">
        <v>45215.0625</v>
      </c>
      <c r="AB2" s="2">
        <v>45245.5</v>
      </c>
      <c r="AC2" s="2">
        <v>45275.9375</v>
      </c>
      <c r="AD2" s="2">
        <v>45306.375</v>
      </c>
      <c r="AE2" s="2">
        <v>45336.8125</v>
      </c>
      <c r="AF2" s="2">
        <v>45367.25</v>
      </c>
      <c r="AG2" s="2">
        <v>45397.6875</v>
      </c>
      <c r="AH2" s="2">
        <v>45428.125</v>
      </c>
      <c r="AI2" s="2">
        <v>45458.5625</v>
      </c>
      <c r="AJ2" s="2">
        <v>45489</v>
      </c>
      <c r="AK2" s="2">
        <v>45519.4375</v>
      </c>
      <c r="AL2" s="2">
        <v>45549.875</v>
      </c>
      <c r="AM2" s="2">
        <v>45580.3125</v>
      </c>
      <c r="AN2" s="2">
        <v>45610.75</v>
      </c>
      <c r="AO2" s="2">
        <v>45641.1875</v>
      </c>
      <c r="AP2" s="2">
        <v>45671.625</v>
      </c>
      <c r="AQ2" s="2">
        <v>45702.0625</v>
      </c>
      <c r="AR2" s="2">
        <v>45732.5</v>
      </c>
      <c r="AS2" s="2">
        <v>45762.9375</v>
      </c>
      <c r="AT2" s="2">
        <v>45793.375</v>
      </c>
      <c r="AU2" s="2">
        <v>45823.8125</v>
      </c>
      <c r="AV2" s="2">
        <v>45854.25</v>
      </c>
      <c r="AW2" s="2">
        <v>45884.6875</v>
      </c>
      <c r="AX2" s="2">
        <v>45915.125</v>
      </c>
      <c r="AY2" s="2">
        <v>45945.5625</v>
      </c>
      <c r="AZ2" s="2">
        <v>45976</v>
      </c>
      <c r="BA2" s="2">
        <v>46006.4375</v>
      </c>
      <c r="BB2" s="2">
        <v>46036.875</v>
      </c>
      <c r="BC2" s="2">
        <v>46067.3125</v>
      </c>
      <c r="BD2" s="2">
        <v>46097.75</v>
      </c>
      <c r="BE2" s="2">
        <v>46128.1875</v>
      </c>
      <c r="BF2" s="2">
        <v>46158.625</v>
      </c>
      <c r="BG2" s="2">
        <v>46189.0625</v>
      </c>
      <c r="BH2" s="3">
        <v>46219.5</v>
      </c>
    </row>
    <row r="3" spans="1:60" x14ac:dyDescent="0.35">
      <c r="A3" t="s">
        <v>1</v>
      </c>
      <c r="B3" s="1" t="s">
        <v>2</v>
      </c>
      <c r="C3" s="4">
        <f>SUM(D3:AE3)</f>
        <v>25420141.82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0</v>
      </c>
      <c r="AD3" s="5">
        <v>0</v>
      </c>
      <c r="AE3" s="5">
        <v>25420141.82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35">
      <c r="B4" s="1" t="s">
        <v>3</v>
      </c>
      <c r="C4" s="4">
        <f>SUM(D4:AE4)</f>
        <v>-23432210.089999996</v>
      </c>
      <c r="D4" s="5">
        <v>-4411891.17</v>
      </c>
      <c r="E4" s="5">
        <v>-78941.83</v>
      </c>
      <c r="F4" s="5">
        <v>-13480</v>
      </c>
      <c r="G4" s="5">
        <v>-53503</v>
      </c>
      <c r="H4" s="5">
        <v>-44815.43</v>
      </c>
      <c r="I4" s="5">
        <v>53550</v>
      </c>
      <c r="J4" s="5">
        <v>-2401.9</v>
      </c>
      <c r="K4" s="5">
        <v>2103</v>
      </c>
      <c r="L4" s="5">
        <v>-35481.599999999999</v>
      </c>
      <c r="M4" s="5">
        <v>-321264.37</v>
      </c>
      <c r="N4" s="5">
        <v>-1600531.4</v>
      </c>
      <c r="O4" s="5">
        <v>-1810031.97</v>
      </c>
      <c r="P4" s="5">
        <v>-655325.43999999994</v>
      </c>
      <c r="Q4" s="5">
        <v>-1578936.76</v>
      </c>
      <c r="R4" s="5">
        <v>-2186290.64</v>
      </c>
      <c r="S4" s="5">
        <v>-4814825.67</v>
      </c>
      <c r="T4" s="5">
        <v>1300863.77</v>
      </c>
      <c r="U4" s="5">
        <v>-206205.07</v>
      </c>
      <c r="V4" s="5">
        <v>414642.05</v>
      </c>
      <c r="W4" s="5">
        <v>-2154674.83</v>
      </c>
      <c r="X4" s="5">
        <v>-2022547.23</v>
      </c>
      <c r="Y4" s="7">
        <v>-222636.25</v>
      </c>
      <c r="Z4" s="7">
        <v>-281880.49</v>
      </c>
      <c r="AA4" s="7">
        <v>-196923.13</v>
      </c>
      <c r="AB4" s="5">
        <v>-49620.57</v>
      </c>
      <c r="AC4" s="7">
        <v>-8369.66</v>
      </c>
      <c r="AD4" s="5">
        <v>-7564.74</v>
      </c>
      <c r="AE4" s="5">
        <f>-56855.74+SUM(AF4:AI4)</f>
        <v>-2445225.7600000007</v>
      </c>
      <c r="AF4" s="8">
        <v>31721.45</v>
      </c>
      <c r="AG4" s="8">
        <v>584147.32999999996</v>
      </c>
      <c r="AH4" s="8">
        <v>-2985915.12</v>
      </c>
      <c r="AI4" s="8">
        <v>-18323.68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35">
      <c r="B5" t="s">
        <v>4</v>
      </c>
      <c r="C5" s="9">
        <f>SUM(D5:AE5)</f>
        <v>1987931.7300000042</v>
      </c>
      <c r="D5" s="10">
        <f>SUM(D3:D4)</f>
        <v>-4411891.17</v>
      </c>
      <c r="E5" s="10">
        <f t="shared" ref="E5:BH5" si="0">SUM(E3:E4)</f>
        <v>-78941.83</v>
      </c>
      <c r="F5" s="10">
        <f t="shared" si="0"/>
        <v>-13480</v>
      </c>
      <c r="G5" s="10">
        <f t="shared" si="0"/>
        <v>-53503</v>
      </c>
      <c r="H5" s="10">
        <f t="shared" si="0"/>
        <v>-44815.43</v>
      </c>
      <c r="I5" s="10">
        <f t="shared" si="0"/>
        <v>53550</v>
      </c>
      <c r="J5" s="10">
        <f t="shared" si="0"/>
        <v>-2401.9</v>
      </c>
      <c r="K5" s="10">
        <f t="shared" si="0"/>
        <v>2103</v>
      </c>
      <c r="L5" s="10">
        <f t="shared" si="0"/>
        <v>-35481.599999999999</v>
      </c>
      <c r="M5" s="10">
        <f t="shared" si="0"/>
        <v>-321264.37</v>
      </c>
      <c r="N5" s="10">
        <f t="shared" si="0"/>
        <v>-1600531.4</v>
      </c>
      <c r="O5" s="10">
        <f t="shared" si="0"/>
        <v>-1810031.97</v>
      </c>
      <c r="P5" s="10">
        <f t="shared" si="0"/>
        <v>-655325.43999999994</v>
      </c>
      <c r="Q5" s="10">
        <f t="shared" si="0"/>
        <v>-1578936.76</v>
      </c>
      <c r="R5" s="10">
        <f t="shared" si="0"/>
        <v>-2186290.64</v>
      </c>
      <c r="S5" s="10">
        <f t="shared" si="0"/>
        <v>-4814825.67</v>
      </c>
      <c r="T5" s="10">
        <f t="shared" si="0"/>
        <v>1300863.77</v>
      </c>
      <c r="U5" s="10">
        <f t="shared" si="0"/>
        <v>-206205.07</v>
      </c>
      <c r="V5" s="10">
        <f t="shared" si="0"/>
        <v>414642.05</v>
      </c>
      <c r="W5" s="10">
        <f t="shared" si="0"/>
        <v>-2154674.83</v>
      </c>
      <c r="X5" s="10">
        <f t="shared" si="0"/>
        <v>-2022547.23</v>
      </c>
      <c r="Y5" s="10">
        <f t="shared" si="0"/>
        <v>-222636.25</v>
      </c>
      <c r="Z5" s="10">
        <f t="shared" si="0"/>
        <v>-281880.49</v>
      </c>
      <c r="AA5" s="10">
        <f t="shared" si="0"/>
        <v>-196923.13</v>
      </c>
      <c r="AB5" s="10">
        <f t="shared" si="0"/>
        <v>-49620.57</v>
      </c>
      <c r="AC5" s="10">
        <f t="shared" si="0"/>
        <v>-8369.66</v>
      </c>
      <c r="AD5" s="10">
        <f t="shared" si="0"/>
        <v>-7564.74</v>
      </c>
      <c r="AE5" s="10">
        <f t="shared" si="0"/>
        <v>22974916.059999999</v>
      </c>
      <c r="AF5" s="10"/>
      <c r="AG5" s="10"/>
      <c r="AH5" s="10"/>
      <c r="AI5" s="10"/>
      <c r="AJ5" s="10">
        <f t="shared" si="0"/>
        <v>0</v>
      </c>
      <c r="AK5" s="10">
        <f t="shared" si="0"/>
        <v>0</v>
      </c>
      <c r="AL5" s="10">
        <f t="shared" si="0"/>
        <v>0</v>
      </c>
      <c r="AM5" s="10">
        <f t="shared" si="0"/>
        <v>0</v>
      </c>
      <c r="AN5" s="10">
        <f t="shared" si="0"/>
        <v>0</v>
      </c>
      <c r="AO5" s="10">
        <f t="shared" si="0"/>
        <v>0</v>
      </c>
      <c r="AP5" s="10">
        <f t="shared" si="0"/>
        <v>0</v>
      </c>
      <c r="AQ5" s="10">
        <f t="shared" si="0"/>
        <v>0</v>
      </c>
      <c r="AR5" s="10">
        <f t="shared" si="0"/>
        <v>0</v>
      </c>
      <c r="AS5" s="10">
        <f t="shared" si="0"/>
        <v>0</v>
      </c>
      <c r="AT5" s="10">
        <f t="shared" si="0"/>
        <v>0</v>
      </c>
      <c r="AU5" s="10">
        <f t="shared" si="0"/>
        <v>0</v>
      </c>
      <c r="AV5" s="10">
        <f t="shared" si="0"/>
        <v>0</v>
      </c>
      <c r="AW5" s="10">
        <f t="shared" si="0"/>
        <v>0</v>
      </c>
      <c r="AX5" s="10">
        <f t="shared" si="0"/>
        <v>0</v>
      </c>
      <c r="AY5" s="10">
        <f t="shared" si="0"/>
        <v>0</v>
      </c>
      <c r="AZ5" s="10">
        <f t="shared" si="0"/>
        <v>0</v>
      </c>
      <c r="BA5" s="10">
        <f t="shared" si="0"/>
        <v>0</v>
      </c>
      <c r="BB5" s="10">
        <f t="shared" si="0"/>
        <v>0</v>
      </c>
      <c r="BC5" s="10">
        <f t="shared" si="0"/>
        <v>0</v>
      </c>
      <c r="BD5" s="10">
        <f t="shared" si="0"/>
        <v>0</v>
      </c>
      <c r="BE5" s="10">
        <f t="shared" si="0"/>
        <v>0</v>
      </c>
      <c r="BF5" s="10">
        <f t="shared" si="0"/>
        <v>0</v>
      </c>
      <c r="BG5" s="10">
        <f t="shared" si="0"/>
        <v>0</v>
      </c>
      <c r="BH5" s="10">
        <f t="shared" si="0"/>
        <v>0</v>
      </c>
    </row>
    <row r="6" spans="1:60" x14ac:dyDescent="0.35">
      <c r="C6" s="4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22" t="s">
        <v>22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0" x14ac:dyDescent="0.35">
      <c r="B7" t="s">
        <v>5</v>
      </c>
      <c r="C7" s="12">
        <f>XIRR(D5:AE5,$D$2:$AE$2)</f>
        <v>7.2548517584800729E-2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9" spans="1:60" x14ac:dyDescent="0.35">
      <c r="A9" t="s">
        <v>23</v>
      </c>
      <c r="B9" s="1" t="s">
        <v>2</v>
      </c>
      <c r="C9" s="4">
        <f>SUM(D9:BG9)</f>
        <v>28566956.52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28566956.52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</row>
    <row r="10" spans="1:60" x14ac:dyDescent="0.35">
      <c r="B10" s="1" t="s">
        <v>3</v>
      </c>
      <c r="C10" s="4">
        <f>SUM(D10:BG10)</f>
        <v>-24413613.809999999</v>
      </c>
      <c r="D10" s="5">
        <v>-2384558.04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-111152.71</v>
      </c>
      <c r="N10" s="5">
        <v>0</v>
      </c>
      <c r="O10" s="5">
        <v>0</v>
      </c>
      <c r="P10" s="5">
        <v>0</v>
      </c>
      <c r="Q10" s="5">
        <v>-3437.18</v>
      </c>
      <c r="R10" s="5">
        <v>-3437.18</v>
      </c>
      <c r="S10" s="5">
        <v>-3437.18</v>
      </c>
      <c r="T10" s="5">
        <v>-3437.18</v>
      </c>
      <c r="U10" s="5">
        <v>-158324.74</v>
      </c>
      <c r="V10" s="5">
        <v>-3437.18</v>
      </c>
      <c r="W10" s="5">
        <v>-330718.96000000002</v>
      </c>
      <c r="X10" s="5">
        <v>-13020.51</v>
      </c>
      <c r="Y10" s="5">
        <v>-13020.51</v>
      </c>
      <c r="Z10" s="5">
        <v>-93638.51</v>
      </c>
      <c r="AA10" s="5">
        <v>-13020.51</v>
      </c>
      <c r="AB10" s="5">
        <v>-13020.51</v>
      </c>
      <c r="AC10" s="5">
        <v>-80159.59</v>
      </c>
      <c r="AD10" s="5">
        <v>-12316.66</v>
      </c>
      <c r="AE10" s="5">
        <v>-35771.839999999997</v>
      </c>
      <c r="AF10" s="5">
        <v>-35771.839999999997</v>
      </c>
      <c r="AG10" s="5">
        <v>-53482.44</v>
      </c>
      <c r="AH10" s="5">
        <v>-54312.78</v>
      </c>
      <c r="AI10" s="5">
        <v>-92390.399999999994</v>
      </c>
      <c r="AJ10" s="5">
        <v>-43400.34</v>
      </c>
      <c r="AK10" s="5">
        <v>-1740700.3</v>
      </c>
      <c r="AL10" s="5">
        <v>-1366030.36</v>
      </c>
      <c r="AM10" s="5">
        <v>-1505392.95</v>
      </c>
      <c r="AN10" s="5">
        <v>-2079700.46</v>
      </c>
      <c r="AO10" s="5">
        <v>-2460508.5099999998</v>
      </c>
      <c r="AP10" s="5">
        <v>-3077655.99</v>
      </c>
      <c r="AQ10" s="5">
        <v>-3402783.82</v>
      </c>
      <c r="AR10" s="5">
        <v>-2394875.91</v>
      </c>
      <c r="AS10" s="5">
        <v>-2830698.72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</row>
    <row r="11" spans="1:60" x14ac:dyDescent="0.35">
      <c r="B11" t="s">
        <v>4</v>
      </c>
      <c r="C11" s="9">
        <f>SUM(D11:BG11)</f>
        <v>4153342.7100000009</v>
      </c>
      <c r="D11" s="10">
        <f t="shared" ref="D11:BH11" si="1">SUM(D9:D10)</f>
        <v>-2384558.04</v>
      </c>
      <c r="E11" s="10">
        <f t="shared" si="1"/>
        <v>0</v>
      </c>
      <c r="F11" s="10">
        <f t="shared" si="1"/>
        <v>0</v>
      </c>
      <c r="G11" s="10">
        <f t="shared" si="1"/>
        <v>0</v>
      </c>
      <c r="H11" s="10">
        <f t="shared" si="1"/>
        <v>0</v>
      </c>
      <c r="I11" s="10">
        <f t="shared" si="1"/>
        <v>0</v>
      </c>
      <c r="J11" s="10">
        <f t="shared" si="1"/>
        <v>0</v>
      </c>
      <c r="K11" s="10">
        <f t="shared" si="1"/>
        <v>0</v>
      </c>
      <c r="L11" s="10">
        <f t="shared" si="1"/>
        <v>0</v>
      </c>
      <c r="M11" s="10">
        <f t="shared" si="1"/>
        <v>-111152.71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-3437.18</v>
      </c>
      <c r="R11" s="10">
        <f t="shared" si="1"/>
        <v>-3437.18</v>
      </c>
      <c r="S11" s="10">
        <f t="shared" si="1"/>
        <v>-3437.18</v>
      </c>
      <c r="T11" s="10">
        <f t="shared" si="1"/>
        <v>-3437.18</v>
      </c>
      <c r="U11" s="10">
        <f t="shared" si="1"/>
        <v>-158324.74</v>
      </c>
      <c r="V11" s="10">
        <f t="shared" si="1"/>
        <v>-3437.18</v>
      </c>
      <c r="W11" s="10">
        <f t="shared" si="1"/>
        <v>-330718.96000000002</v>
      </c>
      <c r="X11" s="10">
        <f t="shared" si="1"/>
        <v>-13020.51</v>
      </c>
      <c r="Y11" s="10">
        <f t="shared" si="1"/>
        <v>-13020.51</v>
      </c>
      <c r="Z11" s="10">
        <f t="shared" si="1"/>
        <v>-93638.51</v>
      </c>
      <c r="AA11" s="10">
        <f t="shared" si="1"/>
        <v>-13020.51</v>
      </c>
      <c r="AB11" s="10">
        <f t="shared" si="1"/>
        <v>-13020.51</v>
      </c>
      <c r="AC11" s="10">
        <f t="shared" si="1"/>
        <v>-80159.59</v>
      </c>
      <c r="AD11" s="10">
        <f t="shared" si="1"/>
        <v>-12316.66</v>
      </c>
      <c r="AE11" s="10">
        <f t="shared" si="1"/>
        <v>-35771.839999999997</v>
      </c>
      <c r="AF11" s="10">
        <f t="shared" si="1"/>
        <v>-35771.839999999997</v>
      </c>
      <c r="AG11" s="10">
        <f t="shared" si="1"/>
        <v>-53482.44</v>
      </c>
      <c r="AH11" s="10">
        <f t="shared" si="1"/>
        <v>-54312.78</v>
      </c>
      <c r="AI11" s="10">
        <f t="shared" si="1"/>
        <v>-92390.399999999994</v>
      </c>
      <c r="AJ11" s="10">
        <f t="shared" si="1"/>
        <v>-43400.34</v>
      </c>
      <c r="AK11" s="10">
        <f t="shared" si="1"/>
        <v>-1740700.3</v>
      </c>
      <c r="AL11" s="10">
        <f t="shared" si="1"/>
        <v>-1366030.36</v>
      </c>
      <c r="AM11" s="10">
        <f t="shared" si="1"/>
        <v>-1505392.95</v>
      </c>
      <c r="AN11" s="10">
        <f t="shared" si="1"/>
        <v>-2079700.46</v>
      </c>
      <c r="AO11" s="10">
        <f t="shared" si="1"/>
        <v>-2460508.5099999998</v>
      </c>
      <c r="AP11" s="10">
        <f t="shared" si="1"/>
        <v>-3077655.99</v>
      </c>
      <c r="AQ11" s="10">
        <f t="shared" si="1"/>
        <v>-3402783.82</v>
      </c>
      <c r="AR11" s="10">
        <f t="shared" si="1"/>
        <v>-2394875.91</v>
      </c>
      <c r="AS11" s="10">
        <f t="shared" si="1"/>
        <v>25736257.800000001</v>
      </c>
      <c r="AT11" s="10">
        <f t="shared" si="1"/>
        <v>0</v>
      </c>
      <c r="AU11" s="10">
        <f t="shared" si="1"/>
        <v>0</v>
      </c>
      <c r="AV11" s="10">
        <f t="shared" si="1"/>
        <v>0</v>
      </c>
      <c r="AW11" s="10">
        <f t="shared" si="1"/>
        <v>0</v>
      </c>
      <c r="AX11" s="10">
        <f t="shared" si="1"/>
        <v>0</v>
      </c>
      <c r="AY11" s="10">
        <f t="shared" si="1"/>
        <v>0</v>
      </c>
      <c r="AZ11" s="10">
        <f t="shared" si="1"/>
        <v>0</v>
      </c>
      <c r="BA11" s="10">
        <f t="shared" si="1"/>
        <v>0</v>
      </c>
      <c r="BB11" s="10">
        <f t="shared" si="1"/>
        <v>0</v>
      </c>
      <c r="BC11" s="10">
        <f t="shared" si="1"/>
        <v>0</v>
      </c>
      <c r="BD11" s="10">
        <f t="shared" si="1"/>
        <v>0</v>
      </c>
      <c r="BE11" s="10">
        <f t="shared" si="1"/>
        <v>0</v>
      </c>
      <c r="BF11" s="10">
        <f t="shared" si="1"/>
        <v>0</v>
      </c>
      <c r="BG11" s="10">
        <f t="shared" si="1"/>
        <v>0</v>
      </c>
      <c r="BH11" s="10">
        <f t="shared" si="1"/>
        <v>0</v>
      </c>
    </row>
    <row r="12" spans="1:60" x14ac:dyDescent="0.35">
      <c r="C12" s="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x14ac:dyDescent="0.35">
      <c r="B13" t="s">
        <v>5</v>
      </c>
      <c r="C13" s="12">
        <f>XIRR(D11:BG11,$D$2:$BG$2)</f>
        <v>0.22725722193717959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5" spans="1:60" x14ac:dyDescent="0.35">
      <c r="A15" t="s">
        <v>6</v>
      </c>
      <c r="B15" s="1" t="s">
        <v>2</v>
      </c>
      <c r="C15" s="4">
        <f>SUM(D15:BH15)</f>
        <v>44921940.140000001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44921940.140000001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</row>
    <row r="16" spans="1:60" x14ac:dyDescent="0.35">
      <c r="B16" s="1" t="s">
        <v>3</v>
      </c>
      <c r="C16" s="4">
        <f>SUM(D16:BH16)</f>
        <v>-40321339.829999998</v>
      </c>
      <c r="D16" s="5">
        <v>-5471963.4000000004</v>
      </c>
      <c r="E16" s="5">
        <v>0</v>
      </c>
      <c r="F16" s="5">
        <v>0</v>
      </c>
      <c r="G16" s="5">
        <v>-398087.51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-99482.44</v>
      </c>
      <c r="V16" s="5">
        <v>0</v>
      </c>
      <c r="W16" s="5">
        <v>-1960797.9</v>
      </c>
      <c r="X16" s="5">
        <v>-35106.400000000001</v>
      </c>
      <c r="Y16" s="5">
        <v>-151216.37</v>
      </c>
      <c r="Z16" s="5">
        <v>-13250</v>
      </c>
      <c r="AA16" s="5">
        <v>-44866.62</v>
      </c>
      <c r="AB16" s="5">
        <v>-13250</v>
      </c>
      <c r="AC16" s="5">
        <v>-199669</v>
      </c>
      <c r="AD16" s="5">
        <v>-13250</v>
      </c>
      <c r="AE16" s="5">
        <v>-13250</v>
      </c>
      <c r="AF16" s="5">
        <v>-476204.1</v>
      </c>
      <c r="AG16" s="5">
        <v>-22990.33</v>
      </c>
      <c r="AH16" s="5">
        <v>-27990.33</v>
      </c>
      <c r="AI16" s="5">
        <v>-22990.33</v>
      </c>
      <c r="AJ16" s="5">
        <v>-24315.33</v>
      </c>
      <c r="AK16" s="5">
        <v>-24315.33</v>
      </c>
      <c r="AL16" s="5">
        <v>-24315.33</v>
      </c>
      <c r="AM16" s="5">
        <v>-24315.33</v>
      </c>
      <c r="AN16" s="5">
        <v>-24315.33</v>
      </c>
      <c r="AO16" s="5">
        <v>-24315.33</v>
      </c>
      <c r="AP16" s="5">
        <v>-1808560.03</v>
      </c>
      <c r="AQ16" s="5">
        <v>-1892566.07</v>
      </c>
      <c r="AR16" s="5">
        <v>-2213778.13</v>
      </c>
      <c r="AS16" s="5">
        <v>-2892977.13</v>
      </c>
      <c r="AT16" s="5">
        <v>-3263499.75</v>
      </c>
      <c r="AU16" s="5">
        <v>-4251560.0599999996</v>
      </c>
      <c r="AV16" s="5">
        <v>-4604690.6100000003</v>
      </c>
      <c r="AW16" s="5">
        <v>-3169058.52</v>
      </c>
      <c r="AX16" s="5">
        <v>-7111059.4900000002</v>
      </c>
      <c r="AY16" s="5">
        <v>-3333.33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</row>
    <row r="17" spans="1:60" x14ac:dyDescent="0.35">
      <c r="B17" t="s">
        <v>4</v>
      </c>
      <c r="C17" s="9">
        <f>SUM(D17:BG17)</f>
        <v>4600600.3100000005</v>
      </c>
      <c r="D17" s="10">
        <f t="shared" ref="D17:BH17" si="2">SUM(D15:D16)</f>
        <v>-5471963.4000000004</v>
      </c>
      <c r="E17" s="10">
        <f t="shared" si="2"/>
        <v>0</v>
      </c>
      <c r="F17" s="10">
        <f t="shared" si="2"/>
        <v>0</v>
      </c>
      <c r="G17" s="10">
        <f t="shared" si="2"/>
        <v>-398087.51</v>
      </c>
      <c r="H17" s="10">
        <f t="shared" si="2"/>
        <v>0</v>
      </c>
      <c r="I17" s="10">
        <f t="shared" si="2"/>
        <v>0</v>
      </c>
      <c r="J17" s="10">
        <f t="shared" si="2"/>
        <v>0</v>
      </c>
      <c r="K17" s="10">
        <f t="shared" si="2"/>
        <v>0</v>
      </c>
      <c r="L17" s="10">
        <f t="shared" si="2"/>
        <v>0</v>
      </c>
      <c r="M17" s="10">
        <f t="shared" si="2"/>
        <v>0</v>
      </c>
      <c r="N17" s="10">
        <f t="shared" si="2"/>
        <v>0</v>
      </c>
      <c r="O17" s="10">
        <f t="shared" si="2"/>
        <v>0</v>
      </c>
      <c r="P17" s="10">
        <f t="shared" si="2"/>
        <v>0</v>
      </c>
      <c r="Q17" s="10">
        <f t="shared" si="2"/>
        <v>0</v>
      </c>
      <c r="R17" s="10">
        <f t="shared" si="2"/>
        <v>0</v>
      </c>
      <c r="S17" s="10">
        <f t="shared" si="2"/>
        <v>0</v>
      </c>
      <c r="T17" s="10">
        <f t="shared" si="2"/>
        <v>0</v>
      </c>
      <c r="U17" s="10">
        <f t="shared" si="2"/>
        <v>-99482.44</v>
      </c>
      <c r="V17" s="10">
        <f t="shared" si="2"/>
        <v>0</v>
      </c>
      <c r="W17" s="10">
        <f t="shared" si="2"/>
        <v>-1960797.9</v>
      </c>
      <c r="X17" s="10">
        <f t="shared" si="2"/>
        <v>-35106.400000000001</v>
      </c>
      <c r="Y17" s="10">
        <f t="shared" si="2"/>
        <v>-151216.37</v>
      </c>
      <c r="Z17" s="10">
        <f t="shared" si="2"/>
        <v>-13250</v>
      </c>
      <c r="AA17" s="10">
        <f t="shared" si="2"/>
        <v>-44866.62</v>
      </c>
      <c r="AB17" s="10">
        <f t="shared" si="2"/>
        <v>-13250</v>
      </c>
      <c r="AC17" s="10">
        <f t="shared" si="2"/>
        <v>-199669</v>
      </c>
      <c r="AD17" s="10">
        <f t="shared" si="2"/>
        <v>-13250</v>
      </c>
      <c r="AE17" s="10">
        <f t="shared" si="2"/>
        <v>-13250</v>
      </c>
      <c r="AF17" s="10">
        <f t="shared" si="2"/>
        <v>-476204.1</v>
      </c>
      <c r="AG17" s="10">
        <f t="shared" si="2"/>
        <v>-22990.33</v>
      </c>
      <c r="AH17" s="10">
        <f t="shared" si="2"/>
        <v>-27990.33</v>
      </c>
      <c r="AI17" s="10">
        <f t="shared" si="2"/>
        <v>-22990.33</v>
      </c>
      <c r="AJ17" s="10">
        <f t="shared" si="2"/>
        <v>-24315.33</v>
      </c>
      <c r="AK17" s="10">
        <f t="shared" si="2"/>
        <v>-24315.33</v>
      </c>
      <c r="AL17" s="10">
        <f t="shared" si="2"/>
        <v>-24315.33</v>
      </c>
      <c r="AM17" s="10">
        <f t="shared" si="2"/>
        <v>-24315.33</v>
      </c>
      <c r="AN17" s="10">
        <f t="shared" si="2"/>
        <v>-24315.33</v>
      </c>
      <c r="AO17" s="10">
        <f t="shared" si="2"/>
        <v>-24315.33</v>
      </c>
      <c r="AP17" s="10">
        <f t="shared" si="2"/>
        <v>-1808560.03</v>
      </c>
      <c r="AQ17" s="10">
        <f t="shared" si="2"/>
        <v>-1892566.07</v>
      </c>
      <c r="AR17" s="10">
        <f t="shared" si="2"/>
        <v>-2213778.13</v>
      </c>
      <c r="AS17" s="10">
        <f t="shared" si="2"/>
        <v>-2892977.13</v>
      </c>
      <c r="AT17" s="10">
        <f t="shared" si="2"/>
        <v>-3263499.75</v>
      </c>
      <c r="AU17" s="10">
        <f t="shared" si="2"/>
        <v>-4251560.0599999996</v>
      </c>
      <c r="AV17" s="10">
        <f t="shared" si="2"/>
        <v>-4604690.6100000003</v>
      </c>
      <c r="AW17" s="10">
        <f t="shared" si="2"/>
        <v>-3169058.52</v>
      </c>
      <c r="AX17" s="10">
        <f t="shared" si="2"/>
        <v>37810880.649999999</v>
      </c>
      <c r="AY17" s="10">
        <f t="shared" si="2"/>
        <v>-3333.33</v>
      </c>
      <c r="AZ17" s="10">
        <f t="shared" si="2"/>
        <v>0</v>
      </c>
      <c r="BA17" s="10">
        <f t="shared" si="2"/>
        <v>0</v>
      </c>
      <c r="BB17" s="10">
        <f t="shared" si="2"/>
        <v>0</v>
      </c>
      <c r="BC17" s="10">
        <f t="shared" si="2"/>
        <v>0</v>
      </c>
      <c r="BD17" s="10">
        <f t="shared" si="2"/>
        <v>0</v>
      </c>
      <c r="BE17" s="10">
        <f t="shared" si="2"/>
        <v>0</v>
      </c>
      <c r="BF17" s="10">
        <f t="shared" si="2"/>
        <v>0</v>
      </c>
      <c r="BG17" s="10">
        <f t="shared" si="2"/>
        <v>0</v>
      </c>
      <c r="BH17" s="10">
        <f t="shared" si="2"/>
        <v>0</v>
      </c>
    </row>
    <row r="18" spans="1:60" x14ac:dyDescent="0.35">
      <c r="C18" s="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 x14ac:dyDescent="0.35">
      <c r="B19" t="s">
        <v>5</v>
      </c>
      <c r="C19" s="12">
        <f>XIRR(D17:BH17,$D$2:$BH$2)</f>
        <v>0.11285915970802307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1" spans="1:60" x14ac:dyDescent="0.35">
      <c r="A21" t="s">
        <v>7</v>
      </c>
      <c r="B21" s="1" t="s">
        <v>2</v>
      </c>
      <c r="C21" s="4">
        <f>SUM(D21:BG21)</f>
        <v>154434782.61000001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 s="13">
        <v>154434782.61000001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35">
      <c r="B22" s="1" t="s">
        <v>3</v>
      </c>
      <c r="C22" s="4">
        <f>SUM(D22:BG22)</f>
        <v>-119037735.48999999</v>
      </c>
      <c r="D22" s="5">
        <v>-9926480.2799999993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-464074.52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-143701.62</v>
      </c>
      <c r="V22" s="5">
        <v>0</v>
      </c>
      <c r="W22" s="5">
        <v>0</v>
      </c>
      <c r="X22" s="5">
        <v>-11450.92</v>
      </c>
      <c r="Y22" s="5">
        <v>-11450.92</v>
      </c>
      <c r="Z22" s="5">
        <v>-11450.92</v>
      </c>
      <c r="AA22" s="5">
        <v>-11450.92</v>
      </c>
      <c r="AB22" s="5">
        <v>-11450.92</v>
      </c>
      <c r="AC22" s="5">
        <v>-420015.89</v>
      </c>
      <c r="AD22" s="5">
        <v>-11450.92</v>
      </c>
      <c r="AE22" s="5">
        <v>-11450.92</v>
      </c>
      <c r="AF22" s="5">
        <v>-23899.02</v>
      </c>
      <c r="AG22" s="5">
        <v>-23899.02</v>
      </c>
      <c r="AH22" s="5">
        <v>-23899.02</v>
      </c>
      <c r="AI22" s="5">
        <v>-23899.02</v>
      </c>
      <c r="AJ22" s="5">
        <v>-25044.11</v>
      </c>
      <c r="AK22" s="5">
        <v>-25044.11</v>
      </c>
      <c r="AL22" s="5">
        <v>-25044.11</v>
      </c>
      <c r="AM22" s="5">
        <v>-25044.11</v>
      </c>
      <c r="AN22" s="5">
        <v>-61872.33</v>
      </c>
      <c r="AO22" s="5">
        <v>-784620.5</v>
      </c>
      <c r="AP22" s="5">
        <v>-8699465.6099999994</v>
      </c>
      <c r="AQ22" s="5">
        <v>-8649517.1099999994</v>
      </c>
      <c r="AR22" s="5">
        <v>-8632966.3200000003</v>
      </c>
      <c r="AS22" s="5">
        <v>-8616544.3200000003</v>
      </c>
      <c r="AT22" s="5">
        <v>-8616763.1999999993</v>
      </c>
      <c r="AU22" s="5">
        <v>-8615891.9499999993</v>
      </c>
      <c r="AV22" s="13">
        <v>-8616676.25</v>
      </c>
      <c r="AW22" s="13">
        <v>-8614608.5199999996</v>
      </c>
      <c r="AX22" s="13">
        <v>-8614917.5199999996</v>
      </c>
      <c r="AY22" s="13">
        <v>-9904898.4700000007</v>
      </c>
      <c r="AZ22" s="13">
        <v>-8608640.9700000007</v>
      </c>
      <c r="BA22" s="13">
        <v>-10770151.15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35">
      <c r="B23" t="s">
        <v>4</v>
      </c>
      <c r="C23" s="9">
        <f>SUM(D23:BG23)</f>
        <v>35397047.12000002</v>
      </c>
      <c r="D23" s="10">
        <f t="shared" ref="D23:BH23" si="3">SUM(D21:D22)</f>
        <v>-9926480.2799999993</v>
      </c>
      <c r="E23" s="10">
        <f t="shared" si="3"/>
        <v>0</v>
      </c>
      <c r="F23" s="10">
        <f t="shared" si="3"/>
        <v>0</v>
      </c>
      <c r="G23" s="10">
        <f t="shared" si="3"/>
        <v>0</v>
      </c>
      <c r="H23" s="10">
        <f t="shared" si="3"/>
        <v>0</v>
      </c>
      <c r="I23" s="10">
        <f t="shared" si="3"/>
        <v>0</v>
      </c>
      <c r="J23" s="10">
        <f t="shared" si="3"/>
        <v>0</v>
      </c>
      <c r="K23" s="10">
        <f t="shared" si="3"/>
        <v>0</v>
      </c>
      <c r="L23" s="10">
        <f t="shared" si="3"/>
        <v>0</v>
      </c>
      <c r="M23" s="10">
        <f t="shared" si="3"/>
        <v>-464074.52</v>
      </c>
      <c r="N23" s="10">
        <f t="shared" si="3"/>
        <v>0</v>
      </c>
      <c r="O23" s="10">
        <f t="shared" si="3"/>
        <v>0</v>
      </c>
      <c r="P23" s="10">
        <f t="shared" si="3"/>
        <v>0</v>
      </c>
      <c r="Q23" s="10">
        <f t="shared" si="3"/>
        <v>0</v>
      </c>
      <c r="R23" s="10">
        <f t="shared" si="3"/>
        <v>0</v>
      </c>
      <c r="S23" s="10">
        <f t="shared" si="3"/>
        <v>0</v>
      </c>
      <c r="T23" s="10">
        <f t="shared" si="3"/>
        <v>0</v>
      </c>
      <c r="U23" s="10">
        <f t="shared" si="3"/>
        <v>-143701.62</v>
      </c>
      <c r="V23" s="10">
        <f t="shared" si="3"/>
        <v>0</v>
      </c>
      <c r="W23" s="10">
        <f t="shared" si="3"/>
        <v>0</v>
      </c>
      <c r="X23" s="10">
        <f t="shared" si="3"/>
        <v>-11450.92</v>
      </c>
      <c r="Y23" s="10">
        <f t="shared" si="3"/>
        <v>-11450.92</v>
      </c>
      <c r="Z23" s="10">
        <f t="shared" si="3"/>
        <v>-11450.92</v>
      </c>
      <c r="AA23" s="10">
        <f t="shared" si="3"/>
        <v>-11450.92</v>
      </c>
      <c r="AB23" s="10">
        <f t="shared" si="3"/>
        <v>-11450.92</v>
      </c>
      <c r="AC23" s="10">
        <f t="shared" si="3"/>
        <v>-420015.89</v>
      </c>
      <c r="AD23" s="10">
        <f t="shared" si="3"/>
        <v>-11450.92</v>
      </c>
      <c r="AE23" s="10">
        <f t="shared" si="3"/>
        <v>-11450.92</v>
      </c>
      <c r="AF23" s="10">
        <f t="shared" si="3"/>
        <v>-23899.02</v>
      </c>
      <c r="AG23" s="10">
        <f t="shared" si="3"/>
        <v>-23899.02</v>
      </c>
      <c r="AH23" s="10">
        <f t="shared" si="3"/>
        <v>-23899.02</v>
      </c>
      <c r="AI23" s="10">
        <f t="shared" si="3"/>
        <v>-23899.02</v>
      </c>
      <c r="AJ23" s="10">
        <f t="shared" si="3"/>
        <v>-25044.11</v>
      </c>
      <c r="AK23" s="10">
        <f t="shared" si="3"/>
        <v>-25044.11</v>
      </c>
      <c r="AL23" s="10">
        <f t="shared" si="3"/>
        <v>-25044.11</v>
      </c>
      <c r="AM23" s="10">
        <f t="shared" si="3"/>
        <v>-25044.11</v>
      </c>
      <c r="AN23" s="10">
        <f t="shared" si="3"/>
        <v>-61872.33</v>
      </c>
      <c r="AO23" s="10">
        <f t="shared" si="3"/>
        <v>-784620.5</v>
      </c>
      <c r="AP23" s="10">
        <f t="shared" si="3"/>
        <v>-8699465.6099999994</v>
      </c>
      <c r="AQ23" s="10">
        <f t="shared" si="3"/>
        <v>-8649517.1099999994</v>
      </c>
      <c r="AR23" s="10">
        <f t="shared" si="3"/>
        <v>-8632966.3200000003</v>
      </c>
      <c r="AS23" s="10">
        <f t="shared" si="3"/>
        <v>-8616544.3200000003</v>
      </c>
      <c r="AT23" s="10">
        <f t="shared" si="3"/>
        <v>-8616763.1999999993</v>
      </c>
      <c r="AU23" s="10">
        <f t="shared" si="3"/>
        <v>-8615891.9499999993</v>
      </c>
      <c r="AV23" s="10">
        <f t="shared" si="3"/>
        <v>-8616676.25</v>
      </c>
      <c r="AW23" s="10">
        <f t="shared" si="3"/>
        <v>-8614608.5199999996</v>
      </c>
      <c r="AX23" s="10">
        <f t="shared" si="3"/>
        <v>-8614917.5199999996</v>
      </c>
      <c r="AY23" s="10">
        <f t="shared" si="3"/>
        <v>-9904898.4700000007</v>
      </c>
      <c r="AZ23" s="10">
        <f t="shared" si="3"/>
        <v>-8608640.9700000007</v>
      </c>
      <c r="BA23" s="10">
        <f t="shared" si="3"/>
        <v>143664631.46000001</v>
      </c>
      <c r="BB23" s="10">
        <f t="shared" si="3"/>
        <v>0</v>
      </c>
      <c r="BC23" s="10">
        <f t="shared" si="3"/>
        <v>0</v>
      </c>
      <c r="BD23" s="10">
        <f t="shared" si="3"/>
        <v>0</v>
      </c>
      <c r="BE23" s="10">
        <f t="shared" si="3"/>
        <v>0</v>
      </c>
      <c r="BF23" s="10">
        <f t="shared" si="3"/>
        <v>0</v>
      </c>
      <c r="BG23" s="10">
        <f t="shared" si="3"/>
        <v>0</v>
      </c>
      <c r="BH23" s="10">
        <f t="shared" si="3"/>
        <v>0</v>
      </c>
    </row>
    <row r="25" spans="1:60" x14ac:dyDescent="0.35">
      <c r="B25" t="s">
        <v>5</v>
      </c>
      <c r="C25" s="12">
        <f>XIRR(D23:BG23,$D$2:$BG$2)</f>
        <v>0.30843095183372504</v>
      </c>
    </row>
    <row r="27" spans="1:60" x14ac:dyDescent="0.35">
      <c r="A27" t="s">
        <v>8</v>
      </c>
      <c r="C27" s="4">
        <f>SUM(D27:BG27)</f>
        <v>46138921.87000002</v>
      </c>
      <c r="D27" s="14">
        <f t="shared" ref="D27:BH27" si="4">SUM(D5,D11,D17,D23)</f>
        <v>-22194892.890000001</v>
      </c>
      <c r="E27" s="14">
        <f t="shared" si="4"/>
        <v>-78941.83</v>
      </c>
      <c r="F27" s="14">
        <f t="shared" si="4"/>
        <v>-13480</v>
      </c>
      <c r="G27" s="14">
        <f t="shared" si="4"/>
        <v>-451590.51</v>
      </c>
      <c r="H27" s="14">
        <f t="shared" si="4"/>
        <v>-44815.43</v>
      </c>
      <c r="I27" s="14">
        <f t="shared" si="4"/>
        <v>53550</v>
      </c>
      <c r="J27" s="14">
        <f t="shared" si="4"/>
        <v>-2401.9</v>
      </c>
      <c r="K27" s="14">
        <f t="shared" si="4"/>
        <v>2103</v>
      </c>
      <c r="L27" s="14">
        <f t="shared" si="4"/>
        <v>-35481.599999999999</v>
      </c>
      <c r="M27" s="14">
        <f t="shared" si="4"/>
        <v>-896491.60000000009</v>
      </c>
      <c r="N27" s="14">
        <f t="shared" si="4"/>
        <v>-1600531.4</v>
      </c>
      <c r="O27" s="14">
        <f t="shared" si="4"/>
        <v>-1810031.97</v>
      </c>
      <c r="P27" s="14">
        <f t="shared" si="4"/>
        <v>-655325.43999999994</v>
      </c>
      <c r="Q27" s="14">
        <f t="shared" si="4"/>
        <v>-1582373.94</v>
      </c>
      <c r="R27" s="14">
        <f t="shared" si="4"/>
        <v>-2189727.8200000003</v>
      </c>
      <c r="S27" s="14">
        <f t="shared" si="4"/>
        <v>-4818262.8499999996</v>
      </c>
      <c r="T27" s="14">
        <f t="shared" si="4"/>
        <v>1297426.5900000001</v>
      </c>
      <c r="U27" s="14">
        <f t="shared" si="4"/>
        <v>-607713.87</v>
      </c>
      <c r="V27" s="14">
        <f t="shared" si="4"/>
        <v>411204.87</v>
      </c>
      <c r="W27" s="14">
        <f t="shared" si="4"/>
        <v>-4446191.6899999995</v>
      </c>
      <c r="X27" s="14">
        <f t="shared" si="4"/>
        <v>-2082125.0599999998</v>
      </c>
      <c r="Y27" s="14">
        <f t="shared" si="4"/>
        <v>-398324.05</v>
      </c>
      <c r="Z27" s="14">
        <f t="shared" si="4"/>
        <v>-400219.92</v>
      </c>
      <c r="AA27" s="14">
        <f t="shared" si="4"/>
        <v>-266261.18</v>
      </c>
      <c r="AB27" s="14">
        <f t="shared" si="4"/>
        <v>-87342</v>
      </c>
      <c r="AC27" s="14">
        <f t="shared" si="4"/>
        <v>-708214.14</v>
      </c>
      <c r="AD27" s="14">
        <f t="shared" si="4"/>
        <v>-44582.32</v>
      </c>
      <c r="AE27" s="14">
        <f t="shared" si="4"/>
        <v>22914443.299999997</v>
      </c>
      <c r="AF27" s="14">
        <f t="shared" si="4"/>
        <v>-535874.96</v>
      </c>
      <c r="AG27" s="14">
        <f t="shared" si="4"/>
        <v>-100371.79000000001</v>
      </c>
      <c r="AH27" s="14">
        <f t="shared" si="4"/>
        <v>-106202.13</v>
      </c>
      <c r="AI27" s="14">
        <f t="shared" si="4"/>
        <v>-139279.75</v>
      </c>
      <c r="AJ27" s="14">
        <f t="shared" si="4"/>
        <v>-92759.78</v>
      </c>
      <c r="AK27" s="14">
        <f t="shared" si="4"/>
        <v>-1790059.7400000002</v>
      </c>
      <c r="AL27" s="14">
        <f t="shared" si="4"/>
        <v>-1415389.8000000003</v>
      </c>
      <c r="AM27" s="14">
        <f t="shared" si="4"/>
        <v>-1554752.3900000001</v>
      </c>
      <c r="AN27" s="14">
        <f t="shared" si="4"/>
        <v>-2165888.12</v>
      </c>
      <c r="AO27" s="14">
        <f t="shared" si="4"/>
        <v>-3269444.34</v>
      </c>
      <c r="AP27" s="14">
        <f t="shared" si="4"/>
        <v>-13585681.629999999</v>
      </c>
      <c r="AQ27" s="14">
        <f t="shared" si="4"/>
        <v>-13944867</v>
      </c>
      <c r="AR27" s="14">
        <f t="shared" si="4"/>
        <v>-13241620.359999999</v>
      </c>
      <c r="AS27" s="14">
        <f t="shared" si="4"/>
        <v>14226736.350000001</v>
      </c>
      <c r="AT27" s="14">
        <f t="shared" si="4"/>
        <v>-11880262.949999999</v>
      </c>
      <c r="AU27" s="14">
        <f t="shared" si="4"/>
        <v>-12867452.009999998</v>
      </c>
      <c r="AV27" s="14">
        <f t="shared" si="4"/>
        <v>-13221366.859999999</v>
      </c>
      <c r="AW27" s="14">
        <f t="shared" si="4"/>
        <v>-11783667.039999999</v>
      </c>
      <c r="AX27" s="14">
        <f t="shared" si="4"/>
        <v>29195963.129999999</v>
      </c>
      <c r="AY27" s="14">
        <f t="shared" si="4"/>
        <v>-9908231.8000000007</v>
      </c>
      <c r="AZ27" s="14">
        <f t="shared" si="4"/>
        <v>-8608640.9700000007</v>
      </c>
      <c r="BA27" s="14">
        <f t="shared" si="4"/>
        <v>143664631.46000001</v>
      </c>
      <c r="BB27" s="14">
        <f t="shared" si="4"/>
        <v>0</v>
      </c>
      <c r="BC27" s="14">
        <f t="shared" si="4"/>
        <v>0</v>
      </c>
      <c r="BD27" s="14">
        <f t="shared" si="4"/>
        <v>0</v>
      </c>
      <c r="BE27" s="14">
        <f t="shared" si="4"/>
        <v>0</v>
      </c>
      <c r="BF27" s="14">
        <f t="shared" si="4"/>
        <v>0</v>
      </c>
      <c r="BG27" s="14">
        <f t="shared" si="4"/>
        <v>0</v>
      </c>
      <c r="BH27" s="14">
        <f t="shared" si="4"/>
        <v>0</v>
      </c>
    </row>
    <row r="29" spans="1:60" x14ac:dyDescent="0.35">
      <c r="B29" t="s">
        <v>9</v>
      </c>
      <c r="C29" s="12">
        <f>XIRR(D27:BH27,$D$2:$BH$2)</f>
        <v>0.22083925604820251</v>
      </c>
    </row>
    <row r="32" spans="1:60" x14ac:dyDescent="0.35">
      <c r="C32" s="15"/>
    </row>
    <row r="33" spans="2:3" x14ac:dyDescent="0.35">
      <c r="C33" s="4">
        <f>C4+C10+C16+C22</f>
        <v>-207204899.21999997</v>
      </c>
    </row>
    <row r="34" spans="2:3" x14ac:dyDescent="0.35">
      <c r="C34" s="16">
        <f>[10]Target!I45-[10]Target!I44</f>
        <v>207204899.23705134</v>
      </c>
    </row>
    <row r="35" spans="2:3" x14ac:dyDescent="0.35">
      <c r="B35" t="s">
        <v>10</v>
      </c>
      <c r="C35" s="4">
        <f>SUM(C33:C34)</f>
        <v>1.7051368951797485E-2</v>
      </c>
    </row>
    <row r="36" spans="2:3" x14ac:dyDescent="0.35">
      <c r="C3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CE2B-B434-4743-9AA9-D5D7517A3B2C}">
  <sheetPr>
    <tabColor theme="9" tint="0.59999389629810485"/>
  </sheetPr>
  <dimension ref="B2:BF26"/>
  <sheetViews>
    <sheetView workbookViewId="0">
      <selection activeCell="E36" sqref="E36"/>
    </sheetView>
  </sheetViews>
  <sheetFormatPr defaultColWidth="8.81640625" defaultRowHeight="14.5" x14ac:dyDescent="0.35"/>
  <cols>
    <col min="2" max="2" width="19.7265625" bestFit="1" customWidth="1"/>
    <col min="3" max="3" width="17.54296875" bestFit="1" customWidth="1"/>
    <col min="4" max="58" width="13.1796875" customWidth="1"/>
  </cols>
  <sheetData>
    <row r="2" spans="2:58" x14ac:dyDescent="0.35">
      <c r="B2" s="18" t="s">
        <v>56</v>
      </c>
    </row>
    <row r="5" spans="2:58" x14ac:dyDescent="0.35">
      <c r="B5" s="85" t="s">
        <v>50</v>
      </c>
      <c r="C5" s="92" t="s">
        <v>51</v>
      </c>
      <c r="D5" s="92">
        <v>44362</v>
      </c>
      <c r="E5" s="92">
        <v>44392.4375</v>
      </c>
      <c r="F5" s="92">
        <v>44422.875</v>
      </c>
      <c r="G5" s="92">
        <v>44453.3125</v>
      </c>
      <c r="H5" s="92">
        <v>44483.75</v>
      </c>
      <c r="I5" s="92">
        <v>44514.1875</v>
      </c>
      <c r="J5" s="92">
        <v>44544.625</v>
      </c>
      <c r="K5" s="92">
        <v>44575.0625</v>
      </c>
      <c r="L5" s="92">
        <v>44605.5</v>
      </c>
      <c r="M5" s="92">
        <v>44635.9375</v>
      </c>
      <c r="N5" s="92">
        <v>44666.375</v>
      </c>
      <c r="O5" s="92">
        <v>44696.8125</v>
      </c>
      <c r="P5" s="92">
        <v>44727.25</v>
      </c>
      <c r="Q5" s="92">
        <v>44757.6875</v>
      </c>
      <c r="R5" s="92">
        <v>44788.125</v>
      </c>
      <c r="S5" s="92">
        <v>44818.5625</v>
      </c>
      <c r="T5" s="92">
        <v>44849</v>
      </c>
      <c r="U5" s="92">
        <v>44879.4375</v>
      </c>
      <c r="V5" s="92">
        <v>44909.875</v>
      </c>
      <c r="W5" s="92">
        <v>44940.3125</v>
      </c>
      <c r="X5" s="92">
        <v>44970.75</v>
      </c>
      <c r="Y5" s="92">
        <v>45001.1875</v>
      </c>
      <c r="Z5" s="92">
        <v>45031.625</v>
      </c>
      <c r="AA5" s="92">
        <v>45062.0625</v>
      </c>
      <c r="AB5" s="92">
        <v>45092.5</v>
      </c>
      <c r="AC5" s="92">
        <v>45122.9375</v>
      </c>
      <c r="AD5" s="92">
        <v>45153.375</v>
      </c>
      <c r="AE5" s="92">
        <v>45183.8125</v>
      </c>
      <c r="AF5" s="92">
        <v>45214.25</v>
      </c>
      <c r="AG5" s="92">
        <v>45244.6875</v>
      </c>
      <c r="AH5" s="92">
        <v>45275.125</v>
      </c>
      <c r="AI5" s="92">
        <v>45305.5625</v>
      </c>
      <c r="AJ5" s="92">
        <v>45336</v>
      </c>
      <c r="AK5" s="92">
        <v>45366.4375</v>
      </c>
      <c r="AL5" s="92">
        <v>45396.875</v>
      </c>
      <c r="AM5" s="92">
        <v>45427.3125</v>
      </c>
      <c r="AN5" s="92">
        <v>45457.75</v>
      </c>
      <c r="AO5" s="92">
        <v>45488.1875</v>
      </c>
      <c r="AP5" s="92">
        <v>45518.625</v>
      </c>
      <c r="AQ5" s="92">
        <v>45549.0625</v>
      </c>
      <c r="AR5" s="92">
        <v>45579.5</v>
      </c>
      <c r="AS5" s="92">
        <v>45609.9375</v>
      </c>
      <c r="AT5" s="92">
        <v>45640.375</v>
      </c>
      <c r="AU5" s="92">
        <v>45670.8125</v>
      </c>
      <c r="AV5" s="92">
        <v>45701.25</v>
      </c>
      <c r="AW5" s="92">
        <v>45731.6875</v>
      </c>
      <c r="AX5" s="92">
        <v>45762.125</v>
      </c>
      <c r="AY5" s="92">
        <v>45792.5625</v>
      </c>
      <c r="AZ5" s="92">
        <v>45823</v>
      </c>
      <c r="BA5" s="92">
        <v>45853.4375</v>
      </c>
      <c r="BB5" s="92">
        <v>45883.875</v>
      </c>
      <c r="BC5" s="92">
        <v>45914.3125</v>
      </c>
      <c r="BD5" s="92">
        <v>45944.75</v>
      </c>
      <c r="BE5" s="92">
        <v>45975.1875</v>
      </c>
      <c r="BF5" s="92">
        <v>46005.625</v>
      </c>
    </row>
    <row r="6" spans="2:58" x14ac:dyDescent="0.35">
      <c r="B6" s="86" t="s">
        <v>52</v>
      </c>
      <c r="C6" s="88">
        <f>SUM(D6:BF6)</f>
        <v>101783582.60869564</v>
      </c>
      <c r="D6" s="88">
        <v>0</v>
      </c>
      <c r="E6" s="88">
        <v>0</v>
      </c>
      <c r="F6" s="88">
        <v>0</v>
      </c>
      <c r="G6" s="88">
        <v>0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  <c r="P6" s="88">
        <v>0</v>
      </c>
      <c r="Q6" s="88">
        <v>0</v>
      </c>
      <c r="R6" s="88">
        <v>0</v>
      </c>
      <c r="S6" s="88">
        <v>0</v>
      </c>
      <c r="T6" s="88">
        <v>0</v>
      </c>
      <c r="U6" s="88">
        <v>0</v>
      </c>
      <c r="V6" s="88">
        <v>0</v>
      </c>
      <c r="W6" s="88">
        <v>0</v>
      </c>
      <c r="X6" s="88">
        <v>0</v>
      </c>
      <c r="Y6" s="88">
        <v>0</v>
      </c>
      <c r="Z6" s="88">
        <v>0</v>
      </c>
      <c r="AA6" s="88">
        <v>0</v>
      </c>
      <c r="AB6" s="88">
        <v>0</v>
      </c>
      <c r="AC6" s="88">
        <v>0</v>
      </c>
      <c r="AD6" s="88">
        <v>0</v>
      </c>
      <c r="AE6" s="88">
        <v>0</v>
      </c>
      <c r="AF6" s="88">
        <v>0</v>
      </c>
      <c r="AG6" s="88">
        <v>0</v>
      </c>
      <c r="AH6" s="88">
        <v>0</v>
      </c>
      <c r="AI6" s="88">
        <v>0</v>
      </c>
      <c r="AJ6" s="88">
        <v>0</v>
      </c>
      <c r="AK6" s="88">
        <v>0</v>
      </c>
      <c r="AL6" s="88">
        <v>0</v>
      </c>
      <c r="AM6" s="88">
        <v>0</v>
      </c>
      <c r="AN6" s="88">
        <v>0</v>
      </c>
      <c r="AO6" s="88">
        <v>0</v>
      </c>
      <c r="AP6" s="88">
        <v>0</v>
      </c>
      <c r="AQ6" s="88">
        <v>0</v>
      </c>
      <c r="AR6" s="88">
        <v>0</v>
      </c>
      <c r="AS6" s="88">
        <v>0</v>
      </c>
      <c r="AT6" s="88">
        <v>0</v>
      </c>
      <c r="AU6" s="88">
        <v>0</v>
      </c>
      <c r="AV6" s="88">
        <v>0</v>
      </c>
      <c r="AW6" s="88">
        <v>0</v>
      </c>
      <c r="AX6" s="88">
        <v>0</v>
      </c>
      <c r="AY6" s="88">
        <v>0</v>
      </c>
      <c r="AZ6" s="88">
        <v>0</v>
      </c>
      <c r="BA6" s="88">
        <v>0</v>
      </c>
      <c r="BB6" s="88">
        <v>0</v>
      </c>
      <c r="BC6" s="88">
        <v>101783582.60869564</v>
      </c>
      <c r="BD6" s="88">
        <v>0</v>
      </c>
      <c r="BE6" s="88">
        <v>0</v>
      </c>
      <c r="BF6" s="88">
        <v>0</v>
      </c>
    </row>
    <row r="7" spans="2:58" x14ac:dyDescent="0.35">
      <c r="B7" s="86" t="s">
        <v>53</v>
      </c>
      <c r="C7" s="88">
        <f>SUM(D7:BF7)</f>
        <v>-84803513.5057161</v>
      </c>
      <c r="D7" s="88">
        <v>-62804.5</v>
      </c>
      <c r="E7" s="88">
        <v>-53304.5</v>
      </c>
      <c r="F7" s="88">
        <v>-2308688.5144360401</v>
      </c>
      <c r="G7" s="88"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  <c r="P7" s="88">
        <v>-598.22222222222217</v>
      </c>
      <c r="Q7" s="88">
        <v>-598.22222222222217</v>
      </c>
      <c r="R7" s="88">
        <v>-598.22222222222217</v>
      </c>
      <c r="S7" s="88">
        <v>-598.22222222222217</v>
      </c>
      <c r="T7" s="88">
        <v>-598.22222222222217</v>
      </c>
      <c r="U7" s="88">
        <v>-20598.222222222223</v>
      </c>
      <c r="V7" s="88">
        <v>-124786.75163398692</v>
      </c>
      <c r="W7" s="88">
        <v>-199279.75163398692</v>
      </c>
      <c r="X7" s="88">
        <v>-226066.25163398692</v>
      </c>
      <c r="Y7" s="88">
        <v>-28676.251633986929</v>
      </c>
      <c r="Z7" s="88">
        <v>-1889.751633986928</v>
      </c>
      <c r="AA7" s="88">
        <v>-1889.751633986928</v>
      </c>
      <c r="AB7" s="88">
        <v>-22382114.144697946</v>
      </c>
      <c r="AC7" s="88">
        <v>-55743.57093909198</v>
      </c>
      <c r="AD7" s="88">
        <v>-55743.57093909198</v>
      </c>
      <c r="AE7" s="88">
        <v>-58743.57093909198</v>
      </c>
      <c r="AF7" s="88">
        <v>-58743.57093909198</v>
      </c>
      <c r="AG7" s="88">
        <v>-55743.57093909198</v>
      </c>
      <c r="AH7" s="88">
        <v>-51795.043793465724</v>
      </c>
      <c r="AI7" s="88">
        <v>-321873.36922782392</v>
      </c>
      <c r="AJ7" s="88">
        <v>-50770.348716869761</v>
      </c>
      <c r="AK7" s="102">
        <f>-50770.3487168698-AI23</f>
        <v>-9421.8812951332293</v>
      </c>
      <c r="AL7" s="102">
        <f>-50770.3487168698+AI23</f>
        <v>-92118.816138606373</v>
      </c>
      <c r="AM7" s="88">
        <v>-50770.348716869761</v>
      </c>
      <c r="AN7" s="88">
        <v>-50770.348716869761</v>
      </c>
      <c r="AO7" s="88">
        <v>-62454.998716869755</v>
      </c>
      <c r="AP7" s="88">
        <v>-191600.91549611842</v>
      </c>
      <c r="AQ7" s="88">
        <v>-1886592.2743755695</v>
      </c>
      <c r="AR7" s="88">
        <v>-2288677.0076968963</v>
      </c>
      <c r="AS7" s="88">
        <v>-2575880.3886407018</v>
      </c>
      <c r="AT7" s="88">
        <v>-2403558.3600744177</v>
      </c>
      <c r="AU7" s="88">
        <v>-3494931.2076608781</v>
      </c>
      <c r="AV7" s="88">
        <v>-3954456.6171709667</v>
      </c>
      <c r="AW7" s="88">
        <v>-3839575.2647934421</v>
      </c>
      <c r="AX7" s="88">
        <v>-5447914.1980787544</v>
      </c>
      <c r="AY7" s="88">
        <v>-5907439.6075888379</v>
      </c>
      <c r="AZ7" s="88">
        <v>-5677676.9028337989</v>
      </c>
      <c r="BA7" s="88">
        <v>-4881348.0666072601</v>
      </c>
      <c r="BB7" s="88">
        <v>-3962941.190005688</v>
      </c>
      <c r="BC7" s="88">
        <v>-11903138.992403571</v>
      </c>
      <c r="BD7" s="88">
        <v>0</v>
      </c>
      <c r="BE7" s="88">
        <v>0</v>
      </c>
      <c r="BF7" s="88">
        <v>0</v>
      </c>
    </row>
    <row r="8" spans="2:58" ht="15" thickBot="1" x14ac:dyDescent="0.4">
      <c r="B8" s="86" t="s">
        <v>54</v>
      </c>
      <c r="C8" s="91">
        <f>C6+C7</f>
        <v>16980069.102979541</v>
      </c>
      <c r="D8" s="91">
        <f t="shared" ref="D8:BF8" si="0">D6+D7</f>
        <v>-62804.5</v>
      </c>
      <c r="E8" s="91">
        <f t="shared" si="0"/>
        <v>-53304.5</v>
      </c>
      <c r="F8" s="91">
        <f t="shared" si="0"/>
        <v>-2308688.5144360401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1">
        <f t="shared" si="0"/>
        <v>0</v>
      </c>
      <c r="K8" s="91">
        <f t="shared" si="0"/>
        <v>0</v>
      </c>
      <c r="L8" s="91">
        <f t="shared" si="0"/>
        <v>0</v>
      </c>
      <c r="M8" s="91">
        <f t="shared" si="0"/>
        <v>0</v>
      </c>
      <c r="N8" s="91">
        <f t="shared" si="0"/>
        <v>0</v>
      </c>
      <c r="O8" s="91">
        <f t="shared" si="0"/>
        <v>0</v>
      </c>
      <c r="P8" s="91">
        <f t="shared" si="0"/>
        <v>-598.22222222222217</v>
      </c>
      <c r="Q8" s="91">
        <f t="shared" si="0"/>
        <v>-598.22222222222217</v>
      </c>
      <c r="R8" s="91">
        <f t="shared" si="0"/>
        <v>-598.22222222222217</v>
      </c>
      <c r="S8" s="91">
        <f t="shared" si="0"/>
        <v>-598.22222222222217</v>
      </c>
      <c r="T8" s="91">
        <f t="shared" si="0"/>
        <v>-598.22222222222217</v>
      </c>
      <c r="U8" s="91">
        <f t="shared" si="0"/>
        <v>-20598.222222222223</v>
      </c>
      <c r="V8" s="91">
        <f t="shared" si="0"/>
        <v>-124786.75163398692</v>
      </c>
      <c r="W8" s="91">
        <f t="shared" si="0"/>
        <v>-199279.75163398692</v>
      </c>
      <c r="X8" s="91">
        <f t="shared" si="0"/>
        <v>-226066.25163398692</v>
      </c>
      <c r="Y8" s="91">
        <f t="shared" si="0"/>
        <v>-28676.251633986929</v>
      </c>
      <c r="Z8" s="91">
        <f t="shared" si="0"/>
        <v>-1889.751633986928</v>
      </c>
      <c r="AA8" s="91">
        <f t="shared" si="0"/>
        <v>-1889.751633986928</v>
      </c>
      <c r="AB8" s="91">
        <f t="shared" si="0"/>
        <v>-22382114.144697946</v>
      </c>
      <c r="AC8" s="91">
        <f t="shared" si="0"/>
        <v>-55743.57093909198</v>
      </c>
      <c r="AD8" s="91">
        <f t="shared" si="0"/>
        <v>-55743.57093909198</v>
      </c>
      <c r="AE8" s="91">
        <f t="shared" si="0"/>
        <v>-58743.57093909198</v>
      </c>
      <c r="AF8" s="91">
        <f t="shared" si="0"/>
        <v>-58743.57093909198</v>
      </c>
      <c r="AG8" s="91">
        <f t="shared" si="0"/>
        <v>-55743.57093909198</v>
      </c>
      <c r="AH8" s="91">
        <f t="shared" si="0"/>
        <v>-51795.043793465724</v>
      </c>
      <c r="AI8" s="91">
        <f t="shared" si="0"/>
        <v>-321873.36922782392</v>
      </c>
      <c r="AJ8" s="91">
        <f t="shared" si="0"/>
        <v>-50770.348716869761</v>
      </c>
      <c r="AK8" s="91">
        <f t="shared" si="0"/>
        <v>-9421.8812951332293</v>
      </c>
      <c r="AL8" s="91">
        <f t="shared" si="0"/>
        <v>-92118.816138606373</v>
      </c>
      <c r="AM8" s="91">
        <f t="shared" si="0"/>
        <v>-50770.348716869761</v>
      </c>
      <c r="AN8" s="91">
        <f t="shared" si="0"/>
        <v>-50770.348716869761</v>
      </c>
      <c r="AO8" s="91">
        <f t="shared" si="0"/>
        <v>-62454.998716869755</v>
      </c>
      <c r="AP8" s="91">
        <f t="shared" si="0"/>
        <v>-191600.91549611842</v>
      </c>
      <c r="AQ8" s="91">
        <f t="shared" si="0"/>
        <v>-1886592.2743755695</v>
      </c>
      <c r="AR8" s="91">
        <f t="shared" si="0"/>
        <v>-2288677.0076968963</v>
      </c>
      <c r="AS8" s="91">
        <f t="shared" si="0"/>
        <v>-2575880.3886407018</v>
      </c>
      <c r="AT8" s="91">
        <f t="shared" si="0"/>
        <v>-2403558.3600744177</v>
      </c>
      <c r="AU8" s="91">
        <f t="shared" si="0"/>
        <v>-3494931.2076608781</v>
      </c>
      <c r="AV8" s="91">
        <f t="shared" si="0"/>
        <v>-3954456.6171709667</v>
      </c>
      <c r="AW8" s="91">
        <f t="shared" si="0"/>
        <v>-3839575.2647934421</v>
      </c>
      <c r="AX8" s="91">
        <f t="shared" si="0"/>
        <v>-5447914.1980787544</v>
      </c>
      <c r="AY8" s="91">
        <f t="shared" si="0"/>
        <v>-5907439.6075888379</v>
      </c>
      <c r="AZ8" s="91">
        <f t="shared" si="0"/>
        <v>-5677676.9028337989</v>
      </c>
      <c r="BA8" s="91">
        <f t="shared" si="0"/>
        <v>-4881348.0666072601</v>
      </c>
      <c r="BB8" s="91">
        <f t="shared" si="0"/>
        <v>-3962941.190005688</v>
      </c>
      <c r="BC8" s="91">
        <f t="shared" si="0"/>
        <v>89880443.616292074</v>
      </c>
      <c r="BD8" s="91">
        <f t="shared" si="0"/>
        <v>0</v>
      </c>
      <c r="BE8" s="91">
        <f t="shared" si="0"/>
        <v>0</v>
      </c>
      <c r="BF8" s="91">
        <f t="shared" si="0"/>
        <v>0</v>
      </c>
    </row>
    <row r="9" spans="2:58" x14ac:dyDescent="0.35">
      <c r="B9" s="86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</row>
    <row r="10" spans="2:58" x14ac:dyDescent="0.35">
      <c r="B10" s="86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</row>
    <row r="11" spans="2:58" x14ac:dyDescent="0.35">
      <c r="B11" s="86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</row>
    <row r="12" spans="2:58" x14ac:dyDescent="0.35">
      <c r="B12" s="93" t="s">
        <v>9</v>
      </c>
      <c r="C12" s="94">
        <f>XIRR(D8:BF8,$D$5:$BF$5)</f>
        <v>0.18118700385093692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</row>
    <row r="13" spans="2:58" x14ac:dyDescent="0.35">
      <c r="B13" s="86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</row>
    <row r="14" spans="2:58" x14ac:dyDescent="0.35">
      <c r="B14" s="86"/>
    </row>
    <row r="20" spans="33:37" x14ac:dyDescent="0.35">
      <c r="AG20" s="97"/>
      <c r="AH20" s="97"/>
      <c r="AI20" s="98" t="s">
        <v>58</v>
      </c>
      <c r="AJ20" s="97"/>
      <c r="AK20" s="97"/>
    </row>
    <row r="21" spans="33:37" x14ac:dyDescent="0.35">
      <c r="AG21" s="97"/>
      <c r="AH21" s="99" t="s">
        <v>59</v>
      </c>
      <c r="AI21" s="100">
        <f>-(SUM(D7:AJ7)-50770.3487168698)</f>
        <v>26173016.467421737</v>
      </c>
      <c r="AJ21" s="97"/>
      <c r="AK21" s="97"/>
    </row>
    <row r="22" spans="33:37" x14ac:dyDescent="0.35">
      <c r="AG22" s="97"/>
      <c r="AH22" s="99" t="s">
        <v>60</v>
      </c>
      <c r="AI22" s="101">
        <v>26131668</v>
      </c>
      <c r="AJ22" s="97"/>
      <c r="AK22" s="97"/>
    </row>
    <row r="23" spans="33:37" x14ac:dyDescent="0.35">
      <c r="AG23" s="97"/>
      <c r="AH23" s="99"/>
      <c r="AI23" s="100">
        <f>AI22-AI21</f>
        <v>-41348.467421736568</v>
      </c>
      <c r="AJ23" s="97"/>
      <c r="AK23" s="97"/>
    </row>
    <row r="24" spans="33:37" x14ac:dyDescent="0.35">
      <c r="AG24" s="97"/>
      <c r="AH24" s="97"/>
      <c r="AI24" s="100"/>
      <c r="AJ24" s="97"/>
      <c r="AK24" s="97"/>
    </row>
    <row r="25" spans="33:37" x14ac:dyDescent="0.35">
      <c r="AG25" s="97"/>
      <c r="AH25" s="97"/>
      <c r="AI25" s="100"/>
      <c r="AJ25" s="97"/>
      <c r="AK25" s="97"/>
    </row>
    <row r="26" spans="33:37" x14ac:dyDescent="0.35">
      <c r="AG26" s="97"/>
      <c r="AH26" s="97"/>
      <c r="AI26" s="100"/>
      <c r="AJ26" s="97"/>
      <c r="AK26" s="9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CC33-D300-4C16-BB8B-3597F1878CAA}">
  <sheetPr>
    <tabColor theme="9" tint="0.59999389629810485"/>
  </sheetPr>
  <dimension ref="B1:CB127"/>
  <sheetViews>
    <sheetView topLeftCell="A51" workbookViewId="0">
      <selection activeCell="E36" sqref="E36"/>
    </sheetView>
  </sheetViews>
  <sheetFormatPr defaultRowHeight="14.5" x14ac:dyDescent="0.35"/>
  <cols>
    <col min="3" max="4" width="8.81640625" bestFit="1" customWidth="1"/>
    <col min="5" max="5" width="13.7265625" customWidth="1"/>
    <col min="6" max="6" width="9.1796875" bestFit="1" customWidth="1"/>
    <col min="7" max="7" width="7.1796875" bestFit="1" customWidth="1"/>
    <col min="8" max="8" width="9.81640625" bestFit="1" customWidth="1"/>
    <col min="9" max="22" width="11.453125" bestFit="1" customWidth="1"/>
    <col min="23" max="52" width="12.453125" bestFit="1" customWidth="1"/>
    <col min="53" max="54" width="13.453125" bestFit="1" customWidth="1"/>
    <col min="55" max="60" width="12.453125" bestFit="1" customWidth="1"/>
    <col min="61" max="79" width="11.7265625" bestFit="1" customWidth="1"/>
    <col min="80" max="80" width="8.81640625" bestFit="1" customWidth="1"/>
  </cols>
  <sheetData>
    <row r="1" spans="2:80" x14ac:dyDescent="0.35">
      <c r="B1" s="24" t="s">
        <v>24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</row>
    <row r="3" spans="2:80" x14ac:dyDescent="0.35">
      <c r="B3" s="25"/>
      <c r="C3" s="25"/>
      <c r="D3" s="25"/>
      <c r="E3" s="32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</row>
    <row r="4" spans="2:80" x14ac:dyDescent="0.35">
      <c r="B4" s="33" t="s">
        <v>30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</row>
    <row r="5" spans="2:80" x14ac:dyDescent="0.35">
      <c r="B5" s="24"/>
      <c r="C5" s="26"/>
      <c r="D5" s="26"/>
      <c r="E5" s="24"/>
      <c r="F5" s="27">
        <v>44392</v>
      </c>
      <c r="G5" s="27">
        <v>44422</v>
      </c>
      <c r="H5" s="27">
        <v>44452</v>
      </c>
      <c r="I5" s="27">
        <v>44483</v>
      </c>
      <c r="J5" s="27">
        <v>44513</v>
      </c>
      <c r="K5" s="27">
        <v>44544.1875</v>
      </c>
      <c r="L5" s="27">
        <v>44574.625</v>
      </c>
      <c r="M5" s="27">
        <v>44605.0625</v>
      </c>
      <c r="N5" s="27">
        <v>44635.5</v>
      </c>
      <c r="O5" s="27">
        <v>44665.9375</v>
      </c>
      <c r="P5" s="27">
        <v>44696.375</v>
      </c>
      <c r="Q5" s="27">
        <v>44726.8125</v>
      </c>
      <c r="R5" s="27">
        <v>44757.25</v>
      </c>
      <c r="S5" s="27">
        <v>44787.6875</v>
      </c>
      <c r="T5" s="27">
        <v>44818.125</v>
      </c>
      <c r="U5" s="27">
        <v>44848.5625</v>
      </c>
      <c r="V5" s="27">
        <v>44879</v>
      </c>
      <c r="W5" s="27">
        <v>44909.4375</v>
      </c>
      <c r="X5" s="27">
        <v>44939.875</v>
      </c>
      <c r="Y5" s="27">
        <v>44970.3125</v>
      </c>
      <c r="Z5" s="27">
        <v>45000.75</v>
      </c>
      <c r="AA5" s="27">
        <v>45031.1875</v>
      </c>
      <c r="AB5" s="27">
        <v>45061.625</v>
      </c>
      <c r="AC5" s="27">
        <v>45092.0625</v>
      </c>
      <c r="AD5" s="27">
        <v>45122.5</v>
      </c>
      <c r="AE5" s="27">
        <v>45152.9375</v>
      </c>
      <c r="AF5" s="27">
        <v>45183.375</v>
      </c>
      <c r="AG5" s="27">
        <v>45213.8125</v>
      </c>
      <c r="AH5" s="27">
        <v>45244.25</v>
      </c>
      <c r="AI5" s="27">
        <v>45274.6875</v>
      </c>
      <c r="AJ5" s="27">
        <v>45305.125</v>
      </c>
      <c r="AK5" s="27">
        <v>45335.5625</v>
      </c>
      <c r="AL5" s="27">
        <v>45366</v>
      </c>
      <c r="AM5" s="27">
        <v>45396.4375</v>
      </c>
      <c r="AN5" s="27">
        <v>45426.875</v>
      </c>
      <c r="AO5" s="27">
        <v>45457.3125</v>
      </c>
      <c r="AP5" s="27">
        <v>45487.75</v>
      </c>
      <c r="AQ5" s="27">
        <v>45518.1875</v>
      </c>
      <c r="AR5" s="27">
        <v>45548.625</v>
      </c>
      <c r="AS5" s="27">
        <v>45579.0625</v>
      </c>
      <c r="AT5" s="27">
        <v>45609.5</v>
      </c>
      <c r="AU5" s="27">
        <v>45639.9375</v>
      </c>
      <c r="AV5" s="27">
        <v>45670.375</v>
      </c>
      <c r="AW5" s="27">
        <v>45700.8125</v>
      </c>
      <c r="AX5" s="27">
        <v>45731.25</v>
      </c>
      <c r="AY5" s="27">
        <v>45761.6875</v>
      </c>
      <c r="AZ5" s="27">
        <v>45792.125</v>
      </c>
      <c r="BA5" s="27">
        <v>45822.5625</v>
      </c>
      <c r="BB5" s="27">
        <v>45853</v>
      </c>
      <c r="BC5" s="27">
        <v>45883.4375</v>
      </c>
      <c r="BD5" s="27">
        <v>45913.875</v>
      </c>
      <c r="BE5" s="27">
        <v>45944.3125</v>
      </c>
      <c r="BF5" s="27">
        <v>45974.75</v>
      </c>
      <c r="BG5" s="27">
        <v>46005.1875</v>
      </c>
      <c r="BH5" s="27">
        <v>46035.625</v>
      </c>
      <c r="BI5" s="27">
        <v>46066.0625</v>
      </c>
      <c r="BJ5" s="27">
        <v>46096.5</v>
      </c>
      <c r="BK5" s="27">
        <v>46126.9375</v>
      </c>
      <c r="BL5" s="27">
        <v>46157.375</v>
      </c>
      <c r="BM5" s="27">
        <v>46187.8125</v>
      </c>
      <c r="BN5" s="27">
        <v>46218.25</v>
      </c>
      <c r="BO5" s="27">
        <v>46248.6875</v>
      </c>
      <c r="BP5" s="27">
        <v>46279.125</v>
      </c>
      <c r="BQ5" s="27">
        <v>46309.5625</v>
      </c>
      <c r="BR5" s="27">
        <v>46340</v>
      </c>
      <c r="BS5" s="27">
        <v>46370.4375</v>
      </c>
      <c r="BT5" s="27">
        <v>46400.875</v>
      </c>
      <c r="BU5" s="27">
        <v>46431</v>
      </c>
      <c r="BV5" s="27">
        <v>46459</v>
      </c>
      <c r="BW5" s="27">
        <v>46490</v>
      </c>
      <c r="BX5" s="27">
        <v>46520</v>
      </c>
      <c r="BY5" s="27">
        <v>46551</v>
      </c>
      <c r="BZ5" s="27">
        <v>46581</v>
      </c>
      <c r="CA5" s="27">
        <v>46612</v>
      </c>
    </row>
    <row r="6" spans="2:80" x14ac:dyDescent="0.35">
      <c r="B6" s="24"/>
      <c r="C6" s="26"/>
      <c r="D6" s="26"/>
      <c r="E6" s="24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08"/>
    </row>
    <row r="7" spans="2:80" x14ac:dyDescent="0.35">
      <c r="B7" s="35" t="s">
        <v>25</v>
      </c>
      <c r="C7" s="24"/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</row>
    <row r="8" spans="2:80" x14ac:dyDescent="0.35">
      <c r="B8" s="36" t="s">
        <v>31</v>
      </c>
      <c r="C8" s="37"/>
      <c r="D8" s="37"/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</row>
    <row r="9" spans="2:80" x14ac:dyDescent="0.35">
      <c r="B9" s="40" t="s">
        <v>32</v>
      </c>
      <c r="C9" s="41"/>
      <c r="D9" s="4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</row>
    <row r="10" spans="2:80" x14ac:dyDescent="0.35">
      <c r="B10" s="43" t="s">
        <v>33</v>
      </c>
      <c r="C10" s="43"/>
      <c r="D10" s="43"/>
      <c r="E10" s="44">
        <f>SUM(F10:BS10)</f>
        <v>47106654.545454547</v>
      </c>
      <c r="F10" s="45">
        <v>0</v>
      </c>
      <c r="G10" s="45">
        <v>0</v>
      </c>
      <c r="H10" s="45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7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</v>
      </c>
      <c r="AW10" s="48">
        <v>0</v>
      </c>
      <c r="AX10" s="103">
        <v>0</v>
      </c>
      <c r="AY10" s="48">
        <v>0</v>
      </c>
      <c r="AZ10" s="48">
        <v>0</v>
      </c>
      <c r="BA10" s="48">
        <v>0</v>
      </c>
      <c r="BB10" s="48">
        <v>0</v>
      </c>
      <c r="BC10" s="48">
        <v>47106654.545454547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0</v>
      </c>
      <c r="BN10" s="48">
        <v>0</v>
      </c>
      <c r="BO10" s="48">
        <v>0</v>
      </c>
      <c r="BP10" s="48">
        <v>0</v>
      </c>
      <c r="BQ10" s="48">
        <v>0</v>
      </c>
      <c r="BR10" s="48">
        <v>0</v>
      </c>
      <c r="BS10" s="48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0</v>
      </c>
      <c r="BZ10" s="48">
        <v>0</v>
      </c>
      <c r="CA10" s="48">
        <v>0</v>
      </c>
      <c r="CB10" s="48">
        <v>0</v>
      </c>
    </row>
    <row r="11" spans="2:80" ht="15" thickBot="1" x14ac:dyDescent="0.4">
      <c r="B11" s="49" t="s">
        <v>34</v>
      </c>
      <c r="C11" s="49"/>
      <c r="D11" s="49"/>
      <c r="E11" s="44">
        <f>SUM(F11:BS11)</f>
        <v>-701026.5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1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v>0</v>
      </c>
      <c r="BB11" s="52">
        <v>0</v>
      </c>
      <c r="BC11" s="52">
        <v>-701026.5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0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</row>
    <row r="12" spans="2:80" ht="15" thickTop="1" x14ac:dyDescent="0.35">
      <c r="B12" s="53" t="s">
        <v>35</v>
      </c>
      <c r="C12" s="53"/>
      <c r="D12" s="53"/>
      <c r="E12" s="54">
        <f t="shared" ref="E12:AJ12" si="0">SUM(E10:E11)</f>
        <v>46405628.045454547</v>
      </c>
      <c r="F12" s="55">
        <f t="shared" si="0"/>
        <v>0</v>
      </c>
      <c r="G12" s="55">
        <f t="shared" si="0"/>
        <v>0</v>
      </c>
      <c r="H12" s="55">
        <f t="shared" si="0"/>
        <v>0</v>
      </c>
      <c r="I12" s="55">
        <f t="shared" si="0"/>
        <v>0</v>
      </c>
      <c r="J12" s="55">
        <f t="shared" si="0"/>
        <v>0</v>
      </c>
      <c r="K12" s="55">
        <f t="shared" si="0"/>
        <v>0</v>
      </c>
      <c r="L12" s="55">
        <f t="shared" si="0"/>
        <v>0</v>
      </c>
      <c r="M12" s="55">
        <f t="shared" si="0"/>
        <v>0</v>
      </c>
      <c r="N12" s="55">
        <f t="shared" si="0"/>
        <v>0</v>
      </c>
      <c r="O12" s="55">
        <f t="shared" si="0"/>
        <v>0</v>
      </c>
      <c r="P12" s="55">
        <f t="shared" si="0"/>
        <v>0</v>
      </c>
      <c r="Q12" s="55">
        <f t="shared" si="0"/>
        <v>0</v>
      </c>
      <c r="R12" s="55">
        <f t="shared" si="0"/>
        <v>0</v>
      </c>
      <c r="S12" s="55">
        <f t="shared" si="0"/>
        <v>0</v>
      </c>
      <c r="T12" s="55">
        <f t="shared" si="0"/>
        <v>0</v>
      </c>
      <c r="U12" s="55">
        <f t="shared" si="0"/>
        <v>0</v>
      </c>
      <c r="V12" s="55">
        <f t="shared" si="0"/>
        <v>0</v>
      </c>
      <c r="W12" s="55">
        <f t="shared" si="0"/>
        <v>0</v>
      </c>
      <c r="X12" s="55">
        <f t="shared" si="0"/>
        <v>0</v>
      </c>
      <c r="Y12" s="55">
        <f t="shared" si="0"/>
        <v>0</v>
      </c>
      <c r="Z12" s="55">
        <f t="shared" si="0"/>
        <v>0</v>
      </c>
      <c r="AA12" s="55">
        <f t="shared" si="0"/>
        <v>0</v>
      </c>
      <c r="AB12" s="55">
        <f t="shared" si="0"/>
        <v>0</v>
      </c>
      <c r="AC12" s="55">
        <f t="shared" si="0"/>
        <v>0</v>
      </c>
      <c r="AD12" s="55">
        <f t="shared" si="0"/>
        <v>0</v>
      </c>
      <c r="AE12" s="55">
        <f t="shared" si="0"/>
        <v>0</v>
      </c>
      <c r="AF12" s="55">
        <f t="shared" si="0"/>
        <v>0</v>
      </c>
      <c r="AG12" s="55">
        <f t="shared" si="0"/>
        <v>0</v>
      </c>
      <c r="AH12" s="55">
        <f t="shared" si="0"/>
        <v>0</v>
      </c>
      <c r="AI12" s="55">
        <f t="shared" si="0"/>
        <v>0</v>
      </c>
      <c r="AJ12" s="55">
        <f t="shared" si="0"/>
        <v>0</v>
      </c>
      <c r="AK12" s="55">
        <f t="shared" ref="AK12:BO12" si="1">SUM(AK10:AK11)</f>
        <v>0</v>
      </c>
      <c r="AL12" s="55">
        <f t="shared" si="1"/>
        <v>0</v>
      </c>
      <c r="AM12" s="55">
        <f t="shared" si="1"/>
        <v>0</v>
      </c>
      <c r="AN12" s="55">
        <f t="shared" si="1"/>
        <v>0</v>
      </c>
      <c r="AO12" s="55">
        <f t="shared" si="1"/>
        <v>0</v>
      </c>
      <c r="AP12" s="55">
        <f t="shared" si="1"/>
        <v>0</v>
      </c>
      <c r="AQ12" s="55">
        <f t="shared" si="1"/>
        <v>0</v>
      </c>
      <c r="AR12" s="55">
        <f t="shared" si="1"/>
        <v>0</v>
      </c>
      <c r="AS12" s="55">
        <f t="shared" si="1"/>
        <v>0</v>
      </c>
      <c r="AT12" s="55">
        <f t="shared" si="1"/>
        <v>0</v>
      </c>
      <c r="AU12" s="55">
        <f t="shared" si="1"/>
        <v>0</v>
      </c>
      <c r="AV12" s="55">
        <f t="shared" si="1"/>
        <v>0</v>
      </c>
      <c r="AW12" s="55">
        <f t="shared" si="1"/>
        <v>0</v>
      </c>
      <c r="AX12" s="55">
        <f t="shared" si="1"/>
        <v>0</v>
      </c>
      <c r="AY12" s="55">
        <f t="shared" si="1"/>
        <v>0</v>
      </c>
      <c r="AZ12" s="55">
        <f t="shared" si="1"/>
        <v>0</v>
      </c>
      <c r="BA12" s="55">
        <f t="shared" si="1"/>
        <v>0</v>
      </c>
      <c r="BB12" s="55">
        <f t="shared" si="1"/>
        <v>0</v>
      </c>
      <c r="BC12" s="55">
        <f t="shared" si="1"/>
        <v>46405628.045454547</v>
      </c>
      <c r="BD12" s="55">
        <f t="shared" si="1"/>
        <v>0</v>
      </c>
      <c r="BE12" s="55">
        <f t="shared" si="1"/>
        <v>0</v>
      </c>
      <c r="BF12" s="55">
        <f t="shared" si="1"/>
        <v>0</v>
      </c>
      <c r="BG12" s="55">
        <f t="shared" si="1"/>
        <v>0</v>
      </c>
      <c r="BH12" s="55">
        <f t="shared" si="1"/>
        <v>0</v>
      </c>
      <c r="BI12" s="55">
        <f t="shared" si="1"/>
        <v>0</v>
      </c>
      <c r="BJ12" s="55">
        <f t="shared" si="1"/>
        <v>0</v>
      </c>
      <c r="BK12" s="55">
        <f t="shared" si="1"/>
        <v>0</v>
      </c>
      <c r="BL12" s="55">
        <f t="shared" si="1"/>
        <v>0</v>
      </c>
      <c r="BM12" s="55">
        <f t="shared" si="1"/>
        <v>0</v>
      </c>
      <c r="BN12" s="55">
        <f t="shared" si="1"/>
        <v>0</v>
      </c>
      <c r="BO12" s="55">
        <f t="shared" si="1"/>
        <v>0</v>
      </c>
      <c r="BP12" s="55">
        <v>0</v>
      </c>
      <c r="BQ12" s="55">
        <v>0</v>
      </c>
      <c r="BR12" s="55">
        <v>0</v>
      </c>
      <c r="BS12" s="55">
        <v>0</v>
      </c>
      <c r="BT12" s="55">
        <v>0</v>
      </c>
      <c r="BU12" s="55">
        <v>0</v>
      </c>
      <c r="BV12" s="55">
        <v>0</v>
      </c>
      <c r="BW12" s="55">
        <v>0</v>
      </c>
      <c r="BX12" s="55">
        <v>0</v>
      </c>
      <c r="BY12" s="55">
        <v>0</v>
      </c>
      <c r="BZ12" s="55">
        <v>0</v>
      </c>
      <c r="CA12" s="55">
        <v>0</v>
      </c>
      <c r="CB12" s="55">
        <v>0</v>
      </c>
    </row>
    <row r="13" spans="2:80" x14ac:dyDescent="0.35">
      <c r="B13" s="56" t="s">
        <v>36</v>
      </c>
      <c r="C13" s="57"/>
      <c r="D13" s="5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2:80" x14ac:dyDescent="0.35">
      <c r="B14" s="59" t="s">
        <v>37</v>
      </c>
      <c r="C14" s="43"/>
      <c r="D14" s="43"/>
      <c r="E14" s="44">
        <f t="shared" ref="E14:E23" si="2">SUM(F14:BS14)</f>
        <v>11434443.99088259</v>
      </c>
      <c r="F14" s="46">
        <v>0</v>
      </c>
      <c r="G14" s="47">
        <v>0</v>
      </c>
      <c r="H14" s="47">
        <v>28940.962013407017</v>
      </c>
      <c r="I14" s="47">
        <v>1163807.66788192</v>
      </c>
      <c r="J14" s="47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10241695.360987263</v>
      </c>
      <c r="X14" s="46">
        <v>0</v>
      </c>
      <c r="Y14" s="104">
        <v>0</v>
      </c>
      <c r="Z14" s="104">
        <v>0</v>
      </c>
      <c r="AA14" s="104">
        <v>0</v>
      </c>
      <c r="AB14" s="104">
        <v>0</v>
      </c>
      <c r="AC14" s="104">
        <v>0</v>
      </c>
      <c r="AD14" s="104">
        <v>0</v>
      </c>
      <c r="AE14" s="104">
        <v>0</v>
      </c>
      <c r="AF14" s="46">
        <v>0</v>
      </c>
      <c r="AG14" s="105">
        <v>0</v>
      </c>
      <c r="AH14" s="105">
        <v>0</v>
      </c>
      <c r="AI14" s="105">
        <v>0</v>
      </c>
      <c r="AJ14" s="105">
        <v>0</v>
      </c>
      <c r="AK14" s="105">
        <v>0</v>
      </c>
      <c r="AL14" s="105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8">
        <v>0</v>
      </c>
      <c r="BT14" s="48">
        <v>0</v>
      </c>
      <c r="BU14" s="48">
        <v>0</v>
      </c>
      <c r="BV14" s="48">
        <v>0</v>
      </c>
      <c r="BW14" s="48">
        <v>0</v>
      </c>
      <c r="BX14" s="48">
        <v>0</v>
      </c>
      <c r="BY14" s="48">
        <v>0</v>
      </c>
      <c r="BZ14" s="48">
        <v>0</v>
      </c>
      <c r="CA14" s="48">
        <v>0</v>
      </c>
      <c r="CB14" s="48">
        <v>0</v>
      </c>
    </row>
    <row r="15" spans="2:80" x14ac:dyDescent="0.35">
      <c r="B15" s="60" t="s">
        <v>38</v>
      </c>
      <c r="C15" s="43"/>
      <c r="D15" s="43"/>
      <c r="E15" s="44">
        <f t="shared" si="2"/>
        <v>482778.72409780312</v>
      </c>
      <c r="F15" s="61">
        <v>0</v>
      </c>
      <c r="G15" s="61">
        <v>0</v>
      </c>
      <c r="H15" s="61">
        <v>0</v>
      </c>
      <c r="I15" s="61">
        <v>0</v>
      </c>
      <c r="J15" s="61">
        <v>7396.5147804976359</v>
      </c>
      <c r="K15" s="61">
        <v>7396.5147804976359</v>
      </c>
      <c r="L15" s="61">
        <v>7396.5147804976359</v>
      </c>
      <c r="M15" s="61">
        <v>7396.5147804976359</v>
      </c>
      <c r="N15" s="61">
        <v>7396.5147804976359</v>
      </c>
      <c r="O15" s="61">
        <v>7396.5147804976359</v>
      </c>
      <c r="P15" s="61">
        <v>7396.5147804976359</v>
      </c>
      <c r="Q15" s="61">
        <v>7396.5147804976359</v>
      </c>
      <c r="R15" s="61">
        <v>7396.5147804976359</v>
      </c>
      <c r="S15" s="61">
        <v>7396.5147804976359</v>
      </c>
      <c r="T15" s="61">
        <v>7396.5147804976359</v>
      </c>
      <c r="U15" s="61">
        <v>7396.5147804976359</v>
      </c>
      <c r="V15" s="61">
        <v>7396.5147804976359</v>
      </c>
      <c r="W15" s="61">
        <v>7396.5147804976359</v>
      </c>
      <c r="X15" s="61">
        <v>7396.5147804976359</v>
      </c>
      <c r="Y15" s="105">
        <v>7396.5147804976359</v>
      </c>
      <c r="Z15" s="105">
        <v>7396.5147804976359</v>
      </c>
      <c r="AA15" s="105">
        <v>7396.5147804976359</v>
      </c>
      <c r="AB15" s="105">
        <v>7396.5147804976359</v>
      </c>
      <c r="AC15" s="105">
        <v>7396.5147804976359</v>
      </c>
      <c r="AD15" s="105">
        <v>7396.5147804976359</v>
      </c>
      <c r="AE15" s="105">
        <v>7396.5147804976359</v>
      </c>
      <c r="AF15" s="61">
        <v>7396.5147804976359</v>
      </c>
      <c r="AG15" s="61">
        <v>7396.5147804976359</v>
      </c>
      <c r="AH15" s="61">
        <v>7396.5147804976359</v>
      </c>
      <c r="AI15" s="61">
        <v>7396.5147804976359</v>
      </c>
      <c r="AJ15" s="61">
        <v>7396.5147804976359</v>
      </c>
      <c r="AK15" s="61">
        <v>7396.5147804976359</v>
      </c>
      <c r="AL15" s="61">
        <v>0</v>
      </c>
      <c r="AM15" s="61">
        <v>0</v>
      </c>
      <c r="AN15" s="61">
        <v>0</v>
      </c>
      <c r="AO15" s="61">
        <v>3488.9646791328537</v>
      </c>
      <c r="AP15" s="61">
        <v>3488.9646791328537</v>
      </c>
      <c r="AQ15" s="61">
        <v>3488.9646791328537</v>
      </c>
      <c r="AR15" s="61">
        <v>3488.9646791328537</v>
      </c>
      <c r="AS15" s="61">
        <v>3488.9646791328537</v>
      </c>
      <c r="AT15" s="61">
        <v>28963.216896040041</v>
      </c>
      <c r="AU15" s="61">
        <v>25474.252216907189</v>
      </c>
      <c r="AV15" s="61">
        <v>25474.252216907189</v>
      </c>
      <c r="AW15" s="61">
        <v>25474.252216907189</v>
      </c>
      <c r="AX15" s="61">
        <v>25474.252216907189</v>
      </c>
      <c r="AY15" s="61">
        <v>25474.252216907189</v>
      </c>
      <c r="AZ15" s="61">
        <v>25474.252216907189</v>
      </c>
      <c r="BA15" s="61">
        <v>25474.252216907189</v>
      </c>
      <c r="BB15" s="61">
        <v>25474.252216907189</v>
      </c>
      <c r="BC15" s="61">
        <v>25474.252216907189</v>
      </c>
      <c r="BD15" s="61">
        <v>0</v>
      </c>
      <c r="BE15" s="61">
        <v>0</v>
      </c>
      <c r="BF15" s="61">
        <v>0</v>
      </c>
      <c r="BG15" s="61">
        <v>0</v>
      </c>
      <c r="BH15" s="61">
        <v>0</v>
      </c>
      <c r="BI15" s="61">
        <v>0</v>
      </c>
      <c r="BJ15" s="61">
        <v>0</v>
      </c>
      <c r="BK15" s="61">
        <v>0</v>
      </c>
      <c r="BL15" s="61">
        <v>0</v>
      </c>
      <c r="BM15" s="61">
        <v>0</v>
      </c>
      <c r="BN15" s="61">
        <v>0</v>
      </c>
      <c r="BO15" s="61">
        <v>0</v>
      </c>
      <c r="BP15" s="61">
        <v>0</v>
      </c>
      <c r="BQ15" s="61">
        <v>0</v>
      </c>
      <c r="BR15" s="61">
        <v>0</v>
      </c>
      <c r="BS15" s="62">
        <v>0</v>
      </c>
      <c r="BT15" s="62">
        <v>0</v>
      </c>
      <c r="BU15" s="62">
        <v>0</v>
      </c>
      <c r="BV15" s="62">
        <v>0</v>
      </c>
      <c r="BW15" s="62">
        <v>0</v>
      </c>
      <c r="BX15" s="62">
        <v>0</v>
      </c>
      <c r="BY15" s="62">
        <v>0</v>
      </c>
      <c r="BZ15" s="62">
        <v>0</v>
      </c>
      <c r="CA15" s="62">
        <v>0</v>
      </c>
      <c r="CB15" s="62">
        <v>0</v>
      </c>
    </row>
    <row r="16" spans="2:80" x14ac:dyDescent="0.35">
      <c r="B16" s="60" t="s">
        <v>39</v>
      </c>
      <c r="C16" s="43"/>
      <c r="D16" s="43"/>
      <c r="E16" s="44">
        <f t="shared" si="2"/>
        <v>15431796.297022462</v>
      </c>
      <c r="F16" s="61">
        <v>0</v>
      </c>
      <c r="G16" s="61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6226.7347096746571</v>
      </c>
      <c r="Q16" s="63">
        <v>6226.7347096746571</v>
      </c>
      <c r="R16" s="63">
        <v>6226.7347096746571</v>
      </c>
      <c r="S16" s="63">
        <v>6226.7347096746571</v>
      </c>
      <c r="T16" s="63">
        <v>6226.7347096746571</v>
      </c>
      <c r="U16" s="63">
        <v>6226.7347096746571</v>
      </c>
      <c r="V16" s="63">
        <v>6226.7347096746571</v>
      </c>
      <c r="W16" s="63">
        <v>6226.7347096746571</v>
      </c>
      <c r="X16" s="63">
        <v>6226.7347096746571</v>
      </c>
      <c r="Y16" s="105">
        <v>6226.7347096746571</v>
      </c>
      <c r="Z16" s="105">
        <v>66.743577133204298</v>
      </c>
      <c r="AA16" s="105">
        <v>66.743577133204298</v>
      </c>
      <c r="AB16" s="105">
        <v>66.743577133204298</v>
      </c>
      <c r="AC16" s="105">
        <v>66.743577133204298</v>
      </c>
      <c r="AD16" s="105">
        <v>66.743577133204298</v>
      </c>
      <c r="AE16" s="105">
        <v>66.743577133204298</v>
      </c>
      <c r="AF16" s="61">
        <v>66.743577133204298</v>
      </c>
      <c r="AG16" s="61">
        <v>66.743577133204298</v>
      </c>
      <c r="AH16" s="61">
        <v>66.743577133204298</v>
      </c>
      <c r="AI16" s="61">
        <v>66.743577133204298</v>
      </c>
      <c r="AJ16" s="61">
        <v>66.743577133204298</v>
      </c>
      <c r="AK16" s="61">
        <v>66.743577133204298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61">
        <v>129384.80110426781</v>
      </c>
      <c r="AR16" s="61">
        <v>145557.9012423013</v>
      </c>
      <c r="AS16" s="61">
        <v>181947.37655287655</v>
      </c>
      <c r="AT16" s="61">
        <v>943142.1097194074</v>
      </c>
      <c r="AU16" s="61">
        <v>1164453.548568185</v>
      </c>
      <c r="AV16" s="61">
        <v>1284810.8675514276</v>
      </c>
      <c r="AW16" s="61">
        <v>1706893.3670324304</v>
      </c>
      <c r="AX16" s="61">
        <v>2036662.960937513</v>
      </c>
      <c r="AY16" s="61">
        <v>2701771.2239783001</v>
      </c>
      <c r="AZ16" s="61">
        <v>2873123.9586834349</v>
      </c>
      <c r="BA16" s="61">
        <v>2902618.6899497011</v>
      </c>
      <c r="BB16" s="61">
        <v>2104799.7481680308</v>
      </c>
      <c r="BC16" s="61">
        <v>-2806438.5264877602</v>
      </c>
      <c r="BD16" s="61"/>
      <c r="BE16" s="61"/>
      <c r="BF16" s="61"/>
      <c r="BG16" s="61"/>
      <c r="BH16" s="61"/>
      <c r="BI16" s="61"/>
      <c r="BJ16" s="61">
        <v>0</v>
      </c>
      <c r="BK16" s="61">
        <v>0</v>
      </c>
      <c r="BL16" s="61">
        <v>0</v>
      </c>
      <c r="BM16" s="61">
        <v>0</v>
      </c>
      <c r="BN16" s="61">
        <v>0</v>
      </c>
      <c r="BO16" s="61">
        <v>0</v>
      </c>
      <c r="BP16" s="61">
        <v>0</v>
      </c>
      <c r="BQ16" s="61">
        <v>0</v>
      </c>
      <c r="BR16" s="61">
        <v>0</v>
      </c>
      <c r="BS16" s="61">
        <v>0</v>
      </c>
      <c r="BT16" s="61">
        <v>0</v>
      </c>
      <c r="BU16" s="61">
        <v>0</v>
      </c>
      <c r="BV16" s="61">
        <v>0</v>
      </c>
      <c r="BW16" s="61">
        <v>0</v>
      </c>
      <c r="BX16" s="61">
        <v>0</v>
      </c>
      <c r="BY16" s="61">
        <v>0</v>
      </c>
      <c r="BZ16" s="61">
        <v>0</v>
      </c>
      <c r="CA16" s="61">
        <v>0</v>
      </c>
      <c r="CB16" s="61">
        <v>0</v>
      </c>
    </row>
    <row r="17" spans="2:80" x14ac:dyDescent="0.35">
      <c r="B17" s="60" t="s">
        <v>40</v>
      </c>
      <c r="C17" s="43"/>
      <c r="D17" s="43"/>
      <c r="E17" s="44">
        <f t="shared" si="2"/>
        <v>4778550.8481885027</v>
      </c>
      <c r="F17" s="61">
        <v>0</v>
      </c>
      <c r="G17" s="61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0</v>
      </c>
      <c r="U17" s="80">
        <v>0</v>
      </c>
      <c r="V17" s="80">
        <v>0</v>
      </c>
      <c r="W17" s="80">
        <v>0</v>
      </c>
      <c r="X17" s="80">
        <v>0</v>
      </c>
      <c r="Y17" s="106">
        <v>0</v>
      </c>
      <c r="Z17" s="106">
        <v>0</v>
      </c>
      <c r="AA17" s="106">
        <v>0</v>
      </c>
      <c r="AB17" s="106">
        <v>0</v>
      </c>
      <c r="AC17" s="106">
        <v>0</v>
      </c>
      <c r="AD17" s="106">
        <v>0</v>
      </c>
      <c r="AE17" s="106">
        <v>14670</v>
      </c>
      <c r="AF17" s="80">
        <v>14670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10903.014622290166</v>
      </c>
      <c r="AR17" s="61">
        <v>10903.014622290166</v>
      </c>
      <c r="AS17" s="61">
        <v>10903.014622290166</v>
      </c>
      <c r="AT17" s="61">
        <v>1981393.2610859964</v>
      </c>
      <c r="AU17" s="61">
        <v>16207.935085996478</v>
      </c>
      <c r="AV17" s="61">
        <v>16207.935085996478</v>
      </c>
      <c r="AW17" s="61">
        <v>16207.935085996478</v>
      </c>
      <c r="AX17" s="61">
        <v>16207.935085996478</v>
      </c>
      <c r="AY17" s="61">
        <v>16207.935085996478</v>
      </c>
      <c r="AZ17" s="61">
        <v>16207.935085996478</v>
      </c>
      <c r="BA17" s="61">
        <v>16207.935085996478</v>
      </c>
      <c r="BB17" s="61">
        <v>10903.014622290166</v>
      </c>
      <c r="BC17" s="61">
        <v>2610749.9830113701</v>
      </c>
      <c r="BD17" s="61">
        <v>0</v>
      </c>
      <c r="BE17" s="61">
        <v>0</v>
      </c>
      <c r="BF17" s="61">
        <v>0</v>
      </c>
      <c r="BG17" s="61">
        <v>0</v>
      </c>
      <c r="BH17" s="61">
        <v>0</v>
      </c>
      <c r="BI17" s="61">
        <v>0</v>
      </c>
      <c r="BJ17" s="61">
        <v>0</v>
      </c>
      <c r="BK17" s="61">
        <v>0</v>
      </c>
      <c r="BL17" s="61">
        <v>0</v>
      </c>
      <c r="BM17" s="61">
        <v>0</v>
      </c>
      <c r="BN17" s="61">
        <v>0</v>
      </c>
      <c r="BO17" s="61">
        <v>0</v>
      </c>
      <c r="BP17" s="61">
        <v>0</v>
      </c>
      <c r="BQ17" s="61">
        <v>0</v>
      </c>
      <c r="BR17" s="61">
        <v>0</v>
      </c>
      <c r="BS17" s="62">
        <v>0</v>
      </c>
      <c r="BT17" s="62">
        <v>0</v>
      </c>
      <c r="BU17" s="62">
        <v>0</v>
      </c>
      <c r="BV17" s="62">
        <v>0</v>
      </c>
      <c r="BW17" s="62">
        <v>0</v>
      </c>
      <c r="BX17" s="62">
        <v>0</v>
      </c>
      <c r="BY17" s="62">
        <v>0</v>
      </c>
      <c r="BZ17" s="62">
        <v>0</v>
      </c>
      <c r="CA17" s="62">
        <v>0</v>
      </c>
      <c r="CB17" s="62">
        <v>0</v>
      </c>
    </row>
    <row r="18" spans="2:80" x14ac:dyDescent="0.35">
      <c r="B18" s="60" t="s">
        <v>41</v>
      </c>
      <c r="C18" s="43"/>
      <c r="D18" s="43"/>
      <c r="E18" s="44">
        <f t="shared" si="2"/>
        <v>871772.25144797354</v>
      </c>
      <c r="F18" s="63">
        <v>0</v>
      </c>
      <c r="G18" s="63">
        <v>0</v>
      </c>
      <c r="H18" s="80">
        <v>0</v>
      </c>
      <c r="I18" s="80">
        <v>5954.1798972911492</v>
      </c>
      <c r="J18" s="80">
        <v>5954.1798972911492</v>
      </c>
      <c r="K18" s="80">
        <v>5954.1798972911492</v>
      </c>
      <c r="L18" s="80">
        <v>5954.1798972911492</v>
      </c>
      <c r="M18" s="80">
        <v>5954.1798972911492</v>
      </c>
      <c r="N18" s="80">
        <v>5954.1798972911492</v>
      </c>
      <c r="O18" s="80">
        <v>5954.1798972911492</v>
      </c>
      <c r="P18" s="80">
        <v>5954.1798972911492</v>
      </c>
      <c r="Q18" s="80">
        <v>5954.1798972911492</v>
      </c>
      <c r="R18" s="80">
        <v>5954.1798972911492</v>
      </c>
      <c r="S18" s="80">
        <v>5954.1798972911492</v>
      </c>
      <c r="T18" s="80">
        <v>5954.1798972911492</v>
      </c>
      <c r="U18" s="80">
        <v>0</v>
      </c>
      <c r="V18" s="80">
        <v>0</v>
      </c>
      <c r="W18" s="80">
        <v>0</v>
      </c>
      <c r="X18" s="80">
        <v>0</v>
      </c>
      <c r="Y18" s="106">
        <v>0</v>
      </c>
      <c r="Z18" s="106">
        <v>0</v>
      </c>
      <c r="AA18" s="106">
        <v>0</v>
      </c>
      <c r="AB18" s="106">
        <v>0</v>
      </c>
      <c r="AC18" s="106">
        <v>0</v>
      </c>
      <c r="AD18" s="106">
        <v>0</v>
      </c>
      <c r="AE18" s="106">
        <v>0</v>
      </c>
      <c r="AF18" s="80">
        <v>0</v>
      </c>
      <c r="AG18" s="80">
        <v>0</v>
      </c>
      <c r="AH18" s="80">
        <v>0</v>
      </c>
      <c r="AI18" s="80">
        <v>0</v>
      </c>
      <c r="AJ18" s="80">
        <v>0</v>
      </c>
      <c r="AK18" s="80">
        <v>0</v>
      </c>
      <c r="AL18" s="80">
        <v>0</v>
      </c>
      <c r="AM18" s="80">
        <v>0</v>
      </c>
      <c r="AN18" s="80">
        <v>0</v>
      </c>
      <c r="AO18" s="80">
        <v>0</v>
      </c>
      <c r="AP18" s="80">
        <v>0</v>
      </c>
      <c r="AQ18" s="80">
        <v>0</v>
      </c>
      <c r="AR18" s="61">
        <v>0</v>
      </c>
      <c r="AS18" s="61">
        <v>0</v>
      </c>
      <c r="AT18" s="61">
        <v>80032.209268047998</v>
      </c>
      <c r="AU18" s="61">
        <v>80032.209268047998</v>
      </c>
      <c r="AV18" s="61">
        <v>80032.209268047998</v>
      </c>
      <c r="AW18" s="61">
        <v>80032.209268047998</v>
      </c>
      <c r="AX18" s="61">
        <v>80032.209268047998</v>
      </c>
      <c r="AY18" s="61">
        <v>80032.209268047998</v>
      </c>
      <c r="AZ18" s="61">
        <v>80032.209268047998</v>
      </c>
      <c r="BA18" s="61">
        <v>80032.209268047998</v>
      </c>
      <c r="BB18" s="61">
        <v>80032.209268047998</v>
      </c>
      <c r="BC18" s="61">
        <v>80032.209268047998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1">
        <v>0</v>
      </c>
      <c r="BL18" s="61">
        <v>0</v>
      </c>
      <c r="BM18" s="61">
        <v>0</v>
      </c>
      <c r="BN18" s="61">
        <v>0</v>
      </c>
      <c r="BO18" s="61">
        <v>0</v>
      </c>
      <c r="BP18" s="61">
        <v>0</v>
      </c>
      <c r="BQ18" s="61">
        <v>0</v>
      </c>
      <c r="BR18" s="61">
        <v>0</v>
      </c>
      <c r="BS18" s="62">
        <v>0</v>
      </c>
      <c r="BT18" s="62">
        <v>0</v>
      </c>
      <c r="BU18" s="62">
        <v>0</v>
      </c>
      <c r="BV18" s="62">
        <v>0</v>
      </c>
      <c r="BW18" s="62">
        <v>0</v>
      </c>
      <c r="BX18" s="62">
        <v>0</v>
      </c>
      <c r="BY18" s="62">
        <v>0</v>
      </c>
      <c r="BZ18" s="62">
        <v>0</v>
      </c>
      <c r="CA18" s="62">
        <v>0</v>
      </c>
      <c r="CB18" s="62">
        <v>0</v>
      </c>
    </row>
    <row r="19" spans="2:80" x14ac:dyDescent="0.35">
      <c r="B19" s="60" t="s">
        <v>42</v>
      </c>
      <c r="C19" s="43"/>
      <c r="D19" s="43"/>
      <c r="E19" s="44">
        <f t="shared" si="2"/>
        <v>96167.235093496405</v>
      </c>
      <c r="F19" s="61">
        <v>0</v>
      </c>
      <c r="G19" s="61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497.89270453565382</v>
      </c>
      <c r="X19" s="80">
        <v>497.89270453565382</v>
      </c>
      <c r="Y19" s="106">
        <v>497.89270453565382</v>
      </c>
      <c r="Z19" s="106">
        <v>497.89270453565382</v>
      </c>
      <c r="AA19" s="106">
        <v>497.89270453565382</v>
      </c>
      <c r="AB19" s="106">
        <v>497.89270453565382</v>
      </c>
      <c r="AC19" s="106">
        <v>497.89270453565382</v>
      </c>
      <c r="AD19" s="106">
        <v>497.89270453565382</v>
      </c>
      <c r="AE19" s="106">
        <v>497.89270453565382</v>
      </c>
      <c r="AF19" s="80">
        <v>497.89270453565382</v>
      </c>
      <c r="AG19" s="80">
        <v>497.89270453565382</v>
      </c>
      <c r="AH19" s="80">
        <v>497.89270453565382</v>
      </c>
      <c r="AI19" s="80">
        <v>497.89270453565382</v>
      </c>
      <c r="AJ19" s="80">
        <v>497.89270453565382</v>
      </c>
      <c r="AK19" s="80">
        <v>497.89270453565382</v>
      </c>
      <c r="AL19" s="80">
        <v>1558.2370437884658</v>
      </c>
      <c r="AM19" s="80">
        <v>1558.2370437884658</v>
      </c>
      <c r="AN19" s="80">
        <v>1558.2370437884658</v>
      </c>
      <c r="AO19" s="80">
        <v>1558.2370437884658</v>
      </c>
      <c r="AP19" s="80">
        <v>1558.2370437884658</v>
      </c>
      <c r="AQ19" s="80">
        <v>1558.2370437884658</v>
      </c>
      <c r="AR19" s="61">
        <v>1558.2370437884658</v>
      </c>
      <c r="AS19" s="61">
        <v>1558.2370437884658</v>
      </c>
      <c r="AT19" s="61">
        <v>8558.2370437884656</v>
      </c>
      <c r="AU19" s="61">
        <v>8558.2370437884656</v>
      </c>
      <c r="AV19" s="61">
        <v>8558.2370437884656</v>
      </c>
      <c r="AW19" s="61">
        <v>8558.2370437884656</v>
      </c>
      <c r="AX19" s="61">
        <v>7000</v>
      </c>
      <c r="AY19" s="61">
        <v>7000</v>
      </c>
      <c r="AZ19" s="61">
        <v>7000</v>
      </c>
      <c r="BA19" s="61">
        <v>7000</v>
      </c>
      <c r="BB19" s="61">
        <v>7000</v>
      </c>
      <c r="BC19" s="61">
        <v>7000</v>
      </c>
      <c r="BD19" s="61">
        <v>0</v>
      </c>
      <c r="BE19" s="61">
        <v>0</v>
      </c>
      <c r="BF19" s="61">
        <v>0</v>
      </c>
      <c r="BG19" s="61">
        <v>0</v>
      </c>
      <c r="BH19" s="61">
        <v>0</v>
      </c>
      <c r="BI19" s="61">
        <v>0</v>
      </c>
      <c r="BJ19" s="61">
        <v>0</v>
      </c>
      <c r="BK19" s="61">
        <v>0</v>
      </c>
      <c r="BL19" s="61">
        <v>0</v>
      </c>
      <c r="BM19" s="61">
        <v>0</v>
      </c>
      <c r="BN19" s="61">
        <v>0</v>
      </c>
      <c r="BO19" s="61">
        <v>0</v>
      </c>
      <c r="BP19" s="61">
        <v>0</v>
      </c>
      <c r="BQ19" s="61">
        <v>0</v>
      </c>
      <c r="BR19" s="61">
        <v>0</v>
      </c>
      <c r="BS19" s="62">
        <v>0</v>
      </c>
      <c r="BT19" s="62">
        <v>0</v>
      </c>
      <c r="BU19" s="62">
        <v>0</v>
      </c>
      <c r="BV19" s="62">
        <v>0</v>
      </c>
      <c r="BW19" s="62">
        <v>0</v>
      </c>
      <c r="BX19" s="62">
        <v>0</v>
      </c>
      <c r="BY19" s="62">
        <v>0</v>
      </c>
      <c r="BZ19" s="62">
        <v>0</v>
      </c>
      <c r="CA19" s="62">
        <v>0</v>
      </c>
      <c r="CB19" s="62">
        <v>0</v>
      </c>
    </row>
    <row r="20" spans="2:80" x14ac:dyDescent="0.35">
      <c r="B20" s="60" t="s">
        <v>43</v>
      </c>
      <c r="C20" s="43"/>
      <c r="D20" s="43"/>
      <c r="E20" s="44">
        <f t="shared" si="2"/>
        <v>3316942.0840524249</v>
      </c>
      <c r="F20" s="61">
        <v>0</v>
      </c>
      <c r="G20" s="61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  <c r="X20" s="80">
        <v>0</v>
      </c>
      <c r="Y20" s="80">
        <v>0</v>
      </c>
      <c r="Z20" s="80">
        <v>0</v>
      </c>
      <c r="AA20" s="80">
        <v>0</v>
      </c>
      <c r="AB20" s="80">
        <v>0</v>
      </c>
      <c r="AC20" s="80">
        <v>0</v>
      </c>
      <c r="AD20" s="80">
        <v>0</v>
      </c>
      <c r="AE20" s="80">
        <v>0</v>
      </c>
      <c r="AF20" s="80">
        <v>0</v>
      </c>
      <c r="AG20" s="80">
        <v>0</v>
      </c>
      <c r="AH20" s="80">
        <v>0</v>
      </c>
      <c r="AI20" s="80">
        <v>0</v>
      </c>
      <c r="AJ20" s="80">
        <v>0</v>
      </c>
      <c r="AK20" s="80">
        <v>0</v>
      </c>
      <c r="AL20" s="80">
        <v>0</v>
      </c>
      <c r="AM20" s="80">
        <v>0</v>
      </c>
      <c r="AN20" s="80">
        <v>0</v>
      </c>
      <c r="AO20" s="80">
        <v>0</v>
      </c>
      <c r="AP20" s="80">
        <v>0</v>
      </c>
      <c r="AQ20" s="80">
        <v>0</v>
      </c>
      <c r="AR20" s="61">
        <v>0</v>
      </c>
      <c r="AS20" s="61">
        <v>0</v>
      </c>
      <c r="AT20" s="61">
        <v>0</v>
      </c>
      <c r="AU20" s="61">
        <v>0</v>
      </c>
      <c r="AV20" s="61">
        <v>0</v>
      </c>
      <c r="AW20" s="61">
        <v>0</v>
      </c>
      <c r="AX20" s="61">
        <v>0</v>
      </c>
      <c r="AY20" s="61">
        <v>0</v>
      </c>
      <c r="AZ20" s="61">
        <v>0</v>
      </c>
      <c r="BA20" s="61">
        <v>0</v>
      </c>
      <c r="BB20" s="61">
        <v>0</v>
      </c>
      <c r="BC20" s="61">
        <v>3316942.0840524249</v>
      </c>
      <c r="BD20" s="61">
        <v>0</v>
      </c>
      <c r="BE20" s="61">
        <v>0</v>
      </c>
      <c r="BF20" s="61">
        <v>0</v>
      </c>
      <c r="BG20" s="61">
        <v>0</v>
      </c>
      <c r="BH20" s="61">
        <v>0</v>
      </c>
      <c r="BI20" s="61">
        <v>0</v>
      </c>
      <c r="BJ20" s="61">
        <v>0</v>
      </c>
      <c r="BK20" s="61">
        <v>0</v>
      </c>
      <c r="BL20" s="61">
        <v>0</v>
      </c>
      <c r="BM20" s="61">
        <v>0</v>
      </c>
      <c r="BN20" s="61">
        <v>0</v>
      </c>
      <c r="BO20" s="61">
        <v>0</v>
      </c>
      <c r="BP20" s="61">
        <v>0</v>
      </c>
      <c r="BQ20" s="61">
        <v>0</v>
      </c>
      <c r="BR20" s="61">
        <v>0</v>
      </c>
      <c r="BS20" s="62">
        <v>0</v>
      </c>
      <c r="BT20" s="62">
        <v>0</v>
      </c>
      <c r="BU20" s="62">
        <v>0</v>
      </c>
      <c r="BV20" s="62">
        <v>0</v>
      </c>
      <c r="BW20" s="62">
        <v>0</v>
      </c>
      <c r="BX20" s="62">
        <v>0</v>
      </c>
      <c r="BY20" s="62">
        <v>0</v>
      </c>
      <c r="BZ20" s="62">
        <v>0</v>
      </c>
      <c r="CA20" s="62">
        <v>0</v>
      </c>
      <c r="CB20" s="62">
        <v>0</v>
      </c>
    </row>
    <row r="21" spans="2:80" x14ac:dyDescent="0.35">
      <c r="B21" s="64" t="s">
        <v>44</v>
      </c>
      <c r="C21" s="65"/>
      <c r="D21" s="65"/>
      <c r="E21" s="44">
        <f t="shared" si="2"/>
        <v>0</v>
      </c>
      <c r="F21" s="66">
        <v>0</v>
      </c>
      <c r="G21" s="66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  <c r="X21" s="81">
        <v>0</v>
      </c>
      <c r="Y21" s="81">
        <v>0</v>
      </c>
      <c r="Z21" s="81">
        <v>0</v>
      </c>
      <c r="AA21" s="81">
        <v>0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0</v>
      </c>
      <c r="AO21" s="81">
        <v>0</v>
      </c>
      <c r="AP21" s="81">
        <v>0</v>
      </c>
      <c r="AQ21" s="81">
        <v>0</v>
      </c>
      <c r="AR21" s="66">
        <v>0</v>
      </c>
      <c r="AS21" s="66">
        <v>0</v>
      </c>
      <c r="AT21" s="66">
        <v>0</v>
      </c>
      <c r="AU21" s="66">
        <v>0</v>
      </c>
      <c r="AV21" s="66">
        <v>0</v>
      </c>
      <c r="AW21" s="66">
        <v>0</v>
      </c>
      <c r="AX21" s="66">
        <v>0</v>
      </c>
      <c r="AY21" s="66">
        <v>0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  <c r="BE21" s="66"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0</v>
      </c>
      <c r="BK21" s="66">
        <v>0</v>
      </c>
      <c r="BL21" s="66">
        <v>0</v>
      </c>
      <c r="BM21" s="66">
        <v>0</v>
      </c>
      <c r="BN21" s="66">
        <v>0</v>
      </c>
      <c r="BO21" s="66">
        <v>0</v>
      </c>
      <c r="BP21" s="66">
        <v>0</v>
      </c>
      <c r="BQ21" s="66">
        <v>0</v>
      </c>
      <c r="BR21" s="66">
        <v>0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</v>
      </c>
      <c r="BZ21" s="67">
        <v>0</v>
      </c>
      <c r="CA21" s="67">
        <v>0</v>
      </c>
      <c r="CB21" s="67">
        <v>0</v>
      </c>
    </row>
    <row r="22" spans="2:80" x14ac:dyDescent="0.35">
      <c r="B22" s="60" t="s">
        <v>45</v>
      </c>
      <c r="C22" s="43"/>
      <c r="D22" s="43"/>
      <c r="E22" s="44">
        <f t="shared" si="2"/>
        <v>861956.2200000002</v>
      </c>
      <c r="F22" s="61">
        <v>0</v>
      </c>
      <c r="G22" s="61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242597.66</v>
      </c>
      <c r="AJ22" s="80">
        <v>25080.3</v>
      </c>
      <c r="AK22" s="80">
        <v>25080.3</v>
      </c>
      <c r="AL22" s="80">
        <v>25080.3</v>
      </c>
      <c r="AM22" s="80">
        <v>25080.3</v>
      </c>
      <c r="AN22" s="80">
        <v>25080.3</v>
      </c>
      <c r="AO22" s="80">
        <v>25080.3</v>
      </c>
      <c r="AP22" s="80">
        <v>25080.3</v>
      </c>
      <c r="AQ22" s="80">
        <v>25080.3</v>
      </c>
      <c r="AR22" s="61">
        <v>25080.3</v>
      </c>
      <c r="AS22" s="61">
        <v>25080.3</v>
      </c>
      <c r="AT22" s="61">
        <v>25080.3</v>
      </c>
      <c r="AU22" s="61">
        <v>25080.3</v>
      </c>
      <c r="AV22" s="61">
        <v>25080.3</v>
      </c>
      <c r="AW22" s="61">
        <v>25080.3</v>
      </c>
      <c r="AX22" s="61">
        <v>25080.3</v>
      </c>
      <c r="AY22" s="61">
        <v>25080.3</v>
      </c>
      <c r="AZ22" s="61">
        <v>25080.3</v>
      </c>
      <c r="BA22" s="61">
        <v>25080.3</v>
      </c>
      <c r="BB22" s="61">
        <v>25080.3</v>
      </c>
      <c r="BC22" s="61">
        <v>142832.85999999999</v>
      </c>
      <c r="BD22" s="61">
        <v>0</v>
      </c>
      <c r="BE22" s="61">
        <v>0</v>
      </c>
      <c r="BF22" s="61">
        <v>0</v>
      </c>
      <c r="BG22" s="61">
        <v>0</v>
      </c>
      <c r="BH22" s="61">
        <v>0</v>
      </c>
      <c r="BI22" s="61">
        <v>0</v>
      </c>
      <c r="BJ22" s="61">
        <v>0</v>
      </c>
      <c r="BK22" s="61">
        <v>0</v>
      </c>
      <c r="BL22" s="61">
        <v>0</v>
      </c>
      <c r="BM22" s="61">
        <v>0</v>
      </c>
      <c r="BN22" s="61">
        <v>0</v>
      </c>
      <c r="BO22" s="61">
        <v>0</v>
      </c>
      <c r="BP22" s="61">
        <v>0</v>
      </c>
      <c r="BQ22" s="61">
        <v>0</v>
      </c>
      <c r="BR22" s="61">
        <v>0</v>
      </c>
      <c r="BS22" s="68">
        <v>0</v>
      </c>
      <c r="BT22" s="68">
        <v>0</v>
      </c>
      <c r="BU22" s="68">
        <v>0</v>
      </c>
      <c r="BV22" s="68">
        <v>0</v>
      </c>
      <c r="BW22" s="68">
        <v>0</v>
      </c>
      <c r="BX22" s="68">
        <v>0</v>
      </c>
      <c r="BY22" s="68">
        <v>0</v>
      </c>
      <c r="BZ22" s="68">
        <v>0</v>
      </c>
      <c r="CA22" s="68">
        <v>0</v>
      </c>
      <c r="CB22" s="68">
        <v>0</v>
      </c>
    </row>
    <row r="23" spans="2:80" x14ac:dyDescent="0.35">
      <c r="B23" s="64" t="s">
        <v>46</v>
      </c>
      <c r="C23" s="65"/>
      <c r="D23" s="65"/>
      <c r="E23" s="44">
        <f t="shared" si="2"/>
        <v>5200000</v>
      </c>
      <c r="F23" s="66">
        <v>0</v>
      </c>
      <c r="G23" s="66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  <c r="X23" s="81">
        <v>0</v>
      </c>
      <c r="Y23" s="81">
        <v>0</v>
      </c>
      <c r="Z23" s="81">
        <v>0</v>
      </c>
      <c r="AA23" s="81">
        <v>0</v>
      </c>
      <c r="AB23" s="81">
        <v>0</v>
      </c>
      <c r="AC23" s="81">
        <v>0</v>
      </c>
      <c r="AD23" s="81">
        <v>0</v>
      </c>
      <c r="AE23" s="81">
        <v>0</v>
      </c>
      <c r="AF23" s="81">
        <v>0</v>
      </c>
      <c r="AG23" s="81">
        <v>0</v>
      </c>
      <c r="AH23" s="81">
        <v>0</v>
      </c>
      <c r="AI23" s="81">
        <v>0</v>
      </c>
      <c r="AJ23" s="81">
        <v>0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0</v>
      </c>
      <c r="AQ23" s="81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  <c r="BA23" s="66">
        <v>0</v>
      </c>
      <c r="BB23" s="66">
        <v>0</v>
      </c>
      <c r="BC23" s="110">
        <v>5200000</v>
      </c>
      <c r="BD23" s="66">
        <v>0</v>
      </c>
      <c r="BE23" s="66"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0</v>
      </c>
      <c r="BK23" s="66">
        <v>0</v>
      </c>
      <c r="BL23" s="66">
        <v>0</v>
      </c>
      <c r="BM23" s="66">
        <v>0</v>
      </c>
      <c r="BN23" s="66">
        <v>0</v>
      </c>
      <c r="BO23" s="66">
        <v>0</v>
      </c>
      <c r="BP23" s="66">
        <v>0</v>
      </c>
      <c r="BQ23" s="66">
        <v>0</v>
      </c>
      <c r="BR23" s="66">
        <v>0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</v>
      </c>
      <c r="BZ23" s="67">
        <v>0</v>
      </c>
      <c r="CA23" s="67">
        <v>0</v>
      </c>
      <c r="CB23" s="67">
        <v>0</v>
      </c>
    </row>
    <row r="24" spans="2:80" ht="15" thickBot="1" x14ac:dyDescent="0.4">
      <c r="B24" s="60" t="s">
        <v>47</v>
      </c>
      <c r="C24" s="43"/>
      <c r="D24" s="43"/>
      <c r="E24" s="69"/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61">
        <v>0</v>
      </c>
      <c r="R24" s="61">
        <v>0</v>
      </c>
      <c r="S24" s="61">
        <v>0</v>
      </c>
      <c r="T24" s="61">
        <v>0</v>
      </c>
      <c r="U24" s="61"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61">
        <v>0</v>
      </c>
      <c r="AE24" s="61">
        <v>0</v>
      </c>
      <c r="AF24" s="61">
        <v>0</v>
      </c>
      <c r="AG24" s="61">
        <v>0</v>
      </c>
      <c r="AH24" s="61">
        <v>0</v>
      </c>
      <c r="AI24" s="61">
        <v>0</v>
      </c>
      <c r="AJ24" s="61">
        <v>0</v>
      </c>
      <c r="AK24" s="61">
        <v>0</v>
      </c>
      <c r="AL24" s="61">
        <v>0</v>
      </c>
      <c r="AM24" s="61">
        <v>0</v>
      </c>
      <c r="AN24" s="61">
        <v>0</v>
      </c>
      <c r="AO24" s="61">
        <v>0</v>
      </c>
      <c r="AP24" s="61">
        <v>0</v>
      </c>
      <c r="AQ24" s="61">
        <v>0</v>
      </c>
      <c r="AR24" s="61">
        <v>0</v>
      </c>
      <c r="AS24" s="61">
        <v>0</v>
      </c>
      <c r="AT24" s="61">
        <v>0</v>
      </c>
      <c r="AU24" s="61">
        <v>0</v>
      </c>
      <c r="AV24" s="61">
        <v>0</v>
      </c>
      <c r="AW24" s="61">
        <v>0</v>
      </c>
      <c r="AX24" s="61">
        <v>0</v>
      </c>
      <c r="AY24" s="61">
        <v>0</v>
      </c>
      <c r="AZ24" s="61">
        <v>0</v>
      </c>
      <c r="BA24" s="61">
        <v>0</v>
      </c>
      <c r="BB24" s="61">
        <v>0</v>
      </c>
      <c r="BC24" s="61">
        <v>0</v>
      </c>
      <c r="BD24" s="61">
        <v>0</v>
      </c>
      <c r="BE24" s="61">
        <v>0</v>
      </c>
      <c r="BF24" s="61">
        <v>0</v>
      </c>
      <c r="BG24" s="61">
        <v>0</v>
      </c>
      <c r="BH24" s="61">
        <v>0</v>
      </c>
      <c r="BI24" s="61">
        <v>0</v>
      </c>
      <c r="BJ24" s="61">
        <v>0</v>
      </c>
      <c r="BK24" s="61">
        <v>0</v>
      </c>
      <c r="BL24" s="61">
        <v>0</v>
      </c>
      <c r="BM24" s="61">
        <v>0</v>
      </c>
      <c r="BN24" s="61">
        <v>0</v>
      </c>
      <c r="BO24" s="61">
        <v>0</v>
      </c>
      <c r="BP24" s="61">
        <v>0</v>
      </c>
      <c r="BQ24" s="61">
        <v>0</v>
      </c>
      <c r="BR24" s="61">
        <v>0</v>
      </c>
      <c r="BS24" s="70">
        <v>0</v>
      </c>
      <c r="BT24" s="70">
        <v>0</v>
      </c>
      <c r="BU24" s="70">
        <v>0</v>
      </c>
      <c r="BV24" s="70">
        <v>0</v>
      </c>
      <c r="BW24" s="70">
        <v>0</v>
      </c>
      <c r="BX24" s="70">
        <v>0</v>
      </c>
      <c r="BY24" s="70">
        <v>0</v>
      </c>
      <c r="BZ24" s="70">
        <v>0</v>
      </c>
      <c r="CA24" s="70">
        <v>0</v>
      </c>
      <c r="CB24" s="70">
        <v>0</v>
      </c>
    </row>
    <row r="25" spans="2:80" ht="15" thickTop="1" x14ac:dyDescent="0.35">
      <c r="B25" s="53" t="s">
        <v>48</v>
      </c>
      <c r="C25" s="53"/>
      <c r="D25" s="53"/>
      <c r="E25" s="71">
        <f t="shared" ref="E25:AJ25" si="3">SUM(E14:E24)</f>
        <v>42474407.650785252</v>
      </c>
      <c r="F25" s="72">
        <f t="shared" si="3"/>
        <v>0</v>
      </c>
      <c r="G25" s="72">
        <f t="shared" si="3"/>
        <v>0</v>
      </c>
      <c r="H25" s="72">
        <f t="shared" si="3"/>
        <v>28940.962013407017</v>
      </c>
      <c r="I25" s="72">
        <f t="shared" si="3"/>
        <v>1169761.8477792111</v>
      </c>
      <c r="J25" s="72">
        <f t="shared" si="3"/>
        <v>13350.694677788786</v>
      </c>
      <c r="K25" s="72">
        <f t="shared" si="3"/>
        <v>13350.694677788786</v>
      </c>
      <c r="L25" s="72">
        <f t="shared" si="3"/>
        <v>13350.694677788786</v>
      </c>
      <c r="M25" s="72">
        <f t="shared" si="3"/>
        <v>13350.694677788786</v>
      </c>
      <c r="N25" s="72">
        <f t="shared" si="3"/>
        <v>13350.694677788786</v>
      </c>
      <c r="O25" s="72">
        <f t="shared" si="3"/>
        <v>13350.694677788786</v>
      </c>
      <c r="P25" s="72">
        <f t="shared" si="3"/>
        <v>19577.429387463442</v>
      </c>
      <c r="Q25" s="72">
        <f t="shared" si="3"/>
        <v>19577.429387463442</v>
      </c>
      <c r="R25" s="72">
        <f t="shared" si="3"/>
        <v>19577.429387463442</v>
      </c>
      <c r="S25" s="72">
        <f t="shared" si="3"/>
        <v>19577.429387463442</v>
      </c>
      <c r="T25" s="72">
        <f t="shared" si="3"/>
        <v>19577.429387463442</v>
      </c>
      <c r="U25" s="72">
        <f t="shared" si="3"/>
        <v>13623.249490172293</v>
      </c>
      <c r="V25" s="72">
        <f t="shared" si="3"/>
        <v>13623.249490172293</v>
      </c>
      <c r="W25" s="72">
        <f t="shared" si="3"/>
        <v>10255816.50318197</v>
      </c>
      <c r="X25" s="72">
        <f t="shared" si="3"/>
        <v>14121.142194707947</v>
      </c>
      <c r="Y25" s="72">
        <f t="shared" si="3"/>
        <v>14121.142194707947</v>
      </c>
      <c r="Z25" s="72">
        <f t="shared" si="3"/>
        <v>7961.1510621664938</v>
      </c>
      <c r="AA25" s="72">
        <f t="shared" si="3"/>
        <v>7961.1510621664938</v>
      </c>
      <c r="AB25" s="72">
        <f t="shared" si="3"/>
        <v>7961.1510621664938</v>
      </c>
      <c r="AC25" s="72">
        <f t="shared" si="3"/>
        <v>7961.1510621664938</v>
      </c>
      <c r="AD25" s="72">
        <f t="shared" si="3"/>
        <v>7961.1510621664938</v>
      </c>
      <c r="AE25" s="72">
        <f t="shared" si="3"/>
        <v>22631.151062166493</v>
      </c>
      <c r="AF25" s="72">
        <f t="shared" si="3"/>
        <v>22631.151062166493</v>
      </c>
      <c r="AG25" s="72">
        <f t="shared" si="3"/>
        <v>7961.1510621664938</v>
      </c>
      <c r="AH25" s="72">
        <f t="shared" si="3"/>
        <v>7961.1510621664938</v>
      </c>
      <c r="AI25" s="72">
        <f t="shared" si="3"/>
        <v>250558.8110621665</v>
      </c>
      <c r="AJ25" s="72">
        <f t="shared" si="3"/>
        <v>33041.451062166496</v>
      </c>
      <c r="AK25" s="72">
        <f t="shared" ref="AK25:BC25" si="4">SUM(AK14:AK24)</f>
        <v>33041.451062166496</v>
      </c>
      <c r="AL25" s="72">
        <f t="shared" si="4"/>
        <v>26638.537043788467</v>
      </c>
      <c r="AM25" s="72">
        <f t="shared" si="4"/>
        <v>26638.537043788467</v>
      </c>
      <c r="AN25" s="72">
        <f t="shared" si="4"/>
        <v>26638.537043788467</v>
      </c>
      <c r="AO25" s="72">
        <f t="shared" si="4"/>
        <v>30127.501722921319</v>
      </c>
      <c r="AP25" s="72">
        <f t="shared" si="4"/>
        <v>30127.501722921319</v>
      </c>
      <c r="AQ25" s="72">
        <f t="shared" si="4"/>
        <v>170415.31744947925</v>
      </c>
      <c r="AR25" s="72">
        <f t="shared" si="4"/>
        <v>186588.41758751275</v>
      </c>
      <c r="AS25" s="72">
        <f t="shared" si="4"/>
        <v>222977.892898088</v>
      </c>
      <c r="AT25" s="72">
        <f t="shared" si="4"/>
        <v>3067169.33401328</v>
      </c>
      <c r="AU25" s="72">
        <f t="shared" si="4"/>
        <v>1319806.4821829251</v>
      </c>
      <c r="AV25" s="72">
        <f t="shared" si="4"/>
        <v>1440163.8011661677</v>
      </c>
      <c r="AW25" s="72">
        <f t="shared" si="4"/>
        <v>1862246.3006471705</v>
      </c>
      <c r="AX25" s="72">
        <f t="shared" si="4"/>
        <v>2190457.6575084645</v>
      </c>
      <c r="AY25" s="72">
        <f t="shared" si="4"/>
        <v>2855565.9205492516</v>
      </c>
      <c r="AZ25" s="72">
        <f t="shared" si="4"/>
        <v>3026918.6552543864</v>
      </c>
      <c r="BA25" s="72">
        <f t="shared" si="4"/>
        <v>3056413.3865206526</v>
      </c>
      <c r="BB25" s="72">
        <f t="shared" si="4"/>
        <v>2253289.5242752759</v>
      </c>
      <c r="BC25" s="72">
        <f t="shared" si="4"/>
        <v>8576592.8620609902</v>
      </c>
      <c r="BD25" s="72">
        <v>0</v>
      </c>
      <c r="BE25" s="72">
        <v>0</v>
      </c>
      <c r="BF25" s="72">
        <v>0</v>
      </c>
      <c r="BG25" s="72">
        <v>0</v>
      </c>
      <c r="BH25" s="72">
        <v>0</v>
      </c>
      <c r="BI25" s="72">
        <v>0</v>
      </c>
      <c r="BJ25" s="72">
        <v>0</v>
      </c>
      <c r="BK25" s="72">
        <v>0</v>
      </c>
      <c r="BL25" s="72">
        <v>0</v>
      </c>
      <c r="BM25" s="72">
        <v>0</v>
      </c>
      <c r="BN25" s="72">
        <v>0</v>
      </c>
      <c r="BO25" s="72">
        <v>0</v>
      </c>
      <c r="BP25" s="72">
        <v>0</v>
      </c>
      <c r="BQ25" s="72">
        <v>0</v>
      </c>
      <c r="BR25" s="72">
        <v>0</v>
      </c>
      <c r="BS25" s="72">
        <v>0</v>
      </c>
      <c r="BT25" s="72">
        <v>0</v>
      </c>
      <c r="BU25" s="72">
        <v>0</v>
      </c>
      <c r="BV25" s="72">
        <v>0</v>
      </c>
      <c r="BW25" s="72">
        <v>0</v>
      </c>
      <c r="BX25" s="72">
        <v>0</v>
      </c>
      <c r="BY25" s="72">
        <v>0</v>
      </c>
      <c r="BZ25" s="72">
        <v>0</v>
      </c>
      <c r="CA25" s="72">
        <v>0</v>
      </c>
      <c r="CB25" s="72">
        <v>0</v>
      </c>
    </row>
    <row r="26" spans="2:80" x14ac:dyDescent="0.35">
      <c r="B26" s="25"/>
      <c r="C26" s="25"/>
      <c r="D26" s="25"/>
      <c r="E26" s="30" t="s">
        <v>29</v>
      </c>
      <c r="F26" s="30">
        <v>0</v>
      </c>
      <c r="G26" s="30">
        <v>0</v>
      </c>
      <c r="H26" s="30">
        <v>28940.962013407017</v>
      </c>
      <c r="I26" s="30">
        <v>1198702.809792618</v>
      </c>
      <c r="J26" s="30">
        <v>1212053.5044704068</v>
      </c>
      <c r="K26" s="30">
        <v>1225404.1991481956</v>
      </c>
      <c r="L26" s="30">
        <v>1238754.8938259843</v>
      </c>
      <c r="M26" s="30">
        <v>1252105.5885037731</v>
      </c>
      <c r="N26" s="30">
        <v>1265456.2831815619</v>
      </c>
      <c r="O26" s="30">
        <v>1278806.9778593506</v>
      </c>
      <c r="P26" s="30">
        <v>1298384.4072468141</v>
      </c>
      <c r="Q26" s="30">
        <v>1317961.8366342776</v>
      </c>
      <c r="R26" s="30">
        <v>1337539.2660217411</v>
      </c>
      <c r="S26" s="30">
        <v>1357116.6954092046</v>
      </c>
      <c r="T26" s="30">
        <v>1376694.1247966681</v>
      </c>
      <c r="U26" s="30">
        <v>1390317.3742868404</v>
      </c>
      <c r="V26" s="30">
        <v>1403940.6237770128</v>
      </c>
      <c r="W26" s="30">
        <v>11659757.126958983</v>
      </c>
      <c r="X26" s="30">
        <v>11673878.269153692</v>
      </c>
      <c r="Y26" s="30">
        <v>11687999.411348401</v>
      </c>
      <c r="Z26" s="30">
        <v>11695960.562410567</v>
      </c>
      <c r="AA26" s="30">
        <v>11703921.713472733</v>
      </c>
      <c r="AB26" s="30">
        <v>11711882.8645349</v>
      </c>
      <c r="AC26" s="30">
        <v>11719844.015597066</v>
      </c>
      <c r="AD26" s="30">
        <v>11727805.166659232</v>
      </c>
      <c r="AE26" s="30">
        <v>11750436.317721399</v>
      </c>
      <c r="AF26" s="30">
        <v>11773067.468783565</v>
      </c>
      <c r="AG26" s="30">
        <v>11781028.619845731</v>
      </c>
      <c r="AH26" s="30">
        <v>11788989.770907898</v>
      </c>
      <c r="AI26" s="30">
        <v>12039548.581970064</v>
      </c>
      <c r="AJ26" s="30">
        <v>12072590.033032231</v>
      </c>
      <c r="AK26" s="30">
        <v>12105631.484094398</v>
      </c>
      <c r="AL26" s="30">
        <v>12132270.021138186</v>
      </c>
      <c r="AM26" s="30">
        <v>12158908.558181973</v>
      </c>
      <c r="AN26" s="30">
        <v>12185547.095225761</v>
      </c>
      <c r="AO26" s="30">
        <v>12215674.596948681</v>
      </c>
      <c r="AP26" s="30">
        <v>12245802.098671602</v>
      </c>
      <c r="AQ26" s="30">
        <v>12416217.416121081</v>
      </c>
      <c r="AR26" s="30">
        <v>12602805.833708594</v>
      </c>
      <c r="AS26" s="30">
        <v>12825783.726606682</v>
      </c>
      <c r="AT26" s="30">
        <v>15892953.060619961</v>
      </c>
      <c r="AU26" s="30">
        <v>17212759.542802885</v>
      </c>
      <c r="AV26" s="30">
        <v>18652923.343969055</v>
      </c>
      <c r="AW26" s="30">
        <v>20515169.644616224</v>
      </c>
      <c r="AX26" s="30">
        <v>22705627.302124687</v>
      </c>
      <c r="AY26" s="30">
        <v>25561193.222673938</v>
      </c>
      <c r="AZ26" s="30">
        <v>28588111.877928324</v>
      </c>
      <c r="BA26" s="30">
        <v>31644525.264448978</v>
      </c>
      <c r="BB26" s="30">
        <v>33897814.788724251</v>
      </c>
      <c r="BC26" s="30">
        <v>37274407.650785238</v>
      </c>
      <c r="BD26" s="30">
        <v>37274407.650785238</v>
      </c>
      <c r="BE26" s="30">
        <v>37274407.650785238</v>
      </c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2:80" x14ac:dyDescent="0.35">
      <c r="B27" s="25"/>
      <c r="C27" s="25"/>
      <c r="D27" s="25"/>
      <c r="E27" s="29">
        <v>9131220.3946692944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12695158.817308366</v>
      </c>
      <c r="AL27" s="32">
        <v>-26638.537043788467</v>
      </c>
      <c r="AM27" s="32">
        <v>-26638.537043788467</v>
      </c>
      <c r="AN27" s="32">
        <v>-26638.537043788467</v>
      </c>
      <c r="AO27" s="32">
        <v>-30127.501722921319</v>
      </c>
      <c r="AP27" s="32">
        <v>-5047.2017229213197</v>
      </c>
      <c r="AQ27" s="32">
        <v>-145335.01744947926</v>
      </c>
      <c r="AR27" s="32">
        <v>-161508.11758751277</v>
      </c>
      <c r="AS27" s="32">
        <v>-197897.59289808801</v>
      </c>
      <c r="AT27" s="32">
        <v>-3042089.0340132802</v>
      </c>
      <c r="AU27" s="32">
        <v>-1294726.1821829251</v>
      </c>
      <c r="AV27" s="32">
        <v>-1415083.5011661677</v>
      </c>
      <c r="AW27" s="32">
        <v>-1837166.0006471705</v>
      </c>
      <c r="AX27" s="32">
        <v>-2165377.3575084647</v>
      </c>
      <c r="AY27" s="32">
        <v>-2830485.6205492518</v>
      </c>
      <c r="AZ27" s="32">
        <v>-3001838.3552543866</v>
      </c>
      <c r="BA27" s="32">
        <v>-3056413.3865206526</v>
      </c>
      <c r="BB27" s="32">
        <v>0</v>
      </c>
      <c r="BC27" s="32">
        <v>0</v>
      </c>
      <c r="BD27" s="32">
        <v>0</v>
      </c>
      <c r="BE27" s="32">
        <v>0</v>
      </c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</row>
    <row r="28" spans="2:80" x14ac:dyDescent="0.35">
      <c r="B28" s="25"/>
      <c r="C28" s="25"/>
      <c r="D28" s="25"/>
      <c r="E28" s="28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32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</row>
    <row r="29" spans="2:80" x14ac:dyDescent="0.35">
      <c r="B29" s="35" t="s">
        <v>26</v>
      </c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</row>
    <row r="30" spans="2:80" x14ac:dyDescent="0.35">
      <c r="B30" s="36" t="s">
        <v>31</v>
      </c>
      <c r="C30" s="37"/>
      <c r="D30" s="37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</row>
    <row r="31" spans="2:80" x14ac:dyDescent="0.35">
      <c r="B31" s="40" t="s">
        <v>32</v>
      </c>
      <c r="C31" s="41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</row>
    <row r="32" spans="2:80" x14ac:dyDescent="0.35">
      <c r="B32" s="43" t="s">
        <v>33</v>
      </c>
      <c r="C32" s="43"/>
      <c r="D32" s="43"/>
      <c r="E32" s="44">
        <f>SUM(F32:BS32)</f>
        <v>47009454.545454547</v>
      </c>
      <c r="F32" s="45">
        <v>0</v>
      </c>
      <c r="G32" s="45">
        <v>0</v>
      </c>
      <c r="H32" s="45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46">
        <v>0</v>
      </c>
      <c r="AE32" s="46">
        <v>0</v>
      </c>
      <c r="AF32" s="46">
        <v>0</v>
      </c>
      <c r="AG32" s="46">
        <v>0</v>
      </c>
      <c r="AH32" s="46">
        <v>0</v>
      </c>
      <c r="AI32" s="46">
        <v>0</v>
      </c>
      <c r="AJ32" s="46">
        <v>0</v>
      </c>
      <c r="AK32" s="46">
        <v>0</v>
      </c>
      <c r="AL32" s="46">
        <v>0</v>
      </c>
      <c r="AM32" s="46">
        <v>0</v>
      </c>
      <c r="AN32" s="46">
        <v>0</v>
      </c>
      <c r="AO32" s="46">
        <v>0</v>
      </c>
      <c r="AP32" s="46">
        <v>0</v>
      </c>
      <c r="AQ32" s="46"/>
      <c r="AR32" s="46">
        <v>0</v>
      </c>
      <c r="AS32" s="46">
        <v>0</v>
      </c>
      <c r="AT32" s="46"/>
      <c r="AU32" s="46">
        <v>0</v>
      </c>
      <c r="AV32" s="46">
        <v>0</v>
      </c>
      <c r="AW32" s="46">
        <v>0</v>
      </c>
      <c r="AX32" s="103">
        <v>0</v>
      </c>
      <c r="AY32" s="48">
        <v>0</v>
      </c>
      <c r="AZ32" s="48">
        <v>0</v>
      </c>
      <c r="BA32" s="48">
        <v>0</v>
      </c>
      <c r="BB32" s="48">
        <v>0</v>
      </c>
      <c r="BC32" s="48">
        <v>47009454.545454547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</v>
      </c>
      <c r="BJ32" s="48">
        <v>0</v>
      </c>
      <c r="BK32" s="48">
        <v>0</v>
      </c>
      <c r="BL32" s="48">
        <v>0</v>
      </c>
      <c r="BM32" s="48">
        <v>0</v>
      </c>
      <c r="BN32" s="48">
        <v>0</v>
      </c>
      <c r="BO32" s="48">
        <v>0</v>
      </c>
      <c r="BP32" s="48">
        <v>0</v>
      </c>
      <c r="BQ32" s="48">
        <v>0</v>
      </c>
      <c r="BR32" s="48">
        <v>0</v>
      </c>
      <c r="BS32" s="48">
        <v>0</v>
      </c>
      <c r="BT32" s="48">
        <v>0</v>
      </c>
      <c r="BU32" s="48">
        <v>0</v>
      </c>
      <c r="BV32" s="48">
        <v>0</v>
      </c>
      <c r="BW32" s="48">
        <v>0</v>
      </c>
      <c r="BX32" s="48">
        <v>0</v>
      </c>
      <c r="BY32" s="48">
        <v>0</v>
      </c>
      <c r="BZ32" s="48">
        <v>0</v>
      </c>
      <c r="CA32" s="48">
        <v>0</v>
      </c>
      <c r="CB32" s="48">
        <v>0</v>
      </c>
    </row>
    <row r="33" spans="2:80" ht="15" thickBot="1" x14ac:dyDescent="0.4">
      <c r="B33" s="49" t="s">
        <v>34</v>
      </c>
      <c r="C33" s="49"/>
      <c r="D33" s="49"/>
      <c r="E33" s="44">
        <f>SUM(F33:BS33)</f>
        <v>-699580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>
        <v>0</v>
      </c>
      <c r="AI33" s="50">
        <v>0</v>
      </c>
      <c r="AJ33" s="50">
        <v>0</v>
      </c>
      <c r="AK33" s="50">
        <v>0</v>
      </c>
      <c r="AL33" s="50">
        <v>0</v>
      </c>
      <c r="AM33" s="50">
        <v>0</v>
      </c>
      <c r="AN33" s="50">
        <v>0</v>
      </c>
      <c r="AO33" s="50">
        <v>0</v>
      </c>
      <c r="AP33" s="50">
        <v>0</v>
      </c>
      <c r="AQ33" s="50"/>
      <c r="AR33" s="50">
        <v>0</v>
      </c>
      <c r="AS33" s="50">
        <v>0</v>
      </c>
      <c r="AT33" s="50"/>
      <c r="AU33" s="50">
        <v>0</v>
      </c>
      <c r="AV33" s="50">
        <v>0</v>
      </c>
      <c r="AW33" s="50">
        <v>0</v>
      </c>
      <c r="AX33" s="50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-699580</v>
      </c>
      <c r="BD33" s="52">
        <v>0</v>
      </c>
      <c r="BE33" s="52">
        <v>0</v>
      </c>
      <c r="BF33" s="52">
        <v>0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0</v>
      </c>
      <c r="BO33" s="52">
        <v>0</v>
      </c>
      <c r="BP33" s="52">
        <v>0</v>
      </c>
      <c r="BQ33" s="52">
        <v>0</v>
      </c>
      <c r="BR33" s="52">
        <v>0</v>
      </c>
      <c r="BS33" s="52">
        <v>0</v>
      </c>
      <c r="BT33" s="52">
        <v>0</v>
      </c>
      <c r="BU33" s="52">
        <v>0</v>
      </c>
      <c r="BV33" s="52">
        <v>0</v>
      </c>
      <c r="BW33" s="52">
        <v>0</v>
      </c>
      <c r="BX33" s="52">
        <v>0</v>
      </c>
      <c r="BY33" s="52">
        <v>0</v>
      </c>
      <c r="BZ33" s="52">
        <v>0</v>
      </c>
      <c r="CA33" s="52">
        <v>0</v>
      </c>
      <c r="CB33" s="52">
        <v>0</v>
      </c>
    </row>
    <row r="34" spans="2:80" ht="15" thickTop="1" x14ac:dyDescent="0.35">
      <c r="B34" s="53" t="s">
        <v>35</v>
      </c>
      <c r="C34" s="53"/>
      <c r="D34" s="53"/>
      <c r="E34" s="54">
        <f t="shared" ref="E34:AJ34" si="5">SUM(E32:E33)</f>
        <v>46309874.545454547</v>
      </c>
      <c r="F34" s="55">
        <f t="shared" si="5"/>
        <v>0</v>
      </c>
      <c r="G34" s="55">
        <f t="shared" si="5"/>
        <v>0</v>
      </c>
      <c r="H34" s="55">
        <f t="shared" si="5"/>
        <v>0</v>
      </c>
      <c r="I34" s="55">
        <f t="shared" si="5"/>
        <v>0</v>
      </c>
      <c r="J34" s="55">
        <f t="shared" si="5"/>
        <v>0</v>
      </c>
      <c r="K34" s="55">
        <f t="shared" si="5"/>
        <v>0</v>
      </c>
      <c r="L34" s="55">
        <f t="shared" si="5"/>
        <v>0</v>
      </c>
      <c r="M34" s="55">
        <f t="shared" si="5"/>
        <v>0</v>
      </c>
      <c r="N34" s="55">
        <f t="shared" si="5"/>
        <v>0</v>
      </c>
      <c r="O34" s="55">
        <f t="shared" si="5"/>
        <v>0</v>
      </c>
      <c r="P34" s="55">
        <f t="shared" si="5"/>
        <v>0</v>
      </c>
      <c r="Q34" s="55">
        <f t="shared" si="5"/>
        <v>0</v>
      </c>
      <c r="R34" s="55">
        <f t="shared" si="5"/>
        <v>0</v>
      </c>
      <c r="S34" s="55">
        <f t="shared" si="5"/>
        <v>0</v>
      </c>
      <c r="T34" s="55">
        <f t="shared" si="5"/>
        <v>0</v>
      </c>
      <c r="U34" s="55">
        <f t="shared" si="5"/>
        <v>0</v>
      </c>
      <c r="V34" s="55">
        <f t="shared" si="5"/>
        <v>0</v>
      </c>
      <c r="W34" s="55">
        <f t="shared" si="5"/>
        <v>0</v>
      </c>
      <c r="X34" s="55">
        <f t="shared" si="5"/>
        <v>0</v>
      </c>
      <c r="Y34" s="55">
        <f t="shared" si="5"/>
        <v>0</v>
      </c>
      <c r="Z34" s="55">
        <f t="shared" si="5"/>
        <v>0</v>
      </c>
      <c r="AA34" s="55">
        <f t="shared" si="5"/>
        <v>0</v>
      </c>
      <c r="AB34" s="55">
        <f t="shared" si="5"/>
        <v>0</v>
      </c>
      <c r="AC34" s="55">
        <f t="shared" si="5"/>
        <v>0</v>
      </c>
      <c r="AD34" s="55">
        <f t="shared" si="5"/>
        <v>0</v>
      </c>
      <c r="AE34" s="55">
        <f t="shared" si="5"/>
        <v>0</v>
      </c>
      <c r="AF34" s="55">
        <f t="shared" si="5"/>
        <v>0</v>
      </c>
      <c r="AG34" s="55">
        <f t="shared" si="5"/>
        <v>0</v>
      </c>
      <c r="AH34" s="55">
        <f t="shared" si="5"/>
        <v>0</v>
      </c>
      <c r="AI34" s="55">
        <f t="shared" si="5"/>
        <v>0</v>
      </c>
      <c r="AJ34" s="55">
        <f t="shared" si="5"/>
        <v>0</v>
      </c>
      <c r="AK34" s="55">
        <f t="shared" ref="AK34:BP34" si="6">SUM(AK32:AK33)</f>
        <v>0</v>
      </c>
      <c r="AL34" s="55">
        <f t="shared" si="6"/>
        <v>0</v>
      </c>
      <c r="AM34" s="55">
        <f t="shared" si="6"/>
        <v>0</v>
      </c>
      <c r="AN34" s="55">
        <f t="shared" si="6"/>
        <v>0</v>
      </c>
      <c r="AO34" s="55">
        <f t="shared" si="6"/>
        <v>0</v>
      </c>
      <c r="AP34" s="55">
        <f t="shared" si="6"/>
        <v>0</v>
      </c>
      <c r="AQ34" s="55">
        <f t="shared" si="6"/>
        <v>0</v>
      </c>
      <c r="AR34" s="55">
        <f t="shared" si="6"/>
        <v>0</v>
      </c>
      <c r="AS34" s="55">
        <f t="shared" si="6"/>
        <v>0</v>
      </c>
      <c r="AT34" s="55">
        <f t="shared" si="6"/>
        <v>0</v>
      </c>
      <c r="AU34" s="55">
        <f t="shared" si="6"/>
        <v>0</v>
      </c>
      <c r="AV34" s="55">
        <f t="shared" si="6"/>
        <v>0</v>
      </c>
      <c r="AW34" s="55">
        <f t="shared" si="6"/>
        <v>0</v>
      </c>
      <c r="AX34" s="55">
        <f t="shared" si="6"/>
        <v>0</v>
      </c>
      <c r="AY34" s="55">
        <f t="shared" si="6"/>
        <v>0</v>
      </c>
      <c r="AZ34" s="55">
        <f t="shared" si="6"/>
        <v>0</v>
      </c>
      <c r="BA34" s="55">
        <f t="shared" si="6"/>
        <v>0</v>
      </c>
      <c r="BB34" s="55">
        <f t="shared" si="6"/>
        <v>0</v>
      </c>
      <c r="BC34" s="55">
        <f t="shared" si="6"/>
        <v>46309874.545454547</v>
      </c>
      <c r="BD34" s="55">
        <f t="shared" si="6"/>
        <v>0</v>
      </c>
      <c r="BE34" s="55">
        <f t="shared" si="6"/>
        <v>0</v>
      </c>
      <c r="BF34" s="55">
        <f t="shared" si="6"/>
        <v>0</v>
      </c>
      <c r="BG34" s="55">
        <f t="shared" si="6"/>
        <v>0</v>
      </c>
      <c r="BH34" s="55">
        <f t="shared" si="6"/>
        <v>0</v>
      </c>
      <c r="BI34" s="55">
        <f t="shared" si="6"/>
        <v>0</v>
      </c>
      <c r="BJ34" s="55">
        <f t="shared" si="6"/>
        <v>0</v>
      </c>
      <c r="BK34" s="55">
        <f t="shared" si="6"/>
        <v>0</v>
      </c>
      <c r="BL34" s="55">
        <f t="shared" si="6"/>
        <v>0</v>
      </c>
      <c r="BM34" s="55">
        <f t="shared" si="6"/>
        <v>0</v>
      </c>
      <c r="BN34" s="55">
        <f t="shared" si="6"/>
        <v>0</v>
      </c>
      <c r="BO34" s="55">
        <f t="shared" si="6"/>
        <v>0</v>
      </c>
      <c r="BP34" s="55">
        <f t="shared" si="6"/>
        <v>0</v>
      </c>
      <c r="BQ34" s="55">
        <f t="shared" ref="BQ34" si="7">SUM(BQ32:BQ33)</f>
        <v>0</v>
      </c>
      <c r="BR34" s="55">
        <v>0</v>
      </c>
      <c r="BS34" s="55">
        <v>0</v>
      </c>
      <c r="BT34" s="55">
        <v>0</v>
      </c>
      <c r="BU34" s="55">
        <v>0</v>
      </c>
      <c r="BV34" s="55">
        <v>0</v>
      </c>
      <c r="BW34" s="55">
        <v>0</v>
      </c>
      <c r="BX34" s="55">
        <v>0</v>
      </c>
      <c r="BY34" s="55">
        <v>0</v>
      </c>
      <c r="BZ34" s="55">
        <v>0</v>
      </c>
      <c r="CA34" s="55">
        <v>0</v>
      </c>
      <c r="CB34" s="55">
        <v>0</v>
      </c>
    </row>
    <row r="35" spans="2:80" x14ac:dyDescent="0.35">
      <c r="B35" s="56" t="s">
        <v>36</v>
      </c>
      <c r="C35" s="57"/>
      <c r="D35" s="57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</row>
    <row r="36" spans="2:80" x14ac:dyDescent="0.35">
      <c r="B36" s="59" t="s">
        <v>37</v>
      </c>
      <c r="C36" s="43"/>
      <c r="D36" s="43"/>
      <c r="E36" s="44">
        <f t="shared" ref="E36:E45" si="8">SUM(F36:BS36)</f>
        <v>11434443.927819554</v>
      </c>
      <c r="F36" s="46">
        <v>0</v>
      </c>
      <c r="G36" s="46">
        <v>0</v>
      </c>
      <c r="H36" s="46">
        <v>28940.962013407017</v>
      </c>
      <c r="I36" s="46">
        <v>1163807.66788192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10241695.297924226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  <c r="AD36" s="46">
        <v>0</v>
      </c>
      <c r="AE36" s="104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5">
        <v>0</v>
      </c>
      <c r="AL36" s="46">
        <v>0</v>
      </c>
      <c r="AM36" s="46">
        <v>0</v>
      </c>
      <c r="AN36" s="61">
        <v>0</v>
      </c>
      <c r="AO36" s="61">
        <v>0</v>
      </c>
      <c r="AP36" s="61">
        <v>0</v>
      </c>
      <c r="AQ36" s="61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0</v>
      </c>
      <c r="AZ36" s="46">
        <v>0</v>
      </c>
      <c r="BA36" s="46">
        <v>0</v>
      </c>
      <c r="BB36" s="46">
        <v>0</v>
      </c>
      <c r="BC36" s="46">
        <v>0</v>
      </c>
      <c r="BD36" s="46">
        <v>0</v>
      </c>
      <c r="BE36" s="46"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0</v>
      </c>
      <c r="BO36" s="46">
        <v>0</v>
      </c>
      <c r="BP36" s="46">
        <v>0</v>
      </c>
      <c r="BQ36" s="46">
        <v>0</v>
      </c>
      <c r="BR36" s="46">
        <v>0</v>
      </c>
      <c r="BS36" s="46">
        <v>0</v>
      </c>
      <c r="BT36" s="46">
        <v>0</v>
      </c>
      <c r="BU36" s="46">
        <v>0</v>
      </c>
      <c r="BV36" s="46">
        <v>0</v>
      </c>
      <c r="BW36" s="46">
        <v>0</v>
      </c>
      <c r="BX36" s="46">
        <v>0</v>
      </c>
      <c r="BY36" s="46">
        <v>0</v>
      </c>
      <c r="BZ36" s="46">
        <v>0</v>
      </c>
      <c r="CA36" s="46">
        <v>0</v>
      </c>
      <c r="CB36" s="46">
        <v>0</v>
      </c>
    </row>
    <row r="37" spans="2:80" x14ac:dyDescent="0.35">
      <c r="B37" s="60" t="s">
        <v>38</v>
      </c>
      <c r="C37" s="43"/>
      <c r="D37" s="43"/>
      <c r="E37" s="44">
        <f t="shared" si="8"/>
        <v>778319.54680159851</v>
      </c>
      <c r="F37" s="61">
        <v>0</v>
      </c>
      <c r="G37" s="61">
        <v>0</v>
      </c>
      <c r="H37" s="61">
        <v>0</v>
      </c>
      <c r="I37" s="61">
        <v>0</v>
      </c>
      <c r="J37" s="61">
        <v>7396.5147804976359</v>
      </c>
      <c r="K37" s="61">
        <v>7396.5147804976359</v>
      </c>
      <c r="L37" s="61">
        <v>7396.5147804976359</v>
      </c>
      <c r="M37" s="61">
        <v>7396.5147804976359</v>
      </c>
      <c r="N37" s="61">
        <v>7396.5147804976359</v>
      </c>
      <c r="O37" s="61">
        <v>7396.5147804976359</v>
      </c>
      <c r="P37" s="61">
        <v>7396.5147804976359</v>
      </c>
      <c r="Q37" s="61">
        <v>7396.5147804976359</v>
      </c>
      <c r="R37" s="61">
        <v>7396.5147804976359</v>
      </c>
      <c r="S37" s="61">
        <v>7396.5147804976359</v>
      </c>
      <c r="T37" s="61">
        <v>7396.5147804976359</v>
      </c>
      <c r="U37" s="61">
        <v>7396.5147804976359</v>
      </c>
      <c r="V37" s="61">
        <v>7396.5147804976359</v>
      </c>
      <c r="W37" s="61">
        <v>7396.5147804976359</v>
      </c>
      <c r="X37" s="61">
        <v>7396.5147804976359</v>
      </c>
      <c r="Y37" s="105">
        <v>7396.5147804976359</v>
      </c>
      <c r="Z37" s="105">
        <v>7396.5147804976359</v>
      </c>
      <c r="AA37" s="105">
        <v>7396.5147804976359</v>
      </c>
      <c r="AB37" s="105">
        <v>7396.5147804976359</v>
      </c>
      <c r="AC37" s="105">
        <v>7396.5147804976359</v>
      </c>
      <c r="AD37" s="105">
        <v>7396.5147804976359</v>
      </c>
      <c r="AE37" s="61">
        <v>7396.5147804976359</v>
      </c>
      <c r="AF37" s="61">
        <v>7396.5147804976359</v>
      </c>
      <c r="AG37" s="61">
        <v>7396.5147804976359</v>
      </c>
      <c r="AH37" s="61">
        <v>7396.5147804976359</v>
      </c>
      <c r="AI37" s="61">
        <v>7396.5147804976359</v>
      </c>
      <c r="AJ37" s="61">
        <v>7396.5147804976359</v>
      </c>
      <c r="AK37" s="61">
        <v>7396.5147804976359</v>
      </c>
      <c r="AL37" s="61">
        <v>0</v>
      </c>
      <c r="AM37" s="61">
        <v>0</v>
      </c>
      <c r="AN37" s="61">
        <v>0</v>
      </c>
      <c r="AO37" s="61">
        <v>3488.9646791328537</v>
      </c>
      <c r="AP37" s="61">
        <v>3488.9646791328537</v>
      </c>
      <c r="AQ37" s="61">
        <v>3488.9646791328537</v>
      </c>
      <c r="AR37" s="61">
        <v>3488.9646791328537</v>
      </c>
      <c r="AS37" s="61">
        <v>3488.9646791328537</v>
      </c>
      <c r="AT37" s="61">
        <v>58517.299166419609</v>
      </c>
      <c r="AU37" s="61">
        <v>55028.334487286753</v>
      </c>
      <c r="AV37" s="61">
        <v>55028.334487286753</v>
      </c>
      <c r="AW37" s="61">
        <v>55028.334487286753</v>
      </c>
      <c r="AX37" s="61">
        <v>55028.334487286753</v>
      </c>
      <c r="AY37" s="61">
        <v>55028.334487286753</v>
      </c>
      <c r="AZ37" s="61">
        <v>55028.334487286753</v>
      </c>
      <c r="BA37" s="61">
        <v>55028.334487286753</v>
      </c>
      <c r="BB37" s="61">
        <v>55028.334487286753</v>
      </c>
      <c r="BC37" s="61">
        <v>55028.334487286753</v>
      </c>
      <c r="BD37" s="61">
        <v>0</v>
      </c>
      <c r="BE37" s="61">
        <v>0</v>
      </c>
      <c r="BF37" s="61">
        <v>0</v>
      </c>
      <c r="BG37" s="61">
        <v>0</v>
      </c>
      <c r="BH37" s="61">
        <v>0</v>
      </c>
      <c r="BI37" s="61">
        <v>0</v>
      </c>
      <c r="BJ37" s="61">
        <v>0</v>
      </c>
      <c r="BK37" s="61">
        <v>0</v>
      </c>
      <c r="BL37" s="61">
        <v>0</v>
      </c>
      <c r="BM37" s="61">
        <v>0</v>
      </c>
      <c r="BN37" s="61">
        <v>0</v>
      </c>
      <c r="BO37" s="61">
        <v>0</v>
      </c>
      <c r="BP37" s="61">
        <v>0</v>
      </c>
      <c r="BQ37" s="61">
        <v>0</v>
      </c>
      <c r="BR37" s="61">
        <v>0</v>
      </c>
      <c r="BS37" s="61">
        <v>0</v>
      </c>
      <c r="BT37" s="61">
        <v>0</v>
      </c>
      <c r="BU37" s="61">
        <v>0</v>
      </c>
      <c r="BV37" s="61">
        <v>0</v>
      </c>
      <c r="BW37" s="61">
        <v>0</v>
      </c>
      <c r="BX37" s="61">
        <v>0</v>
      </c>
      <c r="BY37" s="61">
        <v>0</v>
      </c>
      <c r="BZ37" s="61">
        <v>0</v>
      </c>
      <c r="CA37" s="61">
        <v>0</v>
      </c>
      <c r="CB37" s="61">
        <v>0</v>
      </c>
    </row>
    <row r="38" spans="2:80" x14ac:dyDescent="0.35">
      <c r="B38" s="60" t="s">
        <v>39</v>
      </c>
      <c r="C38" s="43"/>
      <c r="D38" s="43"/>
      <c r="E38" s="44">
        <f t="shared" si="8"/>
        <v>15414734.622398349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6226.7347096746571</v>
      </c>
      <c r="Q38" s="61">
        <v>6226.7347096746571</v>
      </c>
      <c r="R38" s="61">
        <v>6226.7347096746571</v>
      </c>
      <c r="S38" s="61">
        <v>6226.7347096746571</v>
      </c>
      <c r="T38" s="61">
        <v>6226.7347096746571</v>
      </c>
      <c r="U38" s="61">
        <v>6226.7347096746571</v>
      </c>
      <c r="V38" s="61">
        <v>6226.7347096746571</v>
      </c>
      <c r="W38" s="61">
        <v>6226.7347096746571</v>
      </c>
      <c r="X38" s="61">
        <v>6226.7347096746571</v>
      </c>
      <c r="Y38" s="105">
        <v>6226.7347096746571</v>
      </c>
      <c r="Z38" s="105">
        <v>66.743577133204298</v>
      </c>
      <c r="AA38" s="105">
        <v>66.743577133204298</v>
      </c>
      <c r="AB38" s="105">
        <v>66.743577133204298</v>
      </c>
      <c r="AC38" s="105">
        <v>66.743577133204298</v>
      </c>
      <c r="AD38" s="105">
        <v>66.743577133204298</v>
      </c>
      <c r="AE38" s="61">
        <v>66.743577133204298</v>
      </c>
      <c r="AF38" s="61">
        <v>66.743577133204298</v>
      </c>
      <c r="AG38" s="61">
        <v>66.743577133204298</v>
      </c>
      <c r="AH38" s="61">
        <v>66.743577133204298</v>
      </c>
      <c r="AI38" s="61">
        <v>66.743577133204298</v>
      </c>
      <c r="AJ38" s="61">
        <v>66.743577133204298</v>
      </c>
      <c r="AK38" s="61">
        <v>66.743577133204298</v>
      </c>
      <c r="AL38" s="61">
        <v>0</v>
      </c>
      <c r="AM38" s="61">
        <v>0</v>
      </c>
      <c r="AN38" s="61">
        <v>0</v>
      </c>
      <c r="AO38" s="61">
        <v>0</v>
      </c>
      <c r="AP38" s="61">
        <v>0</v>
      </c>
      <c r="AQ38" s="61">
        <v>129384.80110426781</v>
      </c>
      <c r="AR38" s="61">
        <v>145557.9012423013</v>
      </c>
      <c r="AS38" s="61">
        <v>181947.37655287655</v>
      </c>
      <c r="AT38" s="61">
        <v>941683.92525164399</v>
      </c>
      <c r="AU38" s="61">
        <v>1162703.7272068686</v>
      </c>
      <c r="AV38" s="61">
        <v>1282915.2277433351</v>
      </c>
      <c r="AW38" s="61">
        <v>1704268.6349904563</v>
      </c>
      <c r="AX38" s="61">
        <v>2033746.5920019858</v>
      </c>
      <c r="AY38" s="61">
        <v>2697834.1259153388</v>
      </c>
      <c r="AZ38" s="61">
        <v>2868603.5868333685</v>
      </c>
      <c r="BA38" s="61">
        <v>2897952.4996528574</v>
      </c>
      <c r="BB38" s="61">
        <v>2101883.3792325039</v>
      </c>
      <c r="BC38" s="61">
        <v>-2796815.4253517999</v>
      </c>
      <c r="BD38" s="61"/>
      <c r="BE38" s="61"/>
      <c r="BF38" s="61"/>
      <c r="BG38" s="61"/>
      <c r="BH38" s="61"/>
      <c r="BI38" s="61"/>
      <c r="BJ38" s="61"/>
      <c r="BK38" s="61"/>
      <c r="BL38" s="61"/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61">
        <v>0</v>
      </c>
      <c r="BY38" s="61">
        <v>0</v>
      </c>
      <c r="BZ38" s="61">
        <v>0</v>
      </c>
      <c r="CA38" s="61">
        <v>0</v>
      </c>
      <c r="CB38" s="61">
        <v>0</v>
      </c>
    </row>
    <row r="39" spans="2:80" x14ac:dyDescent="0.35">
      <c r="B39" s="60" t="s">
        <v>40</v>
      </c>
      <c r="C39" s="43"/>
      <c r="D39" s="43"/>
      <c r="E39" s="44">
        <f t="shared" si="8"/>
        <v>4697266.6464032363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105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61">
        <v>14670</v>
      </c>
      <c r="AF39" s="61">
        <v>14670</v>
      </c>
      <c r="AG39" s="61">
        <v>0</v>
      </c>
      <c r="AH39" s="61">
        <v>0</v>
      </c>
      <c r="AI39" s="61">
        <v>0</v>
      </c>
      <c r="AJ39" s="61">
        <v>0</v>
      </c>
      <c r="AK39" s="61">
        <v>0</v>
      </c>
      <c r="AL39" s="61">
        <v>0</v>
      </c>
      <c r="AM39" s="61">
        <v>0</v>
      </c>
      <c r="AN39" s="61">
        <v>0</v>
      </c>
      <c r="AO39" s="61">
        <v>0</v>
      </c>
      <c r="AP39" s="61">
        <v>0</v>
      </c>
      <c r="AQ39" s="61">
        <v>10903.014622290166</v>
      </c>
      <c r="AR39" s="61">
        <v>10903.014622290166</v>
      </c>
      <c r="AS39" s="61">
        <v>10903.014622290166</v>
      </c>
      <c r="AT39" s="61">
        <v>1981387.1555103443</v>
      </c>
      <c r="AU39" s="61">
        <v>16201.829510344447</v>
      </c>
      <c r="AV39" s="61">
        <v>16201.829510344447</v>
      </c>
      <c r="AW39" s="61">
        <v>16201.829510344447</v>
      </c>
      <c r="AX39" s="61">
        <v>16201.829510344447</v>
      </c>
      <c r="AY39" s="61">
        <v>16201.829510344447</v>
      </c>
      <c r="AZ39" s="61">
        <v>16201.829510344447</v>
      </c>
      <c r="BA39" s="61">
        <v>16201.829510344447</v>
      </c>
      <c r="BB39" s="61">
        <v>10903.014622290166</v>
      </c>
      <c r="BC39" s="61">
        <v>2529514.62583132</v>
      </c>
      <c r="BD39" s="61">
        <v>0</v>
      </c>
      <c r="BE39" s="61">
        <v>0</v>
      </c>
      <c r="BF39" s="61">
        <v>0</v>
      </c>
      <c r="BG39" s="61">
        <v>0</v>
      </c>
      <c r="BH39" s="61">
        <v>0</v>
      </c>
      <c r="BI39" s="61">
        <v>0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1">
        <v>0</v>
      </c>
      <c r="BR39" s="61">
        <v>0</v>
      </c>
      <c r="BS39" s="61">
        <v>0</v>
      </c>
      <c r="BT39" s="61">
        <v>0</v>
      </c>
      <c r="BU39" s="61">
        <v>0</v>
      </c>
      <c r="BV39" s="61">
        <v>0</v>
      </c>
      <c r="BW39" s="61">
        <v>0</v>
      </c>
      <c r="BX39" s="61">
        <v>0</v>
      </c>
      <c r="BY39" s="61">
        <v>0</v>
      </c>
      <c r="BZ39" s="61">
        <v>0</v>
      </c>
      <c r="CA39" s="61">
        <v>0</v>
      </c>
      <c r="CB39" s="61">
        <v>0</v>
      </c>
    </row>
    <row r="40" spans="2:80" x14ac:dyDescent="0.35">
      <c r="B40" s="60" t="s">
        <v>41</v>
      </c>
      <c r="C40" s="43"/>
      <c r="D40" s="43"/>
      <c r="E40" s="44">
        <f t="shared" si="8"/>
        <v>885661.20885195874</v>
      </c>
      <c r="F40" s="61">
        <v>0</v>
      </c>
      <c r="G40" s="61">
        <v>0</v>
      </c>
      <c r="H40" s="61">
        <v>0</v>
      </c>
      <c r="I40" s="61">
        <v>5954.1798972911492</v>
      </c>
      <c r="J40" s="61">
        <v>5954.1798972911492</v>
      </c>
      <c r="K40" s="61">
        <v>5954.1798972911492</v>
      </c>
      <c r="L40" s="61">
        <v>5954.1798972911492</v>
      </c>
      <c r="M40" s="61">
        <v>5954.1798972911492</v>
      </c>
      <c r="N40" s="61">
        <v>5954.1798972911492</v>
      </c>
      <c r="O40" s="61">
        <v>5954.1798972911492</v>
      </c>
      <c r="P40" s="61">
        <v>5954.1798972911492</v>
      </c>
      <c r="Q40" s="61">
        <v>5954.1798972911492</v>
      </c>
      <c r="R40" s="61">
        <v>5954.1798972911492</v>
      </c>
      <c r="S40" s="61">
        <v>5954.1798972911492</v>
      </c>
      <c r="T40" s="61">
        <v>5954.1798972911492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61">
        <v>0</v>
      </c>
      <c r="AE40" s="61">
        <v>0</v>
      </c>
      <c r="AF40" s="61">
        <v>0</v>
      </c>
      <c r="AG40" s="61">
        <v>0</v>
      </c>
      <c r="AH40" s="61">
        <v>0</v>
      </c>
      <c r="AI40" s="61">
        <v>0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1">
        <v>0</v>
      </c>
      <c r="AP40" s="61">
        <v>0</v>
      </c>
      <c r="AQ40" s="61">
        <v>0</v>
      </c>
      <c r="AR40" s="61">
        <v>0</v>
      </c>
      <c r="AS40" s="61">
        <v>0</v>
      </c>
      <c r="AT40" s="61">
        <v>81421.10500844651</v>
      </c>
      <c r="AU40" s="61">
        <v>81421.10500844651</v>
      </c>
      <c r="AV40" s="61">
        <v>81421.10500844651</v>
      </c>
      <c r="AW40" s="61">
        <v>81421.10500844651</v>
      </c>
      <c r="AX40" s="61">
        <v>81421.10500844651</v>
      </c>
      <c r="AY40" s="61">
        <v>81421.10500844651</v>
      </c>
      <c r="AZ40" s="61">
        <v>81421.10500844651</v>
      </c>
      <c r="BA40" s="61">
        <v>81421.10500844651</v>
      </c>
      <c r="BB40" s="61">
        <v>81421.10500844651</v>
      </c>
      <c r="BC40" s="61">
        <v>81421.10500844651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0</v>
      </c>
      <c r="BU40" s="61">
        <v>0</v>
      </c>
      <c r="BV40" s="61">
        <v>0</v>
      </c>
      <c r="BW40" s="61">
        <v>0</v>
      </c>
      <c r="BX40" s="61">
        <v>0</v>
      </c>
      <c r="BY40" s="61">
        <v>0</v>
      </c>
      <c r="BZ40" s="61">
        <v>0</v>
      </c>
      <c r="CA40" s="61">
        <v>0</v>
      </c>
      <c r="CB40" s="61">
        <v>0</v>
      </c>
    </row>
    <row r="41" spans="2:80" x14ac:dyDescent="0.35">
      <c r="B41" s="60" t="s">
        <v>42</v>
      </c>
      <c r="C41" s="43"/>
      <c r="D41" s="43"/>
      <c r="E41" s="44">
        <f t="shared" si="8"/>
        <v>96167.235093496405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497.89270453565382</v>
      </c>
      <c r="X41" s="61">
        <v>497.89270453565382</v>
      </c>
      <c r="Y41" s="61">
        <v>497.89270453565382</v>
      </c>
      <c r="Z41" s="61">
        <v>497.89270453565382</v>
      </c>
      <c r="AA41" s="61">
        <v>497.89270453565382</v>
      </c>
      <c r="AB41" s="61">
        <v>497.89270453565382</v>
      </c>
      <c r="AC41" s="61">
        <v>497.89270453565382</v>
      </c>
      <c r="AD41" s="61">
        <v>497.89270453565382</v>
      </c>
      <c r="AE41" s="61">
        <v>497.89270453565382</v>
      </c>
      <c r="AF41" s="61">
        <v>497.89270453565382</v>
      </c>
      <c r="AG41" s="61">
        <v>497.89270453565382</v>
      </c>
      <c r="AH41" s="61">
        <v>497.89270453565382</v>
      </c>
      <c r="AI41" s="61">
        <v>497.89270453565382</v>
      </c>
      <c r="AJ41" s="61">
        <v>497.89270453565382</v>
      </c>
      <c r="AK41" s="61">
        <v>497.89270453565382</v>
      </c>
      <c r="AL41" s="61">
        <v>1558.2370437884658</v>
      </c>
      <c r="AM41" s="61">
        <v>1558.2370437884658</v>
      </c>
      <c r="AN41" s="61">
        <v>1558.2370437884658</v>
      </c>
      <c r="AO41" s="61">
        <v>1558.2370437884658</v>
      </c>
      <c r="AP41" s="61">
        <v>1558.2370437884658</v>
      </c>
      <c r="AQ41" s="61">
        <v>1558.2370437884658</v>
      </c>
      <c r="AR41" s="61">
        <v>1558.2370437884658</v>
      </c>
      <c r="AS41" s="61">
        <v>1558.2370437884658</v>
      </c>
      <c r="AT41" s="61">
        <v>8558.2370437884656</v>
      </c>
      <c r="AU41" s="61">
        <v>8558.2370437884656</v>
      </c>
      <c r="AV41" s="61">
        <v>8558.2370437884656</v>
      </c>
      <c r="AW41" s="61">
        <v>8558.2370437884656</v>
      </c>
      <c r="AX41" s="61">
        <v>7000</v>
      </c>
      <c r="AY41" s="61">
        <v>7000</v>
      </c>
      <c r="AZ41" s="61">
        <v>7000</v>
      </c>
      <c r="BA41" s="61">
        <v>7000</v>
      </c>
      <c r="BB41" s="61">
        <v>7000</v>
      </c>
      <c r="BC41" s="61">
        <v>7000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0</v>
      </c>
      <c r="BK41" s="61">
        <v>0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61">
        <v>0</v>
      </c>
      <c r="CA41" s="61">
        <v>0</v>
      </c>
      <c r="CB41" s="61">
        <v>0</v>
      </c>
    </row>
    <row r="42" spans="2:80" x14ac:dyDescent="0.35">
      <c r="B42" s="60" t="s">
        <v>43</v>
      </c>
      <c r="C42" s="43"/>
      <c r="D42" s="43"/>
      <c r="E42" s="44">
        <f t="shared" si="8"/>
        <v>3310097.8966720891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  <c r="AQ42" s="61">
        <v>0</v>
      </c>
      <c r="AR42" s="61">
        <v>0</v>
      </c>
      <c r="AS42" s="61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  <c r="BA42" s="61">
        <v>0</v>
      </c>
      <c r="BB42" s="61">
        <v>0</v>
      </c>
      <c r="BC42" s="61">
        <v>3310097.8966720891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</v>
      </c>
      <c r="BX42" s="61">
        <v>0</v>
      </c>
      <c r="BY42" s="61">
        <v>0</v>
      </c>
      <c r="BZ42" s="61">
        <v>0</v>
      </c>
      <c r="CA42" s="61">
        <v>0</v>
      </c>
      <c r="CB42" s="61">
        <v>0</v>
      </c>
    </row>
    <row r="43" spans="2:80" x14ac:dyDescent="0.35">
      <c r="B43" s="64" t="s">
        <v>44</v>
      </c>
      <c r="C43" s="65"/>
      <c r="D43" s="65"/>
      <c r="E43" s="44">
        <f t="shared" si="8"/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0</v>
      </c>
      <c r="AN43" s="61">
        <v>0</v>
      </c>
      <c r="AO43" s="61">
        <v>0</v>
      </c>
      <c r="AP43" s="61">
        <v>0</v>
      </c>
      <c r="AQ43" s="61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</row>
    <row r="44" spans="2:80" x14ac:dyDescent="0.35">
      <c r="B44" s="60" t="s">
        <v>45</v>
      </c>
      <c r="C44" s="43"/>
      <c r="D44" s="43"/>
      <c r="E44" s="44">
        <f t="shared" si="8"/>
        <v>860921.2200000002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242597.66</v>
      </c>
      <c r="AJ44" s="61">
        <v>25028.55</v>
      </c>
      <c r="AK44" s="61">
        <v>25028.55</v>
      </c>
      <c r="AL44" s="61">
        <v>25028.55</v>
      </c>
      <c r="AM44" s="61">
        <v>25028.55</v>
      </c>
      <c r="AN44" s="61">
        <v>25028.55</v>
      </c>
      <c r="AO44" s="61">
        <v>25028.55</v>
      </c>
      <c r="AP44" s="61">
        <v>25028.55</v>
      </c>
      <c r="AQ44" s="61">
        <v>25028.55</v>
      </c>
      <c r="AR44" s="61">
        <v>25028.55</v>
      </c>
      <c r="AS44" s="61">
        <v>25028.55</v>
      </c>
      <c r="AT44" s="61">
        <v>25028.55</v>
      </c>
      <c r="AU44" s="61">
        <v>25028.55</v>
      </c>
      <c r="AV44" s="61">
        <v>25028.55</v>
      </c>
      <c r="AW44" s="61">
        <v>25028.55</v>
      </c>
      <c r="AX44" s="61">
        <v>25028.55</v>
      </c>
      <c r="AY44" s="61">
        <v>25028.55</v>
      </c>
      <c r="AZ44" s="61">
        <v>25028.55</v>
      </c>
      <c r="BA44" s="61">
        <v>25028.55</v>
      </c>
      <c r="BB44" s="61">
        <v>25028.55</v>
      </c>
      <c r="BC44" s="61">
        <v>142781.10999999999</v>
      </c>
      <c r="BD44" s="61">
        <v>0</v>
      </c>
      <c r="BE44" s="61">
        <v>0</v>
      </c>
      <c r="BF44" s="61">
        <v>0</v>
      </c>
      <c r="BG44" s="61">
        <v>0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0</v>
      </c>
      <c r="CA44" s="61">
        <v>0</v>
      </c>
      <c r="CB44" s="61">
        <v>0</v>
      </c>
    </row>
    <row r="45" spans="2:80" x14ac:dyDescent="0.35">
      <c r="B45" s="64" t="s">
        <v>46</v>
      </c>
      <c r="C45" s="65"/>
      <c r="D45" s="65"/>
      <c r="E45" s="44">
        <f t="shared" si="8"/>
        <v>5200000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110">
        <v>5200000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</row>
    <row r="46" spans="2:80" ht="15" thickBot="1" x14ac:dyDescent="0.4">
      <c r="B46" s="60" t="s">
        <v>47</v>
      </c>
      <c r="C46" s="43"/>
      <c r="D46" s="43"/>
      <c r="E46" s="73"/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0</v>
      </c>
      <c r="W46" s="61">
        <v>0</v>
      </c>
      <c r="X46" s="61">
        <v>0</v>
      </c>
      <c r="Y46" s="61">
        <v>0</v>
      </c>
      <c r="Z46" s="61">
        <v>0</v>
      </c>
      <c r="AA46" s="61">
        <v>0</v>
      </c>
      <c r="AB46" s="61">
        <v>0</v>
      </c>
      <c r="AC46" s="61">
        <v>0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1">
        <v>0</v>
      </c>
      <c r="AK46" s="61">
        <v>0</v>
      </c>
      <c r="AL46" s="61">
        <v>0</v>
      </c>
      <c r="AM46" s="61">
        <v>0</v>
      </c>
      <c r="AN46" s="61">
        <v>0</v>
      </c>
      <c r="AO46" s="61">
        <v>0</v>
      </c>
      <c r="AP46" s="61">
        <v>0</v>
      </c>
      <c r="AQ46" s="61">
        <v>0</v>
      </c>
      <c r="AR46" s="61">
        <v>0</v>
      </c>
      <c r="AS46" s="61">
        <v>0</v>
      </c>
      <c r="AT46" s="61">
        <v>0</v>
      </c>
      <c r="AU46" s="61">
        <v>0</v>
      </c>
      <c r="AV46" s="61">
        <v>0</v>
      </c>
      <c r="AW46" s="61">
        <v>0</v>
      </c>
      <c r="AX46" s="61">
        <v>0</v>
      </c>
      <c r="AY46" s="61">
        <v>0</v>
      </c>
      <c r="AZ46" s="61">
        <v>0</v>
      </c>
      <c r="BA46" s="61">
        <v>0</v>
      </c>
      <c r="BB46" s="61">
        <v>0</v>
      </c>
      <c r="BC46" s="61">
        <v>0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0</v>
      </c>
      <c r="BU46" s="61">
        <v>0</v>
      </c>
      <c r="BV46" s="61">
        <v>0</v>
      </c>
      <c r="BW46" s="61">
        <v>0</v>
      </c>
      <c r="BX46" s="61">
        <v>0</v>
      </c>
      <c r="BY46" s="61">
        <v>0</v>
      </c>
      <c r="BZ46" s="61">
        <v>0</v>
      </c>
      <c r="CA46" s="61">
        <v>0</v>
      </c>
      <c r="CB46" s="61">
        <v>0</v>
      </c>
    </row>
    <row r="47" spans="2:80" ht="15" thickTop="1" x14ac:dyDescent="0.35">
      <c r="B47" s="53" t="s">
        <v>48</v>
      </c>
      <c r="C47" s="53"/>
      <c r="D47" s="53"/>
      <c r="E47" s="71">
        <f t="shared" ref="E47:AJ47" si="9">SUM(E36:E46)</f>
        <v>42677612.304040283</v>
      </c>
      <c r="F47" s="72">
        <f t="shared" si="9"/>
        <v>0</v>
      </c>
      <c r="G47" s="72">
        <f t="shared" si="9"/>
        <v>0</v>
      </c>
      <c r="H47" s="72">
        <f t="shared" si="9"/>
        <v>28940.962013407017</v>
      </c>
      <c r="I47" s="72">
        <f t="shared" si="9"/>
        <v>1169761.8477792111</v>
      </c>
      <c r="J47" s="72">
        <f t="shared" si="9"/>
        <v>13350.694677788786</v>
      </c>
      <c r="K47" s="72">
        <f t="shared" si="9"/>
        <v>13350.694677788786</v>
      </c>
      <c r="L47" s="72">
        <f t="shared" si="9"/>
        <v>13350.694677788786</v>
      </c>
      <c r="M47" s="72">
        <f t="shared" si="9"/>
        <v>13350.694677788786</v>
      </c>
      <c r="N47" s="72">
        <f t="shared" si="9"/>
        <v>13350.694677788786</v>
      </c>
      <c r="O47" s="72">
        <f t="shared" si="9"/>
        <v>13350.694677788786</v>
      </c>
      <c r="P47" s="72">
        <f t="shared" si="9"/>
        <v>19577.429387463442</v>
      </c>
      <c r="Q47" s="72">
        <f t="shared" si="9"/>
        <v>19577.429387463442</v>
      </c>
      <c r="R47" s="72">
        <f t="shared" si="9"/>
        <v>19577.429387463442</v>
      </c>
      <c r="S47" s="72">
        <f t="shared" si="9"/>
        <v>19577.429387463442</v>
      </c>
      <c r="T47" s="72">
        <f t="shared" si="9"/>
        <v>19577.429387463442</v>
      </c>
      <c r="U47" s="72">
        <f t="shared" si="9"/>
        <v>13623.249490172293</v>
      </c>
      <c r="V47" s="72">
        <f t="shared" si="9"/>
        <v>13623.249490172293</v>
      </c>
      <c r="W47" s="72">
        <f t="shared" si="9"/>
        <v>10255816.440118933</v>
      </c>
      <c r="X47" s="72">
        <f t="shared" si="9"/>
        <v>14121.142194707947</v>
      </c>
      <c r="Y47" s="72">
        <f t="shared" si="9"/>
        <v>14121.142194707947</v>
      </c>
      <c r="Z47" s="72">
        <f t="shared" si="9"/>
        <v>7961.1510621664938</v>
      </c>
      <c r="AA47" s="72">
        <f t="shared" si="9"/>
        <v>7961.1510621664938</v>
      </c>
      <c r="AB47" s="72">
        <f t="shared" si="9"/>
        <v>7961.1510621664938</v>
      </c>
      <c r="AC47" s="72">
        <f t="shared" si="9"/>
        <v>7961.1510621664938</v>
      </c>
      <c r="AD47" s="72">
        <f t="shared" si="9"/>
        <v>7961.1510621664938</v>
      </c>
      <c r="AE47" s="72">
        <f t="shared" si="9"/>
        <v>22631.151062166493</v>
      </c>
      <c r="AF47" s="72">
        <f t="shared" si="9"/>
        <v>22631.151062166493</v>
      </c>
      <c r="AG47" s="72">
        <f t="shared" si="9"/>
        <v>7961.1510621664938</v>
      </c>
      <c r="AH47" s="72">
        <f t="shared" si="9"/>
        <v>7961.1510621664938</v>
      </c>
      <c r="AI47" s="72">
        <f t="shared" si="9"/>
        <v>250558.8110621665</v>
      </c>
      <c r="AJ47" s="72">
        <f t="shared" si="9"/>
        <v>32989.701062166496</v>
      </c>
      <c r="AK47" s="72">
        <f t="shared" ref="AK47:BC47" si="10">SUM(AK36:AK46)</f>
        <v>32989.701062166496</v>
      </c>
      <c r="AL47" s="72">
        <f t="shared" si="10"/>
        <v>26586.787043788467</v>
      </c>
      <c r="AM47" s="72">
        <f t="shared" si="10"/>
        <v>26586.787043788467</v>
      </c>
      <c r="AN47" s="72">
        <f t="shared" si="10"/>
        <v>26586.787043788467</v>
      </c>
      <c r="AO47" s="72">
        <f t="shared" si="10"/>
        <v>30075.751722921319</v>
      </c>
      <c r="AP47" s="72">
        <f t="shared" si="10"/>
        <v>30075.751722921319</v>
      </c>
      <c r="AQ47" s="72">
        <f t="shared" si="10"/>
        <v>170363.56744947925</v>
      </c>
      <c r="AR47" s="72">
        <f t="shared" si="10"/>
        <v>186536.66758751275</v>
      </c>
      <c r="AS47" s="72">
        <f t="shared" si="10"/>
        <v>222926.142898088</v>
      </c>
      <c r="AT47" s="72">
        <f t="shared" si="10"/>
        <v>3096596.2719806433</v>
      </c>
      <c r="AU47" s="72">
        <f t="shared" si="10"/>
        <v>1348941.783256735</v>
      </c>
      <c r="AV47" s="72">
        <f t="shared" si="10"/>
        <v>1469153.2837932014</v>
      </c>
      <c r="AW47" s="72">
        <f t="shared" si="10"/>
        <v>1890506.6910403227</v>
      </c>
      <c r="AX47" s="72">
        <f t="shared" si="10"/>
        <v>2218426.4110080637</v>
      </c>
      <c r="AY47" s="72">
        <f t="shared" si="10"/>
        <v>2882513.9449214167</v>
      </c>
      <c r="AZ47" s="72">
        <f t="shared" si="10"/>
        <v>3053283.4058394465</v>
      </c>
      <c r="BA47" s="72">
        <f t="shared" si="10"/>
        <v>3082632.3186589354</v>
      </c>
      <c r="BB47" s="72">
        <f t="shared" si="10"/>
        <v>2281264.3833505274</v>
      </c>
      <c r="BC47" s="72">
        <f t="shared" si="10"/>
        <v>8529027.6466473415</v>
      </c>
      <c r="BD47" s="74">
        <v>0</v>
      </c>
      <c r="BE47" s="74">
        <v>0</v>
      </c>
      <c r="BF47" s="74">
        <v>0</v>
      </c>
      <c r="BG47" s="74">
        <v>0</v>
      </c>
      <c r="BH47" s="74">
        <v>0</v>
      </c>
      <c r="BI47" s="74">
        <v>0</v>
      </c>
      <c r="BJ47" s="74">
        <v>0</v>
      </c>
      <c r="BK47" s="74">
        <v>0</v>
      </c>
      <c r="BL47" s="74">
        <v>0</v>
      </c>
      <c r="BM47" s="74">
        <v>0</v>
      </c>
      <c r="BN47" s="74">
        <v>0</v>
      </c>
      <c r="BO47" s="74">
        <v>0</v>
      </c>
      <c r="BP47" s="74">
        <v>0</v>
      </c>
      <c r="BQ47" s="74">
        <v>0</v>
      </c>
      <c r="BR47" s="74">
        <v>0</v>
      </c>
      <c r="BS47" s="74">
        <v>0</v>
      </c>
      <c r="BT47" s="74">
        <v>0</v>
      </c>
      <c r="BU47" s="74">
        <v>0</v>
      </c>
      <c r="BV47" s="74">
        <v>0</v>
      </c>
      <c r="BW47" s="74">
        <v>0</v>
      </c>
      <c r="BX47" s="74">
        <v>0</v>
      </c>
      <c r="BY47" s="74">
        <v>0</v>
      </c>
      <c r="BZ47" s="74">
        <v>0</v>
      </c>
      <c r="CA47" s="74">
        <v>0</v>
      </c>
      <c r="CB47" s="74">
        <v>0</v>
      </c>
    </row>
    <row r="48" spans="2:80" x14ac:dyDescent="0.35">
      <c r="B48" s="25"/>
      <c r="C48" s="25"/>
      <c r="D48" s="25"/>
      <c r="E48" s="30" t="s">
        <v>29</v>
      </c>
      <c r="F48" s="30">
        <v>0</v>
      </c>
      <c r="G48" s="30">
        <v>0</v>
      </c>
      <c r="H48" s="30">
        <v>28940.962013407017</v>
      </c>
      <c r="I48" s="30">
        <v>1198702.809792618</v>
      </c>
      <c r="J48" s="30">
        <v>1212053.5044704068</v>
      </c>
      <c r="K48" s="30">
        <v>1225404.1991481956</v>
      </c>
      <c r="L48" s="30">
        <v>1238754.8938259843</v>
      </c>
      <c r="M48" s="30">
        <v>1252105.5885037731</v>
      </c>
      <c r="N48" s="30">
        <v>1265456.2831815619</v>
      </c>
      <c r="O48" s="30">
        <v>1278806.9778593506</v>
      </c>
      <c r="P48" s="30">
        <v>1298384.4072468141</v>
      </c>
      <c r="Q48" s="30">
        <v>1317961.8366342776</v>
      </c>
      <c r="R48" s="30">
        <v>1337539.2660217411</v>
      </c>
      <c r="S48" s="30">
        <v>1357116.6954092046</v>
      </c>
      <c r="T48" s="30">
        <v>1376694.1247966681</v>
      </c>
      <c r="U48" s="30">
        <v>1390317.3742868404</v>
      </c>
      <c r="V48" s="30">
        <v>1403940.6237770128</v>
      </c>
      <c r="W48" s="30">
        <v>11659757.063895946</v>
      </c>
      <c r="X48" s="30">
        <v>11673878.206090655</v>
      </c>
      <c r="Y48" s="30">
        <v>11687999.348285364</v>
      </c>
      <c r="Z48" s="30">
        <v>11695960.49934753</v>
      </c>
      <c r="AA48" s="30">
        <v>11703921.650409697</v>
      </c>
      <c r="AB48" s="30">
        <v>11711882.801471863</v>
      </c>
      <c r="AC48" s="30">
        <v>11719843.952534029</v>
      </c>
      <c r="AD48" s="30">
        <v>11727805.103596196</v>
      </c>
      <c r="AE48" s="30">
        <v>11750436.254658362</v>
      </c>
      <c r="AF48" s="30">
        <v>11773067.405720528</v>
      </c>
      <c r="AG48" s="30">
        <v>11781028.556782695</v>
      </c>
      <c r="AH48" s="30">
        <v>11788989.707844861</v>
      </c>
      <c r="AI48" s="30">
        <v>12039548.518907027</v>
      </c>
      <c r="AJ48" s="30">
        <v>12072538.219969194</v>
      </c>
      <c r="AK48" s="30">
        <v>12105527.921031361</v>
      </c>
      <c r="AL48" s="30">
        <v>12132114.708075149</v>
      </c>
      <c r="AM48" s="30">
        <v>12158701.495118937</v>
      </c>
      <c r="AN48" s="30">
        <v>12185288.282162724</v>
      </c>
      <c r="AO48" s="30">
        <v>12215364.033885645</v>
      </c>
      <c r="AP48" s="30">
        <v>12245439.785608565</v>
      </c>
      <c r="AQ48" s="30">
        <v>12415803.353058044</v>
      </c>
      <c r="AR48" s="30">
        <v>12602340.020645557</v>
      </c>
      <c r="AS48" s="30">
        <v>12825266.163543645</v>
      </c>
      <c r="AT48" s="30">
        <v>15921862.435524289</v>
      </c>
      <c r="AU48" s="30">
        <v>17270804.218781024</v>
      </c>
      <c r="AV48" s="30">
        <v>18739957.502574224</v>
      </c>
      <c r="AW48" s="30">
        <v>20630464.193614546</v>
      </c>
      <c r="AX48" s="30">
        <v>22848890.60462261</v>
      </c>
      <c r="AY48" s="30">
        <v>25731404.549544025</v>
      </c>
      <c r="AZ48" s="30">
        <v>28784687.955383472</v>
      </c>
      <c r="BA48" s="30">
        <v>31867320.274042409</v>
      </c>
      <c r="BB48" s="30">
        <v>34148584.657392934</v>
      </c>
      <c r="BC48" s="30">
        <v>37477612.304040276</v>
      </c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2:80" x14ac:dyDescent="0.35">
      <c r="B49" s="25"/>
      <c r="C49" s="25"/>
      <c r="D49" s="25"/>
      <c r="E49" s="29">
        <v>8832262.2414142638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11750071.894691354</v>
      </c>
      <c r="AU49" s="32">
        <v>-1348941.783256735</v>
      </c>
      <c r="AV49" s="32">
        <v>-1469153.2837932014</v>
      </c>
      <c r="AW49" s="32">
        <v>-1890506.6910403227</v>
      </c>
      <c r="AX49" s="32">
        <v>-2218426.4110080637</v>
      </c>
      <c r="AY49" s="32">
        <v>-2882513.9449214167</v>
      </c>
      <c r="AZ49" s="32">
        <v>-3053283.4058394465</v>
      </c>
      <c r="BA49" s="32">
        <v>0</v>
      </c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</row>
    <row r="51" spans="2:80" x14ac:dyDescent="0.35">
      <c r="B51" s="35" t="s">
        <v>27</v>
      </c>
      <c r="C51" s="24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</row>
    <row r="52" spans="2:80" x14ac:dyDescent="0.35">
      <c r="B52" s="36" t="s">
        <v>31</v>
      </c>
      <c r="C52" s="37"/>
      <c r="D52" s="37"/>
      <c r="E52" s="38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</row>
    <row r="53" spans="2:80" x14ac:dyDescent="0.35">
      <c r="B53" s="40" t="s">
        <v>32</v>
      </c>
      <c r="C53" s="41"/>
      <c r="D53" s="4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</row>
    <row r="54" spans="2:80" x14ac:dyDescent="0.35">
      <c r="B54" s="43" t="s">
        <v>33</v>
      </c>
      <c r="C54" s="43"/>
      <c r="D54" s="43"/>
      <c r="E54" s="44">
        <f>SUM(F54:BS54)</f>
        <v>86218327.272727266</v>
      </c>
      <c r="F54" s="45">
        <v>0</v>
      </c>
      <c r="G54" s="45">
        <v>0</v>
      </c>
      <c r="H54" s="45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46">
        <v>0</v>
      </c>
      <c r="AF54" s="46">
        <v>0</v>
      </c>
      <c r="AG54" s="46">
        <v>0</v>
      </c>
      <c r="AH54" s="46">
        <v>0</v>
      </c>
      <c r="AI54" s="46">
        <v>0</v>
      </c>
      <c r="AJ54" s="46">
        <v>0</v>
      </c>
      <c r="AK54" s="46">
        <v>0</v>
      </c>
      <c r="AL54" s="46">
        <v>0</v>
      </c>
      <c r="AM54" s="46">
        <v>0</v>
      </c>
      <c r="AN54" s="46">
        <v>0</v>
      </c>
      <c r="AO54" s="46">
        <v>0</v>
      </c>
      <c r="AP54" s="46">
        <v>0</v>
      </c>
      <c r="AQ54" s="46">
        <v>0</v>
      </c>
      <c r="AR54" s="46">
        <v>0</v>
      </c>
      <c r="AS54" s="46">
        <v>0</v>
      </c>
      <c r="AT54" s="46">
        <v>0</v>
      </c>
      <c r="AU54" s="46">
        <v>0</v>
      </c>
      <c r="AV54" s="46">
        <v>0</v>
      </c>
      <c r="AW54" s="46">
        <v>0</v>
      </c>
      <c r="AX54" s="46">
        <v>0</v>
      </c>
      <c r="AY54" s="48">
        <v>0</v>
      </c>
      <c r="AZ54" s="48">
        <v>0</v>
      </c>
      <c r="BA54" s="48">
        <v>0</v>
      </c>
      <c r="BB54" s="48">
        <v>0</v>
      </c>
      <c r="BC54" s="48">
        <v>0</v>
      </c>
      <c r="BD54" s="48">
        <v>0</v>
      </c>
      <c r="BE54" s="103">
        <v>0</v>
      </c>
      <c r="BF54" s="48">
        <v>0</v>
      </c>
      <c r="BG54" s="48">
        <v>0</v>
      </c>
      <c r="BH54" s="48">
        <v>0</v>
      </c>
      <c r="BI54" s="48">
        <v>86218327.272727266</v>
      </c>
      <c r="BJ54" s="48">
        <v>0</v>
      </c>
      <c r="BK54" s="48">
        <v>0</v>
      </c>
      <c r="BL54" s="48">
        <v>0</v>
      </c>
      <c r="BM54" s="48">
        <v>0</v>
      </c>
      <c r="BN54" s="48">
        <v>0</v>
      </c>
      <c r="BO54" s="48">
        <v>0</v>
      </c>
      <c r="BP54" s="48">
        <v>0</v>
      </c>
      <c r="BQ54" s="48">
        <v>0</v>
      </c>
      <c r="BR54" s="48">
        <v>0</v>
      </c>
      <c r="BS54" s="48">
        <v>0</v>
      </c>
      <c r="BT54" s="48">
        <v>0</v>
      </c>
      <c r="BU54" s="48">
        <v>0</v>
      </c>
      <c r="BV54" s="48">
        <v>0</v>
      </c>
      <c r="BW54" s="48">
        <v>0</v>
      </c>
      <c r="BX54" s="48">
        <v>0</v>
      </c>
      <c r="BY54" s="48">
        <v>0</v>
      </c>
      <c r="BZ54" s="48">
        <v>0</v>
      </c>
      <c r="CA54" s="48">
        <v>0</v>
      </c>
      <c r="CB54" s="48">
        <v>0</v>
      </c>
    </row>
    <row r="55" spans="2:80" ht="15" thickBot="1" x14ac:dyDescent="0.4">
      <c r="B55" s="49" t="s">
        <v>34</v>
      </c>
      <c r="C55" s="49"/>
      <c r="D55" s="49"/>
      <c r="E55" s="44">
        <f>SUM(F55:BS55)</f>
        <v>-1281107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0</v>
      </c>
      <c r="AS55" s="50">
        <v>0</v>
      </c>
      <c r="AT55" s="50">
        <v>0</v>
      </c>
      <c r="AU55" s="50">
        <v>0</v>
      </c>
      <c r="AV55" s="50">
        <v>0</v>
      </c>
      <c r="AW55" s="50">
        <v>0</v>
      </c>
      <c r="AX55" s="50">
        <v>0</v>
      </c>
      <c r="AY55" s="52">
        <v>0</v>
      </c>
      <c r="AZ55" s="52">
        <v>0</v>
      </c>
      <c r="BA55" s="52">
        <v>0</v>
      </c>
      <c r="BB55" s="52">
        <v>0</v>
      </c>
      <c r="BC55" s="52">
        <v>0</v>
      </c>
      <c r="BD55" s="52">
        <v>0</v>
      </c>
      <c r="BE55" s="52">
        <v>0</v>
      </c>
      <c r="BF55" s="52">
        <v>0</v>
      </c>
      <c r="BG55" s="52">
        <v>0</v>
      </c>
      <c r="BH55" s="52">
        <v>0</v>
      </c>
      <c r="BI55" s="52">
        <v>-1281107</v>
      </c>
      <c r="BJ55" s="52">
        <v>0</v>
      </c>
      <c r="BK55" s="52">
        <v>0</v>
      </c>
      <c r="BL55" s="52">
        <v>0</v>
      </c>
      <c r="BM55" s="52">
        <v>0</v>
      </c>
      <c r="BN55" s="52">
        <v>0</v>
      </c>
      <c r="BO55" s="52">
        <v>0</v>
      </c>
      <c r="BP55" s="52">
        <v>0</v>
      </c>
      <c r="BQ55" s="52">
        <v>0</v>
      </c>
      <c r="BR55" s="52">
        <v>0</v>
      </c>
      <c r="BS55" s="52">
        <v>0</v>
      </c>
      <c r="BT55" s="52">
        <v>0</v>
      </c>
      <c r="BU55" s="52">
        <v>0</v>
      </c>
      <c r="BV55" s="52">
        <v>0</v>
      </c>
      <c r="BW55" s="52">
        <v>0</v>
      </c>
      <c r="BX55" s="52">
        <v>0</v>
      </c>
      <c r="BY55" s="52">
        <v>0</v>
      </c>
      <c r="BZ55" s="52">
        <v>0</v>
      </c>
      <c r="CA55" s="52">
        <v>0</v>
      </c>
      <c r="CB55" s="52">
        <v>0</v>
      </c>
    </row>
    <row r="56" spans="2:80" ht="15" thickTop="1" x14ac:dyDescent="0.35">
      <c r="B56" s="53" t="s">
        <v>35</v>
      </c>
      <c r="C56" s="53"/>
      <c r="D56" s="53"/>
      <c r="E56" s="54">
        <v>84937220.272727266</v>
      </c>
      <c r="F56" s="55">
        <f t="shared" ref="F56:AK56" si="11">SUM(F54:F55)</f>
        <v>0</v>
      </c>
      <c r="G56" s="55">
        <f t="shared" si="11"/>
        <v>0</v>
      </c>
      <c r="H56" s="55">
        <f t="shared" si="11"/>
        <v>0</v>
      </c>
      <c r="I56" s="55">
        <f t="shared" si="11"/>
        <v>0</v>
      </c>
      <c r="J56" s="55">
        <f t="shared" si="11"/>
        <v>0</v>
      </c>
      <c r="K56" s="55">
        <f t="shared" si="11"/>
        <v>0</v>
      </c>
      <c r="L56" s="55">
        <f t="shared" si="11"/>
        <v>0</v>
      </c>
      <c r="M56" s="55">
        <f t="shared" si="11"/>
        <v>0</v>
      </c>
      <c r="N56" s="55">
        <f t="shared" si="11"/>
        <v>0</v>
      </c>
      <c r="O56" s="55">
        <f t="shared" si="11"/>
        <v>0</v>
      </c>
      <c r="P56" s="55">
        <f t="shared" si="11"/>
        <v>0</v>
      </c>
      <c r="Q56" s="55">
        <f t="shared" si="11"/>
        <v>0</v>
      </c>
      <c r="R56" s="55">
        <f t="shared" si="11"/>
        <v>0</v>
      </c>
      <c r="S56" s="55">
        <f t="shared" si="11"/>
        <v>0</v>
      </c>
      <c r="T56" s="55">
        <f t="shared" si="11"/>
        <v>0</v>
      </c>
      <c r="U56" s="55">
        <f t="shared" si="11"/>
        <v>0</v>
      </c>
      <c r="V56" s="55">
        <f t="shared" si="11"/>
        <v>0</v>
      </c>
      <c r="W56" s="55">
        <f t="shared" si="11"/>
        <v>0</v>
      </c>
      <c r="X56" s="55">
        <f t="shared" si="11"/>
        <v>0</v>
      </c>
      <c r="Y56" s="55">
        <f t="shared" si="11"/>
        <v>0</v>
      </c>
      <c r="Z56" s="55">
        <f t="shared" si="11"/>
        <v>0</v>
      </c>
      <c r="AA56" s="55">
        <f t="shared" si="11"/>
        <v>0</v>
      </c>
      <c r="AB56" s="55">
        <f t="shared" si="11"/>
        <v>0</v>
      </c>
      <c r="AC56" s="55">
        <f t="shared" si="11"/>
        <v>0</v>
      </c>
      <c r="AD56" s="55">
        <f t="shared" si="11"/>
        <v>0</v>
      </c>
      <c r="AE56" s="55">
        <f t="shared" si="11"/>
        <v>0</v>
      </c>
      <c r="AF56" s="55">
        <f t="shared" si="11"/>
        <v>0</v>
      </c>
      <c r="AG56" s="55">
        <f t="shared" si="11"/>
        <v>0</v>
      </c>
      <c r="AH56" s="55">
        <f t="shared" si="11"/>
        <v>0</v>
      </c>
      <c r="AI56" s="55">
        <f t="shared" si="11"/>
        <v>0</v>
      </c>
      <c r="AJ56" s="55">
        <f t="shared" si="11"/>
        <v>0</v>
      </c>
      <c r="AK56" s="55">
        <f t="shared" si="11"/>
        <v>0</v>
      </c>
      <c r="AL56" s="55">
        <f t="shared" ref="AL56:BI56" si="12">SUM(AL54:AL55)</f>
        <v>0</v>
      </c>
      <c r="AM56" s="55">
        <f t="shared" si="12"/>
        <v>0</v>
      </c>
      <c r="AN56" s="55">
        <f t="shared" si="12"/>
        <v>0</v>
      </c>
      <c r="AO56" s="55">
        <f t="shared" si="12"/>
        <v>0</v>
      </c>
      <c r="AP56" s="55">
        <f t="shared" si="12"/>
        <v>0</v>
      </c>
      <c r="AQ56" s="55">
        <f t="shared" si="12"/>
        <v>0</v>
      </c>
      <c r="AR56" s="55">
        <f t="shared" si="12"/>
        <v>0</v>
      </c>
      <c r="AS56" s="55">
        <f t="shared" si="12"/>
        <v>0</v>
      </c>
      <c r="AT56" s="55">
        <f t="shared" si="12"/>
        <v>0</v>
      </c>
      <c r="AU56" s="55">
        <f t="shared" si="12"/>
        <v>0</v>
      </c>
      <c r="AV56" s="55">
        <f t="shared" si="12"/>
        <v>0</v>
      </c>
      <c r="AW56" s="55">
        <f t="shared" si="12"/>
        <v>0</v>
      </c>
      <c r="AX56" s="55">
        <f t="shared" si="12"/>
        <v>0</v>
      </c>
      <c r="AY56" s="55">
        <f t="shared" si="12"/>
        <v>0</v>
      </c>
      <c r="AZ56" s="55">
        <f t="shared" si="12"/>
        <v>0</v>
      </c>
      <c r="BA56" s="55">
        <f t="shared" si="12"/>
        <v>0</v>
      </c>
      <c r="BB56" s="55">
        <f t="shared" si="12"/>
        <v>0</v>
      </c>
      <c r="BC56" s="55">
        <f t="shared" si="12"/>
        <v>0</v>
      </c>
      <c r="BD56" s="55">
        <f t="shared" si="12"/>
        <v>0</v>
      </c>
      <c r="BE56" s="55">
        <f t="shared" si="12"/>
        <v>0</v>
      </c>
      <c r="BF56" s="55">
        <f t="shared" si="12"/>
        <v>0</v>
      </c>
      <c r="BG56" s="55">
        <f t="shared" si="12"/>
        <v>0</v>
      </c>
      <c r="BH56" s="55">
        <f t="shared" si="12"/>
        <v>0</v>
      </c>
      <c r="BI56" s="55">
        <f t="shared" si="12"/>
        <v>84937220.272727266</v>
      </c>
      <c r="BJ56" s="55">
        <v>0</v>
      </c>
      <c r="BK56" s="55">
        <v>0</v>
      </c>
      <c r="BL56" s="55">
        <v>0</v>
      </c>
      <c r="BM56" s="55">
        <v>0</v>
      </c>
      <c r="BN56" s="55">
        <v>0</v>
      </c>
      <c r="BO56" s="55">
        <v>0</v>
      </c>
      <c r="BP56" s="55">
        <v>0</v>
      </c>
      <c r="BQ56" s="55">
        <v>0</v>
      </c>
      <c r="BR56" s="55">
        <v>0</v>
      </c>
      <c r="BS56" s="55">
        <v>0</v>
      </c>
      <c r="BT56" s="55">
        <v>0</v>
      </c>
      <c r="BU56" s="55">
        <v>0</v>
      </c>
      <c r="BV56" s="55">
        <v>0</v>
      </c>
      <c r="BW56" s="55">
        <v>0</v>
      </c>
      <c r="BX56" s="55">
        <v>0</v>
      </c>
      <c r="BY56" s="55">
        <v>0</v>
      </c>
      <c r="BZ56" s="55">
        <v>0</v>
      </c>
      <c r="CA56" s="55">
        <v>0</v>
      </c>
      <c r="CB56" s="55">
        <v>0</v>
      </c>
    </row>
    <row r="57" spans="2:80" x14ac:dyDescent="0.35">
      <c r="B57" s="56" t="s">
        <v>36</v>
      </c>
      <c r="C57" s="57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</row>
    <row r="58" spans="2:80" x14ac:dyDescent="0.35">
      <c r="B58" s="59" t="s">
        <v>37</v>
      </c>
      <c r="C58" s="43"/>
      <c r="D58" s="43"/>
      <c r="E58" s="44">
        <f t="shared" ref="E58:E67" si="13">SUM(F58:BS58)</f>
        <v>20828674.714360796</v>
      </c>
      <c r="F58" s="46">
        <v>0</v>
      </c>
      <c r="G58" s="46">
        <v>0</v>
      </c>
      <c r="H58" s="46">
        <v>52718.07597318598</v>
      </c>
      <c r="I58" s="46">
        <v>2119960.6642361502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18655995.974151459</v>
      </c>
      <c r="X58" s="46">
        <v>0</v>
      </c>
      <c r="Y58" s="104">
        <v>0</v>
      </c>
      <c r="Z58" s="104">
        <v>0</v>
      </c>
      <c r="AA58" s="104">
        <v>0</v>
      </c>
      <c r="AB58" s="104">
        <v>0</v>
      </c>
      <c r="AC58" s="104">
        <v>0</v>
      </c>
      <c r="AD58" s="104">
        <v>0</v>
      </c>
      <c r="AE58" s="104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5">
        <v>0</v>
      </c>
      <c r="AL58" s="104">
        <v>0</v>
      </c>
      <c r="AM58" s="46">
        <v>0</v>
      </c>
      <c r="AN58" s="61">
        <v>0</v>
      </c>
      <c r="AO58" s="61">
        <v>0</v>
      </c>
      <c r="AP58" s="61">
        <v>0</v>
      </c>
      <c r="AQ58" s="61">
        <v>0</v>
      </c>
      <c r="AR58" s="46">
        <v>0</v>
      </c>
      <c r="AS58" s="46">
        <v>0</v>
      </c>
      <c r="AT58" s="46">
        <v>0</v>
      </c>
      <c r="AU58" s="46">
        <v>0</v>
      </c>
      <c r="AV58" s="46">
        <v>0</v>
      </c>
      <c r="AW58" s="46">
        <v>0</v>
      </c>
      <c r="AX58" s="46">
        <v>0</v>
      </c>
      <c r="AY58" s="46">
        <v>0</v>
      </c>
      <c r="AZ58" s="46">
        <v>0</v>
      </c>
      <c r="BA58" s="46">
        <v>0</v>
      </c>
      <c r="BB58" s="46">
        <v>0</v>
      </c>
      <c r="BC58" s="46">
        <v>0</v>
      </c>
      <c r="BD58" s="46">
        <v>0</v>
      </c>
      <c r="BE58" s="46">
        <v>0</v>
      </c>
      <c r="BF58" s="46">
        <v>0</v>
      </c>
      <c r="BG58" s="46">
        <v>0</v>
      </c>
      <c r="BH58" s="46">
        <v>0</v>
      </c>
      <c r="BI58" s="46">
        <v>0</v>
      </c>
      <c r="BJ58" s="46">
        <v>0</v>
      </c>
      <c r="BK58" s="46">
        <v>0</v>
      </c>
      <c r="BL58" s="46">
        <v>0</v>
      </c>
      <c r="BM58" s="46">
        <v>0</v>
      </c>
      <c r="BN58" s="46">
        <v>0</v>
      </c>
      <c r="BO58" s="46">
        <v>0</v>
      </c>
      <c r="BP58" s="46">
        <v>0</v>
      </c>
      <c r="BQ58" s="46">
        <v>0</v>
      </c>
      <c r="BR58" s="46">
        <v>0</v>
      </c>
      <c r="BS58" s="46">
        <v>0</v>
      </c>
      <c r="BT58" s="46">
        <v>0</v>
      </c>
      <c r="BU58" s="46">
        <v>0</v>
      </c>
      <c r="BV58" s="46">
        <v>0</v>
      </c>
      <c r="BW58" s="46">
        <v>0</v>
      </c>
      <c r="BX58" s="46">
        <v>0</v>
      </c>
      <c r="BY58" s="46">
        <v>0</v>
      </c>
      <c r="BZ58" s="46">
        <v>0</v>
      </c>
      <c r="CA58" s="46">
        <v>0</v>
      </c>
      <c r="CB58" s="46">
        <v>0</v>
      </c>
    </row>
    <row r="59" spans="2:80" x14ac:dyDescent="0.35">
      <c r="B59" s="60" t="s">
        <v>38</v>
      </c>
      <c r="C59" s="43"/>
      <c r="D59" s="43"/>
      <c r="E59" s="44">
        <f t="shared" si="13"/>
        <v>920231.22570641583</v>
      </c>
      <c r="F59" s="61">
        <v>0</v>
      </c>
      <c r="G59" s="61">
        <v>0</v>
      </c>
      <c r="H59" s="61">
        <v>0</v>
      </c>
      <c r="I59" s="61">
        <v>0</v>
      </c>
      <c r="J59" s="61">
        <v>13473.291867576158</v>
      </c>
      <c r="K59" s="61">
        <v>13473.291867576158</v>
      </c>
      <c r="L59" s="61">
        <v>13473.291867576158</v>
      </c>
      <c r="M59" s="61">
        <v>13473.291867576158</v>
      </c>
      <c r="N59" s="61">
        <v>13473.291867576158</v>
      </c>
      <c r="O59" s="61">
        <v>13473.291867576158</v>
      </c>
      <c r="P59" s="61">
        <v>13473.291867576158</v>
      </c>
      <c r="Q59" s="61">
        <v>13473.291867576158</v>
      </c>
      <c r="R59" s="61">
        <v>13473.291867576158</v>
      </c>
      <c r="S59" s="61">
        <v>13473.291867576158</v>
      </c>
      <c r="T59" s="61">
        <v>13473.291867576158</v>
      </c>
      <c r="U59" s="61">
        <v>13473.291867576158</v>
      </c>
      <c r="V59" s="61">
        <v>13473.291867576158</v>
      </c>
      <c r="W59" s="61">
        <v>13473.291867576158</v>
      </c>
      <c r="X59" s="61">
        <v>13473.291867576158</v>
      </c>
      <c r="Y59" s="105">
        <v>13473.291867576158</v>
      </c>
      <c r="Z59" s="105">
        <v>13473.291867576158</v>
      </c>
      <c r="AA59" s="105">
        <v>13473.291867576158</v>
      </c>
      <c r="AB59" s="105">
        <v>13473.291867576158</v>
      </c>
      <c r="AC59" s="105">
        <v>13473.291867576158</v>
      </c>
      <c r="AD59" s="105">
        <v>13473.291867576158</v>
      </c>
      <c r="AE59" s="105">
        <v>13473.291867576158</v>
      </c>
      <c r="AF59" s="105">
        <v>13473.291867576158</v>
      </c>
      <c r="AG59" s="105">
        <v>13473.291867576158</v>
      </c>
      <c r="AH59" s="105">
        <v>13473.291867576158</v>
      </c>
      <c r="AI59" s="105">
        <v>13473.291867576158</v>
      </c>
      <c r="AJ59" s="105">
        <v>13473.291867576158</v>
      </c>
      <c r="AK59" s="105">
        <v>13473.291867576158</v>
      </c>
      <c r="AL59" s="105">
        <v>0</v>
      </c>
      <c r="AM59" s="61">
        <v>0</v>
      </c>
      <c r="AN59" s="61">
        <v>0</v>
      </c>
      <c r="AO59" s="61">
        <v>6355.4039750676266</v>
      </c>
      <c r="AP59" s="61">
        <v>6355.4039750676266</v>
      </c>
      <c r="AQ59" s="61">
        <v>6355.4039750676266</v>
      </c>
      <c r="AR59" s="61">
        <v>6355.4039750676266</v>
      </c>
      <c r="AS59" s="61">
        <v>42415.877515344626</v>
      </c>
      <c r="AT59" s="61">
        <v>42415.877515344626</v>
      </c>
      <c r="AU59" s="61">
        <v>36060.473540277002</v>
      </c>
      <c r="AV59" s="61">
        <v>36060.473540277002</v>
      </c>
      <c r="AW59" s="61">
        <v>36060.473540277002</v>
      </c>
      <c r="AX59" s="61">
        <v>36060.473540277002</v>
      </c>
      <c r="AY59" s="61">
        <v>36060.473540277002</v>
      </c>
      <c r="AZ59" s="61">
        <v>36060.473540277002</v>
      </c>
      <c r="BA59" s="61">
        <v>36060.473540277002</v>
      </c>
      <c r="BB59" s="61">
        <v>36060.473540277002</v>
      </c>
      <c r="BC59" s="61">
        <v>36060.473540277002</v>
      </c>
      <c r="BD59" s="61">
        <v>36060.473540277002</v>
      </c>
      <c r="BE59" s="61">
        <v>36060.473540277002</v>
      </c>
      <c r="BF59" s="61">
        <v>36060.473540277002</v>
      </c>
      <c r="BG59" s="61">
        <v>0</v>
      </c>
      <c r="BH59" s="61">
        <v>0</v>
      </c>
      <c r="BI59" s="61">
        <v>0</v>
      </c>
      <c r="BJ59" s="61">
        <v>0</v>
      </c>
      <c r="BK59" s="61">
        <v>0</v>
      </c>
      <c r="BL59" s="61">
        <v>0</v>
      </c>
      <c r="BM59" s="61">
        <v>0</v>
      </c>
      <c r="BN59" s="61">
        <v>0</v>
      </c>
      <c r="BO59" s="61">
        <v>0</v>
      </c>
      <c r="BP59" s="61">
        <v>0</v>
      </c>
      <c r="BQ59" s="61">
        <v>0</v>
      </c>
      <c r="BR59" s="61">
        <v>0</v>
      </c>
      <c r="BS59" s="61">
        <v>0</v>
      </c>
      <c r="BT59" s="61">
        <v>0</v>
      </c>
      <c r="BU59" s="61">
        <v>0</v>
      </c>
      <c r="BV59" s="61">
        <v>0</v>
      </c>
      <c r="BW59" s="61">
        <v>0</v>
      </c>
      <c r="BX59" s="61">
        <v>0</v>
      </c>
      <c r="BY59" s="61">
        <v>0</v>
      </c>
      <c r="BZ59" s="61">
        <v>0</v>
      </c>
      <c r="CA59" s="61">
        <v>0</v>
      </c>
      <c r="CB59" s="61">
        <v>0</v>
      </c>
    </row>
    <row r="60" spans="2:80" x14ac:dyDescent="0.35">
      <c r="B60" s="60" t="s">
        <v>39</v>
      </c>
      <c r="C60" s="43"/>
      <c r="D60" s="43"/>
      <c r="E60" s="44">
        <f t="shared" si="13"/>
        <v>27363540.475135274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61">
        <v>0</v>
      </c>
      <c r="L60" s="61">
        <v>0</v>
      </c>
      <c r="M60" s="61">
        <v>0</v>
      </c>
      <c r="N60" s="61">
        <v>0</v>
      </c>
      <c r="O60" s="61">
        <v>0</v>
      </c>
      <c r="P60" s="61">
        <v>11342.45203519614</v>
      </c>
      <c r="Q60" s="61">
        <v>11342.45203519614</v>
      </c>
      <c r="R60" s="61">
        <v>11342.45203519614</v>
      </c>
      <c r="S60" s="61">
        <v>11342.45203519614</v>
      </c>
      <c r="T60" s="61">
        <v>11342.45203519614</v>
      </c>
      <c r="U60" s="61">
        <v>11342.45203519614</v>
      </c>
      <c r="V60" s="61">
        <v>11342.45203519614</v>
      </c>
      <c r="W60" s="61">
        <v>11342.45203519614</v>
      </c>
      <c r="X60" s="61">
        <v>11342.45203519614</v>
      </c>
      <c r="Y60" s="105">
        <v>11342.45203519614</v>
      </c>
      <c r="Z60" s="105">
        <v>121.57830027904596</v>
      </c>
      <c r="AA60" s="105">
        <v>121.57830027904596</v>
      </c>
      <c r="AB60" s="105">
        <v>121.57830027904596</v>
      </c>
      <c r="AC60" s="105">
        <v>121.57830027904596</v>
      </c>
      <c r="AD60" s="105">
        <v>121.57830027904596</v>
      </c>
      <c r="AE60" s="105">
        <v>121.57830027904596</v>
      </c>
      <c r="AF60" s="105">
        <v>121.57830027904596</v>
      </c>
      <c r="AG60" s="105">
        <v>121.57830027904596</v>
      </c>
      <c r="AH60" s="105">
        <v>121.57830027904596</v>
      </c>
      <c r="AI60" s="105">
        <v>121.57830027904596</v>
      </c>
      <c r="AJ60" s="105">
        <v>121.57830027904596</v>
      </c>
      <c r="AK60" s="105">
        <v>121.57830027904596</v>
      </c>
      <c r="AL60" s="105">
        <v>0</v>
      </c>
      <c r="AM60" s="61">
        <v>0</v>
      </c>
      <c r="AN60" s="61">
        <v>0</v>
      </c>
      <c r="AO60" s="61">
        <v>0</v>
      </c>
      <c r="AP60" s="61">
        <v>0</v>
      </c>
      <c r="AQ60" s="61">
        <v>213809.8467342908</v>
      </c>
      <c r="AR60" s="61">
        <v>240536.07757607719</v>
      </c>
      <c r="AS60" s="61">
        <v>300670.09697009635</v>
      </c>
      <c r="AT60" s="61">
        <v>385922.96887076017</v>
      </c>
      <c r="AU60" s="61">
        <v>517118.44352813956</v>
      </c>
      <c r="AV60" s="61">
        <v>597621.71889048314</v>
      </c>
      <c r="AW60" s="61">
        <v>716024.2103783628</v>
      </c>
      <c r="AX60" s="61">
        <v>1045407.9855233142</v>
      </c>
      <c r="AY60" s="61">
        <v>1333180.2770307728</v>
      </c>
      <c r="AZ60" s="61">
        <v>1158922.85479136</v>
      </c>
      <c r="BA60" s="61">
        <v>2541906.852353645</v>
      </c>
      <c r="BB60" s="61">
        <v>2928330.9256576374</v>
      </c>
      <c r="BC60" s="61">
        <v>2768760.2162966928</v>
      </c>
      <c r="BD60" s="61">
        <v>-6366635.2720402861</v>
      </c>
      <c r="BE60" s="61">
        <v>3666997.1264740285</v>
      </c>
      <c r="BF60" s="61">
        <v>4265866.7069202783</v>
      </c>
      <c r="BG60" s="61">
        <v>4726920.8137040762</v>
      </c>
      <c r="BH60" s="61">
        <v>3285568.620419628</v>
      </c>
      <c r="BI60" s="61">
        <v>2921726.5451006023</v>
      </c>
      <c r="BJ60" s="61">
        <v>0</v>
      </c>
      <c r="BK60" s="61">
        <v>0</v>
      </c>
      <c r="BL60" s="61">
        <v>0</v>
      </c>
      <c r="BM60" s="61">
        <v>0</v>
      </c>
      <c r="BN60" s="61">
        <v>0</v>
      </c>
      <c r="BO60" s="61">
        <v>0</v>
      </c>
      <c r="BP60" s="61">
        <v>0</v>
      </c>
      <c r="BQ60" s="61">
        <v>0</v>
      </c>
      <c r="BR60" s="61">
        <v>0</v>
      </c>
      <c r="BS60" s="61">
        <v>0</v>
      </c>
      <c r="BT60" s="61">
        <v>0</v>
      </c>
      <c r="BU60" s="61">
        <v>0</v>
      </c>
      <c r="BV60" s="61">
        <v>0</v>
      </c>
      <c r="BW60" s="61">
        <v>0</v>
      </c>
      <c r="BX60" s="61">
        <v>0</v>
      </c>
      <c r="BY60" s="61">
        <v>0</v>
      </c>
      <c r="BZ60" s="61">
        <v>0</v>
      </c>
      <c r="CA60" s="61">
        <v>0</v>
      </c>
      <c r="CB60" s="61">
        <v>0</v>
      </c>
    </row>
    <row r="61" spans="2:80" x14ac:dyDescent="0.35">
      <c r="B61" s="60" t="s">
        <v>40</v>
      </c>
      <c r="C61" s="43"/>
      <c r="D61" s="43"/>
      <c r="E61" s="44">
        <f t="shared" si="13"/>
        <v>8555363.2693686187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  <c r="L61" s="61">
        <v>0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1">
        <v>0</v>
      </c>
      <c r="S61" s="61">
        <v>0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105">
        <v>0</v>
      </c>
      <c r="Z61" s="105">
        <v>0</v>
      </c>
      <c r="AA61" s="105">
        <v>0</v>
      </c>
      <c r="AB61" s="105">
        <v>0</v>
      </c>
      <c r="AC61" s="105">
        <v>0</v>
      </c>
      <c r="AD61" s="105">
        <v>0</v>
      </c>
      <c r="AE61" s="105">
        <v>0</v>
      </c>
      <c r="AF61" s="105">
        <v>0</v>
      </c>
      <c r="AG61" s="105">
        <v>0</v>
      </c>
      <c r="AH61" s="105">
        <v>0</v>
      </c>
      <c r="AI61" s="105">
        <v>0</v>
      </c>
      <c r="AJ61" s="105">
        <v>0</v>
      </c>
      <c r="AK61" s="105">
        <v>0</v>
      </c>
      <c r="AL61" s="105">
        <v>0</v>
      </c>
      <c r="AM61" s="61">
        <v>0</v>
      </c>
      <c r="AN61" s="61">
        <v>0</v>
      </c>
      <c r="AO61" s="61">
        <v>0</v>
      </c>
      <c r="AP61" s="61">
        <v>0</v>
      </c>
      <c r="AQ61" s="61">
        <v>19860.637422086333</v>
      </c>
      <c r="AR61" s="61">
        <v>19860.637422086333</v>
      </c>
      <c r="AS61" s="61">
        <v>26110.637422086333</v>
      </c>
      <c r="AT61" s="61">
        <v>35516.854460414084</v>
      </c>
      <c r="AU61" s="61">
        <v>35516.854460414084</v>
      </c>
      <c r="AV61" s="61">
        <v>35516.854460414084</v>
      </c>
      <c r="AW61" s="61">
        <v>35516.854460414084</v>
      </c>
      <c r="AX61" s="61">
        <v>35516.854460414084</v>
      </c>
      <c r="AY61" s="61">
        <v>35516.854460414084</v>
      </c>
      <c r="AZ61" s="61">
        <v>35516.854460414084</v>
      </c>
      <c r="BA61" s="61">
        <v>3608995.4505404141</v>
      </c>
      <c r="BB61" s="61">
        <v>19860.637422086333</v>
      </c>
      <c r="BC61" s="61">
        <v>0</v>
      </c>
      <c r="BD61" s="61">
        <v>0</v>
      </c>
      <c r="BE61" s="61">
        <v>0</v>
      </c>
      <c r="BF61" s="61">
        <v>0</v>
      </c>
      <c r="BG61" s="61">
        <v>0</v>
      </c>
      <c r="BH61" s="61">
        <v>0</v>
      </c>
      <c r="BI61" s="61">
        <v>4612057.2879169602</v>
      </c>
      <c r="BJ61" s="61">
        <v>0</v>
      </c>
      <c r="BK61" s="61">
        <v>0</v>
      </c>
      <c r="BL61" s="61">
        <v>0</v>
      </c>
      <c r="BM61" s="61">
        <v>0</v>
      </c>
      <c r="BN61" s="61">
        <v>0</v>
      </c>
      <c r="BO61" s="61">
        <v>0</v>
      </c>
      <c r="BP61" s="61">
        <v>0</v>
      </c>
      <c r="BQ61" s="61">
        <v>0</v>
      </c>
      <c r="BR61" s="61">
        <v>0</v>
      </c>
      <c r="BS61" s="61">
        <v>0</v>
      </c>
      <c r="BT61" s="61">
        <v>0</v>
      </c>
      <c r="BU61" s="61">
        <v>0</v>
      </c>
      <c r="BV61" s="61">
        <v>0</v>
      </c>
      <c r="BW61" s="61">
        <v>0</v>
      </c>
      <c r="BX61" s="61">
        <v>0</v>
      </c>
      <c r="BY61" s="61">
        <v>0</v>
      </c>
      <c r="BZ61" s="61">
        <v>0</v>
      </c>
      <c r="CA61" s="61">
        <v>0</v>
      </c>
      <c r="CB61" s="61">
        <v>0</v>
      </c>
    </row>
    <row r="62" spans="2:80" x14ac:dyDescent="0.35">
      <c r="B62" s="60" t="s">
        <v>41</v>
      </c>
      <c r="C62" s="43"/>
      <c r="D62" s="43"/>
      <c r="E62" s="44">
        <f t="shared" si="13"/>
        <v>1553223.5439977478</v>
      </c>
      <c r="F62" s="61">
        <v>0</v>
      </c>
      <c r="G62" s="61">
        <v>0</v>
      </c>
      <c r="H62" s="61">
        <v>0</v>
      </c>
      <c r="I62" s="61">
        <v>10845.973538751035</v>
      </c>
      <c r="J62" s="61">
        <v>10845.973538751035</v>
      </c>
      <c r="K62" s="61">
        <v>10845.973538751035</v>
      </c>
      <c r="L62" s="61">
        <v>10845.973538751035</v>
      </c>
      <c r="M62" s="61">
        <v>10845.973538751035</v>
      </c>
      <c r="N62" s="61">
        <v>10845.973538751035</v>
      </c>
      <c r="O62" s="61">
        <v>10845.973538751035</v>
      </c>
      <c r="P62" s="61">
        <v>10845.973538751035</v>
      </c>
      <c r="Q62" s="61">
        <v>10845.973538751035</v>
      </c>
      <c r="R62" s="61">
        <v>10845.973538751035</v>
      </c>
      <c r="S62" s="61">
        <v>10845.973538751035</v>
      </c>
      <c r="T62" s="61">
        <v>10845.973538751035</v>
      </c>
      <c r="U62" s="61">
        <v>0</v>
      </c>
      <c r="V62" s="61">
        <v>0</v>
      </c>
      <c r="W62" s="61">
        <v>0</v>
      </c>
      <c r="X62" s="61">
        <v>0</v>
      </c>
      <c r="Y62" s="105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5">
        <v>0</v>
      </c>
      <c r="AL62" s="105">
        <v>0</v>
      </c>
      <c r="AM62" s="61">
        <v>0</v>
      </c>
      <c r="AN62" s="61">
        <v>0</v>
      </c>
      <c r="AO62" s="61">
        <v>0</v>
      </c>
      <c r="AP62" s="61">
        <v>0</v>
      </c>
      <c r="AQ62" s="61">
        <v>0</v>
      </c>
      <c r="AR62" s="61">
        <v>0</v>
      </c>
      <c r="AS62" s="61">
        <v>0</v>
      </c>
      <c r="AT62" s="61">
        <v>88941.991345795948</v>
      </c>
      <c r="AU62" s="61">
        <v>88941.991345795948</v>
      </c>
      <c r="AV62" s="61">
        <v>88941.991345795948</v>
      </c>
      <c r="AW62" s="61">
        <v>88941.991345795948</v>
      </c>
      <c r="AX62" s="61">
        <v>88941.991345795948</v>
      </c>
      <c r="AY62" s="61">
        <v>88941.991345795948</v>
      </c>
      <c r="AZ62" s="61">
        <v>88941.991345795948</v>
      </c>
      <c r="BA62" s="61">
        <v>88941.991345795948</v>
      </c>
      <c r="BB62" s="61">
        <v>88941.991345795948</v>
      </c>
      <c r="BC62" s="61">
        <v>88941.991345795948</v>
      </c>
      <c r="BD62" s="61">
        <v>88941.991345795948</v>
      </c>
      <c r="BE62" s="61">
        <v>88941.991345795948</v>
      </c>
      <c r="BF62" s="61">
        <v>88941.991345795948</v>
      </c>
      <c r="BG62" s="61">
        <v>88941.991345795948</v>
      </c>
      <c r="BH62" s="61">
        <v>88941.991345795948</v>
      </c>
      <c r="BI62" s="61">
        <v>88941.991345795948</v>
      </c>
      <c r="BJ62" s="61">
        <v>0</v>
      </c>
      <c r="BK62" s="61">
        <v>0</v>
      </c>
      <c r="BL62" s="61">
        <v>0</v>
      </c>
      <c r="BM62" s="61">
        <v>0</v>
      </c>
      <c r="BN62" s="61">
        <v>0</v>
      </c>
      <c r="BO62" s="61">
        <v>0</v>
      </c>
      <c r="BP62" s="61">
        <v>0</v>
      </c>
      <c r="BQ62" s="61">
        <v>0</v>
      </c>
      <c r="BR62" s="61">
        <v>0</v>
      </c>
      <c r="BS62" s="61">
        <v>0</v>
      </c>
      <c r="BT62" s="61">
        <v>0</v>
      </c>
      <c r="BU62" s="61">
        <v>0</v>
      </c>
      <c r="BV62" s="61">
        <v>0</v>
      </c>
      <c r="BW62" s="61">
        <v>0</v>
      </c>
      <c r="BX62" s="61">
        <v>0</v>
      </c>
      <c r="BY62" s="61">
        <v>0</v>
      </c>
      <c r="BZ62" s="61">
        <v>0</v>
      </c>
      <c r="CA62" s="61">
        <v>0</v>
      </c>
      <c r="CB62" s="61">
        <v>0</v>
      </c>
    </row>
    <row r="63" spans="2:80" x14ac:dyDescent="0.35">
      <c r="B63" s="60" t="s">
        <v>42</v>
      </c>
      <c r="C63" s="43"/>
      <c r="D63" s="43"/>
      <c r="E63" s="44">
        <f t="shared" si="13"/>
        <v>187665.52981300722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906.94792426202571</v>
      </c>
      <c r="X63" s="61">
        <v>906.94792426202571</v>
      </c>
      <c r="Y63" s="105">
        <v>906.94792426202571</v>
      </c>
      <c r="Z63" s="105">
        <v>906.94792426202571</v>
      </c>
      <c r="AA63" s="105">
        <v>906.94792426202571</v>
      </c>
      <c r="AB63" s="105">
        <v>906.94792426202571</v>
      </c>
      <c r="AC63" s="105">
        <v>906.94792426202571</v>
      </c>
      <c r="AD63" s="105">
        <v>906.94792426202571</v>
      </c>
      <c r="AE63" s="105">
        <v>906.94792426202571</v>
      </c>
      <c r="AF63" s="105">
        <v>906.94792426202571</v>
      </c>
      <c r="AG63" s="105">
        <v>906.94792426202571</v>
      </c>
      <c r="AH63" s="105">
        <v>906.94792426202571</v>
      </c>
      <c r="AI63" s="105">
        <v>906.94792426202571</v>
      </c>
      <c r="AJ63" s="105">
        <v>906.94792426202571</v>
      </c>
      <c r="AK63" s="105">
        <v>906.94792426202571</v>
      </c>
      <c r="AL63" s="105">
        <v>2838.4425790897349</v>
      </c>
      <c r="AM63" s="61">
        <v>2838.4425790897349</v>
      </c>
      <c r="AN63" s="61">
        <v>2838.4425790897349</v>
      </c>
      <c r="AO63" s="61">
        <v>2838.4425790897349</v>
      </c>
      <c r="AP63" s="61">
        <v>2838.4425790897349</v>
      </c>
      <c r="AQ63" s="61">
        <v>2838.4425790897349</v>
      </c>
      <c r="AR63" s="61">
        <v>2838.4425790897349</v>
      </c>
      <c r="AS63" s="61">
        <v>2838.4425790897349</v>
      </c>
      <c r="AT63" s="61">
        <v>11588.442579089735</v>
      </c>
      <c r="AU63" s="61">
        <v>11588.442579089735</v>
      </c>
      <c r="AV63" s="61">
        <v>11588.442579089735</v>
      </c>
      <c r="AW63" s="61">
        <v>11588.442579089735</v>
      </c>
      <c r="AX63" s="61">
        <v>8750</v>
      </c>
      <c r="AY63" s="61">
        <v>8750</v>
      </c>
      <c r="AZ63" s="61">
        <v>8750</v>
      </c>
      <c r="BA63" s="61">
        <v>8750</v>
      </c>
      <c r="BB63" s="61">
        <v>8750</v>
      </c>
      <c r="BC63" s="61">
        <v>8750</v>
      </c>
      <c r="BD63" s="61">
        <v>8750</v>
      </c>
      <c r="BE63" s="61">
        <v>8750</v>
      </c>
      <c r="BF63" s="61">
        <v>8750</v>
      </c>
      <c r="BG63" s="61">
        <v>8750</v>
      </c>
      <c r="BH63" s="61">
        <v>8750</v>
      </c>
      <c r="BI63" s="61">
        <v>8750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 s="61">
        <v>0</v>
      </c>
      <c r="BY63" s="61">
        <v>0</v>
      </c>
      <c r="BZ63" s="61">
        <v>0</v>
      </c>
      <c r="CA63" s="61">
        <v>0</v>
      </c>
      <c r="CB63" s="61">
        <v>0</v>
      </c>
    </row>
    <row r="64" spans="2:80" x14ac:dyDescent="0.35">
      <c r="B64" s="60" t="s">
        <v>43</v>
      </c>
      <c r="C64" s="43"/>
      <c r="D64" s="43"/>
      <c r="E64" s="44">
        <f t="shared" si="13"/>
        <v>6067556.7204933073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0</v>
      </c>
      <c r="S64" s="61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0</v>
      </c>
      <c r="AB64" s="61">
        <v>0</v>
      </c>
      <c r="AC64" s="61">
        <v>0</v>
      </c>
      <c r="AD64" s="61">
        <v>0</v>
      </c>
      <c r="AE64" s="61">
        <v>0</v>
      </c>
      <c r="AF64" s="61">
        <v>0</v>
      </c>
      <c r="AG64" s="61">
        <v>0</v>
      </c>
      <c r="AH64" s="61">
        <v>0</v>
      </c>
      <c r="AI64" s="61">
        <v>0</v>
      </c>
      <c r="AJ64" s="61">
        <v>0</v>
      </c>
      <c r="AK64" s="61">
        <v>0</v>
      </c>
      <c r="AL64" s="61">
        <v>0</v>
      </c>
      <c r="AM64" s="61">
        <v>0</v>
      </c>
      <c r="AN64" s="61">
        <v>0</v>
      </c>
      <c r="AO64" s="61">
        <v>0</v>
      </c>
      <c r="AP64" s="61">
        <v>0</v>
      </c>
      <c r="AQ64" s="61">
        <v>0</v>
      </c>
      <c r="AR64" s="61">
        <v>0</v>
      </c>
      <c r="AS64" s="61">
        <v>0</v>
      </c>
      <c r="AT64" s="61">
        <v>0</v>
      </c>
      <c r="AU64" s="61">
        <v>0</v>
      </c>
      <c r="AV64" s="61">
        <v>0</v>
      </c>
      <c r="AW64" s="61">
        <v>0</v>
      </c>
      <c r="AX64" s="61">
        <v>0</v>
      </c>
      <c r="AY64" s="61">
        <v>0</v>
      </c>
      <c r="AZ64" s="61">
        <v>0</v>
      </c>
      <c r="BA64" s="61">
        <v>0</v>
      </c>
      <c r="BB64" s="61">
        <v>0</v>
      </c>
      <c r="BC64" s="61">
        <v>0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6067556.7204933073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 s="61">
        <v>0</v>
      </c>
      <c r="BY64" s="61">
        <v>0</v>
      </c>
      <c r="BZ64" s="61">
        <v>0</v>
      </c>
      <c r="CA64" s="61">
        <v>0</v>
      </c>
      <c r="CB64" s="61">
        <v>0</v>
      </c>
    </row>
    <row r="65" spans="2:80" x14ac:dyDescent="0.35">
      <c r="B65" s="64" t="s">
        <v>44</v>
      </c>
      <c r="C65" s="65"/>
      <c r="D65" s="65"/>
      <c r="E65" s="44">
        <f t="shared" si="13"/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1">
        <v>0</v>
      </c>
      <c r="AO65" s="61">
        <v>0</v>
      </c>
      <c r="AP65" s="61">
        <v>0</v>
      </c>
      <c r="AQ65" s="61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</row>
    <row r="66" spans="2:80" x14ac:dyDescent="0.35">
      <c r="B66" s="60" t="s">
        <v>45</v>
      </c>
      <c r="C66" s="43"/>
      <c r="D66" s="43"/>
      <c r="E66" s="44">
        <f t="shared" si="13"/>
        <v>2234930.0699999994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441909.35</v>
      </c>
      <c r="AJ66" s="61">
        <v>44978.46</v>
      </c>
      <c r="AK66" s="61">
        <v>44978.46</v>
      </c>
      <c r="AL66" s="61">
        <v>44978.46</v>
      </c>
      <c r="AM66" s="61">
        <v>44978.46</v>
      </c>
      <c r="AN66" s="61">
        <v>44978.46</v>
      </c>
      <c r="AO66" s="61">
        <v>44978.46</v>
      </c>
      <c r="AP66" s="61">
        <v>44978.46</v>
      </c>
      <c r="AQ66" s="61">
        <v>44978.46</v>
      </c>
      <c r="AR66" s="61">
        <v>44978.46</v>
      </c>
      <c r="AS66" s="61">
        <v>44978.46</v>
      </c>
      <c r="AT66" s="61">
        <v>44978.46</v>
      </c>
      <c r="AU66" s="61">
        <v>44978.46</v>
      </c>
      <c r="AV66" s="61">
        <v>44978.46</v>
      </c>
      <c r="AW66" s="61">
        <v>44978.46</v>
      </c>
      <c r="AX66" s="61">
        <v>44978.46</v>
      </c>
      <c r="AY66" s="61">
        <v>44978.46</v>
      </c>
      <c r="AZ66" s="61">
        <v>44978.46</v>
      </c>
      <c r="BA66" s="61">
        <v>44978.46</v>
      </c>
      <c r="BB66" s="61">
        <v>44978.46</v>
      </c>
      <c r="BC66" s="61">
        <v>44978.46</v>
      </c>
      <c r="BD66" s="61">
        <v>327654.32</v>
      </c>
      <c r="BE66" s="61">
        <v>113159.44</v>
      </c>
      <c r="BF66" s="61">
        <v>113159.44</v>
      </c>
      <c r="BG66" s="61">
        <v>113159.44</v>
      </c>
      <c r="BH66" s="61">
        <v>113159.44</v>
      </c>
      <c r="BI66" s="61">
        <v>113159.44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 s="61">
        <v>0</v>
      </c>
      <c r="BY66" s="61">
        <v>0</v>
      </c>
      <c r="BZ66" s="61">
        <v>0</v>
      </c>
      <c r="CA66" s="61">
        <v>0</v>
      </c>
      <c r="CB66" s="61">
        <v>0</v>
      </c>
    </row>
    <row r="67" spans="2:80" x14ac:dyDescent="0.35">
      <c r="B67" s="64" t="s">
        <v>46</v>
      </c>
      <c r="C67" s="65"/>
      <c r="D67" s="65"/>
      <c r="E67" s="44">
        <f t="shared" si="13"/>
        <v>9473000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110">
        <v>9473000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</row>
    <row r="68" spans="2:80" ht="15" thickBot="1" x14ac:dyDescent="0.4">
      <c r="B68" s="60" t="s">
        <v>47</v>
      </c>
      <c r="C68" s="43"/>
      <c r="D68" s="43"/>
      <c r="E68" s="73"/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/>
      <c r="AK68" s="61">
        <v>0</v>
      </c>
      <c r="AL68" s="61">
        <v>0</v>
      </c>
      <c r="AM68" s="61">
        <v>0</v>
      </c>
      <c r="AN68" s="61">
        <v>0</v>
      </c>
      <c r="AO68" s="61">
        <v>0</v>
      </c>
      <c r="AP68" s="61">
        <v>0</v>
      </c>
      <c r="AQ68" s="61">
        <v>0</v>
      </c>
      <c r="AR68" s="61">
        <v>0</v>
      </c>
      <c r="AS68" s="61">
        <v>0</v>
      </c>
      <c r="AT68" s="61">
        <v>0</v>
      </c>
      <c r="AU68" s="61">
        <v>0</v>
      </c>
      <c r="AV68" s="61">
        <v>0</v>
      </c>
      <c r="AW68" s="61">
        <v>0</v>
      </c>
      <c r="AX68" s="61">
        <v>0</v>
      </c>
      <c r="AY68" s="61">
        <v>0</v>
      </c>
      <c r="AZ68" s="61">
        <v>0</v>
      </c>
      <c r="BA68" s="61">
        <v>0</v>
      </c>
      <c r="BB68" s="61">
        <v>0</v>
      </c>
      <c r="BC68" s="61">
        <v>0</v>
      </c>
      <c r="BD68" s="61">
        <v>0</v>
      </c>
      <c r="BE68" s="61">
        <v>0</v>
      </c>
      <c r="BF68" s="61">
        <v>0</v>
      </c>
      <c r="BG68" s="61">
        <v>0</v>
      </c>
      <c r="BH68" s="61">
        <v>0</v>
      </c>
      <c r="BI68" s="61">
        <v>0</v>
      </c>
      <c r="BJ68" s="61">
        <v>0</v>
      </c>
      <c r="BK68" s="61">
        <v>0</v>
      </c>
      <c r="BL68" s="61">
        <v>0</v>
      </c>
      <c r="BM68" s="61">
        <v>0</v>
      </c>
      <c r="BN68" s="61">
        <v>0</v>
      </c>
      <c r="BO68" s="61">
        <v>0</v>
      </c>
      <c r="BP68" s="61">
        <v>0</v>
      </c>
      <c r="BQ68" s="61">
        <v>0</v>
      </c>
      <c r="BR68" s="61">
        <v>0</v>
      </c>
      <c r="BS68" s="61">
        <v>0</v>
      </c>
      <c r="BT68" s="61">
        <v>0</v>
      </c>
      <c r="BU68" s="61">
        <v>0</v>
      </c>
      <c r="BV68" s="61">
        <v>0</v>
      </c>
      <c r="BW68" s="61">
        <v>0</v>
      </c>
      <c r="BX68" s="61">
        <v>0</v>
      </c>
      <c r="BY68" s="61">
        <v>0</v>
      </c>
      <c r="BZ68" s="61">
        <v>0</v>
      </c>
      <c r="CA68" s="61">
        <v>0</v>
      </c>
      <c r="CB68" s="61">
        <v>0</v>
      </c>
    </row>
    <row r="69" spans="2:80" ht="15" thickTop="1" x14ac:dyDescent="0.35">
      <c r="B69" s="53" t="s">
        <v>48</v>
      </c>
      <c r="C69" s="53"/>
      <c r="D69" s="53"/>
      <c r="E69" s="71">
        <f t="shared" ref="E69:AJ69" si="14">SUM(E58:E68)</f>
        <v>77184185.548875168</v>
      </c>
      <c r="F69" s="74">
        <f t="shared" si="14"/>
        <v>0</v>
      </c>
      <c r="G69" s="74">
        <f t="shared" si="14"/>
        <v>0</v>
      </c>
      <c r="H69" s="74">
        <f t="shared" si="14"/>
        <v>52718.07597318598</v>
      </c>
      <c r="I69" s="74">
        <f t="shared" si="14"/>
        <v>2130806.6377749015</v>
      </c>
      <c r="J69" s="74">
        <f t="shared" si="14"/>
        <v>24319.265406327191</v>
      </c>
      <c r="K69" s="74">
        <f t="shared" si="14"/>
        <v>24319.265406327191</v>
      </c>
      <c r="L69" s="74">
        <f t="shared" si="14"/>
        <v>24319.265406327191</v>
      </c>
      <c r="M69" s="74">
        <f t="shared" si="14"/>
        <v>24319.265406327191</v>
      </c>
      <c r="N69" s="74">
        <f t="shared" si="14"/>
        <v>24319.265406327191</v>
      </c>
      <c r="O69" s="74">
        <f t="shared" si="14"/>
        <v>24319.265406327191</v>
      </c>
      <c r="P69" s="74">
        <f t="shared" si="14"/>
        <v>35661.717441523331</v>
      </c>
      <c r="Q69" s="74">
        <f t="shared" si="14"/>
        <v>35661.717441523331</v>
      </c>
      <c r="R69" s="74">
        <f t="shared" si="14"/>
        <v>35661.717441523331</v>
      </c>
      <c r="S69" s="74">
        <f t="shared" si="14"/>
        <v>35661.717441523331</v>
      </c>
      <c r="T69" s="74">
        <f t="shared" si="14"/>
        <v>35661.717441523331</v>
      </c>
      <c r="U69" s="74">
        <f t="shared" si="14"/>
        <v>24815.743902772298</v>
      </c>
      <c r="V69" s="74">
        <f t="shared" si="14"/>
        <v>24815.743902772298</v>
      </c>
      <c r="W69" s="74">
        <f t="shared" si="14"/>
        <v>18681718.665978495</v>
      </c>
      <c r="X69" s="74">
        <f t="shared" si="14"/>
        <v>25722.691827034323</v>
      </c>
      <c r="Y69" s="74">
        <f t="shared" si="14"/>
        <v>25722.691827034323</v>
      </c>
      <c r="Z69" s="74">
        <f t="shared" si="14"/>
        <v>14501.81809211723</v>
      </c>
      <c r="AA69" s="74">
        <f t="shared" si="14"/>
        <v>14501.81809211723</v>
      </c>
      <c r="AB69" s="74">
        <f t="shared" si="14"/>
        <v>14501.81809211723</v>
      </c>
      <c r="AC69" s="74">
        <f t="shared" si="14"/>
        <v>14501.81809211723</v>
      </c>
      <c r="AD69" s="74">
        <f t="shared" si="14"/>
        <v>14501.81809211723</v>
      </c>
      <c r="AE69" s="74">
        <f t="shared" si="14"/>
        <v>14501.81809211723</v>
      </c>
      <c r="AF69" s="74">
        <f t="shared" si="14"/>
        <v>14501.81809211723</v>
      </c>
      <c r="AG69" s="74">
        <f t="shared" si="14"/>
        <v>14501.81809211723</v>
      </c>
      <c r="AH69" s="74">
        <f t="shared" si="14"/>
        <v>14501.81809211723</v>
      </c>
      <c r="AI69" s="74">
        <f t="shared" si="14"/>
        <v>456411.16809211718</v>
      </c>
      <c r="AJ69" s="74">
        <f t="shared" si="14"/>
        <v>59480.278092117231</v>
      </c>
      <c r="AK69" s="74">
        <f t="shared" ref="AK69:BI69" si="15">SUM(AK58:AK68)</f>
        <v>59480.278092117231</v>
      </c>
      <c r="AL69" s="74">
        <f t="shared" si="15"/>
        <v>47816.902579089736</v>
      </c>
      <c r="AM69" s="74">
        <f t="shared" si="15"/>
        <v>47816.902579089736</v>
      </c>
      <c r="AN69" s="74">
        <f t="shared" si="15"/>
        <v>47816.902579089736</v>
      </c>
      <c r="AO69" s="74">
        <f t="shared" si="15"/>
        <v>54172.30655415736</v>
      </c>
      <c r="AP69" s="74">
        <f t="shared" si="15"/>
        <v>54172.30655415736</v>
      </c>
      <c r="AQ69" s="74">
        <f t="shared" si="15"/>
        <v>287842.79071053449</v>
      </c>
      <c r="AR69" s="74">
        <f t="shared" si="15"/>
        <v>314569.02155232092</v>
      </c>
      <c r="AS69" s="74">
        <f t="shared" si="15"/>
        <v>417013.51448661706</v>
      </c>
      <c r="AT69" s="74">
        <f t="shared" si="15"/>
        <v>609364.59477140463</v>
      </c>
      <c r="AU69" s="74">
        <f t="shared" si="15"/>
        <v>734204.6654537163</v>
      </c>
      <c r="AV69" s="74">
        <f t="shared" si="15"/>
        <v>814707.94081605983</v>
      </c>
      <c r="AW69" s="74">
        <f t="shared" si="15"/>
        <v>933110.43230393948</v>
      </c>
      <c r="AX69" s="74">
        <f t="shared" si="15"/>
        <v>1259655.7648698012</v>
      </c>
      <c r="AY69" s="74">
        <f t="shared" si="15"/>
        <v>1547428.0563772598</v>
      </c>
      <c r="AZ69" s="74">
        <f t="shared" si="15"/>
        <v>1373170.634137847</v>
      </c>
      <c r="BA69" s="74">
        <f t="shared" si="15"/>
        <v>6329633.2277801316</v>
      </c>
      <c r="BB69" s="74">
        <f t="shared" si="15"/>
        <v>3126922.4879657966</v>
      </c>
      <c r="BC69" s="74">
        <f t="shared" si="15"/>
        <v>2947491.1411827658</v>
      </c>
      <c r="BD69" s="74">
        <f t="shared" si="15"/>
        <v>3567771.5128457872</v>
      </c>
      <c r="BE69" s="74">
        <f t="shared" si="15"/>
        <v>3913909.0313601014</v>
      </c>
      <c r="BF69" s="74">
        <f t="shared" si="15"/>
        <v>4512778.6118063517</v>
      </c>
      <c r="BG69" s="74">
        <f t="shared" si="15"/>
        <v>4937772.2450498724</v>
      </c>
      <c r="BH69" s="74">
        <f t="shared" si="15"/>
        <v>3496420.0517654237</v>
      </c>
      <c r="BI69" s="74">
        <f t="shared" si="15"/>
        <v>13812191.984856665</v>
      </c>
      <c r="BJ69" s="74">
        <v>0</v>
      </c>
      <c r="BK69" s="74">
        <v>0</v>
      </c>
      <c r="BL69" s="74">
        <v>0</v>
      </c>
      <c r="BM69" s="74">
        <v>0</v>
      </c>
      <c r="BN69" s="74">
        <v>0</v>
      </c>
      <c r="BO69" s="74">
        <v>0</v>
      </c>
      <c r="BP69" s="74">
        <v>0</v>
      </c>
      <c r="BQ69" s="74">
        <v>0</v>
      </c>
      <c r="BR69" s="74">
        <v>0</v>
      </c>
      <c r="BS69" s="74">
        <v>0</v>
      </c>
      <c r="BT69" s="74">
        <v>0</v>
      </c>
      <c r="BU69" s="74">
        <v>0</v>
      </c>
      <c r="BV69" s="74">
        <v>0</v>
      </c>
      <c r="BW69" s="74">
        <v>0</v>
      </c>
      <c r="BX69" s="74">
        <v>0</v>
      </c>
      <c r="BY69" s="74">
        <v>0</v>
      </c>
      <c r="BZ69" s="74">
        <v>0</v>
      </c>
      <c r="CA69" s="74">
        <v>0</v>
      </c>
      <c r="CB69" s="74">
        <v>0</v>
      </c>
    </row>
    <row r="70" spans="2:80" x14ac:dyDescent="0.35">
      <c r="B70" s="25"/>
      <c r="C70" s="25"/>
      <c r="D70" s="25"/>
      <c r="E70" s="30" t="s">
        <v>29</v>
      </c>
      <c r="F70" s="30">
        <v>0</v>
      </c>
      <c r="G70" s="30">
        <v>0</v>
      </c>
      <c r="H70" s="30">
        <v>52718.07597318598</v>
      </c>
      <c r="I70" s="30">
        <v>2183524.7137480876</v>
      </c>
      <c r="J70" s="30">
        <v>2207843.979154415</v>
      </c>
      <c r="K70" s="30">
        <v>2232163.2445607423</v>
      </c>
      <c r="L70" s="30">
        <v>2256482.5099670696</v>
      </c>
      <c r="M70" s="30">
        <v>2280801.7753733969</v>
      </c>
      <c r="N70" s="30">
        <v>2305121.0407797243</v>
      </c>
      <c r="O70" s="30">
        <v>2329440.3061860516</v>
      </c>
      <c r="P70" s="30">
        <v>2365102.023627575</v>
      </c>
      <c r="Q70" s="30">
        <v>2400763.7410690985</v>
      </c>
      <c r="R70" s="30">
        <v>2436425.4585106219</v>
      </c>
      <c r="S70" s="30">
        <v>2472087.1759521454</v>
      </c>
      <c r="T70" s="30">
        <v>2507748.8933936688</v>
      </c>
      <c r="U70" s="30">
        <v>2532564.637296441</v>
      </c>
      <c r="V70" s="30">
        <v>2557380.3811992132</v>
      </c>
      <c r="W70" s="30">
        <v>21239099.04717771</v>
      </c>
      <c r="X70" s="30">
        <v>21264821.739004742</v>
      </c>
      <c r="Y70" s="30">
        <v>21290544.430831775</v>
      </c>
      <c r="Z70" s="30">
        <v>21305046.248923894</v>
      </c>
      <c r="AA70" s="30">
        <v>21319548.067016013</v>
      </c>
      <c r="AB70" s="30">
        <v>21334049.885108132</v>
      </c>
      <c r="AC70" s="30">
        <v>21348551.703200251</v>
      </c>
      <c r="AD70" s="30">
        <v>21363053.52129237</v>
      </c>
      <c r="AE70" s="30">
        <v>21377555.339384489</v>
      </c>
      <c r="AF70" s="30">
        <v>21392057.157476608</v>
      </c>
      <c r="AG70" s="30">
        <v>21406558.975568727</v>
      </c>
      <c r="AH70" s="30">
        <v>21421060.793660846</v>
      </c>
      <c r="AI70" s="30">
        <v>21877471.961752962</v>
      </c>
      <c r="AJ70" s="30">
        <v>21936952.239845078</v>
      </c>
      <c r="AK70" s="30">
        <v>21996432.517937195</v>
      </c>
      <c r="AL70" s="30">
        <v>22044249.420516286</v>
      </c>
      <c r="AM70" s="30">
        <v>22092066.323095378</v>
      </c>
      <c r="AN70" s="30">
        <v>22139883.225674469</v>
      </c>
      <c r="AO70" s="30">
        <v>22194055.532228626</v>
      </c>
      <c r="AP70" s="30">
        <v>22248227.838782784</v>
      </c>
      <c r="AQ70" s="30">
        <v>22536070.629493318</v>
      </c>
      <c r="AR70" s="30">
        <v>22850639.651045639</v>
      </c>
      <c r="AS70" s="30">
        <v>23267653.165532257</v>
      </c>
      <c r="AT70" s="30">
        <v>23877017.760303661</v>
      </c>
      <c r="AU70" s="30">
        <v>24611222.425757378</v>
      </c>
      <c r="AV70" s="30">
        <v>25425930.366573438</v>
      </c>
      <c r="AW70" s="30">
        <v>26359040.798877377</v>
      </c>
      <c r="AX70" s="30">
        <v>27618696.563747179</v>
      </c>
      <c r="AY70" s="30">
        <v>29166124.620124437</v>
      </c>
      <c r="AZ70" s="30">
        <v>30539295.254262283</v>
      </c>
      <c r="BA70" s="30">
        <v>36868928.482042417</v>
      </c>
      <c r="BB70" s="30">
        <v>39995850.970008217</v>
      </c>
      <c r="BC70" s="30">
        <v>42943342.111190982</v>
      </c>
      <c r="BD70" s="30">
        <v>37038113.624036767</v>
      </c>
      <c r="BE70" s="30">
        <v>40952022.655396871</v>
      </c>
      <c r="BF70" s="30">
        <v>45464801.267203227</v>
      </c>
      <c r="BG70" s="30">
        <v>50402573.512253098</v>
      </c>
      <c r="BH70" s="30">
        <v>53898993.564018525</v>
      </c>
      <c r="BI70" s="30">
        <v>67711185.548875183</v>
      </c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2:80" x14ac:dyDescent="0.35">
      <c r="B71" s="25"/>
      <c r="C71" s="25"/>
      <c r="D71" s="25"/>
      <c r="E71" s="29">
        <v>17226034.723852098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32">
        <v>0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  <c r="BL71" s="32">
        <v>0</v>
      </c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</row>
    <row r="72" spans="2:80" x14ac:dyDescent="0.35">
      <c r="W72" s="76">
        <v>25722.69182703644</v>
      </c>
    </row>
    <row r="73" spans="2:80" hidden="1" x14ac:dyDescent="0.35">
      <c r="B73" s="35" t="s">
        <v>28</v>
      </c>
      <c r="C73" s="24"/>
      <c r="D73" s="24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</row>
    <row r="74" spans="2:80" hidden="1" x14ac:dyDescent="0.35">
      <c r="B74" s="36" t="s">
        <v>31</v>
      </c>
      <c r="C74" s="37"/>
      <c r="D74" s="37"/>
      <c r="E74" s="38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</row>
    <row r="75" spans="2:80" hidden="1" x14ac:dyDescent="0.35">
      <c r="B75" s="40" t="s">
        <v>32</v>
      </c>
      <c r="C75" s="41"/>
      <c r="D75" s="41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</row>
    <row r="76" spans="2:80" hidden="1" x14ac:dyDescent="0.35">
      <c r="B76" s="43" t="s">
        <v>33</v>
      </c>
      <c r="C76" s="43"/>
      <c r="D76" s="43"/>
      <c r="E76" s="44">
        <v>5074500</v>
      </c>
      <c r="F76" s="45">
        <v>0</v>
      </c>
      <c r="G76" s="45">
        <v>0</v>
      </c>
      <c r="H76" s="45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46">
        <v>0</v>
      </c>
      <c r="AA76" s="46">
        <v>0</v>
      </c>
      <c r="AB76" s="46">
        <v>0</v>
      </c>
      <c r="AC76" s="46">
        <v>0</v>
      </c>
      <c r="AD76" s="46">
        <v>0</v>
      </c>
      <c r="AE76" s="46">
        <v>0</v>
      </c>
      <c r="AF76" s="46">
        <v>0</v>
      </c>
      <c r="AG76" s="46">
        <v>0</v>
      </c>
      <c r="AH76" s="46">
        <v>0</v>
      </c>
      <c r="AI76" s="46">
        <v>0</v>
      </c>
      <c r="AJ76" s="46">
        <v>0</v>
      </c>
      <c r="AK76" s="46">
        <v>0</v>
      </c>
      <c r="AL76" s="46">
        <v>0</v>
      </c>
      <c r="AM76" s="46">
        <v>0</v>
      </c>
      <c r="AN76" s="46">
        <v>0</v>
      </c>
      <c r="AO76" s="46">
        <v>0</v>
      </c>
      <c r="AP76" s="46">
        <v>0</v>
      </c>
      <c r="AQ76" s="46">
        <v>0</v>
      </c>
      <c r="AR76" s="46">
        <v>0</v>
      </c>
      <c r="AS76" s="46">
        <v>0</v>
      </c>
      <c r="AT76" s="46">
        <v>0</v>
      </c>
      <c r="AU76" s="46">
        <v>0</v>
      </c>
      <c r="AV76" s="46">
        <v>0</v>
      </c>
      <c r="AW76" s="46">
        <v>0</v>
      </c>
      <c r="AX76" s="46">
        <v>0</v>
      </c>
      <c r="AY76" s="46">
        <v>0</v>
      </c>
      <c r="AZ76" s="46">
        <v>0</v>
      </c>
      <c r="BA76" s="46">
        <v>0</v>
      </c>
      <c r="BB76" s="46">
        <v>0</v>
      </c>
      <c r="BC76" s="48">
        <v>0</v>
      </c>
      <c r="BD76" s="48">
        <v>0</v>
      </c>
      <c r="BE76" s="48">
        <v>5074500</v>
      </c>
      <c r="BF76" s="48">
        <v>0</v>
      </c>
      <c r="BG76" s="48">
        <v>0</v>
      </c>
      <c r="BH76" s="48">
        <v>0</v>
      </c>
      <c r="BI76" s="48">
        <v>0</v>
      </c>
      <c r="BJ76" s="48">
        <v>0</v>
      </c>
      <c r="BK76" s="48">
        <v>0</v>
      </c>
      <c r="BL76" s="48">
        <v>0</v>
      </c>
      <c r="BM76" s="48"/>
      <c r="BN76" s="48">
        <v>0</v>
      </c>
      <c r="BO76" s="48">
        <v>0</v>
      </c>
      <c r="BP76" s="48">
        <v>0</v>
      </c>
      <c r="BQ76" s="48">
        <v>0</v>
      </c>
      <c r="BR76" s="48">
        <v>0</v>
      </c>
      <c r="BS76" s="48">
        <v>0</v>
      </c>
      <c r="BT76" s="48">
        <v>0</v>
      </c>
      <c r="BU76" s="48">
        <v>0</v>
      </c>
      <c r="BV76" s="48">
        <v>0</v>
      </c>
      <c r="BW76" s="48">
        <v>0</v>
      </c>
      <c r="BX76" s="48">
        <v>0</v>
      </c>
      <c r="BY76" s="48">
        <v>0</v>
      </c>
      <c r="BZ76" s="48">
        <v>0</v>
      </c>
      <c r="CA76" s="48">
        <v>0</v>
      </c>
      <c r="CB76" s="48">
        <v>0</v>
      </c>
    </row>
    <row r="77" spans="2:80" ht="15" hidden="1" thickBot="1" x14ac:dyDescent="0.4">
      <c r="B77" s="49" t="s">
        <v>34</v>
      </c>
      <c r="C77" s="49"/>
      <c r="D77" s="49"/>
      <c r="E77" s="44">
        <v>-65981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</v>
      </c>
      <c r="AA77" s="50">
        <v>0</v>
      </c>
      <c r="AB77" s="50">
        <v>0</v>
      </c>
      <c r="AC77" s="50">
        <v>0</v>
      </c>
      <c r="AD77" s="50">
        <v>0</v>
      </c>
      <c r="AE77" s="50">
        <v>0</v>
      </c>
      <c r="AF77" s="50">
        <v>0</v>
      </c>
      <c r="AG77" s="50">
        <v>0</v>
      </c>
      <c r="AH77" s="50">
        <v>0</v>
      </c>
      <c r="AI77" s="50">
        <v>0</v>
      </c>
      <c r="AJ77" s="50">
        <v>0</v>
      </c>
      <c r="AK77" s="50">
        <v>0</v>
      </c>
      <c r="AL77" s="50">
        <v>0</v>
      </c>
      <c r="AM77" s="50">
        <v>0</v>
      </c>
      <c r="AN77" s="50">
        <v>0</v>
      </c>
      <c r="AO77" s="50">
        <v>0</v>
      </c>
      <c r="AP77" s="50">
        <v>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0">
        <v>0</v>
      </c>
      <c r="BA77" s="50">
        <v>0</v>
      </c>
      <c r="BB77" s="50">
        <v>0</v>
      </c>
      <c r="BC77" s="52">
        <v>0</v>
      </c>
      <c r="BD77" s="52">
        <v>0</v>
      </c>
      <c r="BE77" s="52">
        <v>-65981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/>
      <c r="BN77" s="52">
        <v>0</v>
      </c>
      <c r="BO77" s="52">
        <v>0</v>
      </c>
      <c r="BP77" s="52">
        <v>0</v>
      </c>
      <c r="BQ77" s="52">
        <v>0</v>
      </c>
      <c r="BR77" s="52">
        <v>0</v>
      </c>
      <c r="BS77" s="52">
        <v>0</v>
      </c>
      <c r="BT77" s="52">
        <v>0</v>
      </c>
      <c r="BU77" s="52">
        <v>0</v>
      </c>
      <c r="BV77" s="52">
        <v>0</v>
      </c>
      <c r="BW77" s="52">
        <v>0</v>
      </c>
      <c r="BX77" s="52">
        <v>0</v>
      </c>
      <c r="BY77" s="52">
        <v>0</v>
      </c>
      <c r="BZ77" s="52">
        <v>0</v>
      </c>
      <c r="CA77" s="52">
        <v>0</v>
      </c>
      <c r="CB77" s="52">
        <v>0</v>
      </c>
    </row>
    <row r="78" spans="2:80" ht="15" hidden="1" thickTop="1" x14ac:dyDescent="0.35">
      <c r="B78" s="53" t="s">
        <v>35</v>
      </c>
      <c r="C78" s="53"/>
      <c r="D78" s="53"/>
      <c r="E78" s="54">
        <v>5008519</v>
      </c>
      <c r="F78" s="55">
        <v>0</v>
      </c>
      <c r="G78" s="55">
        <v>0</v>
      </c>
      <c r="H78" s="55">
        <v>0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  <c r="Q78" s="55">
        <v>0</v>
      </c>
      <c r="R78" s="55">
        <v>0</v>
      </c>
      <c r="S78" s="55">
        <v>0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  <c r="Y78" s="55">
        <v>0</v>
      </c>
      <c r="Z78" s="55">
        <v>0</v>
      </c>
      <c r="AA78" s="55">
        <v>0</v>
      </c>
      <c r="AB78" s="55">
        <v>0</v>
      </c>
      <c r="AC78" s="55">
        <v>0</v>
      </c>
      <c r="AD78" s="55">
        <v>0</v>
      </c>
      <c r="AE78" s="55">
        <v>0</v>
      </c>
      <c r="AF78" s="55">
        <v>0</v>
      </c>
      <c r="AG78" s="55">
        <v>0</v>
      </c>
      <c r="AH78" s="55">
        <v>0</v>
      </c>
      <c r="AI78" s="55">
        <v>0</v>
      </c>
      <c r="AJ78" s="55">
        <v>0</v>
      </c>
      <c r="AK78" s="55">
        <v>0</v>
      </c>
      <c r="AL78" s="55">
        <v>0</v>
      </c>
      <c r="AM78" s="55">
        <v>0</v>
      </c>
      <c r="AN78" s="55">
        <v>0</v>
      </c>
      <c r="AO78" s="55">
        <v>0</v>
      </c>
      <c r="AP78" s="55">
        <v>0</v>
      </c>
      <c r="AQ78" s="55">
        <v>0</v>
      </c>
      <c r="AR78" s="55">
        <v>0</v>
      </c>
      <c r="AS78" s="55">
        <v>0</v>
      </c>
      <c r="AT78" s="55">
        <v>0</v>
      </c>
      <c r="AU78" s="55">
        <v>0</v>
      </c>
      <c r="AV78" s="55">
        <v>0</v>
      </c>
      <c r="AW78" s="55">
        <v>0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0</v>
      </c>
      <c r="BD78" s="55">
        <v>0</v>
      </c>
      <c r="BE78" s="55">
        <v>5008519</v>
      </c>
      <c r="BF78" s="55">
        <v>0</v>
      </c>
      <c r="BG78" s="55">
        <v>0</v>
      </c>
      <c r="BH78" s="55">
        <v>0</v>
      </c>
      <c r="BI78" s="55">
        <v>0</v>
      </c>
      <c r="BJ78" s="55">
        <v>0</v>
      </c>
      <c r="BK78" s="55">
        <v>0</v>
      </c>
      <c r="BL78" s="55">
        <v>0</v>
      </c>
      <c r="BM78" s="55">
        <v>0</v>
      </c>
      <c r="BN78" s="55">
        <v>0</v>
      </c>
      <c r="BO78" s="55">
        <v>0</v>
      </c>
      <c r="BP78" s="55">
        <v>0</v>
      </c>
      <c r="BQ78" s="55">
        <v>0</v>
      </c>
      <c r="BR78" s="55">
        <v>0</v>
      </c>
      <c r="BS78" s="55">
        <v>0</v>
      </c>
      <c r="BT78" s="55">
        <v>0</v>
      </c>
      <c r="BU78" s="55">
        <v>0</v>
      </c>
      <c r="BV78" s="55">
        <v>0</v>
      </c>
      <c r="BW78" s="55">
        <v>0</v>
      </c>
      <c r="BX78" s="55">
        <v>0</v>
      </c>
      <c r="BY78" s="55">
        <v>0</v>
      </c>
      <c r="BZ78" s="55">
        <v>0</v>
      </c>
      <c r="CA78" s="55">
        <v>0</v>
      </c>
      <c r="CB78" s="55">
        <v>0</v>
      </c>
    </row>
    <row r="79" spans="2:80" hidden="1" x14ac:dyDescent="0.35">
      <c r="B79" s="56" t="s">
        <v>36</v>
      </c>
      <c r="C79" s="57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</row>
    <row r="80" spans="2:80" hidden="1" x14ac:dyDescent="0.35">
      <c r="B80" s="59" t="s">
        <v>37</v>
      </c>
      <c r="C80" s="43"/>
      <c r="D80" s="43"/>
      <c r="E80" s="44">
        <v>573448.87958300486</v>
      </c>
      <c r="F80" s="46">
        <v>0</v>
      </c>
      <c r="G80" s="46">
        <v>0</v>
      </c>
      <c r="H80" s="61">
        <v>1451.246836965036</v>
      </c>
      <c r="I80" s="61">
        <v>53787.755018013406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0</v>
      </c>
      <c r="S80" s="61">
        <v>0</v>
      </c>
      <c r="T80" s="61">
        <v>0</v>
      </c>
      <c r="U80" s="61">
        <v>0</v>
      </c>
      <c r="V80" s="61">
        <v>0</v>
      </c>
      <c r="W80" s="61">
        <v>518209.87772802642</v>
      </c>
      <c r="X80" s="61">
        <v>0</v>
      </c>
      <c r="Y80" s="61">
        <v>0</v>
      </c>
      <c r="Z80" s="61">
        <v>0</v>
      </c>
      <c r="AA80" s="61">
        <v>0</v>
      </c>
      <c r="AB80" s="61">
        <v>0</v>
      </c>
      <c r="AC80" s="61">
        <v>0</v>
      </c>
      <c r="AD80" s="61">
        <v>0</v>
      </c>
      <c r="AE80" s="61">
        <v>0</v>
      </c>
      <c r="AF80" s="61">
        <v>0</v>
      </c>
      <c r="AG80" s="61">
        <v>0</v>
      </c>
      <c r="AH80" s="61">
        <v>0</v>
      </c>
      <c r="AI80" s="61">
        <v>0</v>
      </c>
      <c r="AJ80" s="61">
        <v>0</v>
      </c>
      <c r="AK80" s="61">
        <v>0</v>
      </c>
      <c r="AL80" s="61">
        <v>0</v>
      </c>
      <c r="AM80" s="61">
        <v>0</v>
      </c>
      <c r="AN80" s="61">
        <v>0</v>
      </c>
      <c r="AO80" s="61">
        <v>0</v>
      </c>
      <c r="AP80" s="61">
        <v>0</v>
      </c>
      <c r="AQ80" s="61">
        <v>0</v>
      </c>
      <c r="AR80" s="61">
        <v>0</v>
      </c>
      <c r="AS80" s="61">
        <v>0</v>
      </c>
      <c r="AT80" s="61">
        <v>0</v>
      </c>
      <c r="AU80" s="61">
        <v>0</v>
      </c>
      <c r="AV80" s="61">
        <v>0</v>
      </c>
      <c r="AW80" s="61">
        <v>0</v>
      </c>
      <c r="AX80" s="61">
        <v>0</v>
      </c>
      <c r="AY80" s="61">
        <v>0</v>
      </c>
      <c r="AZ80" s="61">
        <v>0</v>
      </c>
      <c r="BA80" s="61">
        <v>0</v>
      </c>
      <c r="BB80" s="61">
        <v>0</v>
      </c>
      <c r="BC80" s="61">
        <v>0</v>
      </c>
      <c r="BD80" s="61">
        <v>0</v>
      </c>
      <c r="BE80" s="61">
        <v>0</v>
      </c>
      <c r="BF80" s="61">
        <v>0</v>
      </c>
      <c r="BG80" s="61">
        <v>0</v>
      </c>
      <c r="BH80" s="61">
        <v>0</v>
      </c>
      <c r="BI80" s="61">
        <v>0</v>
      </c>
      <c r="BJ80" s="61">
        <v>0</v>
      </c>
      <c r="BK80" s="61">
        <v>0</v>
      </c>
      <c r="BL80" s="61">
        <v>0</v>
      </c>
      <c r="BM80" s="46">
        <v>0</v>
      </c>
      <c r="BN80" s="46">
        <v>0</v>
      </c>
      <c r="BO80" s="46">
        <v>0</v>
      </c>
      <c r="BP80" s="46">
        <v>0</v>
      </c>
      <c r="BQ80" s="46">
        <v>0</v>
      </c>
      <c r="BR80" s="46">
        <v>0</v>
      </c>
      <c r="BS80" s="46">
        <v>0</v>
      </c>
      <c r="BT80" s="46">
        <v>0</v>
      </c>
      <c r="BU80" s="46">
        <v>0</v>
      </c>
      <c r="BV80" s="46">
        <v>0</v>
      </c>
      <c r="BW80" s="46">
        <v>0</v>
      </c>
      <c r="BX80" s="46">
        <v>0</v>
      </c>
      <c r="BY80" s="46">
        <v>0</v>
      </c>
      <c r="BZ80" s="46">
        <v>0</v>
      </c>
      <c r="CA80" s="46">
        <v>0</v>
      </c>
      <c r="CB80" s="46">
        <v>0</v>
      </c>
    </row>
    <row r="81" spans="2:80" hidden="1" x14ac:dyDescent="0.35">
      <c r="B81" s="60" t="s">
        <v>38</v>
      </c>
      <c r="C81" s="43"/>
      <c r="D81" s="43"/>
      <c r="E81" s="44">
        <v>69044.790502976961</v>
      </c>
      <c r="F81" s="61">
        <v>0</v>
      </c>
      <c r="G81" s="61">
        <v>0</v>
      </c>
      <c r="H81" s="61">
        <v>0</v>
      </c>
      <c r="I81" s="61">
        <v>0</v>
      </c>
      <c r="J81" s="61">
        <v>252.38528841205192</v>
      </c>
      <c r="K81" s="61">
        <v>252.38528841205192</v>
      </c>
      <c r="L81" s="61">
        <v>252.38528841205192</v>
      </c>
      <c r="M81" s="61">
        <v>252.38528841205192</v>
      </c>
      <c r="N81" s="61">
        <v>252.38528841205192</v>
      </c>
      <c r="O81" s="61">
        <v>252.38528841205192</v>
      </c>
      <c r="P81" s="61">
        <v>252.38528841205192</v>
      </c>
      <c r="Q81" s="61">
        <v>252.38528841205192</v>
      </c>
      <c r="R81" s="61">
        <v>252.38528841205192</v>
      </c>
      <c r="S81" s="61">
        <v>252.38528841205192</v>
      </c>
      <c r="T81" s="61">
        <v>252.38528841205192</v>
      </c>
      <c r="U81" s="61">
        <v>252.38528841205192</v>
      </c>
      <c r="V81" s="61">
        <v>252.38528841205192</v>
      </c>
      <c r="W81" s="61">
        <v>252.38528841205192</v>
      </c>
      <c r="X81" s="61">
        <v>252.38528841205192</v>
      </c>
      <c r="Y81" s="61">
        <v>252.38528841205192</v>
      </c>
      <c r="Z81" s="61">
        <v>252.38528841205192</v>
      </c>
      <c r="AA81" s="61">
        <v>252.38528841205192</v>
      </c>
      <c r="AB81" s="61">
        <v>252.38528841205192</v>
      </c>
      <c r="AC81" s="61">
        <v>252.38528841205192</v>
      </c>
      <c r="AD81" s="61">
        <v>252.38528841205192</v>
      </c>
      <c r="AE81" s="61">
        <v>252.38528841205192</v>
      </c>
      <c r="AF81" s="61">
        <v>252.38528841205192</v>
      </c>
      <c r="AG81" s="61">
        <v>252.38528841205192</v>
      </c>
      <c r="AH81" s="61">
        <v>252.38528841205192</v>
      </c>
      <c r="AI81" s="61">
        <v>252.38528841205192</v>
      </c>
      <c r="AJ81" s="61">
        <v>0</v>
      </c>
      <c r="AK81" s="61">
        <v>0</v>
      </c>
      <c r="AL81" s="61">
        <v>0</v>
      </c>
      <c r="AM81" s="61">
        <v>0</v>
      </c>
      <c r="AN81" s="61">
        <v>0</v>
      </c>
      <c r="AO81" s="61">
        <v>0</v>
      </c>
      <c r="AP81" s="61">
        <v>0</v>
      </c>
      <c r="AQ81" s="61">
        <v>0</v>
      </c>
      <c r="AR81" s="61">
        <v>0</v>
      </c>
      <c r="AS81" s="61">
        <v>0</v>
      </c>
      <c r="AT81" s="61">
        <v>0</v>
      </c>
      <c r="AU81" s="61">
        <v>0</v>
      </c>
      <c r="AV81" s="61">
        <v>0</v>
      </c>
      <c r="AW81" s="61">
        <v>6942.5303338070689</v>
      </c>
      <c r="AX81" s="61">
        <v>6942.5303338070689</v>
      </c>
      <c r="AY81" s="61">
        <v>6942.5303338070689</v>
      </c>
      <c r="AZ81" s="61">
        <v>6942.5303338070689</v>
      </c>
      <c r="BA81" s="61">
        <v>6942.5303338070689</v>
      </c>
      <c r="BB81" s="61">
        <v>6942.5303338070689</v>
      </c>
      <c r="BC81" s="61">
        <v>6942.5303338070689</v>
      </c>
      <c r="BD81" s="61">
        <v>6942.5303338070689</v>
      </c>
      <c r="BE81" s="61">
        <v>6942.5303338070689</v>
      </c>
      <c r="BF81" s="61">
        <v>0</v>
      </c>
      <c r="BG81" s="61">
        <v>0</v>
      </c>
      <c r="BH81" s="61">
        <v>0</v>
      </c>
      <c r="BI81" s="61">
        <v>0</v>
      </c>
      <c r="BJ81" s="61">
        <v>0</v>
      </c>
      <c r="BK81" s="61">
        <v>0</v>
      </c>
      <c r="BL81" s="61">
        <v>0</v>
      </c>
      <c r="BM81" s="61">
        <v>0</v>
      </c>
      <c r="BN81" s="61">
        <v>0</v>
      </c>
      <c r="BO81" s="61">
        <v>0</v>
      </c>
      <c r="BP81" s="61">
        <v>0</v>
      </c>
      <c r="BQ81" s="61">
        <v>0</v>
      </c>
      <c r="BR81" s="61">
        <v>0</v>
      </c>
      <c r="BS81" s="61">
        <v>0</v>
      </c>
      <c r="BT81" s="61">
        <v>0</v>
      </c>
      <c r="BU81" s="61">
        <v>0</v>
      </c>
      <c r="BV81" s="61">
        <v>0</v>
      </c>
      <c r="BW81" s="61">
        <v>0</v>
      </c>
      <c r="BX81" s="61">
        <v>0</v>
      </c>
      <c r="BY81" s="61">
        <v>0</v>
      </c>
      <c r="BZ81" s="61">
        <v>0</v>
      </c>
      <c r="CA81" s="61">
        <v>0</v>
      </c>
      <c r="CB81" s="61">
        <v>0</v>
      </c>
    </row>
    <row r="82" spans="2:80" hidden="1" x14ac:dyDescent="0.35">
      <c r="B82" s="60" t="s">
        <v>39</v>
      </c>
      <c r="C82" s="43"/>
      <c r="D82" s="43"/>
      <c r="E82" s="44">
        <v>2770883.9299545512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0</v>
      </c>
      <c r="S82" s="61">
        <v>0</v>
      </c>
      <c r="T82" s="61">
        <v>0</v>
      </c>
      <c r="U82" s="61">
        <v>0</v>
      </c>
      <c r="V82" s="61">
        <v>0</v>
      </c>
      <c r="W82" s="61">
        <v>0</v>
      </c>
      <c r="X82" s="61">
        <v>681.99531044625667</v>
      </c>
      <c r="Y82" s="61">
        <v>1186.4849921462273</v>
      </c>
      <c r="Z82" s="61">
        <v>0</v>
      </c>
      <c r="AA82" s="61">
        <v>0</v>
      </c>
      <c r="AB82" s="61">
        <v>0</v>
      </c>
      <c r="AC82" s="61">
        <v>0</v>
      </c>
      <c r="AD82" s="61">
        <v>0</v>
      </c>
      <c r="AE82" s="61">
        <v>0</v>
      </c>
      <c r="AF82" s="61">
        <v>0</v>
      </c>
      <c r="AG82" s="61">
        <v>0</v>
      </c>
      <c r="AH82" s="61">
        <v>0</v>
      </c>
      <c r="AI82" s="61">
        <v>0</v>
      </c>
      <c r="AJ82" s="61">
        <v>0</v>
      </c>
      <c r="AK82" s="61">
        <v>0</v>
      </c>
      <c r="AL82" s="61">
        <v>9126.928346254037</v>
      </c>
      <c r="AM82" s="61">
        <v>14472.436812211999</v>
      </c>
      <c r="AN82" s="61">
        <v>19330.044467035572</v>
      </c>
      <c r="AO82" s="61">
        <v>22327.13827651443</v>
      </c>
      <c r="AP82" s="61">
        <v>16184.88035149202</v>
      </c>
      <c r="AQ82" s="61">
        <v>8222.8308028969659</v>
      </c>
      <c r="AR82" s="61">
        <v>11045.593615831745</v>
      </c>
      <c r="AS82" s="61">
        <v>12518.339431275979</v>
      </c>
      <c r="AT82" s="61">
        <v>7609.186713128538</v>
      </c>
      <c r="AU82" s="61">
        <v>0</v>
      </c>
      <c r="AV82" s="61">
        <v>0</v>
      </c>
      <c r="AW82" s="61">
        <v>147583.05371940066</v>
      </c>
      <c r="AX82" s="61">
        <v>178367.49924955427</v>
      </c>
      <c r="AY82" s="61">
        <v>200523.46710565739</v>
      </c>
      <c r="AZ82" s="61">
        <v>287105.50083834794</v>
      </c>
      <c r="BA82" s="61">
        <v>327137.91975920351</v>
      </c>
      <c r="BB82" s="61">
        <v>430174.06258157617</v>
      </c>
      <c r="BC82" s="61">
        <v>472955.07845044869</v>
      </c>
      <c r="BD82" s="61">
        <v>328441.02670170041</v>
      </c>
      <c r="BE82" s="61">
        <v>275890.4624294283</v>
      </c>
      <c r="BF82" s="61">
        <v>0</v>
      </c>
      <c r="BG82" s="61">
        <v>0</v>
      </c>
      <c r="BH82" s="61">
        <v>0</v>
      </c>
      <c r="BI82" s="61">
        <v>0</v>
      </c>
      <c r="BJ82" s="61">
        <v>0</v>
      </c>
      <c r="BK82" s="61">
        <v>0</v>
      </c>
      <c r="BL82" s="61">
        <v>0</v>
      </c>
      <c r="BM82" s="61">
        <v>0</v>
      </c>
      <c r="BN82" s="61">
        <v>0</v>
      </c>
      <c r="BO82" s="61">
        <v>0</v>
      </c>
      <c r="BP82" s="61">
        <v>0</v>
      </c>
      <c r="BQ82" s="61">
        <v>0</v>
      </c>
      <c r="BR82" s="61">
        <v>0</v>
      </c>
      <c r="BS82" s="61">
        <v>0</v>
      </c>
      <c r="BT82" s="61">
        <v>0</v>
      </c>
      <c r="BU82" s="61">
        <v>0</v>
      </c>
      <c r="BV82" s="61">
        <v>0</v>
      </c>
      <c r="BW82" s="61">
        <v>0</v>
      </c>
      <c r="BX82" s="61">
        <v>0</v>
      </c>
      <c r="BY82" s="61">
        <v>0</v>
      </c>
      <c r="BZ82" s="61">
        <v>0</v>
      </c>
      <c r="CA82" s="61">
        <v>0</v>
      </c>
      <c r="CB82" s="61">
        <v>0</v>
      </c>
    </row>
    <row r="83" spans="2:80" hidden="1" x14ac:dyDescent="0.35">
      <c r="B83" s="60" t="s">
        <v>40</v>
      </c>
      <c r="C83" s="43"/>
      <c r="D83" s="43"/>
      <c r="E83" s="44">
        <v>327671.81818334246</v>
      </c>
      <c r="F83" s="61">
        <v>0</v>
      </c>
      <c r="G83" s="61">
        <v>0</v>
      </c>
      <c r="H83" s="61">
        <v>0</v>
      </c>
      <c r="I83" s="61">
        <v>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1">
        <v>0</v>
      </c>
      <c r="R83" s="61">
        <v>0</v>
      </c>
      <c r="S83" s="61">
        <v>0</v>
      </c>
      <c r="T83" s="61">
        <v>0</v>
      </c>
      <c r="U83" s="61">
        <v>0</v>
      </c>
      <c r="V83" s="61">
        <v>0</v>
      </c>
      <c r="W83" s="61">
        <v>0</v>
      </c>
      <c r="X83" s="61">
        <v>0</v>
      </c>
      <c r="Y83" s="61">
        <v>0</v>
      </c>
      <c r="Z83" s="61">
        <v>0</v>
      </c>
      <c r="AA83" s="61">
        <v>0</v>
      </c>
      <c r="AB83" s="61">
        <v>0</v>
      </c>
      <c r="AC83" s="61">
        <v>0</v>
      </c>
      <c r="AD83" s="61">
        <v>0</v>
      </c>
      <c r="AE83" s="61">
        <v>0</v>
      </c>
      <c r="AF83" s="61">
        <v>0</v>
      </c>
      <c r="AG83" s="61">
        <v>0</v>
      </c>
      <c r="AH83" s="61">
        <v>0</v>
      </c>
      <c r="AI83" s="61">
        <v>0</v>
      </c>
      <c r="AJ83" s="61">
        <v>0</v>
      </c>
      <c r="AK83" s="61">
        <v>0</v>
      </c>
      <c r="AL83" s="61">
        <v>1312.40349974267</v>
      </c>
      <c r="AM83" s="61">
        <v>1312.40349974267</v>
      </c>
      <c r="AN83" s="61">
        <v>1312.40349974267</v>
      </c>
      <c r="AO83" s="61">
        <v>1312.40349974267</v>
      </c>
      <c r="AP83" s="61">
        <v>1312.40349974267</v>
      </c>
      <c r="AQ83" s="61">
        <v>0</v>
      </c>
      <c r="AR83" s="61">
        <v>0</v>
      </c>
      <c r="AS83" s="61">
        <v>0</v>
      </c>
      <c r="AT83" s="61">
        <v>0</v>
      </c>
      <c r="AU83" s="61">
        <v>0</v>
      </c>
      <c r="AV83" s="61">
        <v>126279.74096078362</v>
      </c>
      <c r="AW83" s="61">
        <v>176996.10815868303</v>
      </c>
      <c r="AX83" s="61">
        <v>17833.951565162519</v>
      </c>
      <c r="AY83" s="61">
        <v>0</v>
      </c>
      <c r="AZ83" s="61">
        <v>0</v>
      </c>
      <c r="BA83" s="61">
        <v>0</v>
      </c>
      <c r="BB83" s="61">
        <v>0</v>
      </c>
      <c r="BC83" s="61">
        <v>0</v>
      </c>
      <c r="BD83" s="61">
        <v>0</v>
      </c>
      <c r="BE83" s="61">
        <v>0</v>
      </c>
      <c r="BF83" s="61">
        <v>0</v>
      </c>
      <c r="BG83" s="61">
        <v>0</v>
      </c>
      <c r="BH83" s="61">
        <v>0</v>
      </c>
      <c r="BI83" s="61">
        <v>0</v>
      </c>
      <c r="BJ83" s="61">
        <v>0</v>
      </c>
      <c r="BK83" s="61">
        <v>0</v>
      </c>
      <c r="BL83" s="61">
        <v>0</v>
      </c>
      <c r="BM83" s="61">
        <v>0</v>
      </c>
      <c r="BN83" s="61">
        <v>0</v>
      </c>
      <c r="BO83" s="61">
        <v>0</v>
      </c>
      <c r="BP83" s="61">
        <v>0</v>
      </c>
      <c r="BQ83" s="61">
        <v>0</v>
      </c>
      <c r="BR83" s="61">
        <v>0</v>
      </c>
      <c r="BS83" s="61">
        <v>0</v>
      </c>
      <c r="BT83" s="61">
        <v>0</v>
      </c>
      <c r="BU83" s="61">
        <v>0</v>
      </c>
      <c r="BV83" s="61">
        <v>0</v>
      </c>
      <c r="BW83" s="61">
        <v>0</v>
      </c>
      <c r="BX83" s="61">
        <v>0</v>
      </c>
      <c r="BY83" s="61">
        <v>0</v>
      </c>
      <c r="BZ83" s="61">
        <v>0</v>
      </c>
      <c r="CA83" s="61">
        <v>0</v>
      </c>
      <c r="CB83" s="61">
        <v>0</v>
      </c>
    </row>
    <row r="84" spans="2:80" hidden="1" x14ac:dyDescent="0.35">
      <c r="B84" s="60" t="s">
        <v>41</v>
      </c>
      <c r="C84" s="43"/>
      <c r="D84" s="43"/>
      <c r="E84" s="44">
        <v>148461.82459724593</v>
      </c>
      <c r="F84" s="61">
        <v>0</v>
      </c>
      <c r="G84" s="61">
        <v>0</v>
      </c>
      <c r="H84" s="61">
        <v>0</v>
      </c>
      <c r="I84" s="61">
        <v>0</v>
      </c>
      <c r="J84" s="61">
        <v>121.14493843778493</v>
      </c>
      <c r="K84" s="61">
        <v>121.14493843778493</v>
      </c>
      <c r="L84" s="61">
        <v>121.14493843778493</v>
      </c>
      <c r="M84" s="61">
        <v>121.14493843778493</v>
      </c>
      <c r="N84" s="61">
        <v>121.14493843778493</v>
      </c>
      <c r="O84" s="61">
        <v>121.14493843778493</v>
      </c>
      <c r="P84" s="61">
        <v>121.14493843778493</v>
      </c>
      <c r="Q84" s="61">
        <v>121.14493843778493</v>
      </c>
      <c r="R84" s="61">
        <v>121.14493843778493</v>
      </c>
      <c r="S84" s="61">
        <v>121.14493843778493</v>
      </c>
      <c r="T84" s="61">
        <v>121.14493843778493</v>
      </c>
      <c r="U84" s="61">
        <v>121.14493843778493</v>
      </c>
      <c r="V84" s="61">
        <v>121.14493843778493</v>
      </c>
      <c r="W84" s="61">
        <v>121.14493843778493</v>
      </c>
      <c r="X84" s="61">
        <v>121.14493843778493</v>
      </c>
      <c r="Y84" s="61">
        <v>121.14493843778493</v>
      </c>
      <c r="Z84" s="61">
        <v>121.14493843778493</v>
      </c>
      <c r="AA84" s="61">
        <v>121.14493843778493</v>
      </c>
      <c r="AB84" s="61">
        <v>121.14493843778493</v>
      </c>
      <c r="AC84" s="61">
        <v>121.14493843778493</v>
      </c>
      <c r="AD84" s="61">
        <v>121.14493843778493</v>
      </c>
      <c r="AE84" s="61">
        <v>121.14493843778493</v>
      </c>
      <c r="AF84" s="61">
        <v>121.14493843778493</v>
      </c>
      <c r="AG84" s="61">
        <v>121.14493843778493</v>
      </c>
      <c r="AH84" s="61">
        <v>121.14493843778493</v>
      </c>
      <c r="AI84" s="61">
        <v>121.14493843778493</v>
      </c>
      <c r="AJ84" s="61">
        <v>0</v>
      </c>
      <c r="AK84" s="61">
        <v>0</v>
      </c>
      <c r="AL84" s="61">
        <v>0</v>
      </c>
      <c r="AM84" s="61">
        <v>0</v>
      </c>
      <c r="AN84" s="61">
        <v>0</v>
      </c>
      <c r="AO84" s="61">
        <v>0</v>
      </c>
      <c r="AP84" s="61">
        <v>0</v>
      </c>
      <c r="AQ84" s="61">
        <v>0</v>
      </c>
      <c r="AR84" s="61">
        <v>0</v>
      </c>
      <c r="AS84" s="61">
        <v>0</v>
      </c>
      <c r="AT84" s="61">
        <v>0</v>
      </c>
      <c r="AU84" s="61">
        <v>0</v>
      </c>
      <c r="AV84" s="61">
        <v>0</v>
      </c>
      <c r="AW84" s="61">
        <v>16145.784021984835</v>
      </c>
      <c r="AX84" s="61">
        <v>16145.784021984835</v>
      </c>
      <c r="AY84" s="61">
        <v>16145.784021984835</v>
      </c>
      <c r="AZ84" s="61">
        <v>16145.784021984835</v>
      </c>
      <c r="BA84" s="61">
        <v>16145.784021984835</v>
      </c>
      <c r="BB84" s="61">
        <v>16145.784021984835</v>
      </c>
      <c r="BC84" s="61">
        <v>16145.784021984835</v>
      </c>
      <c r="BD84" s="61">
        <v>16145.784021984835</v>
      </c>
      <c r="BE84" s="61">
        <v>16145.784021984835</v>
      </c>
      <c r="BF84" s="61">
        <v>0</v>
      </c>
      <c r="BG84" s="61">
        <v>0</v>
      </c>
      <c r="BH84" s="61">
        <v>0</v>
      </c>
      <c r="BI84" s="61">
        <v>0</v>
      </c>
      <c r="BJ84" s="61">
        <v>0</v>
      </c>
      <c r="BK84" s="61">
        <v>0</v>
      </c>
      <c r="BL84" s="61">
        <v>0</v>
      </c>
      <c r="BM84" s="61">
        <v>0</v>
      </c>
      <c r="BN84" s="61">
        <v>0</v>
      </c>
      <c r="BO84" s="61">
        <v>0</v>
      </c>
      <c r="BP84" s="61">
        <v>0</v>
      </c>
      <c r="BQ84" s="61">
        <v>0</v>
      </c>
      <c r="BR84" s="61">
        <v>0</v>
      </c>
      <c r="BS84" s="61">
        <v>0</v>
      </c>
      <c r="BT84" s="61">
        <v>0</v>
      </c>
      <c r="BU84" s="61">
        <v>0</v>
      </c>
      <c r="BV84" s="61">
        <v>0</v>
      </c>
      <c r="BW84" s="61">
        <v>0</v>
      </c>
      <c r="BX84" s="61">
        <v>0</v>
      </c>
      <c r="BY84" s="61">
        <v>0</v>
      </c>
      <c r="BZ84" s="61">
        <v>0</v>
      </c>
      <c r="CA84" s="61">
        <v>0</v>
      </c>
      <c r="CB84" s="61">
        <v>0</v>
      </c>
    </row>
    <row r="85" spans="2:80" hidden="1" x14ac:dyDescent="0.35">
      <c r="B85" s="60" t="s">
        <v>42</v>
      </c>
      <c r="C85" s="43"/>
      <c r="D85" s="43"/>
      <c r="E85" s="44">
        <v>71312.403499742679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0</v>
      </c>
      <c r="S85" s="61">
        <v>0</v>
      </c>
      <c r="T85" s="61">
        <v>0</v>
      </c>
      <c r="U85" s="61">
        <v>0</v>
      </c>
      <c r="V85" s="61">
        <v>0</v>
      </c>
      <c r="W85" s="61">
        <v>218.73391662377833</v>
      </c>
      <c r="X85" s="61">
        <v>218.73391662377833</v>
      </c>
      <c r="Y85" s="61">
        <v>218.73391662377833</v>
      </c>
      <c r="Z85" s="61">
        <v>218.73391662377833</v>
      </c>
      <c r="AA85" s="61">
        <v>218.73391662377833</v>
      </c>
      <c r="AB85" s="61">
        <v>218.73391662377833</v>
      </c>
      <c r="AC85" s="61">
        <v>0</v>
      </c>
      <c r="AD85" s="61">
        <v>0</v>
      </c>
      <c r="AE85" s="61">
        <v>0</v>
      </c>
      <c r="AF85" s="61">
        <v>0</v>
      </c>
      <c r="AG85" s="61">
        <v>0</v>
      </c>
      <c r="AH85" s="61">
        <v>0</v>
      </c>
      <c r="AI85" s="61">
        <v>0</v>
      </c>
      <c r="AJ85" s="61">
        <v>0</v>
      </c>
      <c r="AK85" s="61">
        <v>0</v>
      </c>
      <c r="AL85" s="61">
        <v>0</v>
      </c>
      <c r="AM85" s="61">
        <v>0</v>
      </c>
      <c r="AN85" s="61">
        <v>0</v>
      </c>
      <c r="AO85" s="61">
        <v>0</v>
      </c>
      <c r="AP85" s="61">
        <v>0</v>
      </c>
      <c r="AQ85" s="61">
        <v>0</v>
      </c>
      <c r="AR85" s="61">
        <v>0</v>
      </c>
      <c r="AS85" s="61">
        <v>0</v>
      </c>
      <c r="AT85" s="61">
        <v>0</v>
      </c>
      <c r="AU85" s="61">
        <v>0</v>
      </c>
      <c r="AV85" s="61">
        <v>0</v>
      </c>
      <c r="AW85" s="61">
        <v>7777.7777777777783</v>
      </c>
      <c r="AX85" s="61">
        <v>7777.7777777777783</v>
      </c>
      <c r="AY85" s="61">
        <v>7777.7777777777783</v>
      </c>
      <c r="AZ85" s="61">
        <v>7777.7777777777783</v>
      </c>
      <c r="BA85" s="61">
        <v>7777.7777777777783</v>
      </c>
      <c r="BB85" s="61">
        <v>7777.7777777777783</v>
      </c>
      <c r="BC85" s="61">
        <v>7777.7777777777783</v>
      </c>
      <c r="BD85" s="61">
        <v>7777.7777777777783</v>
      </c>
      <c r="BE85" s="61">
        <v>7777.7777777777783</v>
      </c>
      <c r="BF85" s="61">
        <v>0</v>
      </c>
      <c r="BG85" s="61">
        <v>0</v>
      </c>
      <c r="BH85" s="61">
        <v>0</v>
      </c>
      <c r="BI85" s="61">
        <v>0</v>
      </c>
      <c r="BJ85" s="61">
        <v>0</v>
      </c>
      <c r="BK85" s="61">
        <v>0</v>
      </c>
      <c r="BL85" s="61">
        <v>0</v>
      </c>
      <c r="BM85" s="61">
        <v>0</v>
      </c>
      <c r="BN85" s="61">
        <v>0</v>
      </c>
      <c r="BO85" s="61">
        <v>0</v>
      </c>
      <c r="BP85" s="61">
        <v>0</v>
      </c>
      <c r="BQ85" s="61">
        <v>0</v>
      </c>
      <c r="BR85" s="61">
        <v>0</v>
      </c>
      <c r="BS85" s="61">
        <v>0</v>
      </c>
      <c r="BT85" s="61">
        <v>0</v>
      </c>
      <c r="BU85" s="61">
        <v>0</v>
      </c>
      <c r="BV85" s="61">
        <v>0</v>
      </c>
      <c r="BW85" s="61">
        <v>0</v>
      </c>
      <c r="BX85" s="61">
        <v>0</v>
      </c>
      <c r="BY85" s="61">
        <v>0</v>
      </c>
      <c r="BZ85" s="61">
        <v>0</v>
      </c>
      <c r="CA85" s="61">
        <v>0</v>
      </c>
      <c r="CB85" s="61">
        <v>0</v>
      </c>
    </row>
    <row r="86" spans="2:80" hidden="1" x14ac:dyDescent="0.35">
      <c r="B86" s="60" t="s">
        <v>43</v>
      </c>
      <c r="C86" s="43"/>
      <c r="D86" s="43"/>
      <c r="E86" s="44">
        <v>302538.96479375003</v>
      </c>
      <c r="F86" s="61">
        <v>0</v>
      </c>
      <c r="G86" s="61">
        <v>0</v>
      </c>
      <c r="H86" s="61">
        <v>0</v>
      </c>
      <c r="I86" s="61">
        <v>0</v>
      </c>
      <c r="J86" s="61">
        <v>0</v>
      </c>
      <c r="K86" s="61">
        <v>0</v>
      </c>
      <c r="L86" s="61">
        <v>0</v>
      </c>
      <c r="M86" s="61">
        <v>0</v>
      </c>
      <c r="N86" s="61">
        <v>0</v>
      </c>
      <c r="O86" s="61">
        <v>0</v>
      </c>
      <c r="P86" s="61">
        <v>0</v>
      </c>
      <c r="Q86" s="61">
        <v>0</v>
      </c>
      <c r="R86" s="61">
        <v>0</v>
      </c>
      <c r="S86" s="61">
        <v>0</v>
      </c>
      <c r="T86" s="61">
        <v>0</v>
      </c>
      <c r="U86" s="61">
        <v>0</v>
      </c>
      <c r="V86" s="61">
        <v>0</v>
      </c>
      <c r="W86" s="61">
        <v>0</v>
      </c>
      <c r="X86" s="61">
        <v>0</v>
      </c>
      <c r="Y86" s="61">
        <v>0</v>
      </c>
      <c r="Z86" s="61">
        <v>0</v>
      </c>
      <c r="AA86" s="61">
        <v>0</v>
      </c>
      <c r="AB86" s="61">
        <v>0</v>
      </c>
      <c r="AC86" s="61">
        <v>0</v>
      </c>
      <c r="AD86" s="61">
        <v>0</v>
      </c>
      <c r="AE86" s="61">
        <v>0</v>
      </c>
      <c r="AF86" s="61">
        <v>0</v>
      </c>
      <c r="AG86" s="61">
        <v>0</v>
      </c>
      <c r="AH86" s="61">
        <v>0</v>
      </c>
      <c r="AI86" s="61">
        <v>0</v>
      </c>
      <c r="AJ86" s="61">
        <v>0</v>
      </c>
      <c r="AK86" s="61">
        <v>0</v>
      </c>
      <c r="AL86" s="61">
        <v>0</v>
      </c>
      <c r="AM86" s="61">
        <v>0</v>
      </c>
      <c r="AN86" s="61">
        <v>0</v>
      </c>
      <c r="AO86" s="61">
        <v>0</v>
      </c>
      <c r="AP86" s="61">
        <v>0</v>
      </c>
      <c r="AQ86" s="61">
        <v>0</v>
      </c>
      <c r="AR86" s="61">
        <v>0</v>
      </c>
      <c r="AS86" s="61">
        <v>0</v>
      </c>
      <c r="AT86" s="61">
        <v>0</v>
      </c>
      <c r="AU86" s="61">
        <v>0</v>
      </c>
      <c r="AV86" s="61">
        <v>0</v>
      </c>
      <c r="AW86" s="61">
        <v>0</v>
      </c>
      <c r="AX86" s="61">
        <v>0</v>
      </c>
      <c r="AY86" s="61">
        <v>0</v>
      </c>
      <c r="AZ86" s="61">
        <v>0</v>
      </c>
      <c r="BA86" s="61">
        <v>0</v>
      </c>
      <c r="BB86" s="61">
        <v>0</v>
      </c>
      <c r="BC86" s="61">
        <v>0</v>
      </c>
      <c r="BD86" s="61">
        <v>0</v>
      </c>
      <c r="BE86" s="61">
        <v>302538.96479375003</v>
      </c>
      <c r="BF86" s="61">
        <v>0</v>
      </c>
      <c r="BG86" s="61">
        <v>0</v>
      </c>
      <c r="BH86" s="61">
        <v>0</v>
      </c>
      <c r="BI86" s="61">
        <v>0</v>
      </c>
      <c r="BJ86" s="61">
        <v>0</v>
      </c>
      <c r="BK86" s="61">
        <v>0</v>
      </c>
      <c r="BL86" s="61">
        <v>0</v>
      </c>
      <c r="BM86" s="61">
        <v>0</v>
      </c>
      <c r="BN86" s="61">
        <v>0</v>
      </c>
      <c r="BO86" s="61">
        <v>0</v>
      </c>
      <c r="BP86" s="61">
        <v>0</v>
      </c>
      <c r="BQ86" s="61">
        <v>0</v>
      </c>
      <c r="BR86" s="61">
        <v>0</v>
      </c>
      <c r="BS86" s="61">
        <v>0</v>
      </c>
      <c r="BT86" s="61">
        <v>0</v>
      </c>
      <c r="BU86" s="61">
        <v>0</v>
      </c>
      <c r="BV86" s="61">
        <v>0</v>
      </c>
      <c r="BW86" s="61">
        <v>0</v>
      </c>
      <c r="BX86" s="61">
        <v>0</v>
      </c>
      <c r="BY86" s="61">
        <v>0</v>
      </c>
      <c r="BZ86" s="61">
        <v>0</v>
      </c>
      <c r="CA86" s="61">
        <v>0</v>
      </c>
      <c r="CB86" s="61">
        <v>0</v>
      </c>
    </row>
    <row r="87" spans="2:80" hidden="1" x14ac:dyDescent="0.35">
      <c r="B87" s="64" t="s">
        <v>44</v>
      </c>
      <c r="C87" s="65"/>
      <c r="D87" s="65"/>
      <c r="E87" s="44">
        <v>0</v>
      </c>
      <c r="F87" s="66">
        <v>0</v>
      </c>
      <c r="G87" s="66">
        <v>0</v>
      </c>
      <c r="H87" s="61">
        <v>0</v>
      </c>
      <c r="I87" s="61">
        <v>0</v>
      </c>
      <c r="J87" s="61">
        <v>0</v>
      </c>
      <c r="K87" s="61">
        <v>0</v>
      </c>
      <c r="L87" s="61">
        <v>0</v>
      </c>
      <c r="M87" s="61">
        <v>0</v>
      </c>
      <c r="N87" s="61">
        <v>0</v>
      </c>
      <c r="O87" s="61">
        <v>0</v>
      </c>
      <c r="P87" s="61">
        <v>0</v>
      </c>
      <c r="Q87" s="61">
        <v>0</v>
      </c>
      <c r="R87" s="61">
        <v>0</v>
      </c>
      <c r="S87" s="61">
        <v>0</v>
      </c>
      <c r="T87" s="61">
        <v>0</v>
      </c>
      <c r="U87" s="61">
        <v>0</v>
      </c>
      <c r="V87" s="61">
        <v>0</v>
      </c>
      <c r="W87" s="61">
        <v>0</v>
      </c>
      <c r="X87" s="61">
        <v>0</v>
      </c>
      <c r="Y87" s="61">
        <v>0</v>
      </c>
      <c r="Z87" s="61">
        <v>0</v>
      </c>
      <c r="AA87" s="61">
        <v>0</v>
      </c>
      <c r="AB87" s="61">
        <v>0</v>
      </c>
      <c r="AC87" s="61">
        <v>0</v>
      </c>
      <c r="AD87" s="61">
        <v>0</v>
      </c>
      <c r="AE87" s="61">
        <v>0</v>
      </c>
      <c r="AF87" s="61">
        <v>0</v>
      </c>
      <c r="AG87" s="61">
        <v>0</v>
      </c>
      <c r="AH87" s="61">
        <v>0</v>
      </c>
      <c r="AI87" s="61">
        <v>0</v>
      </c>
      <c r="AJ87" s="61">
        <v>0</v>
      </c>
      <c r="AK87" s="61">
        <v>0</v>
      </c>
      <c r="AL87" s="61">
        <v>0</v>
      </c>
      <c r="AM87" s="61">
        <v>0</v>
      </c>
      <c r="AN87" s="61">
        <v>0</v>
      </c>
      <c r="AO87" s="61">
        <v>0</v>
      </c>
      <c r="AP87" s="61">
        <v>0</v>
      </c>
      <c r="AQ87" s="61">
        <v>0</v>
      </c>
      <c r="AR87" s="61">
        <v>0</v>
      </c>
      <c r="AS87" s="61">
        <v>0</v>
      </c>
      <c r="AT87" s="61">
        <v>0</v>
      </c>
      <c r="AU87" s="61">
        <v>0</v>
      </c>
      <c r="AV87" s="61">
        <v>0</v>
      </c>
      <c r="AW87" s="61">
        <v>0</v>
      </c>
      <c r="AX87" s="61">
        <v>0</v>
      </c>
      <c r="AY87" s="61">
        <v>0</v>
      </c>
      <c r="AZ87" s="61">
        <v>0</v>
      </c>
      <c r="BA87" s="61">
        <v>0</v>
      </c>
      <c r="BB87" s="61">
        <v>0</v>
      </c>
      <c r="BC87" s="61">
        <v>0</v>
      </c>
      <c r="BD87" s="61">
        <v>0</v>
      </c>
      <c r="BE87" s="61">
        <v>0</v>
      </c>
      <c r="BF87" s="61">
        <v>0</v>
      </c>
      <c r="BG87" s="61">
        <v>0</v>
      </c>
      <c r="BH87" s="61">
        <v>0</v>
      </c>
      <c r="BI87" s="61">
        <v>0</v>
      </c>
      <c r="BJ87" s="61">
        <v>0</v>
      </c>
      <c r="BK87" s="61">
        <v>0</v>
      </c>
      <c r="BL87" s="61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</row>
    <row r="88" spans="2:80" hidden="1" x14ac:dyDescent="0.35">
      <c r="B88" s="60" t="s">
        <v>45</v>
      </c>
      <c r="C88" s="43"/>
      <c r="D88" s="43"/>
      <c r="E88" s="44">
        <v>57781.092959402784</v>
      </c>
      <c r="F88" s="61">
        <v>0</v>
      </c>
      <c r="G88" s="61">
        <v>0</v>
      </c>
      <c r="H88" s="61">
        <v>0</v>
      </c>
      <c r="I88" s="61">
        <v>0</v>
      </c>
      <c r="J88" s="61">
        <v>0</v>
      </c>
      <c r="K88" s="61">
        <v>0</v>
      </c>
      <c r="L88" s="61">
        <v>0</v>
      </c>
      <c r="M88" s="61">
        <v>0</v>
      </c>
      <c r="N88" s="61">
        <v>0</v>
      </c>
      <c r="O88" s="61">
        <v>0</v>
      </c>
      <c r="P88" s="61">
        <v>0</v>
      </c>
      <c r="Q88" s="61">
        <v>0</v>
      </c>
      <c r="R88" s="61">
        <v>0</v>
      </c>
      <c r="S88" s="61">
        <v>0</v>
      </c>
      <c r="T88" s="61">
        <v>0</v>
      </c>
      <c r="U88" s="61">
        <v>0</v>
      </c>
      <c r="V88" s="61">
        <v>0</v>
      </c>
      <c r="W88" s="61">
        <v>1345.95</v>
      </c>
      <c r="X88" s="61">
        <v>1222.3461806706605</v>
      </c>
      <c r="Y88" s="61">
        <v>1224.8640136679096</v>
      </c>
      <c r="Z88" s="61">
        <v>1227.3870329888878</v>
      </c>
      <c r="AA88" s="61">
        <v>1229.915249316573</v>
      </c>
      <c r="AB88" s="61">
        <v>1232.4486733559479</v>
      </c>
      <c r="AC88" s="61">
        <v>1234.9873158340463</v>
      </c>
      <c r="AD88" s="61">
        <v>1237.5311874999968</v>
      </c>
      <c r="AE88" s="61">
        <v>1240.080299125071</v>
      </c>
      <c r="AF88" s="61">
        <v>1242.634661502726</v>
      </c>
      <c r="AG88" s="61">
        <v>1245.1942854486531</v>
      </c>
      <c r="AH88" s="61">
        <v>1247.7591818008209</v>
      </c>
      <c r="AI88" s="61">
        <v>1250.3293614195236</v>
      </c>
      <c r="AJ88" s="61">
        <v>1252.9048351874249</v>
      </c>
      <c r="AK88" s="61">
        <v>1255.4856140096051</v>
      </c>
      <c r="AL88" s="61">
        <v>1258.071708813608</v>
      </c>
      <c r="AM88" s="61">
        <v>1260.6631305494852</v>
      </c>
      <c r="AN88" s="61">
        <v>1263.2598901898446</v>
      </c>
      <c r="AO88" s="61">
        <v>1265.861998729895</v>
      </c>
      <c r="AP88" s="61">
        <v>1268.4694671874947</v>
      </c>
      <c r="AQ88" s="61">
        <v>1271.0823066031955</v>
      </c>
      <c r="AR88" s="61">
        <v>1273.7005280402921</v>
      </c>
      <c r="AS88" s="61">
        <v>1276.3241425848673</v>
      </c>
      <c r="AT88" s="61">
        <v>1278.9531613458396</v>
      </c>
      <c r="AU88" s="61">
        <v>1281.5875954550097</v>
      </c>
      <c r="AV88" s="61">
        <v>1284.2274560671087</v>
      </c>
      <c r="AW88" s="61">
        <v>1286.8727543598436</v>
      </c>
      <c r="AX88" s="61">
        <v>3382.1993304559128</v>
      </c>
      <c r="AY88" s="61">
        <v>3389.1661073086243</v>
      </c>
      <c r="AZ88" s="61">
        <v>3396.1472345809802</v>
      </c>
      <c r="BA88" s="61">
        <v>3403.1427418324965</v>
      </c>
      <c r="BB88" s="61">
        <v>3410.1526586835748</v>
      </c>
      <c r="BC88" s="61">
        <v>3417.177014815632</v>
      </c>
      <c r="BD88" s="61">
        <v>3424.2158399712225</v>
      </c>
      <c r="BE88" s="61">
        <v>0</v>
      </c>
      <c r="BF88" s="61">
        <v>0</v>
      </c>
      <c r="BG88" s="61">
        <v>0</v>
      </c>
      <c r="BH88" s="61">
        <v>0</v>
      </c>
      <c r="BI88" s="61">
        <v>0</v>
      </c>
      <c r="BJ88" s="61">
        <v>0</v>
      </c>
      <c r="BK88" s="61">
        <v>0</v>
      </c>
      <c r="BL88" s="61">
        <v>0</v>
      </c>
      <c r="BM88" s="61">
        <v>0</v>
      </c>
      <c r="BN88" s="61">
        <v>0</v>
      </c>
      <c r="BO88" s="61">
        <v>0</v>
      </c>
      <c r="BP88" s="61">
        <v>0</v>
      </c>
      <c r="BQ88" s="61">
        <v>0</v>
      </c>
      <c r="BR88" s="61">
        <v>0</v>
      </c>
      <c r="BS88" s="61">
        <v>0</v>
      </c>
      <c r="BT88" s="61">
        <v>0</v>
      </c>
      <c r="BU88" s="61">
        <v>0</v>
      </c>
      <c r="BV88" s="61">
        <v>0</v>
      </c>
      <c r="BW88" s="61">
        <v>0</v>
      </c>
      <c r="BX88" s="61">
        <v>0</v>
      </c>
      <c r="BY88" s="61">
        <v>0</v>
      </c>
      <c r="BZ88" s="61">
        <v>0</v>
      </c>
      <c r="CA88" s="61">
        <v>0</v>
      </c>
      <c r="CB88" s="61">
        <v>0</v>
      </c>
    </row>
    <row r="89" spans="2:80" hidden="1" x14ac:dyDescent="0.35">
      <c r="B89" s="64" t="s">
        <v>46</v>
      </c>
      <c r="C89" s="65"/>
      <c r="D89" s="65"/>
      <c r="E89" s="44">
        <v>0</v>
      </c>
      <c r="F89" s="66">
        <v>0</v>
      </c>
      <c r="G89" s="66">
        <v>0</v>
      </c>
      <c r="H89" s="81">
        <v>0</v>
      </c>
      <c r="I89" s="81">
        <v>0</v>
      </c>
      <c r="J89" s="81">
        <v>0</v>
      </c>
      <c r="K89" s="81">
        <v>0</v>
      </c>
      <c r="L89" s="81">
        <v>0</v>
      </c>
      <c r="M89" s="81">
        <v>0</v>
      </c>
      <c r="N89" s="81">
        <v>0</v>
      </c>
      <c r="O89" s="81">
        <v>0</v>
      </c>
      <c r="P89" s="81">
        <v>0</v>
      </c>
      <c r="Q89" s="81">
        <v>0</v>
      </c>
      <c r="R89" s="81">
        <v>0</v>
      </c>
      <c r="S89" s="81">
        <v>0</v>
      </c>
      <c r="T89" s="81">
        <v>0</v>
      </c>
      <c r="U89" s="81">
        <v>0</v>
      </c>
      <c r="V89" s="81">
        <v>0</v>
      </c>
      <c r="W89" s="81">
        <v>0</v>
      </c>
      <c r="X89" s="81">
        <v>0</v>
      </c>
      <c r="Y89" s="81">
        <v>0</v>
      </c>
      <c r="Z89" s="81">
        <v>0</v>
      </c>
      <c r="AA89" s="81">
        <v>0</v>
      </c>
      <c r="AB89" s="81">
        <v>0</v>
      </c>
      <c r="AC89" s="81">
        <v>0</v>
      </c>
      <c r="AD89" s="81">
        <v>0</v>
      </c>
      <c r="AE89" s="81">
        <v>0</v>
      </c>
      <c r="AF89" s="81">
        <v>0</v>
      </c>
      <c r="AG89" s="81">
        <v>0</v>
      </c>
      <c r="AH89" s="81">
        <v>0</v>
      </c>
      <c r="AI89" s="81">
        <v>0</v>
      </c>
      <c r="AJ89" s="81">
        <v>0</v>
      </c>
      <c r="AK89" s="81">
        <v>0</v>
      </c>
      <c r="AL89" s="81">
        <v>0</v>
      </c>
      <c r="AM89" s="81">
        <v>0</v>
      </c>
      <c r="AN89" s="81">
        <v>0</v>
      </c>
      <c r="AO89" s="81">
        <v>0</v>
      </c>
      <c r="AP89" s="81">
        <v>0</v>
      </c>
      <c r="AQ89" s="81">
        <v>0</v>
      </c>
      <c r="AR89" s="81">
        <v>0</v>
      </c>
      <c r="AS89" s="81">
        <v>0</v>
      </c>
      <c r="AT89" s="81">
        <v>0</v>
      </c>
      <c r="AU89" s="81">
        <v>0</v>
      </c>
      <c r="AV89" s="81">
        <v>0</v>
      </c>
      <c r="AW89" s="81">
        <v>0</v>
      </c>
      <c r="AX89" s="81">
        <v>0</v>
      </c>
      <c r="AY89" s="81">
        <v>0</v>
      </c>
      <c r="AZ89" s="81">
        <v>0</v>
      </c>
      <c r="BA89" s="81">
        <v>0</v>
      </c>
      <c r="BB89" s="81">
        <v>0</v>
      </c>
      <c r="BC89" s="81">
        <v>0</v>
      </c>
      <c r="BD89" s="81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</row>
    <row r="90" spans="2:80" ht="15" hidden="1" thickBot="1" x14ac:dyDescent="0.4">
      <c r="B90" s="60" t="s">
        <v>47</v>
      </c>
      <c r="C90" s="43"/>
      <c r="D90" s="43"/>
      <c r="E90" s="73"/>
      <c r="F90" s="61">
        <v>0</v>
      </c>
      <c r="G90" s="61">
        <v>0</v>
      </c>
      <c r="H90" s="61">
        <v>0</v>
      </c>
      <c r="I90" s="61">
        <v>0</v>
      </c>
      <c r="J90" s="61">
        <v>0</v>
      </c>
      <c r="K90" s="61">
        <v>0</v>
      </c>
      <c r="L90" s="61">
        <v>0</v>
      </c>
      <c r="M90" s="61">
        <v>0</v>
      </c>
      <c r="N90" s="61">
        <v>0</v>
      </c>
      <c r="O90" s="61">
        <v>0</v>
      </c>
      <c r="P90" s="61">
        <v>0</v>
      </c>
      <c r="Q90" s="61">
        <v>0</v>
      </c>
      <c r="R90" s="61">
        <v>0</v>
      </c>
      <c r="S90" s="61">
        <v>0</v>
      </c>
      <c r="T90" s="61">
        <v>0</v>
      </c>
      <c r="U90" s="61">
        <v>0</v>
      </c>
      <c r="V90" s="61">
        <v>0</v>
      </c>
      <c r="W90" s="61">
        <v>0</v>
      </c>
      <c r="X90" s="61">
        <v>0</v>
      </c>
      <c r="Y90" s="61">
        <v>0</v>
      </c>
      <c r="Z90" s="61">
        <v>0</v>
      </c>
      <c r="AA90" s="61">
        <v>0</v>
      </c>
      <c r="AB90" s="61">
        <v>0</v>
      </c>
      <c r="AC90" s="61">
        <v>0</v>
      </c>
      <c r="AD90" s="61">
        <v>0</v>
      </c>
      <c r="AE90" s="61">
        <v>0</v>
      </c>
      <c r="AF90" s="61">
        <v>0</v>
      </c>
      <c r="AG90" s="61">
        <v>0</v>
      </c>
      <c r="AH90" s="61">
        <v>0</v>
      </c>
      <c r="AI90" s="61">
        <v>0</v>
      </c>
      <c r="AJ90" s="61">
        <v>0</v>
      </c>
      <c r="AK90" s="61">
        <v>0</v>
      </c>
      <c r="AL90" s="61">
        <v>0</v>
      </c>
      <c r="AM90" s="61">
        <v>0</v>
      </c>
      <c r="AN90" s="61">
        <v>0</v>
      </c>
      <c r="AO90" s="61">
        <v>0</v>
      </c>
      <c r="AP90" s="61">
        <v>0</v>
      </c>
      <c r="AQ90" s="61">
        <v>0</v>
      </c>
      <c r="AR90" s="61">
        <v>0</v>
      </c>
      <c r="AS90" s="61">
        <v>0</v>
      </c>
      <c r="AT90" s="61">
        <v>0</v>
      </c>
      <c r="AU90" s="61">
        <v>0</v>
      </c>
      <c r="AV90" s="61">
        <v>0</v>
      </c>
      <c r="AW90" s="61">
        <v>0</v>
      </c>
      <c r="AX90" s="61">
        <v>0</v>
      </c>
      <c r="AY90" s="61">
        <v>0</v>
      </c>
      <c r="AZ90" s="61">
        <v>0</v>
      </c>
      <c r="BA90" s="61">
        <v>0</v>
      </c>
      <c r="BB90" s="61"/>
      <c r="BC90" s="61">
        <v>0</v>
      </c>
      <c r="BD90" s="61">
        <v>0</v>
      </c>
      <c r="BE90" s="61">
        <v>0</v>
      </c>
      <c r="BF90" s="61">
        <v>0</v>
      </c>
      <c r="BG90" s="61">
        <v>0</v>
      </c>
      <c r="BH90" s="61">
        <v>0</v>
      </c>
      <c r="BI90" s="61">
        <v>0</v>
      </c>
      <c r="BJ90" s="61">
        <v>0</v>
      </c>
      <c r="BK90" s="61">
        <v>0</v>
      </c>
      <c r="BL90" s="61">
        <v>0</v>
      </c>
      <c r="BM90" s="61">
        <v>0</v>
      </c>
      <c r="BN90" s="61">
        <v>0</v>
      </c>
      <c r="BO90" s="61">
        <v>0</v>
      </c>
      <c r="BP90" s="61">
        <v>0</v>
      </c>
      <c r="BQ90" s="61">
        <v>0</v>
      </c>
      <c r="BR90" s="61">
        <v>0</v>
      </c>
      <c r="BS90" s="61">
        <v>0</v>
      </c>
      <c r="BT90" s="61">
        <v>0</v>
      </c>
      <c r="BU90" s="61">
        <v>0</v>
      </c>
      <c r="BV90" s="61">
        <v>0</v>
      </c>
      <c r="BW90" s="61">
        <v>0</v>
      </c>
      <c r="BX90" s="61">
        <v>0</v>
      </c>
      <c r="BY90" s="61">
        <v>0</v>
      </c>
      <c r="BZ90" s="61">
        <v>0</v>
      </c>
      <c r="CA90" s="61">
        <v>0</v>
      </c>
      <c r="CB90" s="61">
        <v>0</v>
      </c>
    </row>
    <row r="91" spans="2:80" ht="15" hidden="1" thickTop="1" x14ac:dyDescent="0.35">
      <c r="B91" s="53" t="s">
        <v>48</v>
      </c>
      <c r="C91" s="53"/>
      <c r="D91" s="53"/>
      <c r="E91" s="75">
        <v>4321143.7040740168</v>
      </c>
      <c r="F91" s="74">
        <v>0</v>
      </c>
      <c r="G91" s="74">
        <v>0</v>
      </c>
      <c r="H91" s="74">
        <v>1451.246836965036</v>
      </c>
      <c r="I91" s="74">
        <v>53787.755018013406</v>
      </c>
      <c r="J91" s="74">
        <v>373.53022684983682</v>
      </c>
      <c r="K91" s="74">
        <v>373.53022684983682</v>
      </c>
      <c r="L91" s="74">
        <v>373.53022684983682</v>
      </c>
      <c r="M91" s="74">
        <v>373.53022684983682</v>
      </c>
      <c r="N91" s="74">
        <v>373.53022684983682</v>
      </c>
      <c r="O91" s="74">
        <v>373.53022684983682</v>
      </c>
      <c r="P91" s="74">
        <v>373.53022684983682</v>
      </c>
      <c r="Q91" s="74">
        <v>373.53022684983682</v>
      </c>
      <c r="R91" s="74">
        <v>373.53022684983682</v>
      </c>
      <c r="S91" s="74">
        <v>373.53022684983682</v>
      </c>
      <c r="T91" s="74">
        <v>373.53022684983682</v>
      </c>
      <c r="U91" s="74">
        <v>373.53022684983682</v>
      </c>
      <c r="V91" s="74">
        <v>373.53022684983682</v>
      </c>
      <c r="W91" s="74">
        <v>520148.09187150002</v>
      </c>
      <c r="X91" s="74">
        <v>2496.6056345905322</v>
      </c>
      <c r="Y91" s="74">
        <v>3003.6131492877521</v>
      </c>
      <c r="Z91" s="74">
        <v>1819.6511764625029</v>
      </c>
      <c r="AA91" s="74">
        <v>1822.1793927901881</v>
      </c>
      <c r="AB91" s="74">
        <v>1824.7128168295631</v>
      </c>
      <c r="AC91" s="74">
        <v>1608.5175426838832</v>
      </c>
      <c r="AD91" s="74">
        <v>1611.0614143498337</v>
      </c>
      <c r="AE91" s="74">
        <v>1613.6105259749079</v>
      </c>
      <c r="AF91" s="74">
        <v>1616.1648883525627</v>
      </c>
      <c r="AG91" s="74">
        <v>1618.72451229849</v>
      </c>
      <c r="AH91" s="74">
        <v>1621.2894086506576</v>
      </c>
      <c r="AI91" s="74">
        <v>1623.8595882693603</v>
      </c>
      <c r="AJ91" s="74">
        <v>1252.9048351874249</v>
      </c>
      <c r="AK91" s="74">
        <v>1255.4856140096051</v>
      </c>
      <c r="AL91" s="74">
        <v>11697.403554810315</v>
      </c>
      <c r="AM91" s="74">
        <v>17045.503442504156</v>
      </c>
      <c r="AN91" s="74">
        <v>21905.707856968089</v>
      </c>
      <c r="AO91" s="74">
        <v>24905.403774986997</v>
      </c>
      <c r="AP91" s="74">
        <v>18765.753318422183</v>
      </c>
      <c r="AQ91" s="74">
        <v>9493.9131095001612</v>
      </c>
      <c r="AR91" s="74">
        <v>12319.294143872037</v>
      </c>
      <c r="AS91" s="74">
        <v>13794.663573860846</v>
      </c>
      <c r="AT91" s="74">
        <v>8888.1398744743783</v>
      </c>
      <c r="AU91" s="74">
        <v>1281.5875954550097</v>
      </c>
      <c r="AV91" s="74">
        <v>127563.96841685072</v>
      </c>
      <c r="AW91" s="74">
        <v>356732.12676601321</v>
      </c>
      <c r="AX91" s="74">
        <v>230449.7422787424</v>
      </c>
      <c r="AY91" s="74">
        <v>234778.72534653571</v>
      </c>
      <c r="AZ91" s="74">
        <v>321367.74020649859</v>
      </c>
      <c r="BA91" s="74">
        <v>361407.15463460563</v>
      </c>
      <c r="BB91" s="74">
        <v>464450.30737382942</v>
      </c>
      <c r="BC91" s="74">
        <v>507238.34759883396</v>
      </c>
      <c r="BD91" s="74">
        <v>362731.33467524126</v>
      </c>
      <c r="BE91" s="74">
        <v>609295.51935674797</v>
      </c>
      <c r="BF91" s="74">
        <v>0</v>
      </c>
      <c r="BG91" s="74">
        <v>0</v>
      </c>
      <c r="BH91" s="74">
        <v>0</v>
      </c>
      <c r="BI91" s="74">
        <v>0</v>
      </c>
      <c r="BJ91" s="74">
        <v>0</v>
      </c>
      <c r="BK91" s="74">
        <v>0</v>
      </c>
      <c r="BL91" s="74">
        <v>0</v>
      </c>
      <c r="BM91" s="74">
        <v>0</v>
      </c>
      <c r="BN91" s="74">
        <v>0</v>
      </c>
      <c r="BO91" s="74">
        <v>0</v>
      </c>
      <c r="BP91" s="74">
        <v>0</v>
      </c>
      <c r="BQ91" s="74">
        <v>0</v>
      </c>
      <c r="BR91" s="74">
        <v>0</v>
      </c>
      <c r="BS91" s="74">
        <v>0</v>
      </c>
      <c r="BT91" s="74">
        <v>0</v>
      </c>
      <c r="BU91" s="74">
        <v>0</v>
      </c>
      <c r="BV91" s="74">
        <v>0</v>
      </c>
      <c r="BW91" s="74">
        <v>0</v>
      </c>
      <c r="BX91" s="74">
        <v>0</v>
      </c>
      <c r="BY91" s="74">
        <v>0</v>
      </c>
      <c r="BZ91" s="74">
        <v>0</v>
      </c>
      <c r="CA91" s="74">
        <v>0</v>
      </c>
      <c r="CB91" s="74">
        <v>0</v>
      </c>
    </row>
    <row r="92" spans="2:80" hidden="1" x14ac:dyDescent="0.35">
      <c r="B92" s="25"/>
      <c r="C92" s="25"/>
      <c r="D92" s="25"/>
      <c r="E92" s="30" t="s">
        <v>29</v>
      </c>
      <c r="F92" s="30">
        <v>0</v>
      </c>
      <c r="G92" s="30">
        <v>0</v>
      </c>
      <c r="H92" s="30">
        <v>1451.246836965036</v>
      </c>
      <c r="I92" s="30">
        <v>55239.001854978444</v>
      </c>
      <c r="J92" s="30">
        <v>55612.532081828278</v>
      </c>
      <c r="K92" s="30">
        <v>55986.062308678112</v>
      </c>
      <c r="L92" s="30">
        <v>56359.592535527947</v>
      </c>
      <c r="M92" s="30">
        <v>56733.122762377781</v>
      </c>
      <c r="N92" s="30">
        <v>57106.652989227616</v>
      </c>
      <c r="O92" s="30">
        <v>57480.18321607745</v>
      </c>
      <c r="P92" s="30">
        <v>57853.713442927285</v>
      </c>
      <c r="Q92" s="30">
        <v>58227.243669777119</v>
      </c>
      <c r="R92" s="30">
        <v>58600.773896626954</v>
      </c>
      <c r="S92" s="30">
        <v>58974.304123476788</v>
      </c>
      <c r="T92" s="30">
        <v>59347.834350326622</v>
      </c>
      <c r="U92" s="30">
        <v>59721.364577176457</v>
      </c>
      <c r="V92" s="30">
        <v>60094.894804026291</v>
      </c>
      <c r="W92" s="30">
        <v>580242.98667552625</v>
      </c>
      <c r="X92" s="30">
        <v>582739.59231011674</v>
      </c>
      <c r="Y92" s="30">
        <v>585743.2054594045</v>
      </c>
      <c r="Z92" s="30">
        <v>587562.85663586704</v>
      </c>
      <c r="AA92" s="30">
        <v>589385.03602865722</v>
      </c>
      <c r="AB92" s="30">
        <v>591209.74884548679</v>
      </c>
      <c r="AC92" s="30">
        <v>592818.26638817065</v>
      </c>
      <c r="AD92" s="30">
        <v>594429.32780252048</v>
      </c>
      <c r="AE92" s="30">
        <v>596042.93832849537</v>
      </c>
      <c r="AF92" s="30">
        <v>597659.10321684787</v>
      </c>
      <c r="AG92" s="30">
        <v>599277.82772914635</v>
      </c>
      <c r="AH92" s="30">
        <v>600899.11713779706</v>
      </c>
      <c r="AI92" s="30">
        <v>602522.97672606644</v>
      </c>
      <c r="AJ92" s="30">
        <v>603775.88156125392</v>
      </c>
      <c r="AK92" s="30">
        <v>605031.36717526347</v>
      </c>
      <c r="AL92" s="30">
        <v>616728.7707300738</v>
      </c>
      <c r="AM92" s="30">
        <v>633774.27417257801</v>
      </c>
      <c r="AN92" s="30">
        <v>655679.98202954605</v>
      </c>
      <c r="AO92" s="30">
        <v>680585.38580453303</v>
      </c>
      <c r="AP92" s="30">
        <v>699351.13912295527</v>
      </c>
      <c r="AQ92" s="30">
        <v>708845.05223245546</v>
      </c>
      <c r="AR92" s="30">
        <v>721164.34637632745</v>
      </c>
      <c r="AS92" s="30">
        <v>734959.00995018834</v>
      </c>
      <c r="AT92" s="30">
        <v>743847.14982466272</v>
      </c>
      <c r="AU92" s="30">
        <v>745128.73742011772</v>
      </c>
      <c r="AV92" s="30">
        <v>872692.7058369685</v>
      </c>
      <c r="AW92" s="30">
        <v>1229424.8326029817</v>
      </c>
      <c r="AX92" s="30">
        <v>1459874.5748817241</v>
      </c>
      <c r="AY92" s="30">
        <v>1694653.3002282598</v>
      </c>
      <c r="AZ92" s="30">
        <v>2016021.0404347584</v>
      </c>
      <c r="BA92" s="30">
        <v>2377428.1950693643</v>
      </c>
      <c r="BB92" s="30">
        <v>2841878.5024431935</v>
      </c>
      <c r="BC92" s="30">
        <v>3349116.8500420274</v>
      </c>
      <c r="BD92" s="30">
        <v>3711848.1847172687</v>
      </c>
      <c r="BE92" s="30">
        <v>4321143.7040740168</v>
      </c>
      <c r="BF92" s="30">
        <v>4321143.7040740168</v>
      </c>
      <c r="BG92" s="30">
        <v>4321143.7040740168</v>
      </c>
      <c r="BH92" s="30">
        <v>4321143.7040740168</v>
      </c>
      <c r="BI92" s="30">
        <v>4321143.7040740168</v>
      </c>
      <c r="BJ92" s="30">
        <v>4321143.7040740168</v>
      </c>
      <c r="BK92" s="30">
        <v>4321143.7040740168</v>
      </c>
      <c r="BL92" s="30">
        <v>4321143.7040740168</v>
      </c>
      <c r="BM92" s="30">
        <v>4321143.7040740168</v>
      </c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2:80" hidden="1" x14ac:dyDescent="0.35">
      <c r="B93" s="25"/>
      <c r="C93" s="25"/>
      <c r="D93" s="25"/>
      <c r="E93" s="29">
        <v>687375.29592598323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  <c r="T93" s="32">
        <v>0</v>
      </c>
      <c r="U93" s="32">
        <v>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0</v>
      </c>
      <c r="AW93" s="32">
        <v>0</v>
      </c>
      <c r="AX93" s="32">
        <v>0</v>
      </c>
      <c r="AY93" s="32">
        <v>0</v>
      </c>
      <c r="AZ93" s="32">
        <v>0</v>
      </c>
      <c r="BA93" s="32">
        <v>0</v>
      </c>
      <c r="BB93" s="32">
        <v>0</v>
      </c>
      <c r="BC93" s="32">
        <v>0</v>
      </c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</row>
    <row r="94" spans="2:80" hidden="1" x14ac:dyDescent="0.35">
      <c r="AU94" s="76">
        <v>88941.991345795948</v>
      </c>
    </row>
    <row r="95" spans="2:80" hidden="1" x14ac:dyDescent="0.35">
      <c r="B95" s="35" t="s">
        <v>49</v>
      </c>
      <c r="C95" s="24"/>
      <c r="D95" s="24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</row>
    <row r="96" spans="2:80" hidden="1" x14ac:dyDescent="0.35">
      <c r="B96" s="36" t="s">
        <v>31</v>
      </c>
      <c r="C96" s="37"/>
      <c r="D96" s="37"/>
      <c r="E96" s="38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</row>
    <row r="97" spans="2:80" hidden="1" x14ac:dyDescent="0.35">
      <c r="B97" s="40" t="s">
        <v>32</v>
      </c>
      <c r="C97" s="41"/>
      <c r="D97" s="41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</row>
    <row r="98" spans="2:80" hidden="1" x14ac:dyDescent="0.35">
      <c r="B98" s="43" t="s">
        <v>33</v>
      </c>
      <c r="C98" s="43"/>
      <c r="D98" s="43"/>
      <c r="E98" s="44">
        <v>4466000</v>
      </c>
      <c r="F98" s="45">
        <v>0</v>
      </c>
      <c r="G98" s="45">
        <v>0</v>
      </c>
      <c r="H98" s="45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0</v>
      </c>
      <c r="AC98" s="46">
        <v>0</v>
      </c>
      <c r="AD98" s="46">
        <v>0</v>
      </c>
      <c r="AE98" s="46">
        <v>0</v>
      </c>
      <c r="AF98" s="46">
        <v>0</v>
      </c>
      <c r="AG98" s="46">
        <v>0</v>
      </c>
      <c r="AH98" s="46">
        <v>0</v>
      </c>
      <c r="AI98" s="46">
        <v>0</v>
      </c>
      <c r="AJ98" s="46">
        <v>0</v>
      </c>
      <c r="AK98" s="46">
        <v>0</v>
      </c>
      <c r="AL98" s="46">
        <v>0</v>
      </c>
      <c r="AM98" s="46">
        <v>0</v>
      </c>
      <c r="AN98" s="46">
        <v>0</v>
      </c>
      <c r="AO98" s="46">
        <v>4466000</v>
      </c>
      <c r="AP98" s="46">
        <v>0</v>
      </c>
      <c r="AQ98" s="46">
        <v>0</v>
      </c>
      <c r="AR98" s="46">
        <v>0</v>
      </c>
      <c r="AS98" s="46">
        <v>0</v>
      </c>
      <c r="AT98" s="46">
        <v>0</v>
      </c>
      <c r="AU98" s="46">
        <v>0</v>
      </c>
      <c r="AV98" s="46">
        <v>0</v>
      </c>
      <c r="AW98" s="46">
        <v>0</v>
      </c>
      <c r="AX98" s="46">
        <v>0</v>
      </c>
      <c r="AY98" s="46">
        <v>0</v>
      </c>
      <c r="AZ98" s="46">
        <v>0</v>
      </c>
      <c r="BA98" s="46">
        <v>0</v>
      </c>
      <c r="BB98" s="46">
        <v>0</v>
      </c>
      <c r="BC98" s="48">
        <v>0</v>
      </c>
      <c r="BD98" s="48">
        <v>0</v>
      </c>
      <c r="BE98" s="48">
        <v>0</v>
      </c>
      <c r="BF98" s="48">
        <v>0</v>
      </c>
      <c r="BG98" s="48">
        <v>0</v>
      </c>
      <c r="BH98" s="48">
        <v>0</v>
      </c>
      <c r="BI98" s="48">
        <v>0</v>
      </c>
      <c r="BJ98" s="48">
        <v>0</v>
      </c>
      <c r="BK98" s="48">
        <v>0</v>
      </c>
      <c r="BL98" s="48">
        <v>0</v>
      </c>
      <c r="BM98" s="48"/>
      <c r="BN98" s="48">
        <v>0</v>
      </c>
      <c r="BO98" s="48">
        <v>0</v>
      </c>
      <c r="BP98" s="48">
        <v>0</v>
      </c>
      <c r="BQ98" s="48">
        <v>0</v>
      </c>
      <c r="BR98" s="48">
        <v>0</v>
      </c>
      <c r="BS98" s="48">
        <v>0</v>
      </c>
      <c r="BT98" s="48">
        <v>0</v>
      </c>
      <c r="BU98" s="48">
        <v>0</v>
      </c>
      <c r="BV98" s="48">
        <v>0</v>
      </c>
      <c r="BW98" s="48">
        <v>0</v>
      </c>
      <c r="BX98" s="48">
        <v>0</v>
      </c>
      <c r="BY98" s="48">
        <v>0</v>
      </c>
      <c r="BZ98" s="48">
        <v>0</v>
      </c>
      <c r="CA98" s="48">
        <v>0</v>
      </c>
      <c r="CB98" s="48">
        <v>0</v>
      </c>
    </row>
    <row r="99" spans="2:80" ht="15" hidden="1" thickBot="1" x14ac:dyDescent="0.4">
      <c r="B99" s="49" t="s">
        <v>34</v>
      </c>
      <c r="C99" s="49"/>
      <c r="D99" s="49"/>
      <c r="E99" s="44">
        <v>0</v>
      </c>
      <c r="F99" s="50">
        <v>0</v>
      </c>
      <c r="G99" s="50">
        <v>0</v>
      </c>
      <c r="H99" s="50">
        <v>0</v>
      </c>
      <c r="I99" s="50">
        <v>0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50">
        <v>0</v>
      </c>
      <c r="S99" s="50">
        <v>0</v>
      </c>
      <c r="T99" s="50">
        <v>0</v>
      </c>
      <c r="U99" s="50">
        <v>0</v>
      </c>
      <c r="V99" s="50">
        <v>0</v>
      </c>
      <c r="W99" s="50">
        <v>0</v>
      </c>
      <c r="X99" s="50">
        <v>0</v>
      </c>
      <c r="Y99" s="50">
        <v>0</v>
      </c>
      <c r="Z99" s="50">
        <v>0</v>
      </c>
      <c r="AA99" s="50">
        <v>0</v>
      </c>
      <c r="AB99" s="50">
        <v>0</v>
      </c>
      <c r="AC99" s="50">
        <v>0</v>
      </c>
      <c r="AD99" s="50">
        <v>0</v>
      </c>
      <c r="AE99" s="50">
        <v>0</v>
      </c>
      <c r="AF99" s="50">
        <v>0</v>
      </c>
      <c r="AG99" s="50">
        <v>0</v>
      </c>
      <c r="AH99" s="50">
        <v>0</v>
      </c>
      <c r="AI99" s="50">
        <v>0</v>
      </c>
      <c r="AJ99" s="50">
        <v>0</v>
      </c>
      <c r="AK99" s="50">
        <v>0</v>
      </c>
      <c r="AL99" s="50">
        <v>0</v>
      </c>
      <c r="AM99" s="50">
        <v>0</v>
      </c>
      <c r="AN99" s="50">
        <v>0</v>
      </c>
      <c r="AO99" s="50">
        <v>0</v>
      </c>
      <c r="AP99" s="50">
        <v>0</v>
      </c>
      <c r="AQ99" s="50">
        <v>0</v>
      </c>
      <c r="AR99" s="50">
        <v>0</v>
      </c>
      <c r="AS99" s="50">
        <v>0</v>
      </c>
      <c r="AT99" s="50">
        <v>0</v>
      </c>
      <c r="AU99" s="50">
        <v>0</v>
      </c>
      <c r="AV99" s="50">
        <v>0</v>
      </c>
      <c r="AW99" s="50">
        <v>0</v>
      </c>
      <c r="AX99" s="50">
        <v>0</v>
      </c>
      <c r="AY99" s="50">
        <v>0</v>
      </c>
      <c r="AZ99" s="50">
        <v>0</v>
      </c>
      <c r="BA99" s="50">
        <v>0</v>
      </c>
      <c r="BB99" s="50">
        <v>0</v>
      </c>
      <c r="BC99" s="52">
        <v>0</v>
      </c>
      <c r="BD99" s="52">
        <v>0</v>
      </c>
      <c r="BE99" s="52">
        <v>0</v>
      </c>
      <c r="BF99" s="52">
        <v>0</v>
      </c>
      <c r="BG99" s="52">
        <v>0</v>
      </c>
      <c r="BH99" s="52">
        <v>0</v>
      </c>
      <c r="BI99" s="52">
        <v>0</v>
      </c>
      <c r="BJ99" s="52">
        <v>0</v>
      </c>
      <c r="BK99" s="52">
        <v>0</v>
      </c>
      <c r="BL99" s="52">
        <v>0</v>
      </c>
      <c r="BM99" s="52"/>
      <c r="BN99" s="52">
        <v>0</v>
      </c>
      <c r="BO99" s="52">
        <v>0</v>
      </c>
      <c r="BP99" s="52">
        <v>0</v>
      </c>
      <c r="BQ99" s="52">
        <v>0</v>
      </c>
      <c r="BR99" s="52">
        <v>0</v>
      </c>
      <c r="BS99" s="52">
        <v>0</v>
      </c>
      <c r="BT99" s="52">
        <v>0</v>
      </c>
      <c r="BU99" s="52">
        <v>0</v>
      </c>
      <c r="BV99" s="52">
        <v>0</v>
      </c>
      <c r="BW99" s="52">
        <v>0</v>
      </c>
      <c r="BX99" s="52">
        <v>0</v>
      </c>
      <c r="BY99" s="52">
        <v>0</v>
      </c>
      <c r="BZ99" s="52">
        <v>0</v>
      </c>
      <c r="CA99" s="52">
        <v>0</v>
      </c>
      <c r="CB99" s="52">
        <v>0</v>
      </c>
    </row>
    <row r="100" spans="2:80" ht="15" hidden="1" thickTop="1" x14ac:dyDescent="0.35">
      <c r="B100" s="53" t="s">
        <v>35</v>
      </c>
      <c r="C100" s="53"/>
      <c r="D100" s="53"/>
      <c r="E100" s="54">
        <v>4466000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4466000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55">
        <v>0</v>
      </c>
      <c r="BP100" s="55">
        <v>0</v>
      </c>
      <c r="BQ100" s="55">
        <v>0</v>
      </c>
      <c r="BR100" s="55">
        <v>0</v>
      </c>
      <c r="BS100" s="55">
        <v>0</v>
      </c>
      <c r="BT100" s="55">
        <v>0</v>
      </c>
      <c r="BU100" s="55">
        <v>0</v>
      </c>
      <c r="BV100" s="55">
        <v>0</v>
      </c>
      <c r="BW100" s="55">
        <v>0</v>
      </c>
      <c r="BX100" s="55">
        <v>0</v>
      </c>
      <c r="BY100" s="55">
        <v>0</v>
      </c>
      <c r="BZ100" s="55">
        <v>0</v>
      </c>
      <c r="CA100" s="55">
        <v>0</v>
      </c>
      <c r="CB100" s="55">
        <v>0</v>
      </c>
    </row>
    <row r="101" spans="2:80" hidden="1" x14ac:dyDescent="0.35">
      <c r="B101" s="56" t="s">
        <v>36</v>
      </c>
      <c r="C101" s="57"/>
      <c r="D101" s="57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</row>
    <row r="102" spans="2:80" hidden="1" x14ac:dyDescent="0.35">
      <c r="B102" s="59" t="s">
        <v>37</v>
      </c>
      <c r="C102" s="43"/>
      <c r="D102" s="43"/>
      <c r="E102" s="44">
        <v>3713780.194910666</v>
      </c>
      <c r="F102" s="82">
        <v>3140.2273957769385</v>
      </c>
      <c r="G102" s="82">
        <v>3140.2273957769385</v>
      </c>
      <c r="H102" s="82">
        <v>3140.2273957769385</v>
      </c>
      <c r="I102" s="82">
        <v>349160</v>
      </c>
      <c r="J102" s="82">
        <v>0</v>
      </c>
      <c r="K102" s="82">
        <v>0</v>
      </c>
      <c r="L102" s="82">
        <v>0</v>
      </c>
      <c r="M102" s="82">
        <v>0</v>
      </c>
      <c r="N102" s="82">
        <v>0</v>
      </c>
      <c r="O102" s="82">
        <v>0</v>
      </c>
      <c r="P102" s="82">
        <v>0</v>
      </c>
      <c r="Q102" s="82">
        <v>0</v>
      </c>
      <c r="R102" s="82">
        <v>0</v>
      </c>
      <c r="S102" s="82">
        <v>0</v>
      </c>
      <c r="T102" s="82">
        <v>0</v>
      </c>
      <c r="U102" s="82">
        <v>0</v>
      </c>
      <c r="V102" s="82">
        <v>0</v>
      </c>
      <c r="W102" s="82">
        <v>3355199.5127233351</v>
      </c>
      <c r="X102" s="82">
        <v>0</v>
      </c>
      <c r="Y102" s="82">
        <v>0</v>
      </c>
      <c r="Z102" s="82">
        <v>0</v>
      </c>
      <c r="AA102" s="82">
        <v>0</v>
      </c>
      <c r="AB102" s="82">
        <v>0</v>
      </c>
      <c r="AC102" s="82">
        <v>0</v>
      </c>
      <c r="AD102" s="82">
        <v>0</v>
      </c>
      <c r="AE102" s="82">
        <v>0</v>
      </c>
      <c r="AF102" s="82">
        <v>0</v>
      </c>
      <c r="AG102" s="82">
        <v>0</v>
      </c>
      <c r="AH102" s="82">
        <v>0</v>
      </c>
      <c r="AI102" s="82">
        <v>0</v>
      </c>
      <c r="AJ102" s="82">
        <v>0</v>
      </c>
      <c r="AK102" s="82">
        <v>0</v>
      </c>
      <c r="AL102" s="82">
        <v>0</v>
      </c>
      <c r="AM102" s="82">
        <v>0</v>
      </c>
      <c r="AN102" s="82">
        <v>0</v>
      </c>
      <c r="AO102" s="82">
        <v>0</v>
      </c>
      <c r="AP102" s="46">
        <v>0</v>
      </c>
      <c r="AQ102" s="46">
        <v>0</v>
      </c>
      <c r="AR102" s="46">
        <v>0</v>
      </c>
      <c r="AS102" s="46">
        <v>0</v>
      </c>
      <c r="AT102" s="46">
        <v>0</v>
      </c>
      <c r="AU102" s="46">
        <v>0</v>
      </c>
      <c r="AV102" s="46">
        <v>0</v>
      </c>
      <c r="AW102" s="46">
        <v>0</v>
      </c>
      <c r="AX102" s="46">
        <v>0</v>
      </c>
      <c r="AY102" s="46">
        <v>0</v>
      </c>
      <c r="AZ102" s="46">
        <v>0</v>
      </c>
      <c r="BA102" s="46">
        <v>0</v>
      </c>
      <c r="BB102" s="46">
        <v>0</v>
      </c>
      <c r="BC102" s="46">
        <v>0</v>
      </c>
      <c r="BD102" s="46">
        <v>0</v>
      </c>
      <c r="BE102" s="46">
        <v>0</v>
      </c>
      <c r="BF102" s="46">
        <v>0</v>
      </c>
      <c r="BG102" s="46">
        <v>0</v>
      </c>
      <c r="BH102" s="46">
        <v>0</v>
      </c>
      <c r="BI102" s="46">
        <v>0</v>
      </c>
      <c r="BJ102" s="46">
        <v>0</v>
      </c>
      <c r="BK102" s="46">
        <v>0</v>
      </c>
      <c r="BL102" s="46">
        <v>0</v>
      </c>
      <c r="BM102" s="46">
        <v>0</v>
      </c>
      <c r="BN102" s="46">
        <v>0</v>
      </c>
      <c r="BO102" s="46">
        <v>0</v>
      </c>
      <c r="BP102" s="46">
        <v>0</v>
      </c>
      <c r="BQ102" s="46">
        <v>0</v>
      </c>
      <c r="BR102" s="46">
        <v>0</v>
      </c>
      <c r="BS102" s="46">
        <v>0</v>
      </c>
      <c r="BT102" s="46">
        <v>0</v>
      </c>
      <c r="BU102" s="46">
        <v>0</v>
      </c>
      <c r="BV102" s="46">
        <v>0</v>
      </c>
      <c r="BW102" s="46">
        <v>0</v>
      </c>
      <c r="BX102" s="46">
        <v>0</v>
      </c>
      <c r="BY102" s="46">
        <v>0</v>
      </c>
      <c r="BZ102" s="46">
        <v>0</v>
      </c>
      <c r="CA102" s="46">
        <v>0</v>
      </c>
      <c r="CB102" s="46">
        <v>0</v>
      </c>
    </row>
    <row r="103" spans="2:80" hidden="1" x14ac:dyDescent="0.35">
      <c r="B103" s="60" t="s">
        <v>38</v>
      </c>
      <c r="C103" s="43"/>
      <c r="D103" s="43"/>
      <c r="E103" s="44">
        <v>149999.99999999997</v>
      </c>
      <c r="F103" s="80">
        <v>0</v>
      </c>
      <c r="G103" s="80">
        <v>0</v>
      </c>
      <c r="H103" s="80">
        <v>0</v>
      </c>
      <c r="I103" s="80">
        <v>0</v>
      </c>
      <c r="J103" s="80">
        <v>10714.285714285714</v>
      </c>
      <c r="K103" s="80">
        <v>10714.285714285714</v>
      </c>
      <c r="L103" s="80">
        <v>10714.285714285714</v>
      </c>
      <c r="M103" s="80">
        <v>10714.285714285714</v>
      </c>
      <c r="N103" s="80">
        <v>10714.285714285714</v>
      </c>
      <c r="O103" s="80">
        <v>10714.285714285714</v>
      </c>
      <c r="P103" s="80">
        <v>10714.285714285714</v>
      </c>
      <c r="Q103" s="80">
        <v>10714.285714285714</v>
      </c>
      <c r="R103" s="80">
        <v>10714.285714285714</v>
      </c>
      <c r="S103" s="80">
        <v>10714.285714285714</v>
      </c>
      <c r="T103" s="80">
        <v>10714.285714285714</v>
      </c>
      <c r="U103" s="80">
        <v>10714.285714285714</v>
      </c>
      <c r="V103" s="80">
        <v>10714.285714285714</v>
      </c>
      <c r="W103" s="80">
        <v>10714.285714285714</v>
      </c>
      <c r="X103" s="80">
        <v>0</v>
      </c>
      <c r="Y103" s="80">
        <v>0</v>
      </c>
      <c r="Z103" s="80">
        <v>0</v>
      </c>
      <c r="AA103" s="80">
        <v>0</v>
      </c>
      <c r="AB103" s="80">
        <v>0</v>
      </c>
      <c r="AC103" s="80">
        <v>0</v>
      </c>
      <c r="AD103" s="80">
        <v>0</v>
      </c>
      <c r="AE103" s="80">
        <v>0</v>
      </c>
      <c r="AF103" s="80">
        <v>0</v>
      </c>
      <c r="AG103" s="80">
        <v>0</v>
      </c>
      <c r="AH103" s="80">
        <v>0</v>
      </c>
      <c r="AI103" s="80">
        <v>0</v>
      </c>
      <c r="AJ103" s="80">
        <v>0</v>
      </c>
      <c r="AK103" s="80">
        <v>0</v>
      </c>
      <c r="AL103" s="80">
        <v>0</v>
      </c>
      <c r="AM103" s="80">
        <v>0</v>
      </c>
      <c r="AN103" s="80">
        <v>0</v>
      </c>
      <c r="AO103" s="80">
        <v>0</v>
      </c>
      <c r="AP103" s="46">
        <v>0</v>
      </c>
      <c r="AQ103" s="46">
        <v>0</v>
      </c>
      <c r="AR103" s="46">
        <v>0</v>
      </c>
      <c r="AS103" s="46">
        <v>0</v>
      </c>
      <c r="AT103" s="46">
        <v>0</v>
      </c>
      <c r="AU103" s="46">
        <v>0</v>
      </c>
      <c r="AV103" s="46">
        <v>0</v>
      </c>
      <c r="AW103" s="46">
        <v>0</v>
      </c>
      <c r="AX103" s="46">
        <v>0</v>
      </c>
      <c r="AY103" s="46">
        <v>0</v>
      </c>
      <c r="AZ103" s="46">
        <v>0</v>
      </c>
      <c r="BA103" s="46">
        <v>0</v>
      </c>
      <c r="BB103" s="46">
        <v>0</v>
      </c>
      <c r="BC103" s="46">
        <v>0</v>
      </c>
      <c r="BD103" s="46">
        <v>0</v>
      </c>
      <c r="BE103" s="61">
        <v>0</v>
      </c>
      <c r="BF103" s="61">
        <v>0</v>
      </c>
      <c r="BG103" s="61">
        <v>0</v>
      </c>
      <c r="BH103" s="61">
        <v>0</v>
      </c>
      <c r="BI103" s="61">
        <v>0</v>
      </c>
      <c r="BJ103" s="61">
        <v>0</v>
      </c>
      <c r="BK103" s="61">
        <v>0</v>
      </c>
      <c r="BL103" s="61">
        <v>0</v>
      </c>
      <c r="BM103" s="61">
        <v>0</v>
      </c>
      <c r="BN103" s="61">
        <v>0</v>
      </c>
      <c r="BO103" s="61">
        <v>0</v>
      </c>
      <c r="BP103" s="61">
        <v>0</v>
      </c>
      <c r="BQ103" s="61">
        <v>0</v>
      </c>
      <c r="BR103" s="61">
        <v>0</v>
      </c>
      <c r="BS103" s="61">
        <v>0</v>
      </c>
      <c r="BT103" s="61">
        <v>0</v>
      </c>
      <c r="BU103" s="61">
        <v>0</v>
      </c>
      <c r="BV103" s="61">
        <v>0</v>
      </c>
      <c r="BW103" s="61">
        <v>0</v>
      </c>
      <c r="BX103" s="61">
        <v>0</v>
      </c>
      <c r="BY103" s="61">
        <v>0</v>
      </c>
      <c r="BZ103" s="61">
        <v>0</v>
      </c>
      <c r="CA103" s="61">
        <v>0</v>
      </c>
      <c r="CB103" s="61">
        <v>0</v>
      </c>
    </row>
    <row r="104" spans="2:80" hidden="1" x14ac:dyDescent="0.35">
      <c r="B104" s="60" t="s">
        <v>39</v>
      </c>
      <c r="C104" s="43"/>
      <c r="D104" s="43"/>
      <c r="E104" s="44">
        <v>12129.128316188417</v>
      </c>
      <c r="F104" s="80">
        <v>0</v>
      </c>
      <c r="G104" s="80">
        <v>0</v>
      </c>
      <c r="H104" s="80">
        <v>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O104" s="80">
        <v>0</v>
      </c>
      <c r="P104" s="80">
        <v>0</v>
      </c>
      <c r="Q104" s="80">
        <v>0</v>
      </c>
      <c r="R104" s="80">
        <v>0</v>
      </c>
      <c r="S104" s="80">
        <v>0</v>
      </c>
      <c r="T104" s="80">
        <v>0</v>
      </c>
      <c r="U104" s="80">
        <v>0</v>
      </c>
      <c r="V104" s="80">
        <v>0</v>
      </c>
      <c r="W104" s="80">
        <v>0</v>
      </c>
      <c r="X104" s="80">
        <v>4427.1318354087716</v>
      </c>
      <c r="Y104" s="80">
        <v>7701.996480779645</v>
      </c>
      <c r="Z104" s="80">
        <v>0</v>
      </c>
      <c r="AA104" s="80">
        <v>0</v>
      </c>
      <c r="AB104" s="80">
        <v>0</v>
      </c>
      <c r="AC104" s="80">
        <v>0</v>
      </c>
      <c r="AD104" s="80">
        <v>0</v>
      </c>
      <c r="AE104" s="80">
        <v>0</v>
      </c>
      <c r="AF104" s="80">
        <v>0</v>
      </c>
      <c r="AG104" s="80">
        <v>0</v>
      </c>
      <c r="AH104" s="80">
        <v>0</v>
      </c>
      <c r="AI104" s="80">
        <v>0</v>
      </c>
      <c r="AJ104" s="80">
        <v>0</v>
      </c>
      <c r="AK104" s="80">
        <v>0</v>
      </c>
      <c r="AL104" s="80">
        <v>0</v>
      </c>
      <c r="AM104" s="80">
        <v>0</v>
      </c>
      <c r="AN104" s="80">
        <v>0</v>
      </c>
      <c r="AO104" s="80">
        <v>0</v>
      </c>
      <c r="AP104" s="46">
        <v>0</v>
      </c>
      <c r="AQ104" s="46">
        <v>0</v>
      </c>
      <c r="AR104" s="46">
        <v>0</v>
      </c>
      <c r="AS104" s="46">
        <v>0</v>
      </c>
      <c r="AT104" s="46">
        <v>0</v>
      </c>
      <c r="AU104" s="46">
        <v>0</v>
      </c>
      <c r="AV104" s="46">
        <v>0</v>
      </c>
      <c r="AW104" s="46">
        <v>0</v>
      </c>
      <c r="AX104" s="46">
        <v>0</v>
      </c>
      <c r="AY104" s="46">
        <v>0</v>
      </c>
      <c r="AZ104" s="46">
        <v>0</v>
      </c>
      <c r="BA104" s="46">
        <v>0</v>
      </c>
      <c r="BB104" s="46">
        <v>0</v>
      </c>
      <c r="BC104" s="46">
        <v>0</v>
      </c>
      <c r="BD104" s="46">
        <v>0</v>
      </c>
      <c r="BE104" s="61">
        <v>0</v>
      </c>
      <c r="BF104" s="61">
        <v>0</v>
      </c>
      <c r="BG104" s="61">
        <v>0</v>
      </c>
      <c r="BH104" s="61">
        <v>0</v>
      </c>
      <c r="BI104" s="61">
        <v>0</v>
      </c>
      <c r="BJ104" s="61">
        <v>0</v>
      </c>
      <c r="BK104" s="61">
        <v>0</v>
      </c>
      <c r="BL104" s="61">
        <v>0</v>
      </c>
      <c r="BM104" s="61">
        <v>0</v>
      </c>
      <c r="BN104" s="61">
        <v>0</v>
      </c>
      <c r="BO104" s="61">
        <v>0</v>
      </c>
      <c r="BP104" s="61">
        <v>0</v>
      </c>
      <c r="BQ104" s="61">
        <v>0</v>
      </c>
      <c r="BR104" s="61">
        <v>0</v>
      </c>
      <c r="BS104" s="61">
        <v>0</v>
      </c>
      <c r="BT104" s="61">
        <v>0</v>
      </c>
      <c r="BU104" s="61">
        <v>0</v>
      </c>
      <c r="BV104" s="61">
        <v>0</v>
      </c>
      <c r="BW104" s="61">
        <v>0</v>
      </c>
      <c r="BX104" s="61">
        <v>0</v>
      </c>
      <c r="BY104" s="61">
        <v>0</v>
      </c>
      <c r="BZ104" s="61">
        <v>0</v>
      </c>
      <c r="CA104" s="61">
        <v>0</v>
      </c>
      <c r="CB104" s="61">
        <v>0</v>
      </c>
    </row>
    <row r="105" spans="2:80" hidden="1" x14ac:dyDescent="0.35">
      <c r="B105" s="60" t="s">
        <v>40</v>
      </c>
      <c r="C105" s="43"/>
      <c r="D105" s="43"/>
      <c r="E105" s="44">
        <v>46.697144017325549</v>
      </c>
      <c r="F105" s="80">
        <v>0</v>
      </c>
      <c r="G105" s="80">
        <v>0</v>
      </c>
      <c r="H105" s="80">
        <v>0</v>
      </c>
      <c r="I105" s="80">
        <v>0</v>
      </c>
      <c r="J105" s="80">
        <v>0</v>
      </c>
      <c r="K105" s="80">
        <v>0</v>
      </c>
      <c r="L105" s="80">
        <v>0</v>
      </c>
      <c r="M105" s="80">
        <v>0</v>
      </c>
      <c r="N105" s="80">
        <v>0</v>
      </c>
      <c r="O105" s="80">
        <v>0</v>
      </c>
      <c r="P105" s="80">
        <v>0</v>
      </c>
      <c r="Q105" s="80">
        <v>0</v>
      </c>
      <c r="R105" s="80">
        <v>0</v>
      </c>
      <c r="S105" s="80">
        <v>0</v>
      </c>
      <c r="T105" s="80">
        <v>0</v>
      </c>
      <c r="U105" s="80">
        <v>0</v>
      </c>
      <c r="V105" s="80">
        <v>0</v>
      </c>
      <c r="W105" s="80">
        <v>0</v>
      </c>
      <c r="X105" s="80">
        <v>0</v>
      </c>
      <c r="Y105" s="80">
        <v>11.674286004331387</v>
      </c>
      <c r="Z105" s="80">
        <v>11.674286004331387</v>
      </c>
      <c r="AA105" s="80">
        <v>11.674286004331387</v>
      </c>
      <c r="AB105" s="80">
        <v>11.674286004331387</v>
      </c>
      <c r="AC105" s="80">
        <v>0</v>
      </c>
      <c r="AD105" s="80">
        <v>0</v>
      </c>
      <c r="AE105" s="80">
        <v>0</v>
      </c>
      <c r="AF105" s="80">
        <v>0</v>
      </c>
      <c r="AG105" s="80">
        <v>0</v>
      </c>
      <c r="AH105" s="80">
        <v>0</v>
      </c>
      <c r="AI105" s="80">
        <v>0</v>
      </c>
      <c r="AJ105" s="80">
        <v>0</v>
      </c>
      <c r="AK105" s="80">
        <v>0</v>
      </c>
      <c r="AL105" s="80">
        <v>0</v>
      </c>
      <c r="AM105" s="80">
        <v>0</v>
      </c>
      <c r="AN105" s="80">
        <v>0</v>
      </c>
      <c r="AO105" s="80">
        <v>0</v>
      </c>
      <c r="AP105" s="46">
        <v>0</v>
      </c>
      <c r="AQ105" s="46">
        <v>0</v>
      </c>
      <c r="AR105" s="46">
        <v>0</v>
      </c>
      <c r="AS105" s="46">
        <v>0</v>
      </c>
      <c r="AT105" s="46">
        <v>0</v>
      </c>
      <c r="AU105" s="46">
        <v>0</v>
      </c>
      <c r="AV105" s="46">
        <v>0</v>
      </c>
      <c r="AW105" s="46">
        <v>0</v>
      </c>
      <c r="AX105" s="46">
        <v>0</v>
      </c>
      <c r="AY105" s="46">
        <v>0</v>
      </c>
      <c r="AZ105" s="46">
        <v>0</v>
      </c>
      <c r="BA105" s="46">
        <v>0</v>
      </c>
      <c r="BB105" s="46">
        <v>0</v>
      </c>
      <c r="BC105" s="46">
        <v>0</v>
      </c>
      <c r="BD105" s="46">
        <v>0</v>
      </c>
      <c r="BE105" s="61">
        <v>0</v>
      </c>
      <c r="BF105" s="61">
        <v>0</v>
      </c>
      <c r="BG105" s="61">
        <v>0</v>
      </c>
      <c r="BH105" s="61">
        <v>0</v>
      </c>
      <c r="BI105" s="61">
        <v>0</v>
      </c>
      <c r="BJ105" s="61">
        <v>0</v>
      </c>
      <c r="BK105" s="61">
        <v>0</v>
      </c>
      <c r="BL105" s="61">
        <v>0</v>
      </c>
      <c r="BM105" s="61">
        <v>0</v>
      </c>
      <c r="BN105" s="61">
        <v>0</v>
      </c>
      <c r="BO105" s="61">
        <v>0</v>
      </c>
      <c r="BP105" s="61">
        <v>0</v>
      </c>
      <c r="BQ105" s="61">
        <v>0</v>
      </c>
      <c r="BR105" s="61">
        <v>0</v>
      </c>
      <c r="BS105" s="61">
        <v>0</v>
      </c>
      <c r="BT105" s="61">
        <v>0</v>
      </c>
      <c r="BU105" s="61">
        <v>0</v>
      </c>
      <c r="BV105" s="61">
        <v>0</v>
      </c>
      <c r="BW105" s="61">
        <v>0</v>
      </c>
      <c r="BX105" s="61">
        <v>0</v>
      </c>
      <c r="BY105" s="61">
        <v>0</v>
      </c>
      <c r="BZ105" s="61">
        <v>0</v>
      </c>
      <c r="CA105" s="61">
        <v>0</v>
      </c>
      <c r="CB105" s="61">
        <v>0</v>
      </c>
    </row>
    <row r="106" spans="2:80" hidden="1" x14ac:dyDescent="0.35">
      <c r="B106" s="60" t="s">
        <v>41</v>
      </c>
      <c r="C106" s="43"/>
      <c r="D106" s="43"/>
      <c r="E106" s="44">
        <v>26947.820790471018</v>
      </c>
      <c r="F106" s="80">
        <v>0</v>
      </c>
      <c r="G106" s="80">
        <v>0</v>
      </c>
      <c r="H106" s="80">
        <v>0</v>
      </c>
      <c r="I106" s="80">
        <v>0</v>
      </c>
      <c r="J106" s="80">
        <v>1345.8117410472585</v>
      </c>
      <c r="K106" s="80">
        <v>1345.8117410472585</v>
      </c>
      <c r="L106" s="80">
        <v>1345.8117410472585</v>
      </c>
      <c r="M106" s="80">
        <v>1345.8117410472585</v>
      </c>
      <c r="N106" s="80">
        <v>1345.8117410472585</v>
      </c>
      <c r="O106" s="80">
        <v>1345.8117410472585</v>
      </c>
      <c r="P106" s="80">
        <v>1345.8117410472585</v>
      </c>
      <c r="Q106" s="80">
        <v>1345.8117410472585</v>
      </c>
      <c r="R106" s="80">
        <v>1345.8117410472585</v>
      </c>
      <c r="S106" s="80">
        <v>1345.8117410472585</v>
      </c>
      <c r="T106" s="80">
        <v>1345.8117410472585</v>
      </c>
      <c r="U106" s="80">
        <v>1345.8117410472585</v>
      </c>
      <c r="V106" s="80">
        <v>1345.8117410472585</v>
      </c>
      <c r="W106" s="80">
        <v>1345.8117410472585</v>
      </c>
      <c r="X106" s="80">
        <v>0</v>
      </c>
      <c r="Y106" s="80">
        <v>2026.61410395235</v>
      </c>
      <c r="Z106" s="80">
        <v>2026.61410395235</v>
      </c>
      <c r="AA106" s="80">
        <v>2026.61410395235</v>
      </c>
      <c r="AB106" s="80">
        <v>2026.61410395235</v>
      </c>
      <c r="AC106" s="80">
        <v>0</v>
      </c>
      <c r="AD106" s="80">
        <v>0</v>
      </c>
      <c r="AE106" s="80">
        <v>0</v>
      </c>
      <c r="AF106" s="80">
        <v>0</v>
      </c>
      <c r="AG106" s="80">
        <v>0</v>
      </c>
      <c r="AH106" s="80">
        <v>0</v>
      </c>
      <c r="AI106" s="80">
        <v>0</v>
      </c>
      <c r="AJ106" s="80">
        <v>0</v>
      </c>
      <c r="AK106" s="80">
        <v>0</v>
      </c>
      <c r="AL106" s="80">
        <v>0</v>
      </c>
      <c r="AM106" s="80">
        <v>0</v>
      </c>
      <c r="AN106" s="80">
        <v>0</v>
      </c>
      <c r="AO106" s="80">
        <v>0</v>
      </c>
      <c r="AP106" s="46">
        <v>0</v>
      </c>
      <c r="AQ106" s="46">
        <v>0</v>
      </c>
      <c r="AR106" s="46">
        <v>0</v>
      </c>
      <c r="AS106" s="46">
        <v>0</v>
      </c>
      <c r="AT106" s="46">
        <v>0</v>
      </c>
      <c r="AU106" s="46">
        <v>0</v>
      </c>
      <c r="AV106" s="46">
        <v>0</v>
      </c>
      <c r="AW106" s="46">
        <v>0</v>
      </c>
      <c r="AX106" s="46">
        <v>0</v>
      </c>
      <c r="AY106" s="46">
        <v>0</v>
      </c>
      <c r="AZ106" s="46">
        <v>0</v>
      </c>
      <c r="BA106" s="46">
        <v>0</v>
      </c>
      <c r="BB106" s="46">
        <v>0</v>
      </c>
      <c r="BC106" s="46">
        <v>0</v>
      </c>
      <c r="BD106" s="46">
        <v>0</v>
      </c>
      <c r="BE106" s="61">
        <v>0</v>
      </c>
      <c r="BF106" s="61">
        <v>0</v>
      </c>
      <c r="BG106" s="61">
        <v>0</v>
      </c>
      <c r="BH106" s="61">
        <v>0</v>
      </c>
      <c r="BI106" s="61">
        <v>0</v>
      </c>
      <c r="BJ106" s="61">
        <v>0</v>
      </c>
      <c r="BK106" s="61">
        <v>0</v>
      </c>
      <c r="BL106" s="61">
        <v>0</v>
      </c>
      <c r="BM106" s="61">
        <v>0</v>
      </c>
      <c r="BN106" s="61">
        <v>0</v>
      </c>
      <c r="BO106" s="61">
        <v>0</v>
      </c>
      <c r="BP106" s="61">
        <v>0</v>
      </c>
      <c r="BQ106" s="61">
        <v>0</v>
      </c>
      <c r="BR106" s="61">
        <v>0</v>
      </c>
      <c r="BS106" s="61">
        <v>0</v>
      </c>
      <c r="BT106" s="61">
        <v>0</v>
      </c>
      <c r="BU106" s="61">
        <v>0</v>
      </c>
      <c r="BV106" s="61">
        <v>0</v>
      </c>
      <c r="BW106" s="61">
        <v>0</v>
      </c>
      <c r="BX106" s="61">
        <v>0</v>
      </c>
      <c r="BY106" s="61">
        <v>0</v>
      </c>
      <c r="BZ106" s="61">
        <v>0</v>
      </c>
      <c r="CA106" s="61">
        <v>0</v>
      </c>
      <c r="CB106" s="61">
        <v>0</v>
      </c>
    </row>
    <row r="107" spans="2:80" hidden="1" x14ac:dyDescent="0.35">
      <c r="B107" s="60" t="s">
        <v>42</v>
      </c>
      <c r="C107" s="43"/>
      <c r="D107" s="43"/>
      <c r="E107" s="44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  <c r="AC107" s="80">
        <v>0</v>
      </c>
      <c r="AD107" s="80">
        <v>0</v>
      </c>
      <c r="AE107" s="80">
        <v>0</v>
      </c>
      <c r="AF107" s="80">
        <v>0</v>
      </c>
      <c r="AG107" s="80">
        <v>0</v>
      </c>
      <c r="AH107" s="80">
        <v>0</v>
      </c>
      <c r="AI107" s="80">
        <v>0</v>
      </c>
      <c r="AJ107" s="80">
        <v>0</v>
      </c>
      <c r="AK107" s="80">
        <v>0</v>
      </c>
      <c r="AL107" s="80">
        <v>0</v>
      </c>
      <c r="AM107" s="80">
        <v>0</v>
      </c>
      <c r="AN107" s="80">
        <v>0</v>
      </c>
      <c r="AO107" s="80">
        <v>0</v>
      </c>
      <c r="AP107" s="46">
        <v>0</v>
      </c>
      <c r="AQ107" s="46">
        <v>0</v>
      </c>
      <c r="AR107" s="46">
        <v>0</v>
      </c>
      <c r="AS107" s="46">
        <v>0</v>
      </c>
      <c r="AT107" s="46">
        <v>0</v>
      </c>
      <c r="AU107" s="46">
        <v>0</v>
      </c>
      <c r="AV107" s="46">
        <v>0</v>
      </c>
      <c r="AW107" s="46">
        <v>0</v>
      </c>
      <c r="AX107" s="46">
        <v>0</v>
      </c>
      <c r="AY107" s="46">
        <v>0</v>
      </c>
      <c r="AZ107" s="46">
        <v>0</v>
      </c>
      <c r="BA107" s="46">
        <v>0</v>
      </c>
      <c r="BB107" s="46">
        <v>0</v>
      </c>
      <c r="BC107" s="46">
        <v>0</v>
      </c>
      <c r="BD107" s="46">
        <v>0</v>
      </c>
      <c r="BE107" s="61">
        <v>0</v>
      </c>
      <c r="BF107" s="61">
        <v>0</v>
      </c>
      <c r="BG107" s="61">
        <v>0</v>
      </c>
      <c r="BH107" s="61">
        <v>0</v>
      </c>
      <c r="BI107" s="61">
        <v>0</v>
      </c>
      <c r="BJ107" s="61">
        <v>0</v>
      </c>
      <c r="BK107" s="61">
        <v>0</v>
      </c>
      <c r="BL107" s="61">
        <v>0</v>
      </c>
      <c r="BM107" s="61">
        <v>0</v>
      </c>
      <c r="BN107" s="61">
        <v>0</v>
      </c>
      <c r="BO107" s="61">
        <v>0</v>
      </c>
      <c r="BP107" s="61">
        <v>0</v>
      </c>
      <c r="BQ107" s="61">
        <v>0</v>
      </c>
      <c r="BR107" s="61">
        <v>0</v>
      </c>
      <c r="BS107" s="61">
        <v>0</v>
      </c>
      <c r="BT107" s="61">
        <v>0</v>
      </c>
      <c r="BU107" s="61">
        <v>0</v>
      </c>
      <c r="BV107" s="61">
        <v>0</v>
      </c>
      <c r="BW107" s="61">
        <v>0</v>
      </c>
      <c r="BX107" s="61">
        <v>0</v>
      </c>
      <c r="BY107" s="61">
        <v>0</v>
      </c>
      <c r="BZ107" s="61">
        <v>0</v>
      </c>
      <c r="CA107" s="61">
        <v>0</v>
      </c>
      <c r="CB107" s="61">
        <v>0</v>
      </c>
    </row>
    <row r="108" spans="2:80" hidden="1" x14ac:dyDescent="0.35">
      <c r="B108" s="60" t="s">
        <v>43</v>
      </c>
      <c r="C108" s="43"/>
      <c r="D108" s="43"/>
      <c r="E108" s="44">
        <v>0</v>
      </c>
      <c r="F108" s="80">
        <v>0</v>
      </c>
      <c r="G108" s="80">
        <v>0</v>
      </c>
      <c r="H108" s="80">
        <v>0</v>
      </c>
      <c r="I108" s="80">
        <v>0</v>
      </c>
      <c r="J108" s="80">
        <v>0</v>
      </c>
      <c r="K108" s="80">
        <v>0</v>
      </c>
      <c r="L108" s="80">
        <v>0</v>
      </c>
      <c r="M108" s="80">
        <v>0</v>
      </c>
      <c r="N108" s="80">
        <v>0</v>
      </c>
      <c r="O108" s="80">
        <v>0</v>
      </c>
      <c r="P108" s="80">
        <v>0</v>
      </c>
      <c r="Q108" s="80">
        <v>0</v>
      </c>
      <c r="R108" s="80">
        <v>0</v>
      </c>
      <c r="S108" s="80">
        <v>0</v>
      </c>
      <c r="T108" s="80">
        <v>0</v>
      </c>
      <c r="U108" s="80">
        <v>0</v>
      </c>
      <c r="V108" s="80">
        <v>0</v>
      </c>
      <c r="W108" s="80">
        <v>0</v>
      </c>
      <c r="X108" s="80">
        <v>0</v>
      </c>
      <c r="Y108" s="80">
        <v>0</v>
      </c>
      <c r="Z108" s="80">
        <v>0</v>
      </c>
      <c r="AA108" s="80">
        <v>0</v>
      </c>
      <c r="AB108" s="80">
        <v>0</v>
      </c>
      <c r="AC108" s="80">
        <v>0</v>
      </c>
      <c r="AD108" s="80">
        <v>0</v>
      </c>
      <c r="AE108" s="80">
        <v>0</v>
      </c>
      <c r="AF108" s="80">
        <v>0</v>
      </c>
      <c r="AG108" s="80">
        <v>0</v>
      </c>
      <c r="AH108" s="80">
        <v>0</v>
      </c>
      <c r="AI108" s="80">
        <v>0</v>
      </c>
      <c r="AJ108" s="80">
        <v>0</v>
      </c>
      <c r="AK108" s="80">
        <v>0</v>
      </c>
      <c r="AL108" s="80">
        <v>0</v>
      </c>
      <c r="AM108" s="80">
        <v>0</v>
      </c>
      <c r="AN108" s="80">
        <v>0</v>
      </c>
      <c r="AO108" s="80">
        <v>0</v>
      </c>
      <c r="AP108" s="46">
        <v>0</v>
      </c>
      <c r="AQ108" s="46">
        <v>0</v>
      </c>
      <c r="AR108" s="46">
        <v>0</v>
      </c>
      <c r="AS108" s="46">
        <v>0</v>
      </c>
      <c r="AT108" s="46">
        <v>0</v>
      </c>
      <c r="AU108" s="46">
        <v>0</v>
      </c>
      <c r="AV108" s="46">
        <v>0</v>
      </c>
      <c r="AW108" s="46">
        <v>0</v>
      </c>
      <c r="AX108" s="46">
        <v>0</v>
      </c>
      <c r="AY108" s="46">
        <v>0</v>
      </c>
      <c r="AZ108" s="46">
        <v>0</v>
      </c>
      <c r="BA108" s="46">
        <v>0</v>
      </c>
      <c r="BB108" s="46">
        <v>0</v>
      </c>
      <c r="BC108" s="46">
        <v>0</v>
      </c>
      <c r="BD108" s="46">
        <v>0</v>
      </c>
      <c r="BE108" s="61">
        <v>0</v>
      </c>
      <c r="BF108" s="61">
        <v>0</v>
      </c>
      <c r="BG108" s="61">
        <v>0</v>
      </c>
      <c r="BH108" s="61">
        <v>0</v>
      </c>
      <c r="BI108" s="61">
        <v>0</v>
      </c>
      <c r="BJ108" s="61">
        <v>0</v>
      </c>
      <c r="BK108" s="61">
        <v>0</v>
      </c>
      <c r="BL108" s="61">
        <v>0</v>
      </c>
      <c r="BM108" s="61">
        <v>0</v>
      </c>
      <c r="BN108" s="61">
        <v>0</v>
      </c>
      <c r="BO108" s="61">
        <v>0</v>
      </c>
      <c r="BP108" s="61">
        <v>0</v>
      </c>
      <c r="BQ108" s="61">
        <v>0</v>
      </c>
      <c r="BR108" s="61">
        <v>0</v>
      </c>
      <c r="BS108" s="61">
        <v>0</v>
      </c>
      <c r="BT108" s="61">
        <v>0</v>
      </c>
      <c r="BU108" s="61">
        <v>0</v>
      </c>
      <c r="BV108" s="61">
        <v>0</v>
      </c>
      <c r="BW108" s="61">
        <v>0</v>
      </c>
      <c r="BX108" s="61">
        <v>0</v>
      </c>
      <c r="BY108" s="61">
        <v>0</v>
      </c>
      <c r="BZ108" s="61">
        <v>0</v>
      </c>
      <c r="CA108" s="61">
        <v>0</v>
      </c>
      <c r="CB108" s="61">
        <v>0</v>
      </c>
    </row>
    <row r="109" spans="2:80" hidden="1" x14ac:dyDescent="0.35">
      <c r="B109" s="64" t="s">
        <v>44</v>
      </c>
      <c r="C109" s="65"/>
      <c r="D109" s="65"/>
      <c r="E109" s="44">
        <v>0</v>
      </c>
      <c r="F109" s="81">
        <v>0</v>
      </c>
      <c r="G109" s="81">
        <v>0</v>
      </c>
      <c r="H109" s="81">
        <v>0</v>
      </c>
      <c r="I109" s="81">
        <v>0</v>
      </c>
      <c r="J109" s="81">
        <v>0</v>
      </c>
      <c r="K109" s="81">
        <v>0</v>
      </c>
      <c r="L109" s="81">
        <v>0</v>
      </c>
      <c r="M109" s="81">
        <v>0</v>
      </c>
      <c r="N109" s="81">
        <v>0</v>
      </c>
      <c r="O109" s="81">
        <v>0</v>
      </c>
      <c r="P109" s="81">
        <v>0</v>
      </c>
      <c r="Q109" s="81">
        <v>0</v>
      </c>
      <c r="R109" s="81">
        <v>0</v>
      </c>
      <c r="S109" s="81">
        <v>0</v>
      </c>
      <c r="T109" s="81">
        <v>0</v>
      </c>
      <c r="U109" s="81">
        <v>0</v>
      </c>
      <c r="V109" s="81">
        <v>0</v>
      </c>
      <c r="W109" s="81">
        <v>0</v>
      </c>
      <c r="X109" s="81">
        <v>0</v>
      </c>
      <c r="Y109" s="81">
        <v>0</v>
      </c>
      <c r="Z109" s="81">
        <v>0</v>
      </c>
      <c r="AA109" s="81">
        <v>0</v>
      </c>
      <c r="AB109" s="81">
        <v>0</v>
      </c>
      <c r="AC109" s="81">
        <v>0</v>
      </c>
      <c r="AD109" s="81">
        <v>0</v>
      </c>
      <c r="AE109" s="81">
        <v>0</v>
      </c>
      <c r="AF109" s="81">
        <v>0</v>
      </c>
      <c r="AG109" s="81">
        <v>0</v>
      </c>
      <c r="AH109" s="81">
        <v>0</v>
      </c>
      <c r="AI109" s="81">
        <v>0</v>
      </c>
      <c r="AJ109" s="81">
        <v>0</v>
      </c>
      <c r="AK109" s="81">
        <v>0</v>
      </c>
      <c r="AL109" s="81">
        <v>0</v>
      </c>
      <c r="AM109" s="81">
        <v>0</v>
      </c>
      <c r="AN109" s="81">
        <v>0</v>
      </c>
      <c r="AO109" s="81">
        <v>0</v>
      </c>
      <c r="AP109" s="46">
        <v>0</v>
      </c>
      <c r="AQ109" s="46">
        <v>0</v>
      </c>
      <c r="AR109" s="46">
        <v>0</v>
      </c>
      <c r="AS109" s="46">
        <v>0</v>
      </c>
      <c r="AT109" s="46">
        <v>0</v>
      </c>
      <c r="AU109" s="46">
        <v>0</v>
      </c>
      <c r="AV109" s="46">
        <v>0</v>
      </c>
      <c r="AW109" s="46">
        <v>0</v>
      </c>
      <c r="AX109" s="46">
        <v>0</v>
      </c>
      <c r="AY109" s="46">
        <v>0</v>
      </c>
      <c r="AZ109" s="46">
        <v>0</v>
      </c>
      <c r="BA109" s="46">
        <v>0</v>
      </c>
      <c r="BB109" s="46">
        <v>0</v>
      </c>
      <c r="BC109" s="46">
        <v>0</v>
      </c>
      <c r="BD109" s="4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</row>
    <row r="110" spans="2:80" hidden="1" x14ac:dyDescent="0.35">
      <c r="B110" s="60" t="s">
        <v>45</v>
      </c>
      <c r="C110" s="43"/>
      <c r="D110" s="43"/>
      <c r="E110" s="44">
        <v>110777.67722157476</v>
      </c>
      <c r="F110" s="80">
        <v>0</v>
      </c>
      <c r="G110" s="80">
        <v>0</v>
      </c>
      <c r="H110" s="80">
        <v>0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O110" s="80">
        <v>0</v>
      </c>
      <c r="P110" s="80">
        <v>0</v>
      </c>
      <c r="Q110" s="80">
        <v>0</v>
      </c>
      <c r="R110" s="80">
        <v>0</v>
      </c>
      <c r="S110" s="80">
        <v>0</v>
      </c>
      <c r="T110" s="80">
        <v>0</v>
      </c>
      <c r="U110" s="80">
        <v>0</v>
      </c>
      <c r="V110" s="80">
        <v>0</v>
      </c>
      <c r="W110" s="80">
        <v>5723.0583213200443</v>
      </c>
      <c r="X110" s="80">
        <v>5734.8468844247245</v>
      </c>
      <c r="Y110" s="80">
        <v>5746.6597300392568</v>
      </c>
      <c r="Z110" s="80">
        <v>5758.4969081816362</v>
      </c>
      <c r="AA110" s="80">
        <v>5770.3584689728868</v>
      </c>
      <c r="AB110" s="80">
        <v>5782.2444626372708</v>
      </c>
      <c r="AC110" s="80">
        <v>5794.1549395025095</v>
      </c>
      <c r="AD110" s="80">
        <v>5806.0899499999841</v>
      </c>
      <c r="AE110" s="80">
        <v>5818.0495446649638</v>
      </c>
      <c r="AF110" s="80">
        <v>5830.0337741368057</v>
      </c>
      <c r="AG110" s="80">
        <v>5842.0426891591806</v>
      </c>
      <c r="AH110" s="80">
        <v>5854.07634058028</v>
      </c>
      <c r="AI110" s="80">
        <v>5866.1347793530358</v>
      </c>
      <c r="AJ110" s="80">
        <v>5878.2180565353328</v>
      </c>
      <c r="AK110" s="80">
        <v>5890.3262232902289</v>
      </c>
      <c r="AL110" s="80">
        <v>5902.4593308861686</v>
      </c>
      <c r="AM110" s="80">
        <v>5914.6174306971989</v>
      </c>
      <c r="AN110" s="80">
        <v>5926.8005742031928</v>
      </c>
      <c r="AO110" s="80">
        <v>5939.0088129900614</v>
      </c>
      <c r="AP110" s="46">
        <v>0</v>
      </c>
      <c r="AQ110" s="46">
        <v>0</v>
      </c>
      <c r="AR110" s="46">
        <v>0</v>
      </c>
      <c r="AS110" s="46">
        <v>0</v>
      </c>
      <c r="AT110" s="46">
        <v>0</v>
      </c>
      <c r="AU110" s="46">
        <v>0</v>
      </c>
      <c r="AV110" s="46">
        <v>0</v>
      </c>
      <c r="AW110" s="46">
        <v>0</v>
      </c>
      <c r="AX110" s="46">
        <v>0</v>
      </c>
      <c r="AY110" s="46">
        <v>0</v>
      </c>
      <c r="AZ110" s="46">
        <v>0</v>
      </c>
      <c r="BA110" s="46">
        <v>0</v>
      </c>
      <c r="BB110" s="46">
        <v>0</v>
      </c>
      <c r="BC110" s="46">
        <v>0</v>
      </c>
      <c r="BD110" s="46">
        <v>0</v>
      </c>
      <c r="BE110" s="61">
        <v>0</v>
      </c>
      <c r="BF110" s="61">
        <v>0</v>
      </c>
      <c r="BG110" s="61">
        <v>0</v>
      </c>
      <c r="BH110" s="61">
        <v>0</v>
      </c>
      <c r="BI110" s="61">
        <v>0</v>
      </c>
      <c r="BJ110" s="61">
        <v>0</v>
      </c>
      <c r="BK110" s="61">
        <v>0</v>
      </c>
      <c r="BL110" s="61">
        <v>0</v>
      </c>
      <c r="BM110" s="61">
        <v>0</v>
      </c>
      <c r="BN110" s="61">
        <v>0</v>
      </c>
      <c r="BO110" s="61">
        <v>0</v>
      </c>
      <c r="BP110" s="61">
        <v>0</v>
      </c>
      <c r="BQ110" s="61">
        <v>0</v>
      </c>
      <c r="BR110" s="61">
        <v>0</v>
      </c>
      <c r="BS110" s="61">
        <v>0</v>
      </c>
      <c r="BT110" s="61">
        <v>0</v>
      </c>
      <c r="BU110" s="61">
        <v>0</v>
      </c>
      <c r="BV110" s="61">
        <v>0</v>
      </c>
      <c r="BW110" s="61">
        <v>0</v>
      </c>
      <c r="BX110" s="61">
        <v>0</v>
      </c>
      <c r="BY110" s="61">
        <v>0</v>
      </c>
      <c r="BZ110" s="61">
        <v>0</v>
      </c>
      <c r="CA110" s="61">
        <v>0</v>
      </c>
      <c r="CB110" s="61">
        <v>0</v>
      </c>
    </row>
    <row r="111" spans="2:80" hidden="1" x14ac:dyDescent="0.35">
      <c r="B111" s="64" t="s">
        <v>46</v>
      </c>
      <c r="C111" s="65"/>
      <c r="D111" s="65"/>
      <c r="E111" s="44">
        <v>0</v>
      </c>
      <c r="F111" s="81">
        <v>0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P111" s="81">
        <v>0</v>
      </c>
      <c r="Q111" s="81">
        <v>0</v>
      </c>
      <c r="R111" s="81">
        <v>0</v>
      </c>
      <c r="S111" s="81">
        <v>0</v>
      </c>
      <c r="T111" s="81">
        <v>0</v>
      </c>
      <c r="U111" s="81">
        <v>0</v>
      </c>
      <c r="V111" s="81">
        <v>0</v>
      </c>
      <c r="W111" s="81">
        <v>0</v>
      </c>
      <c r="X111" s="81">
        <v>0</v>
      </c>
      <c r="Y111" s="81">
        <v>0</v>
      </c>
      <c r="Z111" s="81">
        <v>0</v>
      </c>
      <c r="AA111" s="81">
        <v>0</v>
      </c>
      <c r="AB111" s="81">
        <v>0</v>
      </c>
      <c r="AC111" s="81">
        <v>0</v>
      </c>
      <c r="AD111" s="81">
        <v>0</v>
      </c>
      <c r="AE111" s="81">
        <v>0</v>
      </c>
      <c r="AF111" s="81">
        <v>0</v>
      </c>
      <c r="AG111" s="81">
        <v>0</v>
      </c>
      <c r="AH111" s="81">
        <v>0</v>
      </c>
      <c r="AI111" s="81">
        <v>0</v>
      </c>
      <c r="AJ111" s="81">
        <v>0</v>
      </c>
      <c r="AK111" s="81">
        <v>0</v>
      </c>
      <c r="AL111" s="81">
        <v>0</v>
      </c>
      <c r="AM111" s="81">
        <v>0</v>
      </c>
      <c r="AN111" s="81">
        <v>0</v>
      </c>
      <c r="AO111" s="81">
        <v>0</v>
      </c>
      <c r="AP111" s="46">
        <v>0</v>
      </c>
      <c r="AQ111" s="46">
        <v>0</v>
      </c>
      <c r="AR111" s="46">
        <v>0</v>
      </c>
      <c r="AS111" s="46">
        <v>0</v>
      </c>
      <c r="AT111" s="46">
        <v>0</v>
      </c>
      <c r="AU111" s="46">
        <v>0</v>
      </c>
      <c r="AV111" s="46">
        <v>0</v>
      </c>
      <c r="AW111" s="46">
        <v>0</v>
      </c>
      <c r="AX111" s="46">
        <v>0</v>
      </c>
      <c r="AY111" s="46">
        <v>0</v>
      </c>
      <c r="AZ111" s="46">
        <v>0</v>
      </c>
      <c r="BA111" s="46">
        <v>0</v>
      </c>
      <c r="BB111" s="46">
        <v>0</v>
      </c>
      <c r="BC111" s="46">
        <v>0</v>
      </c>
      <c r="BD111" s="4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</row>
    <row r="112" spans="2:80" ht="15" hidden="1" thickBot="1" x14ac:dyDescent="0.4">
      <c r="B112" s="60" t="s">
        <v>47</v>
      </c>
      <c r="C112" s="43"/>
      <c r="D112" s="43"/>
      <c r="E112" s="73"/>
      <c r="F112" s="61">
        <v>0</v>
      </c>
      <c r="G112" s="61">
        <v>0</v>
      </c>
      <c r="H112" s="61">
        <v>0</v>
      </c>
      <c r="I112" s="61">
        <v>0</v>
      </c>
      <c r="J112" s="61">
        <v>0</v>
      </c>
      <c r="K112" s="61">
        <v>0</v>
      </c>
      <c r="L112" s="61">
        <v>0</v>
      </c>
      <c r="M112" s="61">
        <v>0</v>
      </c>
      <c r="N112" s="61">
        <v>0</v>
      </c>
      <c r="O112" s="61">
        <v>0</v>
      </c>
      <c r="P112" s="61">
        <v>0</v>
      </c>
      <c r="Q112" s="61">
        <v>0</v>
      </c>
      <c r="R112" s="61">
        <v>0</v>
      </c>
      <c r="S112" s="61">
        <v>0</v>
      </c>
      <c r="T112" s="61">
        <v>0</v>
      </c>
      <c r="U112" s="61">
        <v>0</v>
      </c>
      <c r="V112" s="61">
        <v>0</v>
      </c>
      <c r="W112" s="61">
        <v>0</v>
      </c>
      <c r="X112" s="61">
        <v>0</v>
      </c>
      <c r="Y112" s="61">
        <v>0</v>
      </c>
      <c r="Z112" s="61">
        <v>0</v>
      </c>
      <c r="AA112" s="61">
        <v>0</v>
      </c>
      <c r="AB112" s="61">
        <v>0</v>
      </c>
      <c r="AC112" s="61">
        <v>0</v>
      </c>
      <c r="AD112" s="61">
        <v>0</v>
      </c>
      <c r="AE112" s="61">
        <v>0</v>
      </c>
      <c r="AF112" s="61">
        <v>0</v>
      </c>
      <c r="AG112" s="61">
        <v>0</v>
      </c>
      <c r="AH112" s="61">
        <v>0</v>
      </c>
      <c r="AI112" s="61">
        <v>0</v>
      </c>
      <c r="AJ112" s="61">
        <v>0</v>
      </c>
      <c r="AK112" s="61">
        <v>0</v>
      </c>
      <c r="AL112" s="61">
        <v>0</v>
      </c>
      <c r="AM112" s="61">
        <v>0</v>
      </c>
      <c r="AN112" s="61">
        <v>0</v>
      </c>
      <c r="AO112" s="61">
        <v>0</v>
      </c>
      <c r="AP112" s="61">
        <v>0</v>
      </c>
      <c r="AQ112" s="61">
        <v>0</v>
      </c>
      <c r="AR112" s="61">
        <v>0</v>
      </c>
      <c r="AS112" s="61">
        <v>0</v>
      </c>
      <c r="AT112" s="61">
        <v>0</v>
      </c>
      <c r="AU112" s="61">
        <v>0</v>
      </c>
      <c r="AV112" s="61">
        <v>0</v>
      </c>
      <c r="AW112" s="61">
        <v>0</v>
      </c>
      <c r="AX112" s="61">
        <v>0</v>
      </c>
      <c r="AY112" s="61">
        <v>0</v>
      </c>
      <c r="AZ112" s="61">
        <v>0</v>
      </c>
      <c r="BA112" s="61">
        <v>0</v>
      </c>
      <c r="BB112" s="61"/>
      <c r="BC112" s="61">
        <v>0</v>
      </c>
      <c r="BD112" s="61">
        <v>0</v>
      </c>
      <c r="BE112" s="61">
        <v>0</v>
      </c>
      <c r="BF112" s="61">
        <v>0</v>
      </c>
      <c r="BG112" s="61">
        <v>0</v>
      </c>
      <c r="BH112" s="61">
        <v>0</v>
      </c>
      <c r="BI112" s="61">
        <v>0</v>
      </c>
      <c r="BJ112" s="61">
        <v>0</v>
      </c>
      <c r="BK112" s="61">
        <v>0</v>
      </c>
      <c r="BL112" s="61">
        <v>0</v>
      </c>
      <c r="BM112" s="61">
        <v>0</v>
      </c>
      <c r="BN112" s="61">
        <v>0</v>
      </c>
      <c r="BO112" s="61">
        <v>0</v>
      </c>
      <c r="BP112" s="61">
        <v>0</v>
      </c>
      <c r="BQ112" s="61">
        <v>0</v>
      </c>
      <c r="BR112" s="61">
        <v>0</v>
      </c>
      <c r="BS112" s="61">
        <v>0</v>
      </c>
      <c r="BT112" s="61">
        <v>0</v>
      </c>
      <c r="BU112" s="61">
        <v>0</v>
      </c>
      <c r="BV112" s="61">
        <v>0</v>
      </c>
      <c r="BW112" s="61">
        <v>0</v>
      </c>
      <c r="BX112" s="61">
        <v>0</v>
      </c>
      <c r="BY112" s="61">
        <v>0</v>
      </c>
      <c r="BZ112" s="61">
        <v>0</v>
      </c>
      <c r="CA112" s="61">
        <v>0</v>
      </c>
      <c r="CB112" s="61">
        <v>0</v>
      </c>
    </row>
    <row r="113" spans="2:80" ht="15" hidden="1" thickTop="1" x14ac:dyDescent="0.35">
      <c r="B113" s="53" t="s">
        <v>48</v>
      </c>
      <c r="C113" s="53"/>
      <c r="D113" s="53"/>
      <c r="E113" s="75">
        <v>4013681.5183829176</v>
      </c>
      <c r="F113" s="74">
        <v>3140.2273957769385</v>
      </c>
      <c r="G113" s="74">
        <v>3140.2273957769385</v>
      </c>
      <c r="H113" s="74">
        <v>3140.2273957769385</v>
      </c>
      <c r="I113" s="74">
        <v>349160</v>
      </c>
      <c r="J113" s="74">
        <v>12060.097455332972</v>
      </c>
      <c r="K113" s="74">
        <v>12060.097455332972</v>
      </c>
      <c r="L113" s="74">
        <v>12060.097455332972</v>
      </c>
      <c r="M113" s="74">
        <v>12060.097455332972</v>
      </c>
      <c r="N113" s="74">
        <v>12060.097455332972</v>
      </c>
      <c r="O113" s="74">
        <v>12060.097455332972</v>
      </c>
      <c r="P113" s="74">
        <v>12060.097455332972</v>
      </c>
      <c r="Q113" s="74">
        <v>12060.097455332972</v>
      </c>
      <c r="R113" s="74">
        <v>12060.097455332972</v>
      </c>
      <c r="S113" s="74">
        <v>12060.097455332972</v>
      </c>
      <c r="T113" s="74">
        <v>12060.097455332972</v>
      </c>
      <c r="U113" s="74">
        <v>12060.097455332972</v>
      </c>
      <c r="V113" s="74">
        <v>12060.097455332972</v>
      </c>
      <c r="W113" s="74">
        <v>3372982.668499988</v>
      </c>
      <c r="X113" s="74">
        <v>10161.978719833496</v>
      </c>
      <c r="Y113" s="74">
        <v>15486.944600775583</v>
      </c>
      <c r="Z113" s="74">
        <v>7796.7852981383176</v>
      </c>
      <c r="AA113" s="74">
        <v>7808.6468589295682</v>
      </c>
      <c r="AB113" s="74">
        <v>7820.5328525939522</v>
      </c>
      <c r="AC113" s="74">
        <v>5794.1549395025095</v>
      </c>
      <c r="AD113" s="74">
        <v>5806.0899499999841</v>
      </c>
      <c r="AE113" s="74">
        <v>5818.0495446649638</v>
      </c>
      <c r="AF113" s="74">
        <v>5830.0337741368057</v>
      </c>
      <c r="AG113" s="74">
        <v>5842.0426891591806</v>
      </c>
      <c r="AH113" s="74">
        <v>5854.07634058028</v>
      </c>
      <c r="AI113" s="74">
        <v>5866.1347793530358</v>
      </c>
      <c r="AJ113" s="74">
        <v>5878.2180565353328</v>
      </c>
      <c r="AK113" s="74">
        <v>5890.3262232902289</v>
      </c>
      <c r="AL113" s="74">
        <v>5902.4593308861686</v>
      </c>
      <c r="AM113" s="74">
        <v>5914.6174306971989</v>
      </c>
      <c r="AN113" s="74">
        <v>5926.8005742031928</v>
      </c>
      <c r="AO113" s="74">
        <v>5939.0088129900614</v>
      </c>
      <c r="AP113" s="74">
        <v>0</v>
      </c>
      <c r="AQ113" s="74">
        <v>0</v>
      </c>
      <c r="AR113" s="74">
        <v>0</v>
      </c>
      <c r="AS113" s="74">
        <v>0</v>
      </c>
      <c r="AT113" s="74">
        <v>0</v>
      </c>
      <c r="AU113" s="74">
        <v>0</v>
      </c>
      <c r="AV113" s="74">
        <v>0</v>
      </c>
      <c r="AW113" s="74">
        <v>0</v>
      </c>
      <c r="AX113" s="74">
        <v>0</v>
      </c>
      <c r="AY113" s="74">
        <v>0</v>
      </c>
      <c r="AZ113" s="74">
        <v>0</v>
      </c>
      <c r="BA113" s="74">
        <v>0</v>
      </c>
      <c r="BB113" s="74">
        <v>0</v>
      </c>
      <c r="BC113" s="74">
        <v>0</v>
      </c>
      <c r="BD113" s="74">
        <v>0</v>
      </c>
      <c r="BE113" s="74">
        <v>0</v>
      </c>
      <c r="BF113" s="74">
        <v>0</v>
      </c>
      <c r="BG113" s="74">
        <v>0</v>
      </c>
      <c r="BH113" s="74">
        <v>0</v>
      </c>
      <c r="BI113" s="74">
        <v>0</v>
      </c>
      <c r="BJ113" s="74">
        <v>0</v>
      </c>
      <c r="BK113" s="74">
        <v>0</v>
      </c>
      <c r="BL113" s="74">
        <v>0</v>
      </c>
      <c r="BM113" s="74">
        <v>0</v>
      </c>
      <c r="BN113" s="74">
        <v>0</v>
      </c>
      <c r="BO113" s="74">
        <v>0</v>
      </c>
      <c r="BP113" s="74">
        <v>0</v>
      </c>
      <c r="BQ113" s="74">
        <v>0</v>
      </c>
      <c r="BR113" s="74">
        <v>0</v>
      </c>
      <c r="BS113" s="74">
        <v>0</v>
      </c>
      <c r="BT113" s="74">
        <v>0</v>
      </c>
      <c r="BU113" s="74">
        <v>0</v>
      </c>
      <c r="BV113" s="74">
        <v>0</v>
      </c>
      <c r="BW113" s="74">
        <v>0</v>
      </c>
      <c r="BX113" s="74">
        <v>0</v>
      </c>
      <c r="BY113" s="74">
        <v>0</v>
      </c>
      <c r="BZ113" s="74">
        <v>0</v>
      </c>
      <c r="CA113" s="74">
        <v>0</v>
      </c>
      <c r="CB113" s="74">
        <v>0</v>
      </c>
    </row>
    <row r="114" spans="2:80" hidden="1" x14ac:dyDescent="0.35">
      <c r="B114" s="25"/>
      <c r="C114" s="25"/>
      <c r="D114" s="25"/>
      <c r="E114" s="30" t="s">
        <v>29</v>
      </c>
      <c r="F114" s="30">
        <v>3140.2273957769385</v>
      </c>
      <c r="G114" s="30">
        <v>6280.4547915538769</v>
      </c>
      <c r="H114" s="30">
        <v>9420.6821873308145</v>
      </c>
      <c r="I114" s="30">
        <v>358580.68218733079</v>
      </c>
      <c r="J114" s="30">
        <v>370640.77964266378</v>
      </c>
      <c r="K114" s="30">
        <v>382700.87709799677</v>
      </c>
      <c r="L114" s="30">
        <v>394760.97455332975</v>
      </c>
      <c r="M114" s="30">
        <v>406821.07200866274</v>
      </c>
      <c r="N114" s="30">
        <v>418881.16946399573</v>
      </c>
      <c r="O114" s="30">
        <v>430941.26691932871</v>
      </c>
      <c r="P114" s="30">
        <v>443001.3643746617</v>
      </c>
      <c r="Q114" s="30">
        <v>455061.46182999469</v>
      </c>
      <c r="R114" s="30">
        <v>467121.55928532768</v>
      </c>
      <c r="S114" s="30">
        <v>479181.65674066066</v>
      </c>
      <c r="T114" s="30">
        <v>491241.75419599365</v>
      </c>
      <c r="U114" s="30">
        <v>503301.85165132664</v>
      </c>
      <c r="V114" s="30">
        <v>515361.94910665962</v>
      </c>
      <c r="W114" s="30">
        <v>3888344.6176066478</v>
      </c>
      <c r="X114" s="30">
        <v>3898506.5963264811</v>
      </c>
      <c r="Y114" s="30">
        <v>3913993.5409272565</v>
      </c>
      <c r="Z114" s="30">
        <v>3921790.3262253948</v>
      </c>
      <c r="AA114" s="30">
        <v>3929598.9730843245</v>
      </c>
      <c r="AB114" s="30">
        <v>3937419.5059369183</v>
      </c>
      <c r="AC114" s="30">
        <v>3943213.6608764208</v>
      </c>
      <c r="AD114" s="30">
        <v>3949019.7508264207</v>
      </c>
      <c r="AE114" s="30">
        <v>3954837.8003710858</v>
      </c>
      <c r="AF114" s="30">
        <v>3960667.8341452228</v>
      </c>
      <c r="AG114" s="30">
        <v>3966509.8768343818</v>
      </c>
      <c r="AH114" s="30">
        <v>3972363.9531749622</v>
      </c>
      <c r="AI114" s="30">
        <v>3978230.0879543154</v>
      </c>
      <c r="AJ114" s="30">
        <v>3984108.3060108507</v>
      </c>
      <c r="AK114" s="30">
        <v>3989998.6322341408</v>
      </c>
      <c r="AL114" s="30">
        <v>3995901.0915650269</v>
      </c>
      <c r="AM114" s="30">
        <v>4001815.7089957241</v>
      </c>
      <c r="AN114" s="30">
        <v>4007742.5095699271</v>
      </c>
      <c r="AO114" s="30">
        <v>4013681.5183829172</v>
      </c>
      <c r="AP114" s="30">
        <v>4013681.5183829172</v>
      </c>
      <c r="AQ114" s="30">
        <v>4013681.5183829172</v>
      </c>
      <c r="AR114" s="30">
        <v>4013681.5183829172</v>
      </c>
      <c r="AS114" s="30">
        <v>4013681.5183829172</v>
      </c>
      <c r="AT114" s="30">
        <v>4013681.5183829172</v>
      </c>
      <c r="AU114" s="30">
        <v>4013681.5183829172</v>
      </c>
      <c r="AV114" s="30">
        <v>4013681.5183829172</v>
      </c>
      <c r="AW114" s="30">
        <v>4013681.5183829172</v>
      </c>
      <c r="AX114" s="30">
        <v>4013681.5183829172</v>
      </c>
      <c r="AY114" s="30">
        <v>4013681.5183829172</v>
      </c>
      <c r="AZ114" s="30">
        <v>4013681.5183829172</v>
      </c>
      <c r="BA114" s="30">
        <v>4013681.5183829172</v>
      </c>
      <c r="BB114" s="30">
        <v>4013681.5183829172</v>
      </c>
      <c r="BC114" s="30">
        <v>4013681.5183829172</v>
      </c>
      <c r="BD114" s="30">
        <v>4013681.5183829172</v>
      </c>
      <c r="BE114" s="30">
        <v>4013681.5183829172</v>
      </c>
      <c r="BF114" s="30">
        <v>4013681.5183829172</v>
      </c>
      <c r="BG114" s="30">
        <v>4013681.5183829172</v>
      </c>
      <c r="BH114" s="30">
        <v>4013681.5183829172</v>
      </c>
      <c r="BI114" s="30">
        <v>4013681.5183829172</v>
      </c>
      <c r="BJ114" s="30">
        <v>4013681.5183829172</v>
      </c>
      <c r="BK114" s="30">
        <v>4013681.5183829172</v>
      </c>
      <c r="BL114" s="30">
        <v>4013681.5183829172</v>
      </c>
      <c r="BM114" s="30">
        <v>4013681.5183829172</v>
      </c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2:80" hidden="1" x14ac:dyDescent="0.35">
      <c r="B115" s="25"/>
      <c r="C115" s="25"/>
      <c r="D115" s="25"/>
      <c r="E115" s="29">
        <v>452318.48161708238</v>
      </c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</row>
    <row r="117" spans="2:80" x14ac:dyDescent="0.35">
      <c r="B117" s="25"/>
      <c r="C117" s="25"/>
      <c r="D117" s="25"/>
      <c r="E117" s="29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</row>
    <row r="118" spans="2:80" x14ac:dyDescent="0.35">
      <c r="B118" s="31"/>
      <c r="C118" s="31"/>
      <c r="D118" s="31"/>
      <c r="E118" s="77"/>
    </row>
    <row r="119" spans="2:80" x14ac:dyDescent="0.35">
      <c r="E119" s="107"/>
    </row>
    <row r="120" spans="2:80" x14ac:dyDescent="0.35">
      <c r="E120" s="76"/>
    </row>
    <row r="121" spans="2:80" x14ac:dyDescent="0.35">
      <c r="B121" s="31"/>
    </row>
    <row r="122" spans="2:80" x14ac:dyDescent="0.35">
      <c r="B122" s="28"/>
      <c r="C122" s="79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</row>
    <row r="123" spans="2:80" x14ac:dyDescent="0.35">
      <c r="B123" s="28"/>
      <c r="C123" s="79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</row>
    <row r="124" spans="2:80" x14ac:dyDescent="0.35">
      <c r="B124" s="28"/>
      <c r="C124" s="79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</row>
    <row r="125" spans="2:80" x14ac:dyDescent="0.35">
      <c r="B125" s="31"/>
      <c r="C125" s="84"/>
      <c r="D125" s="31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</row>
    <row r="126" spans="2:80" x14ac:dyDescent="0.35"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</row>
    <row r="127" spans="2:80" x14ac:dyDescent="0.35">
      <c r="E127" s="10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642B-215D-4687-A463-8E4CB98BCE25}">
  <sheetPr>
    <tabColor theme="9" tint="0.59999389629810485"/>
  </sheetPr>
  <dimension ref="B2:BX43"/>
  <sheetViews>
    <sheetView workbookViewId="0">
      <selection activeCell="E36" sqref="E36"/>
    </sheetView>
  </sheetViews>
  <sheetFormatPr defaultColWidth="8.81640625" defaultRowHeight="14.5" x14ac:dyDescent="0.35"/>
  <cols>
    <col min="2" max="2" width="19.7265625" bestFit="1" customWidth="1"/>
    <col min="3" max="3" width="17.54296875" bestFit="1" customWidth="1"/>
    <col min="4" max="58" width="13.1796875" customWidth="1"/>
    <col min="59" max="67" width="9.81640625" bestFit="1" customWidth="1"/>
    <col min="68" max="68" width="11.26953125" bestFit="1" customWidth="1"/>
    <col min="69" max="71" width="10.26953125" bestFit="1" customWidth="1"/>
    <col min="72" max="72" width="9.81640625" bestFit="1" customWidth="1"/>
    <col min="73" max="73" width="10.26953125" bestFit="1" customWidth="1"/>
    <col min="74" max="76" width="9.81640625" bestFit="1" customWidth="1"/>
  </cols>
  <sheetData>
    <row r="2" spans="2:76" x14ac:dyDescent="0.35">
      <c r="B2" s="18" t="s">
        <v>61</v>
      </c>
    </row>
    <row r="5" spans="2:76" x14ac:dyDescent="0.35">
      <c r="B5" s="85" t="s">
        <v>50</v>
      </c>
      <c r="C5" s="111" t="s">
        <v>15</v>
      </c>
      <c r="D5" s="112">
        <v>44666</v>
      </c>
      <c r="E5" s="112">
        <v>44696.4375</v>
      </c>
      <c r="F5" s="112">
        <v>44726.875</v>
      </c>
      <c r="G5" s="112">
        <v>44757.3125</v>
      </c>
      <c r="H5" s="112">
        <v>44787.75</v>
      </c>
      <c r="I5" s="112">
        <v>44818.1875</v>
      </c>
      <c r="J5" s="112">
        <v>44848.625</v>
      </c>
      <c r="K5" s="112">
        <v>44879.0625</v>
      </c>
      <c r="L5" s="112">
        <v>44909.5</v>
      </c>
      <c r="M5" s="112">
        <v>44939.9375</v>
      </c>
      <c r="N5" s="112">
        <v>44970.375</v>
      </c>
      <c r="O5" s="112">
        <v>45000.8125</v>
      </c>
      <c r="P5" s="112">
        <v>45031.25</v>
      </c>
      <c r="Q5" s="112">
        <v>45061.6875</v>
      </c>
      <c r="R5" s="112">
        <v>45092.125</v>
      </c>
      <c r="S5" s="112">
        <v>45122.5625</v>
      </c>
      <c r="T5" s="112">
        <v>45153</v>
      </c>
      <c r="U5" s="112">
        <v>45183.4375</v>
      </c>
      <c r="V5" s="112">
        <v>45213.875</v>
      </c>
      <c r="W5" s="112">
        <v>45244.3125</v>
      </c>
      <c r="X5" s="112">
        <v>45274.75</v>
      </c>
      <c r="Y5" s="112">
        <v>45305.1875</v>
      </c>
      <c r="Z5" s="112">
        <v>45335.625</v>
      </c>
      <c r="AA5" s="112">
        <v>45366.0625</v>
      </c>
      <c r="AB5" s="112">
        <v>45396.5</v>
      </c>
      <c r="AC5" s="112">
        <v>45426.9375</v>
      </c>
      <c r="AD5" s="112">
        <v>45457.375</v>
      </c>
      <c r="AE5" s="112">
        <v>45487.8125</v>
      </c>
      <c r="AF5" s="112">
        <v>45518.25</v>
      </c>
      <c r="AG5" s="112">
        <v>45548.6875</v>
      </c>
      <c r="AH5" s="112">
        <v>45579.125</v>
      </c>
      <c r="AI5" s="112">
        <v>45609.5625</v>
      </c>
      <c r="AJ5" s="112">
        <v>45640</v>
      </c>
      <c r="AK5" s="112">
        <v>45670.4375</v>
      </c>
      <c r="AL5" s="112">
        <v>45700.875</v>
      </c>
      <c r="AM5" s="112">
        <v>45731.3125</v>
      </c>
      <c r="AN5" s="112">
        <v>45761.75</v>
      </c>
      <c r="AO5" s="112">
        <v>45792.1875</v>
      </c>
      <c r="AP5" s="112">
        <v>45822.625</v>
      </c>
      <c r="AQ5" s="112">
        <v>45853.0625</v>
      </c>
      <c r="AR5" s="112">
        <v>45883.5</v>
      </c>
      <c r="AS5" s="112">
        <v>45913.9375</v>
      </c>
      <c r="AT5" s="112">
        <v>45944.375</v>
      </c>
      <c r="AU5" s="112">
        <v>45974.8125</v>
      </c>
      <c r="AV5" s="112">
        <v>46005.25</v>
      </c>
      <c r="AW5" s="112">
        <v>46035.6875</v>
      </c>
      <c r="AX5" s="112">
        <v>46066.125</v>
      </c>
      <c r="AY5" s="112">
        <v>46096.5625</v>
      </c>
      <c r="AZ5" s="112">
        <v>46127</v>
      </c>
      <c r="BA5" s="112">
        <v>46157.4375</v>
      </c>
      <c r="BB5" s="112">
        <v>46187.875</v>
      </c>
      <c r="BC5" s="112">
        <v>46218.3125</v>
      </c>
      <c r="BD5" s="112">
        <v>46248.75</v>
      </c>
      <c r="BE5" s="112">
        <v>46279.1875</v>
      </c>
      <c r="BF5" s="112">
        <v>46309.625</v>
      </c>
      <c r="BG5" s="112">
        <v>46340.0625</v>
      </c>
      <c r="BH5" s="112">
        <v>46370.5</v>
      </c>
      <c r="BI5" s="112">
        <v>46400.9375</v>
      </c>
      <c r="BJ5" s="112">
        <v>46431.375</v>
      </c>
      <c r="BK5" s="112">
        <v>46461.8125</v>
      </c>
      <c r="BL5" s="112">
        <v>46492.25</v>
      </c>
      <c r="BM5" s="112">
        <v>46522.6875</v>
      </c>
      <c r="BN5" s="112">
        <v>46553.125</v>
      </c>
      <c r="BO5" s="112">
        <v>46583.5625</v>
      </c>
      <c r="BP5" s="112">
        <v>46614</v>
      </c>
      <c r="BQ5" s="112">
        <v>46644.4375</v>
      </c>
      <c r="BR5" s="112">
        <v>46674.875</v>
      </c>
      <c r="BS5" s="112">
        <v>46705.3125</v>
      </c>
      <c r="BT5" s="112">
        <v>46735.75</v>
      </c>
      <c r="BU5" s="112">
        <v>46766.1875</v>
      </c>
      <c r="BV5" s="112">
        <v>46796.625</v>
      </c>
      <c r="BW5" s="112">
        <v>46827.0625</v>
      </c>
      <c r="BX5" s="112">
        <v>46857.5</v>
      </c>
    </row>
    <row r="6" spans="2:76" x14ac:dyDescent="0.35">
      <c r="B6" s="86" t="s">
        <v>52</v>
      </c>
      <c r="C6" s="88">
        <f>SUM(D6:BX6)</f>
        <v>366189983.65661663</v>
      </c>
      <c r="D6" s="95">
        <v>-0.01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  <c r="R6" s="95">
        <v>0</v>
      </c>
      <c r="S6" s="95">
        <v>0</v>
      </c>
      <c r="T6" s="95">
        <v>0</v>
      </c>
      <c r="U6" s="95">
        <v>0</v>
      </c>
      <c r="V6" s="95">
        <v>0</v>
      </c>
      <c r="W6" s="95">
        <v>0</v>
      </c>
      <c r="X6" s="95">
        <v>0</v>
      </c>
      <c r="Y6" s="95">
        <v>0</v>
      </c>
      <c r="Z6" s="95">
        <v>0</v>
      </c>
      <c r="AA6" s="95">
        <v>0</v>
      </c>
      <c r="AB6" s="95">
        <v>0</v>
      </c>
      <c r="AC6" s="95">
        <v>0</v>
      </c>
      <c r="AD6" s="95">
        <v>0</v>
      </c>
      <c r="AE6" s="95">
        <v>0</v>
      </c>
      <c r="AF6" s="95">
        <v>0</v>
      </c>
      <c r="AG6" s="95">
        <v>0</v>
      </c>
      <c r="AH6" s="95">
        <v>0</v>
      </c>
      <c r="AI6" s="95">
        <v>0</v>
      </c>
      <c r="AJ6" s="95">
        <v>0</v>
      </c>
      <c r="AK6" s="95">
        <v>0</v>
      </c>
      <c r="AL6" s="95">
        <v>0</v>
      </c>
      <c r="AM6" s="95">
        <v>0</v>
      </c>
      <c r="AN6" s="95">
        <v>0</v>
      </c>
      <c r="AO6" s="95">
        <v>0</v>
      </c>
      <c r="AP6" s="95">
        <v>0</v>
      </c>
      <c r="AQ6" s="95">
        <v>0</v>
      </c>
      <c r="AR6" s="95">
        <v>0</v>
      </c>
      <c r="AS6" s="95">
        <v>0</v>
      </c>
      <c r="AT6" s="95">
        <v>0</v>
      </c>
      <c r="AU6" s="95">
        <v>0</v>
      </c>
      <c r="AV6" s="95">
        <v>0</v>
      </c>
      <c r="AW6" s="95">
        <v>0</v>
      </c>
      <c r="AX6" s="95">
        <v>185233904.50550839</v>
      </c>
      <c r="AY6" s="95">
        <v>0</v>
      </c>
      <c r="AZ6" s="95">
        <v>0</v>
      </c>
      <c r="BA6" s="95">
        <v>0</v>
      </c>
      <c r="BB6" s="95">
        <v>0</v>
      </c>
      <c r="BC6" s="95">
        <v>0</v>
      </c>
      <c r="BD6" s="95">
        <v>0</v>
      </c>
      <c r="BE6" s="95">
        <v>0</v>
      </c>
      <c r="BF6" s="95">
        <v>0</v>
      </c>
      <c r="BG6" s="95">
        <v>139084196.37558258</v>
      </c>
      <c r="BH6" s="95">
        <v>0</v>
      </c>
      <c r="BI6" s="95">
        <v>0</v>
      </c>
      <c r="BJ6" s="95">
        <v>0</v>
      </c>
      <c r="BK6" s="95">
        <v>0</v>
      </c>
      <c r="BL6" s="95">
        <v>0</v>
      </c>
      <c r="BM6" s="95">
        <v>0</v>
      </c>
      <c r="BN6" s="95">
        <v>0</v>
      </c>
      <c r="BO6" s="95">
        <v>0</v>
      </c>
      <c r="BP6" s="95">
        <v>41871882.785525635</v>
      </c>
      <c r="BQ6" s="95">
        <v>0</v>
      </c>
      <c r="BR6" s="95">
        <v>0</v>
      </c>
      <c r="BS6" s="95">
        <v>0</v>
      </c>
      <c r="BT6" s="95">
        <v>0</v>
      </c>
      <c r="BU6" s="95">
        <v>0</v>
      </c>
      <c r="BV6" s="95">
        <v>0</v>
      </c>
      <c r="BW6" s="95">
        <v>0</v>
      </c>
      <c r="BX6" s="95">
        <v>0</v>
      </c>
    </row>
    <row r="7" spans="2:76" x14ac:dyDescent="0.35">
      <c r="B7" s="86" t="s">
        <v>53</v>
      </c>
      <c r="C7" s="88">
        <f>SUM(D7:BX7)</f>
        <v>-304664230.83665246</v>
      </c>
      <c r="D7" s="95">
        <v>0</v>
      </c>
      <c r="E7" s="95">
        <v>-110833.33333333333</v>
      </c>
      <c r="F7" s="95">
        <v>-110833.33333333333</v>
      </c>
      <c r="G7" s="95">
        <v>-7059988.4372050995</v>
      </c>
      <c r="H7" s="95">
        <v>-99056.628940279305</v>
      </c>
      <c r="I7" s="95">
        <v>-100005.73030929244</v>
      </c>
      <c r="J7" s="95">
        <v>-101383.95845069253</v>
      </c>
      <c r="K7" s="95">
        <v>-102611.06834218852</v>
      </c>
      <c r="L7" s="95">
        <v>-104800.35597989929</v>
      </c>
      <c r="M7" s="95">
        <v>-105500.78047416228</v>
      </c>
      <c r="N7" s="95">
        <v>-107749.57388163559</v>
      </c>
      <c r="O7" s="95">
        <v>-110833.17879660652</v>
      </c>
      <c r="P7" s="95">
        <v>-113480.69837708204</v>
      </c>
      <c r="Q7" s="95">
        <v>-68841442.675168738</v>
      </c>
      <c r="R7" s="95">
        <v>-97716.407881129533</v>
      </c>
      <c r="S7" s="95">
        <v>-98424.005916536509</v>
      </c>
      <c r="T7" s="95">
        <v>-99911.070487880002</v>
      </c>
      <c r="U7" s="95">
        <v>-101427.52842647544</v>
      </c>
      <c r="V7" s="95">
        <v>-102223.35166034113</v>
      </c>
      <c r="W7" s="95">
        <v>-103802.16550697159</v>
      </c>
      <c r="X7" s="95">
        <v>-107667.64405521244</v>
      </c>
      <c r="Y7" s="95">
        <v>-42328.199886449001</v>
      </c>
      <c r="Z7" s="95">
        <v>-41005.393895945221</v>
      </c>
      <c r="AA7" s="115">
        <f>-41222.1722285059-AI22</f>
        <v>-54616.479690721324</v>
      </c>
      <c r="AB7" s="115">
        <f>-42228.8178420645+AI22</f>
        <v>-28834.510379849075</v>
      </c>
      <c r="AC7" s="95">
        <v>-296299.02651888045</v>
      </c>
      <c r="AD7" s="95">
        <v>-50748.401410703067</v>
      </c>
      <c r="AE7" s="95">
        <v>-1136982.9078311305</v>
      </c>
      <c r="AF7" s="95">
        <v>-1360932.7100316698</v>
      </c>
      <c r="AG7" s="95">
        <v>-1803290.6597759938</v>
      </c>
      <c r="AH7" s="95">
        <v>-5204191.1441890066</v>
      </c>
      <c r="AI7" s="95">
        <v>-2563237.4259787477</v>
      </c>
      <c r="AJ7" s="95">
        <v>-1784896.7345054124</v>
      </c>
      <c r="AK7" s="95">
        <v>-1427640.3020484124</v>
      </c>
      <c r="AL7" s="95">
        <v>-3158877.5208891449</v>
      </c>
      <c r="AM7" s="95">
        <v>-3634300.5698895715</v>
      </c>
      <c r="AN7" s="95">
        <v>-4181706.1163302176</v>
      </c>
      <c r="AO7" s="95">
        <v>-6294919.0917598205</v>
      </c>
      <c r="AP7" s="95">
        <v>-7828589.0959530277</v>
      </c>
      <c r="AQ7" s="95">
        <v>-8178467.4159837486</v>
      </c>
      <c r="AR7" s="95">
        <v>-8994190.2382152155</v>
      </c>
      <c r="AS7" s="95">
        <v>-10723300.112370679</v>
      </c>
      <c r="AT7" s="95">
        <v>-11423309.277563518</v>
      </c>
      <c r="AU7" s="95">
        <v>-11404152.747614581</v>
      </c>
      <c r="AV7" s="95">
        <v>-9635045.9957384281</v>
      </c>
      <c r="AW7" s="95">
        <v>-6931464.5099449242</v>
      </c>
      <c r="AX7" s="95">
        <v>-21598856.249422461</v>
      </c>
      <c r="AY7" s="95">
        <v>-4000603.4705959484</v>
      </c>
      <c r="AZ7" s="95">
        <v>-4318035.8446674915</v>
      </c>
      <c r="BA7" s="95">
        <v>-5733089.8670971124</v>
      </c>
      <c r="BB7" s="95">
        <v>-6275163.800008622</v>
      </c>
      <c r="BC7" s="95">
        <v>-8313772.5719044795</v>
      </c>
      <c r="BD7" s="95">
        <v>-9471101.1268762704</v>
      </c>
      <c r="BE7" s="95">
        <v>-9713946.398091767</v>
      </c>
      <c r="BF7" s="95">
        <v>-6373020.8910793616</v>
      </c>
      <c r="BG7" s="95">
        <v>-16123489.430768767</v>
      </c>
      <c r="BH7" s="95">
        <v>-1948351.8885986104</v>
      </c>
      <c r="BI7" s="95">
        <v>-1866056.9578476485</v>
      </c>
      <c r="BJ7" s="95">
        <v>-2396464.6265139249</v>
      </c>
      <c r="BK7" s="95">
        <v>-2545689.9142977167</v>
      </c>
      <c r="BL7" s="95">
        <v>-3208483.1437283885</v>
      </c>
      <c r="BM7" s="95">
        <v>-3639509.5945343459</v>
      </c>
      <c r="BN7" s="95">
        <v>-3732518.311396251</v>
      </c>
      <c r="BO7" s="95">
        <v>-2503545.4605452977</v>
      </c>
      <c r="BP7" s="113">
        <f>-4866526.7737554-SUM(17833,18106,18383,18664)</f>
        <v>-4939512.7737554004</v>
      </c>
      <c r="BQ7" s="113">
        <f>-17832.7812477219*0</f>
        <v>0</v>
      </c>
      <c r="BR7" s="113">
        <f>-18105.7916861614*0</f>
        <v>0</v>
      </c>
      <c r="BS7" s="113">
        <f>-18382.9817698551*0</f>
        <v>0</v>
      </c>
      <c r="BT7" s="113">
        <f>-18664.4154869575*0</f>
        <v>0</v>
      </c>
      <c r="BU7" s="95">
        <v>0</v>
      </c>
      <c r="BV7" s="95">
        <v>0</v>
      </c>
      <c r="BW7" s="95">
        <v>0</v>
      </c>
      <c r="BX7" s="95">
        <v>0</v>
      </c>
    </row>
    <row r="8" spans="2:76" ht="15" thickBot="1" x14ac:dyDescent="0.4">
      <c r="B8" s="86" t="s">
        <v>54</v>
      </c>
      <c r="C8" s="91">
        <f>C6+C7</f>
        <v>61525752.81996417</v>
      </c>
      <c r="D8" s="91">
        <f t="shared" ref="D8:BF8" si="0">D6+D7</f>
        <v>-0.01</v>
      </c>
      <c r="E8" s="91">
        <f t="shared" si="0"/>
        <v>-110833.33333333333</v>
      </c>
      <c r="F8" s="91">
        <f t="shared" si="0"/>
        <v>-110833.33333333333</v>
      </c>
      <c r="G8" s="91">
        <f t="shared" si="0"/>
        <v>-7059988.4372050995</v>
      </c>
      <c r="H8" s="91">
        <f t="shared" si="0"/>
        <v>-99056.628940279305</v>
      </c>
      <c r="I8" s="91">
        <f t="shared" si="0"/>
        <v>-100005.73030929244</v>
      </c>
      <c r="J8" s="91">
        <f t="shared" si="0"/>
        <v>-101383.95845069253</v>
      </c>
      <c r="K8" s="91">
        <f t="shared" si="0"/>
        <v>-102611.06834218852</v>
      </c>
      <c r="L8" s="91">
        <f t="shared" si="0"/>
        <v>-104800.35597989929</v>
      </c>
      <c r="M8" s="91">
        <f t="shared" si="0"/>
        <v>-105500.78047416228</v>
      </c>
      <c r="N8" s="91">
        <f t="shared" si="0"/>
        <v>-107749.57388163559</v>
      </c>
      <c r="O8" s="91">
        <f t="shared" si="0"/>
        <v>-110833.17879660652</v>
      </c>
      <c r="P8" s="91">
        <f t="shared" si="0"/>
        <v>-113480.69837708204</v>
      </c>
      <c r="Q8" s="91">
        <f t="shared" si="0"/>
        <v>-68841442.675168738</v>
      </c>
      <c r="R8" s="91">
        <f t="shared" si="0"/>
        <v>-97716.407881129533</v>
      </c>
      <c r="S8" s="91">
        <f t="shared" si="0"/>
        <v>-98424.005916536509</v>
      </c>
      <c r="T8" s="91">
        <f t="shared" si="0"/>
        <v>-99911.070487880002</v>
      </c>
      <c r="U8" s="91">
        <f t="shared" si="0"/>
        <v>-101427.52842647544</v>
      </c>
      <c r="V8" s="91">
        <f t="shared" si="0"/>
        <v>-102223.35166034113</v>
      </c>
      <c r="W8" s="91">
        <f t="shared" si="0"/>
        <v>-103802.16550697159</v>
      </c>
      <c r="X8" s="91">
        <f t="shared" si="0"/>
        <v>-107667.64405521244</v>
      </c>
      <c r="Y8" s="91">
        <f t="shared" si="0"/>
        <v>-42328.199886449001</v>
      </c>
      <c r="Z8" s="91">
        <f t="shared" si="0"/>
        <v>-41005.393895945221</v>
      </c>
      <c r="AA8" s="91">
        <f t="shared" si="0"/>
        <v>-54616.479690721324</v>
      </c>
      <c r="AB8" s="91">
        <f t="shared" si="0"/>
        <v>-28834.510379849075</v>
      </c>
      <c r="AC8" s="91">
        <f t="shared" si="0"/>
        <v>-296299.02651888045</v>
      </c>
      <c r="AD8" s="91">
        <f t="shared" si="0"/>
        <v>-50748.401410703067</v>
      </c>
      <c r="AE8" s="91">
        <f t="shared" si="0"/>
        <v>-1136982.9078311305</v>
      </c>
      <c r="AF8" s="91">
        <f t="shared" si="0"/>
        <v>-1360932.7100316698</v>
      </c>
      <c r="AG8" s="91">
        <f t="shared" si="0"/>
        <v>-1803290.6597759938</v>
      </c>
      <c r="AH8" s="91">
        <f t="shared" si="0"/>
        <v>-5204191.1441890066</v>
      </c>
      <c r="AI8" s="91">
        <f t="shared" si="0"/>
        <v>-2563237.4259787477</v>
      </c>
      <c r="AJ8" s="91">
        <f t="shared" si="0"/>
        <v>-1784896.7345054124</v>
      </c>
      <c r="AK8" s="91">
        <f t="shared" si="0"/>
        <v>-1427640.3020484124</v>
      </c>
      <c r="AL8" s="91">
        <f t="shared" si="0"/>
        <v>-3158877.5208891449</v>
      </c>
      <c r="AM8" s="91">
        <f t="shared" si="0"/>
        <v>-3634300.5698895715</v>
      </c>
      <c r="AN8" s="91">
        <f t="shared" si="0"/>
        <v>-4181706.1163302176</v>
      </c>
      <c r="AO8" s="91">
        <f t="shared" si="0"/>
        <v>-6294919.0917598205</v>
      </c>
      <c r="AP8" s="91">
        <f t="shared" si="0"/>
        <v>-7828589.0959530277</v>
      </c>
      <c r="AQ8" s="91">
        <f t="shared" si="0"/>
        <v>-8178467.4159837486</v>
      </c>
      <c r="AR8" s="91">
        <f t="shared" si="0"/>
        <v>-8994190.2382152155</v>
      </c>
      <c r="AS8" s="91">
        <f t="shared" si="0"/>
        <v>-10723300.112370679</v>
      </c>
      <c r="AT8" s="91">
        <f t="shared" si="0"/>
        <v>-11423309.277563518</v>
      </c>
      <c r="AU8" s="91">
        <f t="shared" si="0"/>
        <v>-11404152.747614581</v>
      </c>
      <c r="AV8" s="91">
        <f t="shared" si="0"/>
        <v>-9635045.9957384281</v>
      </c>
      <c r="AW8" s="91">
        <f t="shared" si="0"/>
        <v>-6931464.5099449242</v>
      </c>
      <c r="AX8" s="91">
        <f t="shared" si="0"/>
        <v>163635048.25608593</v>
      </c>
      <c r="AY8" s="91">
        <f t="shared" si="0"/>
        <v>-4000603.4705959484</v>
      </c>
      <c r="AZ8" s="91">
        <f t="shared" si="0"/>
        <v>-4318035.8446674915</v>
      </c>
      <c r="BA8" s="91">
        <f t="shared" si="0"/>
        <v>-5733089.8670971124</v>
      </c>
      <c r="BB8" s="91">
        <f t="shared" si="0"/>
        <v>-6275163.800008622</v>
      </c>
      <c r="BC8" s="91">
        <f t="shared" si="0"/>
        <v>-8313772.5719044795</v>
      </c>
      <c r="BD8" s="91">
        <f t="shared" si="0"/>
        <v>-9471101.1268762704</v>
      </c>
      <c r="BE8" s="91">
        <f t="shared" si="0"/>
        <v>-9713946.398091767</v>
      </c>
      <c r="BF8" s="91">
        <f t="shared" si="0"/>
        <v>-6373020.8910793616</v>
      </c>
      <c r="BG8" s="91">
        <f t="shared" ref="BG8" si="1">BG6+BG7</f>
        <v>122960706.9448138</v>
      </c>
      <c r="BH8" s="91">
        <f t="shared" ref="BH8" si="2">BH6+BH7</f>
        <v>-1948351.8885986104</v>
      </c>
      <c r="BI8" s="91">
        <f t="shared" ref="BI8" si="3">BI6+BI7</f>
        <v>-1866056.9578476485</v>
      </c>
      <c r="BJ8" s="91">
        <f t="shared" ref="BJ8" si="4">BJ6+BJ7</f>
        <v>-2396464.6265139249</v>
      </c>
      <c r="BK8" s="91">
        <f t="shared" ref="BK8" si="5">BK6+BK7</f>
        <v>-2545689.9142977167</v>
      </c>
      <c r="BL8" s="91">
        <f t="shared" ref="BL8" si="6">BL6+BL7</f>
        <v>-3208483.1437283885</v>
      </c>
      <c r="BM8" s="91">
        <f t="shared" ref="BM8" si="7">BM6+BM7</f>
        <v>-3639509.5945343459</v>
      </c>
      <c r="BN8" s="91">
        <f t="shared" ref="BN8" si="8">BN6+BN7</f>
        <v>-3732518.311396251</v>
      </c>
      <c r="BO8" s="91">
        <f t="shared" ref="BO8" si="9">BO6+BO7</f>
        <v>-2503545.4605452977</v>
      </c>
      <c r="BP8" s="91">
        <f t="shared" ref="BP8" si="10">BP6+BP7</f>
        <v>36932370.011770234</v>
      </c>
      <c r="BQ8" s="91">
        <f t="shared" ref="BQ8" si="11">BQ6+BQ7</f>
        <v>0</v>
      </c>
      <c r="BR8" s="91">
        <f t="shared" ref="BR8" si="12">BR6+BR7</f>
        <v>0</v>
      </c>
      <c r="BS8" s="91">
        <f t="shared" ref="BS8" si="13">BS6+BS7</f>
        <v>0</v>
      </c>
      <c r="BT8" s="91">
        <f t="shared" ref="BT8" si="14">BT6+BT7</f>
        <v>0</v>
      </c>
      <c r="BU8" s="91">
        <f t="shared" ref="BU8" si="15">BU6+BU7</f>
        <v>0</v>
      </c>
      <c r="BV8" s="91">
        <f t="shared" ref="BV8" si="16">BV6+BV7</f>
        <v>0</v>
      </c>
      <c r="BW8" s="91">
        <f t="shared" ref="BW8" si="17">BW6+BW7</f>
        <v>0</v>
      </c>
      <c r="BX8" s="91">
        <f t="shared" ref="BX8" si="18">BX6+BX7</f>
        <v>0</v>
      </c>
    </row>
    <row r="9" spans="2:76" x14ac:dyDescent="0.35">
      <c r="B9" s="86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</row>
    <row r="10" spans="2:76" x14ac:dyDescent="0.35">
      <c r="B10" s="86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</row>
    <row r="11" spans="2:76" x14ac:dyDescent="0.35">
      <c r="B11" s="86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</row>
    <row r="12" spans="2:76" x14ac:dyDescent="0.35">
      <c r="B12" s="93" t="s">
        <v>9</v>
      </c>
      <c r="C12" s="94">
        <f>XIRR(D8:BX8,$D$5:$BX$5)</f>
        <v>0.15301173329353332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</row>
    <row r="13" spans="2:76" x14ac:dyDescent="0.35">
      <c r="B13" s="86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P13" s="114" t="s">
        <v>63</v>
      </c>
    </row>
    <row r="14" spans="2:76" x14ac:dyDescent="0.35">
      <c r="B14" s="86"/>
    </row>
    <row r="19" spans="2:37" x14ac:dyDescent="0.35">
      <c r="AG19" s="97"/>
      <c r="AH19" s="97"/>
      <c r="AI19" s="98" t="s">
        <v>58</v>
      </c>
      <c r="AJ19" s="97"/>
      <c r="AK19" s="97"/>
    </row>
    <row r="20" spans="2:37" x14ac:dyDescent="0.35">
      <c r="AG20" s="97"/>
      <c r="AH20" s="99" t="s">
        <v>59</v>
      </c>
      <c r="AI20" s="100">
        <f>-(SUM(D7:Z7)-41222.1722285059)</f>
        <v>77904247.692537785</v>
      </c>
      <c r="AJ20" s="97"/>
      <c r="AK20" s="97"/>
    </row>
    <row r="21" spans="2:37" x14ac:dyDescent="0.35">
      <c r="AG21" s="97"/>
      <c r="AH21" s="99" t="s">
        <v>60</v>
      </c>
      <c r="AI21" s="101">
        <f>77917642</f>
        <v>77917642</v>
      </c>
      <c r="AJ21" s="97"/>
      <c r="AK21" s="97"/>
    </row>
    <row r="22" spans="2:37" x14ac:dyDescent="0.35">
      <c r="AG22" s="97"/>
      <c r="AH22" s="99"/>
      <c r="AI22" s="100">
        <f>AI21-AI20</f>
        <v>13394.307462215424</v>
      </c>
      <c r="AJ22" s="97"/>
      <c r="AK22" s="97"/>
    </row>
    <row r="23" spans="2:37" x14ac:dyDescent="0.35">
      <c r="AG23" s="97"/>
      <c r="AH23" s="97"/>
      <c r="AI23" s="100"/>
      <c r="AJ23" s="97"/>
      <c r="AK23" s="97"/>
    </row>
    <row r="24" spans="2:37" x14ac:dyDescent="0.35">
      <c r="AG24" s="97"/>
      <c r="AH24" s="97"/>
      <c r="AI24" s="100"/>
      <c r="AJ24" s="97"/>
      <c r="AK24" s="97"/>
    </row>
    <row r="25" spans="2:37" x14ac:dyDescent="0.35">
      <c r="AG25" s="97"/>
      <c r="AH25" s="97"/>
      <c r="AI25" s="100"/>
      <c r="AJ25" s="97"/>
      <c r="AK25" s="97"/>
    </row>
    <row r="28" spans="2:37" x14ac:dyDescent="0.35">
      <c r="B28" t="s">
        <v>70</v>
      </c>
      <c r="D28">
        <v>2024</v>
      </c>
      <c r="E28">
        <v>2025</v>
      </c>
      <c r="F28">
        <v>2026</v>
      </c>
      <c r="G28">
        <v>2027</v>
      </c>
      <c r="H28">
        <v>2028</v>
      </c>
    </row>
    <row r="30" spans="2:37" x14ac:dyDescent="0.35">
      <c r="B30" t="s">
        <v>71</v>
      </c>
      <c r="D30" s="15">
        <f>'Capital deployment -Base'!G16</f>
        <v>14229413.520621395</v>
      </c>
      <c r="E30" s="15">
        <f>'Capital deployment -Base'!H16</f>
        <v>86884498.484356374</v>
      </c>
      <c r="F30" s="15">
        <f>'Capital deployment -Base'!I16</f>
        <v>100800896.04905583</v>
      </c>
      <c r="G30" s="15">
        <f>'Capital deployment -Base'!J16</f>
        <v>24831780.782618977</v>
      </c>
      <c r="H30" s="15">
        <f>'Capital deployment -Base'!K16</f>
        <v>0</v>
      </c>
      <c r="I30" s="15"/>
      <c r="J30" s="15"/>
    </row>
    <row r="31" spans="2:37" ht="22" x14ac:dyDescent="0.35">
      <c r="B31" s="119" t="s">
        <v>73</v>
      </c>
      <c r="C31" s="119"/>
      <c r="D31" s="121" t="s">
        <v>74</v>
      </c>
      <c r="E31" s="122" t="s">
        <v>75</v>
      </c>
      <c r="F31" s="122" t="s">
        <v>77</v>
      </c>
      <c r="G31" s="122" t="s">
        <v>68</v>
      </c>
      <c r="H31" s="120"/>
      <c r="I31" s="15"/>
      <c r="J31" s="15"/>
    </row>
    <row r="32" spans="2:37" x14ac:dyDescent="0.35">
      <c r="D32" s="121"/>
      <c r="E32" s="121"/>
      <c r="F32" s="121"/>
      <c r="G32" s="121"/>
      <c r="H32" s="15"/>
      <c r="I32" s="15"/>
      <c r="J32" s="15"/>
    </row>
    <row r="33" spans="2:11" x14ac:dyDescent="0.35">
      <c r="D33" s="15"/>
      <c r="E33" s="15"/>
      <c r="F33" s="15"/>
      <c r="G33" s="15"/>
      <c r="H33" s="15"/>
      <c r="I33" s="15"/>
      <c r="J33" s="15"/>
    </row>
    <row r="34" spans="2:11" x14ac:dyDescent="0.35">
      <c r="B34" t="s">
        <v>72</v>
      </c>
      <c r="D34" s="15">
        <f>'Capital deployment - Alt'!G16</f>
        <v>13907815</v>
      </c>
      <c r="E34" s="15">
        <f>'Capital deployment - Alt'!H16</f>
        <v>23366354</v>
      </c>
      <c r="F34" s="15">
        <f>'Capital deployment - Alt'!I16</f>
        <v>150189020</v>
      </c>
      <c r="G34" s="15">
        <f>'Capital deployment - Alt'!J16</f>
        <v>43500426</v>
      </c>
      <c r="H34" s="15">
        <f>'Capital deployment - Alt'!K16</f>
        <v>0</v>
      </c>
      <c r="I34" s="15"/>
      <c r="J34" s="15"/>
    </row>
    <row r="35" spans="2:11" ht="22" x14ac:dyDescent="0.35">
      <c r="B35" s="119" t="s">
        <v>73</v>
      </c>
      <c r="C35" s="119"/>
      <c r="D35" s="121" t="s">
        <v>74</v>
      </c>
      <c r="E35" s="122" t="s">
        <v>76</v>
      </c>
      <c r="F35" s="122" t="s">
        <v>67</v>
      </c>
      <c r="G35" s="122" t="s">
        <v>69</v>
      </c>
      <c r="H35" s="121"/>
      <c r="I35" s="121"/>
      <c r="J35" s="15"/>
    </row>
    <row r="36" spans="2:11" x14ac:dyDescent="0.35">
      <c r="D36" s="15"/>
      <c r="E36" s="15"/>
      <c r="F36" s="15"/>
      <c r="G36" s="15"/>
      <c r="H36" s="15"/>
      <c r="I36" s="15"/>
      <c r="J36" s="15"/>
    </row>
    <row r="37" spans="2:11" x14ac:dyDescent="0.35">
      <c r="D37" s="15"/>
      <c r="E37" s="15"/>
      <c r="F37" s="15"/>
      <c r="G37" s="15"/>
      <c r="H37" s="15"/>
      <c r="I37" s="15"/>
      <c r="J37" s="15"/>
    </row>
    <row r="38" spans="2:11" x14ac:dyDescent="0.35">
      <c r="B38" t="s">
        <v>17</v>
      </c>
      <c r="D38" s="118">
        <f>D34-D30</f>
        <v>-321598.52062139474</v>
      </c>
      <c r="E38" s="118">
        <f t="shared" ref="E38:H38" si="19">E34-E30</f>
        <v>-63518144.484356374</v>
      </c>
      <c r="F38" s="118">
        <f t="shared" si="19"/>
        <v>49388123.95094417</v>
      </c>
      <c r="G38" s="118">
        <f t="shared" si="19"/>
        <v>18668645.217381023</v>
      </c>
      <c r="H38" s="118">
        <f t="shared" si="19"/>
        <v>0</v>
      </c>
      <c r="I38" s="15"/>
      <c r="J38" s="123">
        <f>SUM(D38:H38)</f>
        <v>4217026.1633474231</v>
      </c>
      <c r="K38" t="s">
        <v>78</v>
      </c>
    </row>
    <row r="39" spans="2:11" x14ac:dyDescent="0.35">
      <c r="D39" s="15"/>
      <c r="E39" s="116"/>
      <c r="F39" s="116"/>
      <c r="G39" s="116"/>
      <c r="H39" s="15"/>
      <c r="I39" s="15"/>
      <c r="J39" s="15"/>
    </row>
    <row r="40" spans="2:11" x14ac:dyDescent="0.35">
      <c r="D40" s="15"/>
      <c r="E40" s="15"/>
      <c r="F40" s="15"/>
      <c r="G40" s="15"/>
      <c r="H40" s="15"/>
      <c r="I40" s="15"/>
      <c r="J40" s="15"/>
    </row>
    <row r="41" spans="2:11" x14ac:dyDescent="0.35">
      <c r="D41" s="15"/>
      <c r="E41" s="15"/>
      <c r="F41" s="15"/>
      <c r="G41" s="15"/>
      <c r="H41" s="15"/>
      <c r="I41" s="15"/>
      <c r="J41" s="15"/>
    </row>
    <row r="42" spans="2:11" x14ac:dyDescent="0.35">
      <c r="D42" s="15"/>
      <c r="E42" s="15"/>
      <c r="F42" s="15"/>
      <c r="G42" s="15"/>
      <c r="H42" s="15"/>
      <c r="I42" s="15"/>
      <c r="J42" s="15"/>
    </row>
    <row r="43" spans="2:11" x14ac:dyDescent="0.35">
      <c r="D43" s="15"/>
      <c r="E43" s="15"/>
      <c r="F43" s="15"/>
      <c r="G43" s="15"/>
      <c r="H43" s="15"/>
      <c r="I43" s="15"/>
      <c r="J43" s="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621A-D3B2-4D30-944F-9694A29FC132}">
  <sheetPr>
    <tabColor theme="7" tint="0.59999389629810485"/>
  </sheetPr>
  <dimension ref="A2:BQ36"/>
  <sheetViews>
    <sheetView workbookViewId="0">
      <selection activeCell="E36" sqref="E36"/>
    </sheetView>
  </sheetViews>
  <sheetFormatPr defaultRowHeight="14.5" x14ac:dyDescent="0.35"/>
  <cols>
    <col min="2" max="2" width="15.26953125" bestFit="1" customWidth="1"/>
    <col min="3" max="3" width="14.81640625" bestFit="1" customWidth="1"/>
    <col min="4" max="60" width="14.7265625" customWidth="1"/>
  </cols>
  <sheetData>
    <row r="2" spans="1:69" x14ac:dyDescent="0.35">
      <c r="C2" s="1" t="s">
        <v>0</v>
      </c>
      <c r="D2" s="2">
        <v>44515</v>
      </c>
      <c r="E2" s="2">
        <v>44545.4375</v>
      </c>
      <c r="F2" s="2">
        <v>44575.875</v>
      </c>
      <c r="G2" s="2">
        <v>44606.3125</v>
      </c>
      <c r="H2" s="2">
        <v>44636.75</v>
      </c>
      <c r="I2" s="2">
        <v>44667.1875</v>
      </c>
      <c r="J2" s="2">
        <v>44697.625</v>
      </c>
      <c r="K2" s="2">
        <v>44728.0625</v>
      </c>
      <c r="L2" s="2">
        <v>44758.5</v>
      </c>
      <c r="M2" s="2">
        <v>44788.9375</v>
      </c>
      <c r="N2" s="2">
        <v>44819.375</v>
      </c>
      <c r="O2" s="2">
        <v>44849.8125</v>
      </c>
      <c r="P2" s="2">
        <v>44880.25</v>
      </c>
      <c r="Q2" s="2">
        <v>44910.6875</v>
      </c>
      <c r="R2" s="2">
        <v>44941.125</v>
      </c>
      <c r="S2" s="2">
        <v>44971.5625</v>
      </c>
      <c r="T2" s="2">
        <v>45002</v>
      </c>
      <c r="U2" s="2">
        <v>45032.4375</v>
      </c>
      <c r="V2" s="2">
        <v>45062.875</v>
      </c>
      <c r="W2" s="2">
        <v>45093.3125</v>
      </c>
      <c r="X2" s="2">
        <v>45123.75</v>
      </c>
      <c r="Y2" s="2">
        <v>45154.1875</v>
      </c>
      <c r="Z2" s="2">
        <v>45184.625</v>
      </c>
      <c r="AA2" s="2">
        <v>45215.0625</v>
      </c>
      <c r="AB2" s="2">
        <v>45245.5</v>
      </c>
      <c r="AC2" s="2">
        <v>45275.9375</v>
      </c>
      <c r="AD2" s="2">
        <v>45306.375</v>
      </c>
      <c r="AE2" s="2">
        <v>45336.8125</v>
      </c>
      <c r="AF2" s="2">
        <v>45367.25</v>
      </c>
      <c r="AG2" s="2">
        <v>45397.6875</v>
      </c>
      <c r="AH2" s="2">
        <v>45428.125</v>
      </c>
      <c r="AI2" s="2">
        <v>45458.5625</v>
      </c>
      <c r="AJ2" s="2">
        <v>45489</v>
      </c>
      <c r="AK2" s="2">
        <v>45519.4375</v>
      </c>
      <c r="AL2" s="2">
        <v>45549.875</v>
      </c>
      <c r="AM2" s="2">
        <v>45580.3125</v>
      </c>
      <c r="AN2" s="2">
        <v>45610.75</v>
      </c>
      <c r="AO2" s="2">
        <v>45641.1875</v>
      </c>
      <c r="AP2" s="2">
        <v>45671.625</v>
      </c>
      <c r="AQ2" s="2">
        <v>45702.0625</v>
      </c>
      <c r="AR2" s="2">
        <v>45732.5</v>
      </c>
      <c r="AS2" s="2">
        <v>45762.9375</v>
      </c>
      <c r="AT2" s="2">
        <v>45793.375</v>
      </c>
      <c r="AU2" s="2">
        <v>45823.8125</v>
      </c>
      <c r="AV2" s="2">
        <v>45854.25</v>
      </c>
      <c r="AW2" s="2">
        <v>45884.6875</v>
      </c>
      <c r="AX2" s="2">
        <v>45915.125</v>
      </c>
      <c r="AY2" s="2">
        <v>45945.5625</v>
      </c>
      <c r="AZ2" s="2">
        <v>45976</v>
      </c>
      <c r="BA2" s="2">
        <v>46006.4375</v>
      </c>
      <c r="BB2" s="2">
        <v>46036.875</v>
      </c>
      <c r="BC2" s="2">
        <v>46067.3125</v>
      </c>
      <c r="BD2" s="2">
        <v>46097.75</v>
      </c>
      <c r="BE2" s="2">
        <v>46128.1875</v>
      </c>
      <c r="BF2" s="2">
        <v>46158.625</v>
      </c>
      <c r="BG2" s="2">
        <v>46189.0625</v>
      </c>
      <c r="BH2" s="3">
        <v>46219.5</v>
      </c>
    </row>
    <row r="3" spans="1:69" x14ac:dyDescent="0.35">
      <c r="A3" t="s">
        <v>1</v>
      </c>
      <c r="B3" s="1" t="s">
        <v>2</v>
      </c>
      <c r="C3" s="4">
        <f>SUM(D3:AE3)</f>
        <v>25420141.82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0</v>
      </c>
      <c r="AD3" s="5">
        <v>0</v>
      </c>
      <c r="AE3" s="5">
        <v>25420141.82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9" x14ac:dyDescent="0.35">
      <c r="B4" s="1" t="s">
        <v>3</v>
      </c>
      <c r="C4" s="4">
        <f>SUM(D4:AE4)</f>
        <v>-23432210.089999996</v>
      </c>
      <c r="D4" s="5">
        <v>-4411891.17</v>
      </c>
      <c r="E4" s="5">
        <v>-78941.83</v>
      </c>
      <c r="F4" s="5">
        <v>-13480</v>
      </c>
      <c r="G4" s="5">
        <v>-53503</v>
      </c>
      <c r="H4" s="5">
        <v>-44815.43</v>
      </c>
      <c r="I4" s="5">
        <v>53550</v>
      </c>
      <c r="J4" s="5">
        <v>-2401.9</v>
      </c>
      <c r="K4" s="5">
        <v>2103</v>
      </c>
      <c r="L4" s="5">
        <v>-35481.599999999999</v>
      </c>
      <c r="M4" s="5">
        <v>-321264.37</v>
      </c>
      <c r="N4" s="5">
        <v>-1600531.4</v>
      </c>
      <c r="O4" s="5">
        <v>-1810031.97</v>
      </c>
      <c r="P4" s="5">
        <v>-655325.43999999994</v>
      </c>
      <c r="Q4" s="5">
        <v>-1578936.76</v>
      </c>
      <c r="R4" s="5">
        <v>-2186290.64</v>
      </c>
      <c r="S4" s="5">
        <v>-4814825.67</v>
      </c>
      <c r="T4" s="5">
        <v>1300863.77</v>
      </c>
      <c r="U4" s="5">
        <v>-206205.07</v>
      </c>
      <c r="V4" s="5">
        <v>414642.05</v>
      </c>
      <c r="W4" s="5">
        <v>-2154674.83</v>
      </c>
      <c r="X4" s="5">
        <v>-2022547.23</v>
      </c>
      <c r="Y4" s="7">
        <v>-222636.25</v>
      </c>
      <c r="Z4" s="7">
        <v>-281880.49</v>
      </c>
      <c r="AA4" s="7">
        <v>-196923.13</v>
      </c>
      <c r="AB4" s="5">
        <v>-49620.57</v>
      </c>
      <c r="AC4" s="7">
        <v>-8369.66</v>
      </c>
      <c r="AD4" s="5">
        <v>-7564.74</v>
      </c>
      <c r="AE4" s="5">
        <f>-56855.74+SUM(AF4:AI4)</f>
        <v>-2445225.7600000007</v>
      </c>
      <c r="AF4" s="8">
        <v>31721.45</v>
      </c>
      <c r="AG4" s="8">
        <v>584147.32999999996</v>
      </c>
      <c r="AH4" s="8">
        <v>-2985915.12</v>
      </c>
      <c r="AI4" s="8">
        <v>-18323.68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9" x14ac:dyDescent="0.35">
      <c r="B5" t="s">
        <v>4</v>
      </c>
      <c r="C5" s="9">
        <f>SUM(D5:AE5)</f>
        <v>1987931.7300000042</v>
      </c>
      <c r="D5" s="10">
        <f>SUM(D3:D4)</f>
        <v>-4411891.17</v>
      </c>
      <c r="E5" s="10">
        <f t="shared" ref="E5:AE5" si="0">SUM(E3:E4)</f>
        <v>-78941.83</v>
      </c>
      <c r="F5" s="10">
        <f t="shared" si="0"/>
        <v>-13480</v>
      </c>
      <c r="G5" s="10">
        <f t="shared" si="0"/>
        <v>-53503</v>
      </c>
      <c r="H5" s="10">
        <f t="shared" si="0"/>
        <v>-44815.43</v>
      </c>
      <c r="I5" s="10">
        <f t="shared" si="0"/>
        <v>53550</v>
      </c>
      <c r="J5" s="10">
        <f t="shared" si="0"/>
        <v>-2401.9</v>
      </c>
      <c r="K5" s="10">
        <f t="shared" si="0"/>
        <v>2103</v>
      </c>
      <c r="L5" s="10">
        <f t="shared" si="0"/>
        <v>-35481.599999999999</v>
      </c>
      <c r="M5" s="10">
        <f t="shared" si="0"/>
        <v>-321264.37</v>
      </c>
      <c r="N5" s="10">
        <f t="shared" si="0"/>
        <v>-1600531.4</v>
      </c>
      <c r="O5" s="10">
        <f t="shared" si="0"/>
        <v>-1810031.97</v>
      </c>
      <c r="P5" s="10">
        <f t="shared" si="0"/>
        <v>-655325.43999999994</v>
      </c>
      <c r="Q5" s="10">
        <f t="shared" si="0"/>
        <v>-1578936.76</v>
      </c>
      <c r="R5" s="10">
        <f t="shared" si="0"/>
        <v>-2186290.64</v>
      </c>
      <c r="S5" s="10">
        <f t="shared" si="0"/>
        <v>-4814825.67</v>
      </c>
      <c r="T5" s="10">
        <f t="shared" si="0"/>
        <v>1300863.77</v>
      </c>
      <c r="U5" s="10">
        <f t="shared" si="0"/>
        <v>-206205.07</v>
      </c>
      <c r="V5" s="10">
        <f t="shared" si="0"/>
        <v>414642.05</v>
      </c>
      <c r="W5" s="10">
        <f t="shared" si="0"/>
        <v>-2154674.83</v>
      </c>
      <c r="X5" s="10">
        <f t="shared" si="0"/>
        <v>-2022547.23</v>
      </c>
      <c r="Y5" s="10">
        <f t="shared" si="0"/>
        <v>-222636.25</v>
      </c>
      <c r="Z5" s="10">
        <f t="shared" si="0"/>
        <v>-281880.49</v>
      </c>
      <c r="AA5" s="10">
        <f t="shared" si="0"/>
        <v>-196923.13</v>
      </c>
      <c r="AB5" s="10">
        <f t="shared" si="0"/>
        <v>-49620.57</v>
      </c>
      <c r="AC5" s="10">
        <f t="shared" si="0"/>
        <v>-8369.66</v>
      </c>
      <c r="AD5" s="10">
        <f t="shared" si="0"/>
        <v>-7564.74</v>
      </c>
      <c r="AE5" s="10">
        <f t="shared" si="0"/>
        <v>22974916.059999999</v>
      </c>
      <c r="AF5" s="10"/>
      <c r="AG5" s="10"/>
      <c r="AH5" s="10"/>
      <c r="AI5" s="10"/>
      <c r="AJ5" s="10">
        <f t="shared" ref="AJ5:BH5" si="1">SUM(AJ3:AJ4)</f>
        <v>0</v>
      </c>
      <c r="AK5" s="10">
        <f t="shared" si="1"/>
        <v>0</v>
      </c>
      <c r="AL5" s="10">
        <f t="shared" si="1"/>
        <v>0</v>
      </c>
      <c r="AM5" s="10">
        <f t="shared" si="1"/>
        <v>0</v>
      </c>
      <c r="AN5" s="10">
        <f t="shared" si="1"/>
        <v>0</v>
      </c>
      <c r="AO5" s="10">
        <f t="shared" si="1"/>
        <v>0</v>
      </c>
      <c r="AP5" s="10">
        <f t="shared" si="1"/>
        <v>0</v>
      </c>
      <c r="AQ5" s="10">
        <f t="shared" si="1"/>
        <v>0</v>
      </c>
      <c r="AR5" s="10">
        <f t="shared" si="1"/>
        <v>0</v>
      </c>
      <c r="AS5" s="10">
        <f t="shared" si="1"/>
        <v>0</v>
      </c>
      <c r="AT5" s="10">
        <f t="shared" si="1"/>
        <v>0</v>
      </c>
      <c r="AU5" s="10">
        <f t="shared" si="1"/>
        <v>0</v>
      </c>
      <c r="AV5" s="10">
        <f t="shared" si="1"/>
        <v>0</v>
      </c>
      <c r="AW5" s="10">
        <f t="shared" si="1"/>
        <v>0</v>
      </c>
      <c r="AX5" s="10">
        <f t="shared" si="1"/>
        <v>0</v>
      </c>
      <c r="AY5" s="10">
        <f t="shared" si="1"/>
        <v>0</v>
      </c>
      <c r="AZ5" s="10">
        <f t="shared" si="1"/>
        <v>0</v>
      </c>
      <c r="BA5" s="10">
        <f t="shared" si="1"/>
        <v>0</v>
      </c>
      <c r="BB5" s="10">
        <f t="shared" si="1"/>
        <v>0</v>
      </c>
      <c r="BC5" s="10">
        <f t="shared" si="1"/>
        <v>0</v>
      </c>
      <c r="BD5" s="10">
        <f t="shared" si="1"/>
        <v>0</v>
      </c>
      <c r="BE5" s="10">
        <f t="shared" si="1"/>
        <v>0</v>
      </c>
      <c r="BF5" s="10">
        <f t="shared" si="1"/>
        <v>0</v>
      </c>
      <c r="BG5" s="10">
        <f t="shared" si="1"/>
        <v>0</v>
      </c>
      <c r="BH5" s="10">
        <f t="shared" si="1"/>
        <v>0</v>
      </c>
    </row>
    <row r="6" spans="1:69" x14ac:dyDescent="0.35">
      <c r="C6" s="4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</row>
    <row r="7" spans="1:69" x14ac:dyDescent="0.35">
      <c r="B7" t="s">
        <v>5</v>
      </c>
      <c r="C7" s="12">
        <f>XIRR(D5:BG5,$D$2:$BG$2)</f>
        <v>7.2548517584800729E-2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9" spans="1:69" x14ac:dyDescent="0.35">
      <c r="A9" t="s">
        <v>11</v>
      </c>
      <c r="B9" s="1" t="s">
        <v>2</v>
      </c>
      <c r="C9" s="4">
        <f>SUM(D9:BG9)</f>
        <v>23680854.449999999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23680854.449999999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</row>
    <row r="10" spans="1:69" x14ac:dyDescent="0.35">
      <c r="B10" s="1" t="s">
        <v>3</v>
      </c>
      <c r="C10" s="4">
        <f>SUM(D10:BG10)</f>
        <v>-22260972.420000002</v>
      </c>
      <c r="D10" s="5">
        <v>-2384558.04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-155405.06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-154887.56</v>
      </c>
      <c r="V10" s="5">
        <v>0</v>
      </c>
      <c r="W10" s="5">
        <v>-327281.78000000003</v>
      </c>
      <c r="X10" s="5">
        <v>-9583.33</v>
      </c>
      <c r="Y10" s="5">
        <v>-9583.33</v>
      </c>
      <c r="Z10" s="5">
        <v>-90201.33</v>
      </c>
      <c r="AA10" s="5">
        <v>-9583.33</v>
      </c>
      <c r="AB10" s="5">
        <v>-9583.33</v>
      </c>
      <c r="AC10" s="5">
        <v>-76722.41</v>
      </c>
      <c r="AD10" s="5">
        <v>-12316.66</v>
      </c>
      <c r="AE10" s="5">
        <v>-12316.66</v>
      </c>
      <c r="AF10" s="5">
        <v>-12316.66</v>
      </c>
      <c r="AG10" s="5">
        <v>-12316.66</v>
      </c>
      <c r="AH10" s="5">
        <v>-12316.66</v>
      </c>
      <c r="AI10" s="5">
        <v>-12316.66</v>
      </c>
      <c r="AJ10" s="5">
        <v>-12633.33</v>
      </c>
      <c r="AK10" s="5">
        <v>-1504686.81</v>
      </c>
      <c r="AL10" s="5">
        <v>-1194126.47</v>
      </c>
      <c r="AM10" s="5">
        <v>-1314781.8899999999</v>
      </c>
      <c r="AN10" s="5">
        <v>-1807220.35</v>
      </c>
      <c r="AO10" s="5">
        <v>-2167585.1800000002</v>
      </c>
      <c r="AP10" s="5">
        <v>-2671101.33</v>
      </c>
      <c r="AQ10" s="5">
        <v>-2945972.55</v>
      </c>
      <c r="AR10" s="5">
        <v>-2139591.5699999998</v>
      </c>
      <c r="AS10" s="5">
        <v>-3201983.48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</row>
    <row r="11" spans="1:69" x14ac:dyDescent="0.35">
      <c r="B11" t="s">
        <v>4</v>
      </c>
      <c r="C11" s="9">
        <f>SUM(D11:BG11)</f>
        <v>1419882.0299999975</v>
      </c>
      <c r="D11" s="10">
        <f t="shared" ref="D11:BH11" si="2">SUM(D9:D10)</f>
        <v>-2384558.04</v>
      </c>
      <c r="E11" s="10">
        <f t="shared" si="2"/>
        <v>0</v>
      </c>
      <c r="F11" s="10">
        <f t="shared" si="2"/>
        <v>0</v>
      </c>
      <c r="G11" s="10">
        <f t="shared" si="2"/>
        <v>0</v>
      </c>
      <c r="H11" s="10">
        <f t="shared" si="2"/>
        <v>0</v>
      </c>
      <c r="I11" s="10">
        <f t="shared" si="2"/>
        <v>0</v>
      </c>
      <c r="J11" s="10">
        <f t="shared" si="2"/>
        <v>0</v>
      </c>
      <c r="K11" s="10">
        <f t="shared" si="2"/>
        <v>0</v>
      </c>
      <c r="L11" s="10">
        <f t="shared" si="2"/>
        <v>0</v>
      </c>
      <c r="M11" s="10">
        <f t="shared" si="2"/>
        <v>-155405.06</v>
      </c>
      <c r="N11" s="10">
        <f t="shared" si="2"/>
        <v>0</v>
      </c>
      <c r="O11" s="10">
        <f t="shared" si="2"/>
        <v>0</v>
      </c>
      <c r="P11" s="10">
        <f t="shared" si="2"/>
        <v>0</v>
      </c>
      <c r="Q11" s="10">
        <f t="shared" si="2"/>
        <v>0</v>
      </c>
      <c r="R11" s="10">
        <f t="shared" si="2"/>
        <v>0</v>
      </c>
      <c r="S11" s="10">
        <f t="shared" si="2"/>
        <v>0</v>
      </c>
      <c r="T11" s="10">
        <f t="shared" si="2"/>
        <v>0</v>
      </c>
      <c r="U11" s="10">
        <f t="shared" si="2"/>
        <v>-154887.56</v>
      </c>
      <c r="V11" s="10">
        <f t="shared" si="2"/>
        <v>0</v>
      </c>
      <c r="W11" s="10">
        <f t="shared" si="2"/>
        <v>-327281.78000000003</v>
      </c>
      <c r="X11" s="10">
        <f t="shared" si="2"/>
        <v>-9583.33</v>
      </c>
      <c r="Y11" s="10">
        <f t="shared" si="2"/>
        <v>-9583.33</v>
      </c>
      <c r="Z11" s="10">
        <f t="shared" si="2"/>
        <v>-90201.33</v>
      </c>
      <c r="AA11" s="10">
        <f t="shared" si="2"/>
        <v>-9583.33</v>
      </c>
      <c r="AB11" s="10">
        <f t="shared" si="2"/>
        <v>-9583.33</v>
      </c>
      <c r="AC11" s="10">
        <f t="shared" si="2"/>
        <v>-76722.41</v>
      </c>
      <c r="AD11" s="10">
        <f t="shared" si="2"/>
        <v>-12316.66</v>
      </c>
      <c r="AE11" s="10">
        <f t="shared" si="2"/>
        <v>-12316.66</v>
      </c>
      <c r="AF11" s="10">
        <f t="shared" si="2"/>
        <v>-12316.66</v>
      </c>
      <c r="AG11" s="10">
        <f t="shared" si="2"/>
        <v>-12316.66</v>
      </c>
      <c r="AH11" s="10">
        <f t="shared" si="2"/>
        <v>-12316.66</v>
      </c>
      <c r="AI11" s="10">
        <f t="shared" si="2"/>
        <v>-12316.66</v>
      </c>
      <c r="AJ11" s="10">
        <f t="shared" si="2"/>
        <v>-12633.33</v>
      </c>
      <c r="AK11" s="10">
        <f t="shared" si="2"/>
        <v>-1504686.81</v>
      </c>
      <c r="AL11" s="10">
        <f t="shared" si="2"/>
        <v>-1194126.47</v>
      </c>
      <c r="AM11" s="10">
        <f t="shared" si="2"/>
        <v>-1314781.8899999999</v>
      </c>
      <c r="AN11" s="10">
        <f t="shared" si="2"/>
        <v>-1807220.35</v>
      </c>
      <c r="AO11" s="10">
        <f t="shared" si="2"/>
        <v>-2167585.1800000002</v>
      </c>
      <c r="AP11" s="10">
        <f t="shared" si="2"/>
        <v>-2671101.33</v>
      </c>
      <c r="AQ11" s="10">
        <f t="shared" si="2"/>
        <v>-2945972.55</v>
      </c>
      <c r="AR11" s="10">
        <f t="shared" si="2"/>
        <v>-2139591.5699999998</v>
      </c>
      <c r="AS11" s="10">
        <f t="shared" si="2"/>
        <v>20478870.969999999</v>
      </c>
      <c r="AT11" s="10">
        <f t="shared" si="2"/>
        <v>0</v>
      </c>
      <c r="AU11" s="10">
        <f t="shared" si="2"/>
        <v>0</v>
      </c>
      <c r="AV11" s="10">
        <f t="shared" si="2"/>
        <v>0</v>
      </c>
      <c r="AW11" s="10">
        <f t="shared" si="2"/>
        <v>0</v>
      </c>
      <c r="AX11" s="10">
        <f t="shared" si="2"/>
        <v>0</v>
      </c>
      <c r="AY11" s="10">
        <f t="shared" si="2"/>
        <v>0</v>
      </c>
      <c r="AZ11" s="10">
        <f t="shared" si="2"/>
        <v>0</v>
      </c>
      <c r="BA11" s="10">
        <f t="shared" si="2"/>
        <v>0</v>
      </c>
      <c r="BB11" s="10">
        <f t="shared" si="2"/>
        <v>0</v>
      </c>
      <c r="BC11" s="10">
        <f t="shared" si="2"/>
        <v>0</v>
      </c>
      <c r="BD11" s="10">
        <f t="shared" si="2"/>
        <v>0</v>
      </c>
      <c r="BE11" s="10">
        <f t="shared" si="2"/>
        <v>0</v>
      </c>
      <c r="BF11" s="10">
        <f t="shared" si="2"/>
        <v>0</v>
      </c>
      <c r="BG11" s="10">
        <f t="shared" si="2"/>
        <v>0</v>
      </c>
      <c r="BH11" s="10">
        <f t="shared" si="2"/>
        <v>0</v>
      </c>
    </row>
    <row r="12" spans="1:69" x14ac:dyDescent="0.35">
      <c r="C12" s="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9" x14ac:dyDescent="0.35">
      <c r="B13" t="s">
        <v>5</v>
      </c>
      <c r="C13" s="12">
        <f>XIRR(D11:BG11,$D$2:$BG$2)</f>
        <v>8.9405640959739699E-2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5" spans="1:69" x14ac:dyDescent="0.35">
      <c r="A15" t="s">
        <v>6</v>
      </c>
      <c r="B15" s="1" t="s">
        <v>2</v>
      </c>
      <c r="C15" s="4">
        <f>SUM(D15:BH15)</f>
        <v>46025251.920000002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46025251.920000002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x14ac:dyDescent="0.35">
      <c r="B16" s="1" t="s">
        <v>3</v>
      </c>
      <c r="C16" s="4">
        <f>SUM(D16:BH16)</f>
        <v>-41245030.630000003</v>
      </c>
      <c r="D16" s="5">
        <v>-5471963.4000000004</v>
      </c>
      <c r="E16" s="5">
        <v>0</v>
      </c>
      <c r="F16" s="5">
        <v>0</v>
      </c>
      <c r="G16" s="5">
        <v>-398087.51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-99482.44</v>
      </c>
      <c r="V16" s="5">
        <v>0</v>
      </c>
      <c r="W16" s="5">
        <v>-1960797.9</v>
      </c>
      <c r="X16" s="5">
        <v>-35106.400000000001</v>
      </c>
      <c r="Y16" s="5">
        <v>-151216.37</v>
      </c>
      <c r="Z16" s="5">
        <v>-13250</v>
      </c>
      <c r="AA16" s="5">
        <v>-44866.62</v>
      </c>
      <c r="AB16" s="5">
        <v>-13250</v>
      </c>
      <c r="AC16" s="5">
        <v>-199669</v>
      </c>
      <c r="AD16" s="5">
        <v>-13250</v>
      </c>
      <c r="AE16" s="5">
        <v>-13250</v>
      </c>
      <c r="AF16" s="5">
        <v>-476204.1</v>
      </c>
      <c r="AG16" s="5">
        <v>-22990.33</v>
      </c>
      <c r="AH16" s="5">
        <v>-27990.33</v>
      </c>
      <c r="AI16" s="5">
        <v>-22990.33</v>
      </c>
      <c r="AJ16" s="5">
        <v>-24315.33</v>
      </c>
      <c r="AK16" s="5">
        <v>-24315.33</v>
      </c>
      <c r="AL16" s="5">
        <v>-24315.33</v>
      </c>
      <c r="AM16" s="5">
        <v>-24315.33</v>
      </c>
      <c r="AN16" s="5">
        <v>-24315.33</v>
      </c>
      <c r="AO16" s="5">
        <v>-24315.33</v>
      </c>
      <c r="AP16" s="5">
        <v>-24315.33</v>
      </c>
      <c r="AQ16" s="5">
        <v>-24315.33</v>
      </c>
      <c r="AR16" s="5">
        <v>-24315.33</v>
      </c>
      <c r="AS16" s="5">
        <v>-24315.33</v>
      </c>
      <c r="AT16" s="5">
        <v>-24315.33</v>
      </c>
      <c r="AU16" s="5">
        <v>-24315.33</v>
      </c>
      <c r="AV16" s="5">
        <v>66497.17</v>
      </c>
      <c r="AW16" s="5">
        <v>146879.67000000001</v>
      </c>
      <c r="AX16" s="5">
        <v>164990.92000000001</v>
      </c>
      <c r="AY16" s="5">
        <v>-2046333.54</v>
      </c>
      <c r="AZ16" s="5">
        <v>-1723298.83</v>
      </c>
      <c r="BA16" s="5">
        <v>-1974887.4</v>
      </c>
      <c r="BB16" s="5">
        <v>-2491230.29</v>
      </c>
      <c r="BC16" s="5">
        <v>-2747207.44</v>
      </c>
      <c r="BD16" s="5">
        <v>-3641127.47</v>
      </c>
      <c r="BE16" s="5">
        <v>-4153081.78</v>
      </c>
      <c r="BF16" s="5">
        <v>-4292737.0199999996</v>
      </c>
      <c r="BG16" s="5">
        <v>-2756874.11</v>
      </c>
      <c r="BH16" s="5">
        <v>-6540471.8200000003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7" x14ac:dyDescent="0.35">
      <c r="B17" t="s">
        <v>4</v>
      </c>
      <c r="C17" s="9">
        <f>SUM(D17:BG17)</f>
        <v>-34704558.810000002</v>
      </c>
      <c r="D17" s="10">
        <f t="shared" ref="D17:BH17" si="3">SUM(D15:D16)</f>
        <v>-5471963.4000000004</v>
      </c>
      <c r="E17" s="10">
        <f t="shared" si="3"/>
        <v>0</v>
      </c>
      <c r="F17" s="10">
        <f t="shared" si="3"/>
        <v>0</v>
      </c>
      <c r="G17" s="10">
        <f t="shared" si="3"/>
        <v>-398087.51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3"/>
        <v>0</v>
      </c>
      <c r="N17" s="10">
        <f t="shared" si="3"/>
        <v>0</v>
      </c>
      <c r="O17" s="10">
        <f t="shared" si="3"/>
        <v>0</v>
      </c>
      <c r="P17" s="10">
        <f t="shared" si="3"/>
        <v>0</v>
      </c>
      <c r="Q17" s="10">
        <f t="shared" si="3"/>
        <v>0</v>
      </c>
      <c r="R17" s="10">
        <f t="shared" si="3"/>
        <v>0</v>
      </c>
      <c r="S17" s="10">
        <f t="shared" si="3"/>
        <v>0</v>
      </c>
      <c r="T17" s="10">
        <f t="shared" si="3"/>
        <v>0</v>
      </c>
      <c r="U17" s="10">
        <f t="shared" si="3"/>
        <v>-99482.44</v>
      </c>
      <c r="V17" s="10">
        <f t="shared" si="3"/>
        <v>0</v>
      </c>
      <c r="W17" s="10">
        <f t="shared" si="3"/>
        <v>-1960797.9</v>
      </c>
      <c r="X17" s="10">
        <f t="shared" si="3"/>
        <v>-35106.400000000001</v>
      </c>
      <c r="Y17" s="10">
        <f t="shared" si="3"/>
        <v>-151216.37</v>
      </c>
      <c r="Z17" s="10">
        <f t="shared" si="3"/>
        <v>-13250</v>
      </c>
      <c r="AA17" s="10">
        <f t="shared" si="3"/>
        <v>-44866.62</v>
      </c>
      <c r="AB17" s="10">
        <f t="shared" si="3"/>
        <v>-13250</v>
      </c>
      <c r="AC17" s="10">
        <f t="shared" si="3"/>
        <v>-199669</v>
      </c>
      <c r="AD17" s="10">
        <f t="shared" si="3"/>
        <v>-13250</v>
      </c>
      <c r="AE17" s="10">
        <f t="shared" si="3"/>
        <v>-13250</v>
      </c>
      <c r="AF17" s="10">
        <f t="shared" si="3"/>
        <v>-476204.1</v>
      </c>
      <c r="AG17" s="10">
        <f t="shared" si="3"/>
        <v>-22990.33</v>
      </c>
      <c r="AH17" s="10">
        <f t="shared" si="3"/>
        <v>-27990.33</v>
      </c>
      <c r="AI17" s="10">
        <f t="shared" si="3"/>
        <v>-22990.33</v>
      </c>
      <c r="AJ17" s="10">
        <f t="shared" si="3"/>
        <v>-24315.33</v>
      </c>
      <c r="AK17" s="10">
        <f t="shared" si="3"/>
        <v>-24315.33</v>
      </c>
      <c r="AL17" s="10">
        <f t="shared" si="3"/>
        <v>-24315.33</v>
      </c>
      <c r="AM17" s="10">
        <f t="shared" si="3"/>
        <v>-24315.33</v>
      </c>
      <c r="AN17" s="10">
        <f t="shared" si="3"/>
        <v>-24315.33</v>
      </c>
      <c r="AO17" s="10">
        <f t="shared" si="3"/>
        <v>-24315.33</v>
      </c>
      <c r="AP17" s="10">
        <f t="shared" si="3"/>
        <v>-24315.33</v>
      </c>
      <c r="AQ17" s="10">
        <f t="shared" si="3"/>
        <v>-24315.33</v>
      </c>
      <c r="AR17" s="10">
        <f t="shared" si="3"/>
        <v>-24315.33</v>
      </c>
      <c r="AS17" s="10">
        <f t="shared" si="3"/>
        <v>-24315.33</v>
      </c>
      <c r="AT17" s="10">
        <f t="shared" si="3"/>
        <v>-24315.33</v>
      </c>
      <c r="AU17" s="10">
        <f t="shared" si="3"/>
        <v>-24315.33</v>
      </c>
      <c r="AV17" s="10">
        <f t="shared" si="3"/>
        <v>66497.17</v>
      </c>
      <c r="AW17" s="10">
        <f t="shared" si="3"/>
        <v>146879.67000000001</v>
      </c>
      <c r="AX17" s="10">
        <f t="shared" si="3"/>
        <v>164990.92000000001</v>
      </c>
      <c r="AY17" s="10">
        <f t="shared" si="3"/>
        <v>-2046333.54</v>
      </c>
      <c r="AZ17" s="10">
        <f t="shared" si="3"/>
        <v>-1723298.83</v>
      </c>
      <c r="BA17" s="10">
        <f t="shared" si="3"/>
        <v>-1974887.4</v>
      </c>
      <c r="BB17" s="10">
        <f t="shared" si="3"/>
        <v>-2491230.29</v>
      </c>
      <c r="BC17" s="10">
        <f t="shared" si="3"/>
        <v>-2747207.44</v>
      </c>
      <c r="BD17" s="10">
        <f t="shared" si="3"/>
        <v>-3641127.47</v>
      </c>
      <c r="BE17" s="10">
        <f t="shared" si="3"/>
        <v>-4153081.78</v>
      </c>
      <c r="BF17" s="10">
        <f t="shared" si="3"/>
        <v>-4292737.0199999996</v>
      </c>
      <c r="BG17" s="10">
        <f t="shared" si="3"/>
        <v>-2756874.11</v>
      </c>
      <c r="BH17" s="10">
        <f t="shared" si="3"/>
        <v>39484780.100000001</v>
      </c>
    </row>
    <row r="18" spans="1:67" x14ac:dyDescent="0.35">
      <c r="C18" s="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7" x14ac:dyDescent="0.35">
      <c r="B19" t="s">
        <v>5</v>
      </c>
      <c r="C19" s="12">
        <f>XIRR(D17:BH17,$D$2:$BH$2)</f>
        <v>9.2887178063392639E-2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1" spans="1:67" x14ac:dyDescent="0.35">
      <c r="A21" t="s">
        <v>7</v>
      </c>
      <c r="B21" s="1" t="s">
        <v>2</v>
      </c>
      <c r="C21" s="4">
        <f>SUM(D21:BG21)</f>
        <v>51391803.609999999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 s="13">
        <v>51391803.609999999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35">
      <c r="B22" s="1" t="s">
        <v>3</v>
      </c>
      <c r="C22" s="4">
        <f>SUM(D22:BG22)</f>
        <v>-51938014.309999995</v>
      </c>
      <c r="D22" s="5">
        <v>-9926480.2799999993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-464074.52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-143701.62</v>
      </c>
      <c r="V22" s="5">
        <v>0</v>
      </c>
      <c r="W22" s="5">
        <v>0</v>
      </c>
      <c r="X22" s="5">
        <v>-11450.92</v>
      </c>
      <c r="Y22" s="5">
        <v>-11450.92</v>
      </c>
      <c r="Z22" s="5">
        <v>-11450.92</v>
      </c>
      <c r="AA22" s="5">
        <v>-11450.92</v>
      </c>
      <c r="AB22" s="5">
        <v>-11450.92</v>
      </c>
      <c r="AC22" s="5">
        <v>-420015.89</v>
      </c>
      <c r="AD22" s="5">
        <v>-11450.92</v>
      </c>
      <c r="AE22" s="5">
        <v>-11450.92</v>
      </c>
      <c r="AF22" s="5">
        <v>-23899.02</v>
      </c>
      <c r="AG22" s="5">
        <v>-23899.02</v>
      </c>
      <c r="AH22" s="5">
        <v>-23899.02</v>
      </c>
      <c r="AI22" s="5">
        <v>-23899.02</v>
      </c>
      <c r="AJ22" s="5">
        <v>-25044.11</v>
      </c>
      <c r="AK22" s="5">
        <v>-25044.11</v>
      </c>
      <c r="AL22" s="5">
        <v>-25044.11</v>
      </c>
      <c r="AM22" s="5">
        <v>-36374.11</v>
      </c>
      <c r="AN22" s="5">
        <v>-73202.33</v>
      </c>
      <c r="AO22" s="5">
        <v>-795950.5</v>
      </c>
      <c r="AP22" s="5">
        <v>-1568128.74</v>
      </c>
      <c r="AQ22" s="5">
        <v>-1680490.03</v>
      </c>
      <c r="AR22" s="5">
        <v>-2029136.26</v>
      </c>
      <c r="AS22" s="5">
        <v>-2012714.26</v>
      </c>
      <c r="AT22" s="5">
        <v>-2702749.73</v>
      </c>
      <c r="AU22" s="5">
        <v>-3107652.94</v>
      </c>
      <c r="AV22" s="13">
        <v>-3595366.61</v>
      </c>
      <c r="AW22" s="13">
        <v>-4080228.24</v>
      </c>
      <c r="AX22" s="13">
        <v>-5054395.97</v>
      </c>
      <c r="AY22" s="13">
        <v>-4947200.83</v>
      </c>
      <c r="AZ22" s="13">
        <v>-2775782.39</v>
      </c>
      <c r="BA22" s="13">
        <v>-6273484.21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35">
      <c r="B23" t="s">
        <v>4</v>
      </c>
      <c r="C23" s="9">
        <f>SUM(D23:BG23)</f>
        <v>-546210.69999999553</v>
      </c>
      <c r="D23" s="10">
        <f t="shared" ref="D23:BH23" si="4">SUM(D21:D22)</f>
        <v>-9926480.2799999993</v>
      </c>
      <c r="E23" s="10">
        <f t="shared" si="4"/>
        <v>0</v>
      </c>
      <c r="F23" s="10">
        <f t="shared" si="4"/>
        <v>0</v>
      </c>
      <c r="G23" s="10">
        <f t="shared" si="4"/>
        <v>0</v>
      </c>
      <c r="H23" s="10">
        <f t="shared" si="4"/>
        <v>0</v>
      </c>
      <c r="I23" s="10">
        <f t="shared" si="4"/>
        <v>0</v>
      </c>
      <c r="J23" s="10">
        <f t="shared" si="4"/>
        <v>0</v>
      </c>
      <c r="K23" s="10">
        <f t="shared" si="4"/>
        <v>0</v>
      </c>
      <c r="L23" s="10">
        <f t="shared" si="4"/>
        <v>0</v>
      </c>
      <c r="M23" s="10">
        <f t="shared" si="4"/>
        <v>-464074.52</v>
      </c>
      <c r="N23" s="10">
        <f t="shared" si="4"/>
        <v>0</v>
      </c>
      <c r="O23" s="10">
        <f t="shared" si="4"/>
        <v>0</v>
      </c>
      <c r="P23" s="10">
        <f t="shared" si="4"/>
        <v>0</v>
      </c>
      <c r="Q23" s="10">
        <f t="shared" si="4"/>
        <v>0</v>
      </c>
      <c r="R23" s="10">
        <f t="shared" si="4"/>
        <v>0</v>
      </c>
      <c r="S23" s="10">
        <f t="shared" si="4"/>
        <v>0</v>
      </c>
      <c r="T23" s="10">
        <f t="shared" si="4"/>
        <v>0</v>
      </c>
      <c r="U23" s="10">
        <f t="shared" si="4"/>
        <v>-143701.62</v>
      </c>
      <c r="V23" s="10">
        <f t="shared" si="4"/>
        <v>0</v>
      </c>
      <c r="W23" s="10">
        <f t="shared" si="4"/>
        <v>0</v>
      </c>
      <c r="X23" s="10">
        <f t="shared" si="4"/>
        <v>-11450.92</v>
      </c>
      <c r="Y23" s="10">
        <f t="shared" si="4"/>
        <v>-11450.92</v>
      </c>
      <c r="Z23" s="10">
        <f t="shared" si="4"/>
        <v>-11450.92</v>
      </c>
      <c r="AA23" s="10">
        <f t="shared" si="4"/>
        <v>-11450.92</v>
      </c>
      <c r="AB23" s="10">
        <f t="shared" si="4"/>
        <v>-11450.92</v>
      </c>
      <c r="AC23" s="10">
        <f t="shared" si="4"/>
        <v>-420015.89</v>
      </c>
      <c r="AD23" s="10">
        <f t="shared" si="4"/>
        <v>-11450.92</v>
      </c>
      <c r="AE23" s="10">
        <f t="shared" si="4"/>
        <v>-11450.92</v>
      </c>
      <c r="AF23" s="10">
        <f t="shared" si="4"/>
        <v>-23899.02</v>
      </c>
      <c r="AG23" s="10">
        <f t="shared" si="4"/>
        <v>-23899.02</v>
      </c>
      <c r="AH23" s="10">
        <f t="shared" si="4"/>
        <v>-23899.02</v>
      </c>
      <c r="AI23" s="10">
        <f t="shared" si="4"/>
        <v>-23899.02</v>
      </c>
      <c r="AJ23" s="10">
        <f t="shared" si="4"/>
        <v>-25044.11</v>
      </c>
      <c r="AK23" s="10">
        <f t="shared" si="4"/>
        <v>-25044.11</v>
      </c>
      <c r="AL23" s="10">
        <f t="shared" si="4"/>
        <v>-25044.11</v>
      </c>
      <c r="AM23" s="10">
        <f t="shared" si="4"/>
        <v>-36374.11</v>
      </c>
      <c r="AN23" s="10">
        <f t="shared" si="4"/>
        <v>-73202.33</v>
      </c>
      <c r="AO23" s="10">
        <f t="shared" si="4"/>
        <v>-795950.5</v>
      </c>
      <c r="AP23" s="10">
        <f t="shared" si="4"/>
        <v>-1568128.74</v>
      </c>
      <c r="AQ23" s="10">
        <f t="shared" si="4"/>
        <v>-1680490.03</v>
      </c>
      <c r="AR23" s="10">
        <f t="shared" si="4"/>
        <v>-2029136.26</v>
      </c>
      <c r="AS23" s="10">
        <f t="shared" si="4"/>
        <v>-2012714.26</v>
      </c>
      <c r="AT23" s="10">
        <f t="shared" si="4"/>
        <v>-2702749.73</v>
      </c>
      <c r="AU23" s="10">
        <f t="shared" si="4"/>
        <v>-3107652.94</v>
      </c>
      <c r="AV23" s="10">
        <f t="shared" si="4"/>
        <v>-3595366.61</v>
      </c>
      <c r="AW23" s="10">
        <f t="shared" si="4"/>
        <v>-4080228.24</v>
      </c>
      <c r="AX23" s="10">
        <f t="shared" si="4"/>
        <v>-5054395.97</v>
      </c>
      <c r="AY23" s="10">
        <f t="shared" si="4"/>
        <v>-4947200.83</v>
      </c>
      <c r="AZ23" s="10">
        <f t="shared" si="4"/>
        <v>-2775782.39</v>
      </c>
      <c r="BA23" s="10">
        <f t="shared" si="4"/>
        <v>45118319.399999999</v>
      </c>
      <c r="BB23" s="10">
        <f t="shared" si="4"/>
        <v>0</v>
      </c>
      <c r="BC23" s="10">
        <f t="shared" si="4"/>
        <v>0</v>
      </c>
      <c r="BD23" s="10">
        <f t="shared" si="4"/>
        <v>0</v>
      </c>
      <c r="BE23" s="10">
        <f t="shared" si="4"/>
        <v>0</v>
      </c>
      <c r="BF23" s="10">
        <f t="shared" si="4"/>
        <v>0</v>
      </c>
      <c r="BG23" s="10">
        <f t="shared" si="4"/>
        <v>0</v>
      </c>
      <c r="BH23" s="10">
        <f t="shared" si="4"/>
        <v>0</v>
      </c>
    </row>
    <row r="25" spans="1:67" x14ac:dyDescent="0.35">
      <c r="B25" t="s">
        <v>5</v>
      </c>
      <c r="C25" s="12">
        <f>XIRR(D23:BG23,$D$2:$BG$2)</f>
        <v>-9.4001621007919339E-3</v>
      </c>
    </row>
    <row r="27" spans="1:67" x14ac:dyDescent="0.35">
      <c r="A27" t="s">
        <v>8</v>
      </c>
      <c r="C27" s="4">
        <f>SUM(D27:BG27)</f>
        <v>-31842955.75</v>
      </c>
      <c r="D27" s="14">
        <f t="shared" ref="D27:BH27" si="5">SUM(D5,D11,D17,D23)</f>
        <v>-22194892.890000001</v>
      </c>
      <c r="E27" s="14">
        <f t="shared" si="5"/>
        <v>-78941.83</v>
      </c>
      <c r="F27" s="14">
        <f t="shared" si="5"/>
        <v>-13480</v>
      </c>
      <c r="G27" s="14">
        <f t="shared" si="5"/>
        <v>-451590.51</v>
      </c>
      <c r="H27" s="14">
        <f t="shared" si="5"/>
        <v>-44815.43</v>
      </c>
      <c r="I27" s="14">
        <f t="shared" si="5"/>
        <v>53550</v>
      </c>
      <c r="J27" s="14">
        <f t="shared" si="5"/>
        <v>-2401.9</v>
      </c>
      <c r="K27" s="14">
        <f t="shared" si="5"/>
        <v>2103</v>
      </c>
      <c r="L27" s="14">
        <f t="shared" si="5"/>
        <v>-35481.599999999999</v>
      </c>
      <c r="M27" s="14">
        <f t="shared" si="5"/>
        <v>-940743.95</v>
      </c>
      <c r="N27" s="14">
        <f t="shared" si="5"/>
        <v>-1600531.4</v>
      </c>
      <c r="O27" s="14">
        <f t="shared" si="5"/>
        <v>-1810031.97</v>
      </c>
      <c r="P27" s="14">
        <f t="shared" si="5"/>
        <v>-655325.43999999994</v>
      </c>
      <c r="Q27" s="14">
        <f t="shared" si="5"/>
        <v>-1578936.76</v>
      </c>
      <c r="R27" s="14">
        <f t="shared" si="5"/>
        <v>-2186290.64</v>
      </c>
      <c r="S27" s="14">
        <f t="shared" si="5"/>
        <v>-4814825.67</v>
      </c>
      <c r="T27" s="14">
        <f t="shared" si="5"/>
        <v>1300863.77</v>
      </c>
      <c r="U27" s="14">
        <f t="shared" si="5"/>
        <v>-604276.68999999994</v>
      </c>
      <c r="V27" s="14">
        <f t="shared" si="5"/>
        <v>414642.05</v>
      </c>
      <c r="W27" s="14">
        <f t="shared" si="5"/>
        <v>-4442754.51</v>
      </c>
      <c r="X27" s="14">
        <f t="shared" si="5"/>
        <v>-2078687.88</v>
      </c>
      <c r="Y27" s="14">
        <f t="shared" si="5"/>
        <v>-394886.86999999994</v>
      </c>
      <c r="Z27" s="14">
        <f t="shared" si="5"/>
        <v>-396782.74</v>
      </c>
      <c r="AA27" s="14">
        <f t="shared" si="5"/>
        <v>-262824</v>
      </c>
      <c r="AB27" s="14">
        <f t="shared" si="5"/>
        <v>-83904.819999999992</v>
      </c>
      <c r="AC27" s="14">
        <f t="shared" si="5"/>
        <v>-704776.96</v>
      </c>
      <c r="AD27" s="14">
        <f t="shared" si="5"/>
        <v>-44582.32</v>
      </c>
      <c r="AE27" s="14">
        <f t="shared" si="5"/>
        <v>22937898.479999997</v>
      </c>
      <c r="AF27" s="14">
        <f t="shared" si="5"/>
        <v>-512419.77999999997</v>
      </c>
      <c r="AG27" s="14">
        <f t="shared" si="5"/>
        <v>-59206.010000000009</v>
      </c>
      <c r="AH27" s="14">
        <f t="shared" si="5"/>
        <v>-64206.010000000009</v>
      </c>
      <c r="AI27" s="14">
        <f t="shared" si="5"/>
        <v>-59206.010000000009</v>
      </c>
      <c r="AJ27" s="14">
        <f t="shared" si="5"/>
        <v>-61992.770000000004</v>
      </c>
      <c r="AK27" s="14">
        <f t="shared" si="5"/>
        <v>-1554046.2500000002</v>
      </c>
      <c r="AL27" s="14">
        <f t="shared" si="5"/>
        <v>-1243485.9100000001</v>
      </c>
      <c r="AM27" s="14">
        <f t="shared" si="5"/>
        <v>-1375471.33</v>
      </c>
      <c r="AN27" s="14">
        <f t="shared" si="5"/>
        <v>-1904738.0100000002</v>
      </c>
      <c r="AO27" s="14">
        <f t="shared" si="5"/>
        <v>-2987851.0100000002</v>
      </c>
      <c r="AP27" s="14">
        <f t="shared" si="5"/>
        <v>-4263545.4000000004</v>
      </c>
      <c r="AQ27" s="14">
        <f t="shared" si="5"/>
        <v>-4650777.91</v>
      </c>
      <c r="AR27" s="14">
        <f t="shared" si="5"/>
        <v>-4193043.16</v>
      </c>
      <c r="AS27" s="14">
        <f t="shared" si="5"/>
        <v>18441841.379999999</v>
      </c>
      <c r="AT27" s="14">
        <f t="shared" si="5"/>
        <v>-2727065.06</v>
      </c>
      <c r="AU27" s="14">
        <f t="shared" si="5"/>
        <v>-3131968.27</v>
      </c>
      <c r="AV27" s="14">
        <f t="shared" si="5"/>
        <v>-3528869.44</v>
      </c>
      <c r="AW27" s="14">
        <f t="shared" si="5"/>
        <v>-3933348.5700000003</v>
      </c>
      <c r="AX27" s="14">
        <f t="shared" si="5"/>
        <v>-4889405.05</v>
      </c>
      <c r="AY27" s="14">
        <f t="shared" si="5"/>
        <v>-6993534.3700000001</v>
      </c>
      <c r="AZ27" s="14">
        <f t="shared" si="5"/>
        <v>-4499081.2200000007</v>
      </c>
      <c r="BA27" s="14">
        <f t="shared" si="5"/>
        <v>43143432</v>
      </c>
      <c r="BB27" s="14">
        <f t="shared" si="5"/>
        <v>-2491230.29</v>
      </c>
      <c r="BC27" s="14">
        <f t="shared" si="5"/>
        <v>-2747207.44</v>
      </c>
      <c r="BD27" s="14">
        <f t="shared" si="5"/>
        <v>-3641127.47</v>
      </c>
      <c r="BE27" s="14">
        <f t="shared" si="5"/>
        <v>-4153081.78</v>
      </c>
      <c r="BF27" s="14">
        <f t="shared" si="5"/>
        <v>-4292737.0199999996</v>
      </c>
      <c r="BG27" s="14">
        <f t="shared" si="5"/>
        <v>-2756874.11</v>
      </c>
      <c r="BH27" s="14">
        <f t="shared" si="5"/>
        <v>39484780.100000001</v>
      </c>
    </row>
    <row r="29" spans="1:67" x14ac:dyDescent="0.35">
      <c r="B29" t="s">
        <v>9</v>
      </c>
      <c r="C29" s="12">
        <f>XIRR(D27:BH27,$D$2:$BH$2)</f>
        <v>4.9920263886451724E-2</v>
      </c>
    </row>
    <row r="32" spans="1:67" x14ac:dyDescent="0.35">
      <c r="C32" s="15"/>
    </row>
    <row r="33" spans="2:3" x14ac:dyDescent="0.35">
      <c r="C33" s="4">
        <f>C4+C10+C16+C22</f>
        <v>-138876227.44999999</v>
      </c>
    </row>
    <row r="34" spans="2:3" x14ac:dyDescent="0.35">
      <c r="C34" s="16">
        <f>[11]Alternate!I45-[11]Alternate!I44</f>
        <v>138876227.41871965</v>
      </c>
    </row>
    <row r="35" spans="2:3" x14ac:dyDescent="0.35">
      <c r="B35" t="s">
        <v>10</v>
      </c>
      <c r="C35" s="4">
        <f>SUM(C33:C34)</f>
        <v>-3.1280338764190674E-2</v>
      </c>
    </row>
    <row r="36" spans="2:3" x14ac:dyDescent="0.35">
      <c r="C3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DD72-AB26-499D-A86C-988977C42BD6}">
  <sheetPr>
    <tabColor theme="7" tint="0.59999389629810485"/>
  </sheetPr>
  <dimension ref="B1:CB127"/>
  <sheetViews>
    <sheetView topLeftCell="A45" workbookViewId="0">
      <selection activeCell="E36" sqref="E36"/>
    </sheetView>
  </sheetViews>
  <sheetFormatPr defaultColWidth="9.1796875" defaultRowHeight="14.5" outlineLevelRow="1" x14ac:dyDescent="0.35"/>
  <cols>
    <col min="5" max="5" width="12.26953125" bestFit="1" customWidth="1"/>
    <col min="6" max="7" width="7.26953125" bestFit="1" customWidth="1"/>
    <col min="8" max="8" width="9.81640625" bestFit="1" customWidth="1"/>
    <col min="9" max="22" width="11.453125" bestFit="1" customWidth="1"/>
    <col min="23" max="53" width="12.453125" bestFit="1" customWidth="1"/>
    <col min="54" max="54" width="13.54296875" bestFit="1" customWidth="1"/>
    <col min="55" max="60" width="12.453125" bestFit="1" customWidth="1"/>
    <col min="61" max="63" width="11.81640625" bestFit="1" customWidth="1"/>
    <col min="64" max="65" width="10.81640625" bestFit="1" customWidth="1"/>
    <col min="66" max="66" width="6.26953125" bestFit="1" customWidth="1"/>
    <col min="67" max="68" width="7.1796875" bestFit="1" customWidth="1"/>
    <col min="69" max="69" width="6.54296875" bestFit="1" customWidth="1"/>
    <col min="70" max="71" width="7" bestFit="1" customWidth="1"/>
    <col min="72" max="72" width="6.81640625" bestFit="1" customWidth="1"/>
  </cols>
  <sheetData>
    <row r="1" spans="2:80" x14ac:dyDescent="0.35">
      <c r="B1" s="24" t="s">
        <v>24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</row>
    <row r="3" spans="2:80" x14ac:dyDescent="0.35">
      <c r="B3" s="25"/>
      <c r="C3" s="25"/>
      <c r="D3" s="25"/>
      <c r="E3" s="32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</row>
    <row r="4" spans="2:80" x14ac:dyDescent="0.35">
      <c r="B4" s="33" t="s">
        <v>30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</row>
    <row r="5" spans="2:80" x14ac:dyDescent="0.35">
      <c r="B5" s="24"/>
      <c r="C5" s="26"/>
      <c r="D5" s="26"/>
      <c r="E5" s="24"/>
      <c r="F5" s="27">
        <v>44392</v>
      </c>
      <c r="G5" s="27">
        <v>44422</v>
      </c>
      <c r="H5" s="27">
        <v>44452</v>
      </c>
      <c r="I5" s="27">
        <v>44483</v>
      </c>
      <c r="J5" s="27">
        <v>44513</v>
      </c>
      <c r="K5" s="27">
        <v>44544.1875</v>
      </c>
      <c r="L5" s="27">
        <v>44574.625</v>
      </c>
      <c r="M5" s="27">
        <v>44605.0625</v>
      </c>
      <c r="N5" s="27">
        <v>44635.5</v>
      </c>
      <c r="O5" s="27">
        <v>44665.9375</v>
      </c>
      <c r="P5" s="27">
        <v>44696.375</v>
      </c>
      <c r="Q5" s="27">
        <v>44726.8125</v>
      </c>
      <c r="R5" s="27">
        <v>44757.25</v>
      </c>
      <c r="S5" s="27">
        <v>44787.6875</v>
      </c>
      <c r="T5" s="27">
        <v>44818.125</v>
      </c>
      <c r="U5" s="27">
        <v>44848.5625</v>
      </c>
      <c r="V5" s="27">
        <v>44879</v>
      </c>
      <c r="W5" s="27">
        <v>44909.4375</v>
      </c>
      <c r="X5" s="27">
        <v>44939.875</v>
      </c>
      <c r="Y5" s="27">
        <v>44970.3125</v>
      </c>
      <c r="Z5" s="27">
        <v>45000.75</v>
      </c>
      <c r="AA5" s="27">
        <v>45031.1875</v>
      </c>
      <c r="AB5" s="27">
        <v>45061.625</v>
      </c>
      <c r="AC5" s="27">
        <v>45092.0625</v>
      </c>
      <c r="AD5" s="27">
        <v>45122.5</v>
      </c>
      <c r="AE5" s="27">
        <v>45152.9375</v>
      </c>
      <c r="AF5" s="27">
        <v>45183.375</v>
      </c>
      <c r="AG5" s="27">
        <v>45213.8125</v>
      </c>
      <c r="AH5" s="27">
        <v>45244.25</v>
      </c>
      <c r="AI5" s="27">
        <v>45274.6875</v>
      </c>
      <c r="AJ5" s="27">
        <v>45305.125</v>
      </c>
      <c r="AK5" s="27">
        <v>45335.5625</v>
      </c>
      <c r="AL5" s="27">
        <v>45366</v>
      </c>
      <c r="AM5" s="27">
        <v>45396.4375</v>
      </c>
      <c r="AN5" s="27">
        <v>45426.875</v>
      </c>
      <c r="AO5" s="27">
        <v>45457.3125</v>
      </c>
      <c r="AP5" s="27">
        <v>45487.75</v>
      </c>
      <c r="AQ5" s="27">
        <v>45518.1875</v>
      </c>
      <c r="AR5" s="27">
        <v>45548.625</v>
      </c>
      <c r="AS5" s="27">
        <v>45579.0625</v>
      </c>
      <c r="AT5" s="27">
        <v>45609.5</v>
      </c>
      <c r="AU5" s="27">
        <v>45639.9375</v>
      </c>
      <c r="AV5" s="27">
        <v>45670.375</v>
      </c>
      <c r="AW5" s="27">
        <v>45700.8125</v>
      </c>
      <c r="AX5" s="27">
        <v>45731.25</v>
      </c>
      <c r="AY5" s="27">
        <v>45761.6875</v>
      </c>
      <c r="AZ5" s="27">
        <v>45792.125</v>
      </c>
      <c r="BA5" s="27">
        <v>45822.5625</v>
      </c>
      <c r="BB5" s="27">
        <v>45853</v>
      </c>
      <c r="BC5" s="27">
        <v>45883.4375</v>
      </c>
      <c r="BD5" s="27">
        <v>45913.875</v>
      </c>
      <c r="BE5" s="27">
        <v>45944.3125</v>
      </c>
      <c r="BF5" s="27">
        <v>45974.75</v>
      </c>
      <c r="BG5" s="27">
        <v>46005.1875</v>
      </c>
      <c r="BH5" s="27">
        <v>46035.625</v>
      </c>
      <c r="BI5" s="27">
        <v>46066.0625</v>
      </c>
      <c r="BJ5" s="27">
        <v>46096.5</v>
      </c>
      <c r="BK5" s="27">
        <v>46126.9375</v>
      </c>
      <c r="BL5" s="27">
        <v>46157.375</v>
      </c>
      <c r="BM5" s="27">
        <v>46187.8125</v>
      </c>
      <c r="BN5" s="27">
        <v>46218.25</v>
      </c>
      <c r="BO5" s="27">
        <v>46248.6875</v>
      </c>
      <c r="BP5" s="27">
        <v>46279.125</v>
      </c>
      <c r="BQ5" s="27">
        <v>46309.5625</v>
      </c>
      <c r="BR5" s="27">
        <v>46340</v>
      </c>
      <c r="BS5" s="27">
        <v>46370.4375</v>
      </c>
      <c r="BT5" s="27">
        <v>46400.875</v>
      </c>
      <c r="BU5" s="27">
        <v>46431</v>
      </c>
      <c r="BV5" s="27">
        <v>46459</v>
      </c>
      <c r="BW5" s="27">
        <v>46490</v>
      </c>
      <c r="BX5" s="27">
        <v>46520</v>
      </c>
      <c r="BY5" s="27">
        <v>46551</v>
      </c>
      <c r="BZ5" s="27">
        <v>46581</v>
      </c>
      <c r="CA5" s="27">
        <v>46612</v>
      </c>
    </row>
    <row r="7" spans="2:80" x14ac:dyDescent="0.35">
      <c r="B7" s="35" t="s">
        <v>25</v>
      </c>
      <c r="C7" s="24"/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</row>
    <row r="8" spans="2:80" x14ac:dyDescent="0.35">
      <c r="B8" s="36" t="s">
        <v>31</v>
      </c>
      <c r="C8" s="37"/>
      <c r="D8" s="37"/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</row>
    <row r="9" spans="2:80" x14ac:dyDescent="0.35">
      <c r="B9" s="40" t="s">
        <v>32</v>
      </c>
      <c r="C9" s="41"/>
      <c r="D9" s="4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</row>
    <row r="10" spans="2:80" x14ac:dyDescent="0.35">
      <c r="B10" s="43" t="s">
        <v>33</v>
      </c>
      <c r="C10" s="43"/>
      <c r="D10" s="43"/>
      <c r="E10" s="44">
        <f t="shared" ref="E10:E11" si="0">SUM(F10:CA10)</f>
        <v>49239054.545454547</v>
      </c>
      <c r="F10" s="45">
        <v>0</v>
      </c>
      <c r="G10" s="45">
        <v>0</v>
      </c>
      <c r="H10" s="45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7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0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</v>
      </c>
      <c r="AW10" s="48">
        <v>0</v>
      </c>
      <c r="AX10" s="103">
        <v>0</v>
      </c>
      <c r="AY10" s="48">
        <v>0</v>
      </c>
      <c r="AZ10" s="48">
        <v>0</v>
      </c>
      <c r="BA10" s="48">
        <v>0</v>
      </c>
      <c r="BB10" s="48">
        <v>0</v>
      </c>
      <c r="BC10" s="48">
        <v>49239054.545454547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0</v>
      </c>
      <c r="BN10" s="48">
        <v>0</v>
      </c>
      <c r="BO10" s="48">
        <v>0</v>
      </c>
      <c r="BP10" s="48">
        <v>0</v>
      </c>
      <c r="BQ10" s="48">
        <v>0</v>
      </c>
      <c r="BR10" s="48">
        <v>0</v>
      </c>
      <c r="BS10" s="48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0</v>
      </c>
      <c r="BZ10" s="48">
        <v>0</v>
      </c>
      <c r="CA10" s="48">
        <v>0</v>
      </c>
      <c r="CB10" s="48">
        <v>0</v>
      </c>
    </row>
    <row r="11" spans="2:80" ht="15" thickBot="1" x14ac:dyDescent="0.4">
      <c r="B11" s="49" t="s">
        <v>34</v>
      </c>
      <c r="C11" s="49"/>
      <c r="D11" s="49"/>
      <c r="E11" s="44">
        <f t="shared" si="0"/>
        <v>-730347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0</v>
      </c>
      <c r="X11" s="51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v>0</v>
      </c>
      <c r="BB11" s="52">
        <v>0</v>
      </c>
      <c r="BC11" s="52">
        <v>-730347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0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</row>
    <row r="12" spans="2:80" ht="15" thickTop="1" x14ac:dyDescent="0.35">
      <c r="B12" s="53" t="s">
        <v>35</v>
      </c>
      <c r="C12" s="53"/>
      <c r="D12" s="53"/>
      <c r="E12" s="54">
        <f>SUM(E10:E11)</f>
        <v>48508707.545454547</v>
      </c>
      <c r="F12" s="55">
        <f t="shared" ref="F12:BB12" si="1">SUM(F10:F11)</f>
        <v>0</v>
      </c>
      <c r="G12" s="55">
        <f t="shared" si="1"/>
        <v>0</v>
      </c>
      <c r="H12" s="55">
        <f t="shared" si="1"/>
        <v>0</v>
      </c>
      <c r="I12" s="55">
        <f t="shared" si="1"/>
        <v>0</v>
      </c>
      <c r="J12" s="55">
        <f t="shared" si="1"/>
        <v>0</v>
      </c>
      <c r="K12" s="55">
        <f t="shared" si="1"/>
        <v>0</v>
      </c>
      <c r="L12" s="55">
        <f t="shared" si="1"/>
        <v>0</v>
      </c>
      <c r="M12" s="55">
        <f t="shared" si="1"/>
        <v>0</v>
      </c>
      <c r="N12" s="55">
        <f t="shared" si="1"/>
        <v>0</v>
      </c>
      <c r="O12" s="55">
        <f t="shared" si="1"/>
        <v>0</v>
      </c>
      <c r="P12" s="55">
        <f t="shared" si="1"/>
        <v>0</v>
      </c>
      <c r="Q12" s="55">
        <f t="shared" si="1"/>
        <v>0</v>
      </c>
      <c r="R12" s="55">
        <f t="shared" si="1"/>
        <v>0</v>
      </c>
      <c r="S12" s="55">
        <f t="shared" si="1"/>
        <v>0</v>
      </c>
      <c r="T12" s="55">
        <f t="shared" si="1"/>
        <v>0</v>
      </c>
      <c r="U12" s="55">
        <f t="shared" si="1"/>
        <v>0</v>
      </c>
      <c r="V12" s="55">
        <f t="shared" si="1"/>
        <v>0</v>
      </c>
      <c r="W12" s="55">
        <f t="shared" si="1"/>
        <v>0</v>
      </c>
      <c r="X12" s="55">
        <f t="shared" si="1"/>
        <v>0</v>
      </c>
      <c r="Y12" s="55">
        <f t="shared" si="1"/>
        <v>0</v>
      </c>
      <c r="Z12" s="55">
        <f t="shared" si="1"/>
        <v>0</v>
      </c>
      <c r="AA12" s="55">
        <f t="shared" si="1"/>
        <v>0</v>
      </c>
      <c r="AB12" s="55">
        <f t="shared" si="1"/>
        <v>0</v>
      </c>
      <c r="AC12" s="55">
        <f t="shared" si="1"/>
        <v>0</v>
      </c>
      <c r="AD12" s="55">
        <f t="shared" si="1"/>
        <v>0</v>
      </c>
      <c r="AE12" s="55">
        <f t="shared" si="1"/>
        <v>0</v>
      </c>
      <c r="AF12" s="55">
        <f t="shared" si="1"/>
        <v>0</v>
      </c>
      <c r="AG12" s="55">
        <f t="shared" si="1"/>
        <v>0</v>
      </c>
      <c r="AH12" s="55">
        <f t="shared" si="1"/>
        <v>0</v>
      </c>
      <c r="AI12" s="55">
        <f t="shared" si="1"/>
        <v>0</v>
      </c>
      <c r="AJ12" s="55">
        <f t="shared" si="1"/>
        <v>0</v>
      </c>
      <c r="AK12" s="55">
        <f t="shared" si="1"/>
        <v>0</v>
      </c>
      <c r="AL12" s="55">
        <f t="shared" si="1"/>
        <v>0</v>
      </c>
      <c r="AM12" s="55">
        <f t="shared" si="1"/>
        <v>0</v>
      </c>
      <c r="AN12" s="55">
        <f t="shared" si="1"/>
        <v>0</v>
      </c>
      <c r="AO12" s="55">
        <f t="shared" si="1"/>
        <v>0</v>
      </c>
      <c r="AP12" s="55">
        <f t="shared" si="1"/>
        <v>0</v>
      </c>
      <c r="AQ12" s="55">
        <f t="shared" si="1"/>
        <v>0</v>
      </c>
      <c r="AR12" s="55">
        <f t="shared" si="1"/>
        <v>0</v>
      </c>
      <c r="AS12" s="55">
        <f t="shared" si="1"/>
        <v>0</v>
      </c>
      <c r="AT12" s="55">
        <f t="shared" si="1"/>
        <v>0</v>
      </c>
      <c r="AU12" s="55">
        <f t="shared" si="1"/>
        <v>0</v>
      </c>
      <c r="AV12" s="55">
        <f t="shared" si="1"/>
        <v>0</v>
      </c>
      <c r="AW12" s="55">
        <f t="shared" si="1"/>
        <v>0</v>
      </c>
      <c r="AX12" s="55">
        <f t="shared" si="1"/>
        <v>0</v>
      </c>
      <c r="AY12" s="55">
        <f t="shared" si="1"/>
        <v>0</v>
      </c>
      <c r="AZ12" s="55">
        <f t="shared" si="1"/>
        <v>0</v>
      </c>
      <c r="BA12" s="55">
        <f t="shared" si="1"/>
        <v>0</v>
      </c>
      <c r="BB12" s="55">
        <f t="shared" si="1"/>
        <v>0</v>
      </c>
      <c r="BC12" s="55">
        <f>SUM(BC10:BC11)</f>
        <v>48508707.545454547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0</v>
      </c>
      <c r="BO12" s="55">
        <v>0</v>
      </c>
      <c r="BP12" s="55">
        <v>0</v>
      </c>
      <c r="BQ12" s="55">
        <v>0</v>
      </c>
      <c r="BR12" s="55">
        <v>0</v>
      </c>
      <c r="BS12" s="55">
        <v>0</v>
      </c>
      <c r="BT12" s="55">
        <v>0</v>
      </c>
      <c r="BU12" s="55">
        <v>0</v>
      </c>
      <c r="BV12" s="55">
        <v>0</v>
      </c>
      <c r="BW12" s="55">
        <v>0</v>
      </c>
      <c r="BX12" s="55">
        <v>0</v>
      </c>
      <c r="BY12" s="55">
        <v>0</v>
      </c>
      <c r="BZ12" s="55">
        <v>0</v>
      </c>
      <c r="CA12" s="55">
        <v>0</v>
      </c>
      <c r="CB12" s="55">
        <v>0</v>
      </c>
    </row>
    <row r="13" spans="2:80" x14ac:dyDescent="0.35">
      <c r="B13" s="56" t="s">
        <v>36</v>
      </c>
      <c r="C13" s="57"/>
      <c r="D13" s="5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2:80" x14ac:dyDescent="0.35">
      <c r="B14" s="59" t="s">
        <v>37</v>
      </c>
      <c r="C14" s="43"/>
      <c r="D14" s="43"/>
      <c r="E14" s="44">
        <f>SUM(F14:CA14)</f>
        <v>11434443.99088259</v>
      </c>
      <c r="F14" s="46">
        <v>0</v>
      </c>
      <c r="G14" s="47">
        <v>0</v>
      </c>
      <c r="H14" s="47">
        <v>28940.962013407017</v>
      </c>
      <c r="I14" s="47">
        <v>1163807.66788192</v>
      </c>
      <c r="J14" s="47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10241695.360987263</v>
      </c>
      <c r="X14" s="46">
        <v>0</v>
      </c>
      <c r="Y14" s="104">
        <v>0</v>
      </c>
      <c r="Z14" s="104">
        <v>0</v>
      </c>
      <c r="AA14" s="104">
        <v>0</v>
      </c>
      <c r="AB14" s="104">
        <v>0</v>
      </c>
      <c r="AC14" s="104">
        <v>0</v>
      </c>
      <c r="AD14" s="104">
        <v>0</v>
      </c>
      <c r="AE14" s="104">
        <v>0</v>
      </c>
      <c r="AF14" s="46">
        <v>0</v>
      </c>
      <c r="AG14" s="105">
        <v>0</v>
      </c>
      <c r="AH14" s="105">
        <v>0</v>
      </c>
      <c r="AI14" s="105">
        <v>0</v>
      </c>
      <c r="AJ14" s="105">
        <v>0</v>
      </c>
      <c r="AK14" s="105">
        <v>0</v>
      </c>
      <c r="AL14" s="105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8">
        <v>0</v>
      </c>
      <c r="BT14" s="48">
        <v>0</v>
      </c>
      <c r="BU14" s="48">
        <v>0</v>
      </c>
      <c r="BV14" s="48">
        <v>0</v>
      </c>
      <c r="BW14" s="48">
        <v>0</v>
      </c>
      <c r="BX14" s="48">
        <v>0</v>
      </c>
      <c r="BY14" s="48">
        <v>0</v>
      </c>
      <c r="BZ14" s="48">
        <v>0</v>
      </c>
      <c r="CA14" s="48">
        <v>0</v>
      </c>
      <c r="CB14" s="48">
        <v>0</v>
      </c>
    </row>
    <row r="15" spans="2:80" x14ac:dyDescent="0.35">
      <c r="B15" s="60" t="s">
        <v>38</v>
      </c>
      <c r="C15" s="43"/>
      <c r="D15" s="43"/>
      <c r="E15" s="44">
        <f t="shared" ref="E15:E24" si="2">SUM(F15:CA15)</f>
        <v>482778.72409780312</v>
      </c>
      <c r="F15" s="61">
        <v>0</v>
      </c>
      <c r="G15" s="61">
        <v>0</v>
      </c>
      <c r="H15" s="61">
        <v>0</v>
      </c>
      <c r="I15" s="61">
        <v>0</v>
      </c>
      <c r="J15" s="61">
        <v>7396.5147804976359</v>
      </c>
      <c r="K15" s="61">
        <v>7396.5147804976359</v>
      </c>
      <c r="L15" s="61">
        <v>7396.5147804976359</v>
      </c>
      <c r="M15" s="61">
        <v>7396.5147804976359</v>
      </c>
      <c r="N15" s="61">
        <v>7396.5147804976359</v>
      </c>
      <c r="O15" s="61">
        <v>7396.5147804976359</v>
      </c>
      <c r="P15" s="61">
        <v>7396.5147804976359</v>
      </c>
      <c r="Q15" s="61">
        <v>7396.5147804976359</v>
      </c>
      <c r="R15" s="61">
        <v>7396.5147804976359</v>
      </c>
      <c r="S15" s="61">
        <v>7396.5147804976359</v>
      </c>
      <c r="T15" s="61">
        <v>7396.5147804976359</v>
      </c>
      <c r="U15" s="61">
        <v>7396.5147804976359</v>
      </c>
      <c r="V15" s="61">
        <v>7396.5147804976359</v>
      </c>
      <c r="W15" s="61">
        <v>7396.5147804976359</v>
      </c>
      <c r="X15" s="61">
        <v>7396.5147804976359</v>
      </c>
      <c r="Y15" s="105">
        <v>7396.5147804976359</v>
      </c>
      <c r="Z15" s="105">
        <v>7396.5147804976359</v>
      </c>
      <c r="AA15" s="105">
        <v>7396.5147804976359</v>
      </c>
      <c r="AB15" s="105">
        <v>7396.5147804976359</v>
      </c>
      <c r="AC15" s="105">
        <v>7396.5147804976359</v>
      </c>
      <c r="AD15" s="105">
        <v>7396.5147804976359</v>
      </c>
      <c r="AE15" s="105">
        <v>7396.5147804976359</v>
      </c>
      <c r="AF15" s="61">
        <v>7396.5147804976359</v>
      </c>
      <c r="AG15" s="61">
        <v>7396.5147804976359</v>
      </c>
      <c r="AH15" s="61">
        <v>7396.5147804976359</v>
      </c>
      <c r="AI15" s="61">
        <v>7396.5147804976359</v>
      </c>
      <c r="AJ15" s="61">
        <v>7396.5147804976359</v>
      </c>
      <c r="AK15" s="61">
        <v>7396.5147804976359</v>
      </c>
      <c r="AL15" s="61">
        <v>0</v>
      </c>
      <c r="AM15" s="61">
        <v>0</v>
      </c>
      <c r="AN15" s="61">
        <v>0</v>
      </c>
      <c r="AO15" s="61">
        <v>3488.9646791328537</v>
      </c>
      <c r="AP15" s="61">
        <v>3488.9646791328537</v>
      </c>
      <c r="AQ15" s="61">
        <v>3488.9646791328537</v>
      </c>
      <c r="AR15" s="61">
        <v>3488.9646791328537</v>
      </c>
      <c r="AS15" s="61">
        <v>3488.9646791328537</v>
      </c>
      <c r="AT15" s="61">
        <v>28963.216896040041</v>
      </c>
      <c r="AU15" s="61">
        <v>25474.252216907189</v>
      </c>
      <c r="AV15" s="61">
        <v>25474.252216907189</v>
      </c>
      <c r="AW15" s="61">
        <v>25474.252216907189</v>
      </c>
      <c r="AX15" s="61">
        <v>25474.252216907189</v>
      </c>
      <c r="AY15" s="61">
        <v>25474.252216907189</v>
      </c>
      <c r="AZ15" s="61">
        <v>25474.252216907189</v>
      </c>
      <c r="BA15" s="61">
        <v>25474.252216907189</v>
      </c>
      <c r="BB15" s="61">
        <v>25474.252216907189</v>
      </c>
      <c r="BC15" s="61">
        <v>25474.252216907189</v>
      </c>
      <c r="BD15" s="61">
        <v>0</v>
      </c>
      <c r="BE15" s="61">
        <v>0</v>
      </c>
      <c r="BF15" s="61">
        <v>0</v>
      </c>
      <c r="BG15" s="61">
        <v>0</v>
      </c>
      <c r="BH15" s="61">
        <v>0</v>
      </c>
      <c r="BI15" s="61">
        <v>0</v>
      </c>
      <c r="BJ15" s="61">
        <v>0</v>
      </c>
      <c r="BK15" s="61">
        <v>0</v>
      </c>
      <c r="BL15" s="61">
        <v>0</v>
      </c>
      <c r="BM15" s="61">
        <v>0</v>
      </c>
      <c r="BN15" s="61">
        <v>0</v>
      </c>
      <c r="BO15" s="61">
        <v>0</v>
      </c>
      <c r="BP15" s="61">
        <v>0</v>
      </c>
      <c r="BQ15" s="61">
        <v>0</v>
      </c>
      <c r="BR15" s="61">
        <v>0</v>
      </c>
      <c r="BS15" s="62">
        <v>0</v>
      </c>
      <c r="BT15" s="62">
        <v>0</v>
      </c>
      <c r="BU15" s="62">
        <v>0</v>
      </c>
      <c r="BV15" s="62">
        <v>0</v>
      </c>
      <c r="BW15" s="62">
        <v>0</v>
      </c>
      <c r="BX15" s="62">
        <v>0</v>
      </c>
      <c r="BY15" s="62">
        <v>0</v>
      </c>
      <c r="BZ15" s="62">
        <v>0</v>
      </c>
      <c r="CA15" s="62">
        <v>0</v>
      </c>
      <c r="CB15" s="62">
        <v>0</v>
      </c>
    </row>
    <row r="16" spans="2:80" x14ac:dyDescent="0.35">
      <c r="B16" s="60" t="s">
        <v>39</v>
      </c>
      <c r="C16" s="43"/>
      <c r="D16" s="43"/>
      <c r="E16" s="44">
        <f t="shared" si="2"/>
        <v>15038403.609835606</v>
      </c>
      <c r="F16" s="61">
        <v>0</v>
      </c>
      <c r="G16" s="61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6226.7347096746571</v>
      </c>
      <c r="Q16" s="63">
        <v>6226.7347096746571</v>
      </c>
      <c r="R16" s="63">
        <v>6226.7347096746571</v>
      </c>
      <c r="S16" s="63">
        <v>6226.7347096746571</v>
      </c>
      <c r="T16" s="63">
        <v>6226.7347096746571</v>
      </c>
      <c r="U16" s="63">
        <v>6226.7347096746571</v>
      </c>
      <c r="V16" s="63">
        <v>6226.7347096746571</v>
      </c>
      <c r="W16" s="63">
        <v>6226.7347096746571</v>
      </c>
      <c r="X16" s="63">
        <v>6226.7347096746571</v>
      </c>
      <c r="Y16" s="105">
        <v>6226.7347096746571</v>
      </c>
      <c r="Z16" s="105">
        <v>66.743577133204298</v>
      </c>
      <c r="AA16" s="105">
        <v>66.743577133204298</v>
      </c>
      <c r="AB16" s="105">
        <v>66.743577133204298</v>
      </c>
      <c r="AC16" s="105">
        <v>66.743577133204298</v>
      </c>
      <c r="AD16" s="105">
        <v>66.743577133204298</v>
      </c>
      <c r="AE16" s="105">
        <v>66.743577133204298</v>
      </c>
      <c r="AF16" s="61">
        <v>66.743577133204298</v>
      </c>
      <c r="AG16" s="61">
        <v>66.743577133204298</v>
      </c>
      <c r="AH16" s="61">
        <v>66.743577133204298</v>
      </c>
      <c r="AI16" s="61">
        <v>66.743577133204298</v>
      </c>
      <c r="AJ16" s="61">
        <v>66.743577133204298</v>
      </c>
      <c r="AK16" s="61">
        <v>66.743577133204298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  <c r="AQ16" s="61">
        <v>129384.80110426781</v>
      </c>
      <c r="AR16" s="61">
        <v>145557.9012423013</v>
      </c>
      <c r="AS16" s="61">
        <v>181947.37655287655</v>
      </c>
      <c r="AT16" s="61">
        <v>943142.1097194074</v>
      </c>
      <c r="AU16" s="61">
        <v>1164453.548568185</v>
      </c>
      <c r="AV16" s="61">
        <v>1284810.8675514276</v>
      </c>
      <c r="AW16" s="61">
        <v>1706893.3670324304</v>
      </c>
      <c r="AX16" s="61">
        <v>1985958.0556423799</v>
      </c>
      <c r="AY16" s="61">
        <v>2635065.1805367521</v>
      </c>
      <c r="AZ16" s="61">
        <v>2795196.3378405049</v>
      </c>
      <c r="BA16" s="61">
        <v>2794559.0557141709</v>
      </c>
      <c r="BB16" s="61">
        <v>1967647.135484474</v>
      </c>
      <c r="BC16" s="61">
        <v>-2759280.3971759202</v>
      </c>
      <c r="BD16" s="61"/>
      <c r="BE16" s="61"/>
      <c r="BF16" s="61"/>
      <c r="BG16" s="61"/>
      <c r="BH16" s="61"/>
      <c r="BI16" s="61"/>
      <c r="BJ16" s="61">
        <v>0</v>
      </c>
      <c r="BK16" s="61">
        <v>0</v>
      </c>
      <c r="BL16" s="61">
        <v>0</v>
      </c>
      <c r="BM16" s="61">
        <v>0</v>
      </c>
      <c r="BN16" s="61">
        <v>0</v>
      </c>
      <c r="BO16" s="61">
        <v>0</v>
      </c>
      <c r="BP16" s="61">
        <v>0</v>
      </c>
      <c r="BQ16" s="61">
        <v>0</v>
      </c>
      <c r="BR16" s="61">
        <v>0</v>
      </c>
      <c r="BS16" s="61">
        <v>0</v>
      </c>
      <c r="BT16" s="61">
        <v>0</v>
      </c>
      <c r="BU16" s="61">
        <v>0</v>
      </c>
      <c r="BV16" s="61">
        <v>0</v>
      </c>
      <c r="BW16" s="61">
        <v>0</v>
      </c>
      <c r="BX16" s="61">
        <v>0</v>
      </c>
      <c r="BY16" s="61">
        <v>0</v>
      </c>
      <c r="BZ16" s="61">
        <v>0</v>
      </c>
      <c r="CA16" s="61">
        <v>0</v>
      </c>
      <c r="CB16" s="61">
        <v>0</v>
      </c>
    </row>
    <row r="17" spans="2:80" x14ac:dyDescent="0.35">
      <c r="B17" s="60" t="s">
        <v>40</v>
      </c>
      <c r="C17" s="43"/>
      <c r="D17" s="43"/>
      <c r="E17" s="44">
        <f t="shared" si="2"/>
        <v>4198967.0949868653</v>
      </c>
      <c r="F17" s="61">
        <v>0</v>
      </c>
      <c r="G17" s="61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0</v>
      </c>
      <c r="U17" s="80">
        <v>0</v>
      </c>
      <c r="V17" s="80">
        <v>0</v>
      </c>
      <c r="W17" s="80">
        <v>0</v>
      </c>
      <c r="X17" s="80">
        <v>0</v>
      </c>
      <c r="Y17" s="106">
        <v>0</v>
      </c>
      <c r="Z17" s="106">
        <v>0</v>
      </c>
      <c r="AA17" s="106">
        <v>0</v>
      </c>
      <c r="AB17" s="106">
        <v>0</v>
      </c>
      <c r="AC17" s="106">
        <v>0</v>
      </c>
      <c r="AD17" s="106">
        <v>0</v>
      </c>
      <c r="AE17" s="106">
        <v>14670</v>
      </c>
      <c r="AF17" s="80">
        <v>14670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10903.014622290166</v>
      </c>
      <c r="AR17" s="61">
        <v>10903.014622290166</v>
      </c>
      <c r="AS17" s="61">
        <v>10903.014622290166</v>
      </c>
      <c r="AT17" s="61">
        <v>1402757.7919357922</v>
      </c>
      <c r="AU17" s="61">
        <v>16072.465935791948</v>
      </c>
      <c r="AV17" s="61">
        <v>16072.465935791948</v>
      </c>
      <c r="AW17" s="61">
        <v>16072.465935791948</v>
      </c>
      <c r="AX17" s="61">
        <v>16072.465935791948</v>
      </c>
      <c r="AY17" s="61">
        <v>16072.465935791948</v>
      </c>
      <c r="AZ17" s="61">
        <v>16072.465935791948</v>
      </c>
      <c r="BA17" s="61">
        <v>16072.465935791948</v>
      </c>
      <c r="BB17" s="61">
        <v>10903.014622290166</v>
      </c>
      <c r="BC17" s="61">
        <v>2610749.9830113701</v>
      </c>
      <c r="BD17" s="61">
        <v>0</v>
      </c>
      <c r="BE17" s="61">
        <v>0</v>
      </c>
      <c r="BF17" s="61">
        <v>0</v>
      </c>
      <c r="BG17" s="61">
        <v>0</v>
      </c>
      <c r="BH17" s="61">
        <v>0</v>
      </c>
      <c r="BI17" s="61">
        <v>0</v>
      </c>
      <c r="BJ17" s="61">
        <v>0</v>
      </c>
      <c r="BK17" s="61">
        <v>0</v>
      </c>
      <c r="BL17" s="61">
        <v>0</v>
      </c>
      <c r="BM17" s="61">
        <v>0</v>
      </c>
      <c r="BN17" s="61">
        <v>0</v>
      </c>
      <c r="BO17" s="61">
        <v>0</v>
      </c>
      <c r="BP17" s="61">
        <v>0</v>
      </c>
      <c r="BQ17" s="61">
        <v>0</v>
      </c>
      <c r="BR17" s="61">
        <v>0</v>
      </c>
      <c r="BS17" s="62">
        <v>0</v>
      </c>
      <c r="BT17" s="62">
        <v>0</v>
      </c>
      <c r="BU17" s="62">
        <v>0</v>
      </c>
      <c r="BV17" s="62">
        <v>0</v>
      </c>
      <c r="BW17" s="62">
        <v>0</v>
      </c>
      <c r="BX17" s="62">
        <v>0</v>
      </c>
      <c r="BY17" s="62">
        <v>0</v>
      </c>
      <c r="BZ17" s="62">
        <v>0</v>
      </c>
      <c r="CA17" s="62">
        <v>0</v>
      </c>
      <c r="CB17" s="62">
        <v>0</v>
      </c>
    </row>
    <row r="18" spans="2:80" x14ac:dyDescent="0.35">
      <c r="B18" s="60" t="s">
        <v>41</v>
      </c>
      <c r="C18" s="43"/>
      <c r="D18" s="43"/>
      <c r="E18" s="44">
        <f t="shared" si="2"/>
        <v>852067.64778186404</v>
      </c>
      <c r="F18" s="63">
        <v>0</v>
      </c>
      <c r="G18" s="63">
        <v>0</v>
      </c>
      <c r="H18" s="80">
        <v>0</v>
      </c>
      <c r="I18" s="80">
        <v>5954.1798972911492</v>
      </c>
      <c r="J18" s="80">
        <v>5954.1798972911492</v>
      </c>
      <c r="K18" s="80">
        <v>5954.1798972911492</v>
      </c>
      <c r="L18" s="80">
        <v>5954.1798972911492</v>
      </c>
      <c r="M18" s="80">
        <v>5954.1798972911492</v>
      </c>
      <c r="N18" s="80">
        <v>5954.1798972911492</v>
      </c>
      <c r="O18" s="80">
        <v>5954.1798972911492</v>
      </c>
      <c r="P18" s="80">
        <v>5954.1798972911492</v>
      </c>
      <c r="Q18" s="80">
        <v>5954.1798972911492</v>
      </c>
      <c r="R18" s="80">
        <v>5954.1798972911492</v>
      </c>
      <c r="S18" s="80">
        <v>5954.1798972911492</v>
      </c>
      <c r="T18" s="80">
        <v>5954.1798972911492</v>
      </c>
      <c r="U18" s="80">
        <v>0</v>
      </c>
      <c r="V18" s="80">
        <v>0</v>
      </c>
      <c r="W18" s="80">
        <v>0</v>
      </c>
      <c r="X18" s="80">
        <v>0</v>
      </c>
      <c r="Y18" s="106">
        <v>0</v>
      </c>
      <c r="Z18" s="106">
        <v>0</v>
      </c>
      <c r="AA18" s="106">
        <v>0</v>
      </c>
      <c r="AB18" s="106">
        <v>0</v>
      </c>
      <c r="AC18" s="106">
        <v>0</v>
      </c>
      <c r="AD18" s="106">
        <v>0</v>
      </c>
      <c r="AE18" s="106">
        <v>0</v>
      </c>
      <c r="AF18" s="80">
        <v>0</v>
      </c>
      <c r="AG18" s="80">
        <v>0</v>
      </c>
      <c r="AH18" s="80">
        <v>0</v>
      </c>
      <c r="AI18" s="80">
        <v>0</v>
      </c>
      <c r="AJ18" s="80">
        <v>0</v>
      </c>
      <c r="AK18" s="80">
        <v>0</v>
      </c>
      <c r="AL18" s="80">
        <v>0</v>
      </c>
      <c r="AM18" s="80">
        <v>0</v>
      </c>
      <c r="AN18" s="80">
        <v>0</v>
      </c>
      <c r="AO18" s="80">
        <v>0</v>
      </c>
      <c r="AP18" s="80">
        <v>0</v>
      </c>
      <c r="AQ18" s="80">
        <v>0</v>
      </c>
      <c r="AR18" s="61">
        <v>0</v>
      </c>
      <c r="AS18" s="61">
        <v>0</v>
      </c>
      <c r="AT18" s="61">
        <v>78061.748901437008</v>
      </c>
      <c r="AU18" s="61">
        <v>78061.748901437008</v>
      </c>
      <c r="AV18" s="61">
        <v>78061.748901437008</v>
      </c>
      <c r="AW18" s="61">
        <v>78061.748901437008</v>
      </c>
      <c r="AX18" s="61">
        <v>78061.748901437008</v>
      </c>
      <c r="AY18" s="61">
        <v>78061.748901437008</v>
      </c>
      <c r="AZ18" s="61">
        <v>78061.748901437008</v>
      </c>
      <c r="BA18" s="61">
        <v>78061.748901437008</v>
      </c>
      <c r="BB18" s="61">
        <v>78061.748901437008</v>
      </c>
      <c r="BC18" s="61">
        <v>78061.748901437008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1">
        <v>0</v>
      </c>
      <c r="BL18" s="61">
        <v>0</v>
      </c>
      <c r="BM18" s="61">
        <v>0</v>
      </c>
      <c r="BN18" s="61">
        <v>0</v>
      </c>
      <c r="BO18" s="61">
        <v>0</v>
      </c>
      <c r="BP18" s="61">
        <v>0</v>
      </c>
      <c r="BQ18" s="61">
        <v>0</v>
      </c>
      <c r="BR18" s="61">
        <v>0</v>
      </c>
      <c r="BS18" s="62">
        <v>0</v>
      </c>
      <c r="BT18" s="62">
        <v>0</v>
      </c>
      <c r="BU18" s="62">
        <v>0</v>
      </c>
      <c r="BV18" s="62">
        <v>0</v>
      </c>
      <c r="BW18" s="62">
        <v>0</v>
      </c>
      <c r="BX18" s="62">
        <v>0</v>
      </c>
      <c r="BY18" s="62">
        <v>0</v>
      </c>
      <c r="BZ18" s="62">
        <v>0</v>
      </c>
      <c r="CA18" s="62">
        <v>0</v>
      </c>
      <c r="CB18" s="62">
        <v>0</v>
      </c>
    </row>
    <row r="19" spans="2:80" x14ac:dyDescent="0.35">
      <c r="B19" s="60" t="s">
        <v>42</v>
      </c>
      <c r="C19" s="43"/>
      <c r="D19" s="43"/>
      <c r="E19" s="44">
        <f t="shared" si="2"/>
        <v>96167.235093496405</v>
      </c>
      <c r="F19" s="61">
        <v>0</v>
      </c>
      <c r="G19" s="61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497.89270453565382</v>
      </c>
      <c r="X19" s="80">
        <v>497.89270453565382</v>
      </c>
      <c r="Y19" s="106">
        <v>497.89270453565382</v>
      </c>
      <c r="Z19" s="106">
        <v>497.89270453565382</v>
      </c>
      <c r="AA19" s="106">
        <v>497.89270453565382</v>
      </c>
      <c r="AB19" s="106">
        <v>497.89270453565382</v>
      </c>
      <c r="AC19" s="106">
        <v>497.89270453565382</v>
      </c>
      <c r="AD19" s="106">
        <v>497.89270453565382</v>
      </c>
      <c r="AE19" s="106">
        <v>497.89270453565382</v>
      </c>
      <c r="AF19" s="80">
        <v>497.89270453565382</v>
      </c>
      <c r="AG19" s="80">
        <v>497.89270453565382</v>
      </c>
      <c r="AH19" s="80">
        <v>497.89270453565382</v>
      </c>
      <c r="AI19" s="80">
        <v>497.89270453565382</v>
      </c>
      <c r="AJ19" s="80">
        <v>497.89270453565382</v>
      </c>
      <c r="AK19" s="80">
        <v>497.89270453565382</v>
      </c>
      <c r="AL19" s="80">
        <v>1558.2370437884658</v>
      </c>
      <c r="AM19" s="80">
        <v>1558.2370437884658</v>
      </c>
      <c r="AN19" s="80">
        <v>1558.2370437884658</v>
      </c>
      <c r="AO19" s="80">
        <v>1558.2370437884658</v>
      </c>
      <c r="AP19" s="80">
        <v>1558.2370437884658</v>
      </c>
      <c r="AQ19" s="80">
        <v>1558.2370437884658</v>
      </c>
      <c r="AR19" s="61">
        <v>1558.2370437884658</v>
      </c>
      <c r="AS19" s="61">
        <v>1558.2370437884658</v>
      </c>
      <c r="AT19" s="61">
        <v>8558.2370437884656</v>
      </c>
      <c r="AU19" s="61">
        <v>8558.2370437884656</v>
      </c>
      <c r="AV19" s="61">
        <v>8558.2370437884656</v>
      </c>
      <c r="AW19" s="61">
        <v>8558.2370437884656</v>
      </c>
      <c r="AX19" s="61">
        <v>7000</v>
      </c>
      <c r="AY19" s="61">
        <v>7000</v>
      </c>
      <c r="AZ19" s="61">
        <v>7000</v>
      </c>
      <c r="BA19" s="61">
        <v>7000</v>
      </c>
      <c r="BB19" s="61">
        <v>7000</v>
      </c>
      <c r="BC19" s="61">
        <v>7000</v>
      </c>
      <c r="BD19" s="61">
        <v>0</v>
      </c>
      <c r="BE19" s="61">
        <v>0</v>
      </c>
      <c r="BF19" s="61">
        <v>0</v>
      </c>
      <c r="BG19" s="61">
        <v>0</v>
      </c>
      <c r="BH19" s="61">
        <v>0</v>
      </c>
      <c r="BI19" s="61">
        <v>0</v>
      </c>
      <c r="BJ19" s="61">
        <v>0</v>
      </c>
      <c r="BK19" s="61">
        <v>0</v>
      </c>
      <c r="BL19" s="61">
        <v>0</v>
      </c>
      <c r="BM19" s="61">
        <v>0</v>
      </c>
      <c r="BN19" s="61">
        <v>0</v>
      </c>
      <c r="BO19" s="61">
        <v>0</v>
      </c>
      <c r="BP19" s="61">
        <v>0</v>
      </c>
      <c r="BQ19" s="61">
        <v>0</v>
      </c>
      <c r="BR19" s="61">
        <v>0</v>
      </c>
      <c r="BS19" s="62">
        <v>0</v>
      </c>
      <c r="BT19" s="62">
        <v>0</v>
      </c>
      <c r="BU19" s="62">
        <v>0</v>
      </c>
      <c r="BV19" s="62">
        <v>0</v>
      </c>
      <c r="BW19" s="62">
        <v>0</v>
      </c>
      <c r="BX19" s="62">
        <v>0</v>
      </c>
      <c r="BY19" s="62">
        <v>0</v>
      </c>
      <c r="BZ19" s="62">
        <v>0</v>
      </c>
      <c r="CA19" s="62">
        <v>0</v>
      </c>
      <c r="CB19" s="62">
        <v>0</v>
      </c>
    </row>
    <row r="20" spans="2:80" x14ac:dyDescent="0.35">
      <c r="B20" s="60" t="s">
        <v>43</v>
      </c>
      <c r="C20" s="43"/>
      <c r="D20" s="43"/>
      <c r="E20" s="44">
        <f t="shared" si="2"/>
        <v>3462953.7132775206</v>
      </c>
      <c r="F20" s="61">
        <v>0</v>
      </c>
      <c r="G20" s="61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  <c r="X20" s="80">
        <v>0</v>
      </c>
      <c r="Y20" s="80">
        <v>0</v>
      </c>
      <c r="Z20" s="80">
        <v>0</v>
      </c>
      <c r="AA20" s="80">
        <v>0</v>
      </c>
      <c r="AB20" s="80">
        <v>0</v>
      </c>
      <c r="AC20" s="80">
        <v>0</v>
      </c>
      <c r="AD20" s="80">
        <v>0</v>
      </c>
      <c r="AE20" s="80">
        <v>0</v>
      </c>
      <c r="AF20" s="80">
        <v>0</v>
      </c>
      <c r="AG20" s="80">
        <v>0</v>
      </c>
      <c r="AH20" s="80">
        <v>0</v>
      </c>
      <c r="AI20" s="80">
        <v>0</v>
      </c>
      <c r="AJ20" s="80">
        <v>0</v>
      </c>
      <c r="AK20" s="80">
        <v>0</v>
      </c>
      <c r="AL20" s="80">
        <v>0</v>
      </c>
      <c r="AM20" s="80">
        <v>0</v>
      </c>
      <c r="AN20" s="80">
        <v>0</v>
      </c>
      <c r="AO20" s="80">
        <v>0</v>
      </c>
      <c r="AP20" s="80">
        <v>0</v>
      </c>
      <c r="AQ20" s="80">
        <v>0</v>
      </c>
      <c r="AR20" s="61">
        <v>0</v>
      </c>
      <c r="AS20" s="61">
        <v>0</v>
      </c>
      <c r="AT20" s="61">
        <v>0</v>
      </c>
      <c r="AU20" s="61">
        <v>0</v>
      </c>
      <c r="AV20" s="61">
        <v>0</v>
      </c>
      <c r="AW20" s="61">
        <v>0</v>
      </c>
      <c r="AX20" s="61">
        <v>0</v>
      </c>
      <c r="AY20" s="61">
        <v>0</v>
      </c>
      <c r="AZ20" s="61">
        <v>0</v>
      </c>
      <c r="BA20" s="61">
        <v>0</v>
      </c>
      <c r="BB20" s="61">
        <v>0</v>
      </c>
      <c r="BC20" s="61">
        <v>3462953.7132775206</v>
      </c>
      <c r="BD20" s="61">
        <v>0</v>
      </c>
      <c r="BE20" s="61">
        <v>0</v>
      </c>
      <c r="BF20" s="61">
        <v>0</v>
      </c>
      <c r="BG20" s="61">
        <v>0</v>
      </c>
      <c r="BH20" s="61">
        <v>0</v>
      </c>
      <c r="BI20" s="61">
        <v>0</v>
      </c>
      <c r="BJ20" s="61">
        <v>0</v>
      </c>
      <c r="BK20" s="61">
        <v>0</v>
      </c>
      <c r="BL20" s="61">
        <v>0</v>
      </c>
      <c r="BM20" s="61">
        <v>0</v>
      </c>
      <c r="BN20" s="61">
        <v>0</v>
      </c>
      <c r="BO20" s="61">
        <v>0</v>
      </c>
      <c r="BP20" s="61">
        <v>0</v>
      </c>
      <c r="BQ20" s="61">
        <v>0</v>
      </c>
      <c r="BR20" s="61">
        <v>0</v>
      </c>
      <c r="BS20" s="62">
        <v>0</v>
      </c>
      <c r="BT20" s="62">
        <v>0</v>
      </c>
      <c r="BU20" s="62">
        <v>0</v>
      </c>
      <c r="BV20" s="62">
        <v>0</v>
      </c>
      <c r="BW20" s="62">
        <v>0</v>
      </c>
      <c r="BX20" s="62">
        <v>0</v>
      </c>
      <c r="BY20" s="62">
        <v>0</v>
      </c>
      <c r="BZ20" s="62">
        <v>0</v>
      </c>
      <c r="CA20" s="62">
        <v>0</v>
      </c>
      <c r="CB20" s="62">
        <v>0</v>
      </c>
    </row>
    <row r="21" spans="2:80" x14ac:dyDescent="0.35">
      <c r="B21" s="64" t="s">
        <v>44</v>
      </c>
      <c r="C21" s="65"/>
      <c r="D21" s="65"/>
      <c r="E21" s="44">
        <f t="shared" si="2"/>
        <v>0</v>
      </c>
      <c r="F21" s="66">
        <v>0</v>
      </c>
      <c r="G21" s="66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  <c r="X21" s="81">
        <v>0</v>
      </c>
      <c r="Y21" s="81">
        <v>0</v>
      </c>
      <c r="Z21" s="81">
        <v>0</v>
      </c>
      <c r="AA21" s="81">
        <v>0</v>
      </c>
      <c r="AB21" s="81">
        <v>0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1">
        <v>0</v>
      </c>
      <c r="AJ21" s="81">
        <v>0</v>
      </c>
      <c r="AK21" s="81">
        <v>0</v>
      </c>
      <c r="AL21" s="81">
        <v>0</v>
      </c>
      <c r="AM21" s="81">
        <v>0</v>
      </c>
      <c r="AN21" s="81">
        <v>0</v>
      </c>
      <c r="AO21" s="81">
        <v>0</v>
      </c>
      <c r="AP21" s="81">
        <v>0</v>
      </c>
      <c r="AQ21" s="81">
        <v>0</v>
      </c>
      <c r="AR21" s="66">
        <v>0</v>
      </c>
      <c r="AS21" s="66">
        <v>0</v>
      </c>
      <c r="AT21" s="66">
        <v>0</v>
      </c>
      <c r="AU21" s="66">
        <v>0</v>
      </c>
      <c r="AV21" s="66">
        <v>0</v>
      </c>
      <c r="AW21" s="66">
        <v>0</v>
      </c>
      <c r="AX21" s="66">
        <v>0</v>
      </c>
      <c r="AY21" s="66">
        <v>0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  <c r="BE21" s="66"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0</v>
      </c>
      <c r="BK21" s="66">
        <v>0</v>
      </c>
      <c r="BL21" s="66">
        <v>0</v>
      </c>
      <c r="BM21" s="66">
        <v>0</v>
      </c>
      <c r="BN21" s="66">
        <v>0</v>
      </c>
      <c r="BO21" s="66">
        <v>0</v>
      </c>
      <c r="BP21" s="66">
        <v>0</v>
      </c>
      <c r="BQ21" s="66">
        <v>0</v>
      </c>
      <c r="BR21" s="66">
        <v>0</v>
      </c>
      <c r="BS21" s="67">
        <v>0</v>
      </c>
      <c r="BT21" s="67">
        <v>0</v>
      </c>
      <c r="BU21" s="67">
        <v>0</v>
      </c>
      <c r="BV21" s="67">
        <v>0</v>
      </c>
      <c r="BW21" s="67">
        <v>0</v>
      </c>
      <c r="BX21" s="67">
        <v>0</v>
      </c>
      <c r="BY21" s="67">
        <v>0</v>
      </c>
      <c r="BZ21" s="67">
        <v>0</v>
      </c>
      <c r="CA21" s="67">
        <v>0</v>
      </c>
      <c r="CB21" s="67">
        <v>0</v>
      </c>
    </row>
    <row r="22" spans="2:80" x14ac:dyDescent="0.35">
      <c r="B22" s="60" t="s">
        <v>45</v>
      </c>
      <c r="C22" s="43"/>
      <c r="D22" s="43"/>
      <c r="E22" s="44">
        <f t="shared" si="2"/>
        <v>861956.2200000002</v>
      </c>
      <c r="F22" s="61">
        <v>0</v>
      </c>
      <c r="G22" s="61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242597.66</v>
      </c>
      <c r="AJ22" s="80">
        <v>25080.3</v>
      </c>
      <c r="AK22" s="80">
        <v>25080.3</v>
      </c>
      <c r="AL22" s="80">
        <v>25080.3</v>
      </c>
      <c r="AM22" s="80">
        <v>25080.3</v>
      </c>
      <c r="AN22" s="80">
        <v>25080.3</v>
      </c>
      <c r="AO22" s="80">
        <v>25080.3</v>
      </c>
      <c r="AP22" s="80">
        <v>25080.3</v>
      </c>
      <c r="AQ22" s="80">
        <v>25080.3</v>
      </c>
      <c r="AR22" s="61">
        <v>25080.3</v>
      </c>
      <c r="AS22" s="61">
        <v>25080.3</v>
      </c>
      <c r="AT22" s="61">
        <v>25080.3</v>
      </c>
      <c r="AU22" s="61">
        <v>25080.3</v>
      </c>
      <c r="AV22" s="61">
        <v>25080.3</v>
      </c>
      <c r="AW22" s="61">
        <v>25080.3</v>
      </c>
      <c r="AX22" s="61">
        <v>25080.3</v>
      </c>
      <c r="AY22" s="61">
        <v>25080.3</v>
      </c>
      <c r="AZ22" s="61">
        <v>25080.3</v>
      </c>
      <c r="BA22" s="61">
        <v>25080.3</v>
      </c>
      <c r="BB22" s="61">
        <v>25080.3</v>
      </c>
      <c r="BC22" s="61">
        <v>142832.85999999999</v>
      </c>
      <c r="BD22" s="61">
        <v>0</v>
      </c>
      <c r="BE22" s="61">
        <v>0</v>
      </c>
      <c r="BF22" s="61">
        <v>0</v>
      </c>
      <c r="BG22" s="61">
        <v>0</v>
      </c>
      <c r="BH22" s="61">
        <v>0</v>
      </c>
      <c r="BI22" s="61">
        <v>0</v>
      </c>
      <c r="BJ22" s="61">
        <v>0</v>
      </c>
      <c r="BK22" s="61">
        <v>0</v>
      </c>
      <c r="BL22" s="61">
        <v>0</v>
      </c>
      <c r="BM22" s="61">
        <v>0</v>
      </c>
      <c r="BN22" s="61">
        <v>0</v>
      </c>
      <c r="BO22" s="61">
        <v>0</v>
      </c>
      <c r="BP22" s="61">
        <v>0</v>
      </c>
      <c r="BQ22" s="61">
        <v>0</v>
      </c>
      <c r="BR22" s="61">
        <v>0</v>
      </c>
      <c r="BS22" s="68">
        <v>0</v>
      </c>
      <c r="BT22" s="68">
        <v>0</v>
      </c>
      <c r="BU22" s="68">
        <v>0</v>
      </c>
      <c r="BV22" s="68">
        <v>0</v>
      </c>
      <c r="BW22" s="68">
        <v>0</v>
      </c>
      <c r="BX22" s="68">
        <v>0</v>
      </c>
      <c r="BY22" s="68">
        <v>0</v>
      </c>
      <c r="BZ22" s="68">
        <v>0</v>
      </c>
      <c r="CA22" s="68">
        <v>0</v>
      </c>
      <c r="CB22" s="68">
        <v>0</v>
      </c>
    </row>
    <row r="23" spans="2:80" x14ac:dyDescent="0.35">
      <c r="B23" s="64" t="s">
        <v>46</v>
      </c>
      <c r="C23" s="65"/>
      <c r="D23" s="65"/>
      <c r="E23" s="44">
        <f t="shared" si="2"/>
        <v>4776000</v>
      </c>
      <c r="F23" s="66">
        <v>0</v>
      </c>
      <c r="G23" s="66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  <c r="X23" s="81">
        <v>0</v>
      </c>
      <c r="Y23" s="81">
        <v>0</v>
      </c>
      <c r="Z23" s="81">
        <v>0</v>
      </c>
      <c r="AA23" s="81">
        <v>0</v>
      </c>
      <c r="AB23" s="81">
        <v>0</v>
      </c>
      <c r="AC23" s="81">
        <v>0</v>
      </c>
      <c r="AD23" s="81">
        <v>0</v>
      </c>
      <c r="AE23" s="81">
        <v>0</v>
      </c>
      <c r="AF23" s="81">
        <v>0</v>
      </c>
      <c r="AG23" s="81">
        <v>0</v>
      </c>
      <c r="AH23" s="81">
        <v>0</v>
      </c>
      <c r="AI23" s="81">
        <v>0</v>
      </c>
      <c r="AJ23" s="81">
        <v>0</v>
      </c>
      <c r="AK23" s="81">
        <v>0</v>
      </c>
      <c r="AL23" s="81">
        <v>0</v>
      </c>
      <c r="AM23" s="81">
        <v>0</v>
      </c>
      <c r="AN23" s="81">
        <v>0</v>
      </c>
      <c r="AO23" s="81">
        <v>0</v>
      </c>
      <c r="AP23" s="81">
        <v>0</v>
      </c>
      <c r="AQ23" s="81">
        <v>0</v>
      </c>
      <c r="AR23" s="66">
        <v>0</v>
      </c>
      <c r="AS23" s="66">
        <v>0</v>
      </c>
      <c r="AT23" s="66">
        <v>0</v>
      </c>
      <c r="AU23" s="66">
        <v>0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  <c r="BA23" s="66">
        <v>0</v>
      </c>
      <c r="BB23" s="66">
        <v>0</v>
      </c>
      <c r="BC23" s="110">
        <v>4776000</v>
      </c>
      <c r="BD23" s="66">
        <v>0</v>
      </c>
      <c r="BE23" s="66"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0</v>
      </c>
      <c r="BK23" s="66">
        <v>0</v>
      </c>
      <c r="BL23" s="66">
        <v>0</v>
      </c>
      <c r="BM23" s="66">
        <v>0</v>
      </c>
      <c r="BN23" s="66">
        <v>0</v>
      </c>
      <c r="BO23" s="66">
        <v>0</v>
      </c>
      <c r="BP23" s="66">
        <v>0</v>
      </c>
      <c r="BQ23" s="66">
        <v>0</v>
      </c>
      <c r="BR23" s="66">
        <v>0</v>
      </c>
      <c r="BS23" s="67">
        <v>0</v>
      </c>
      <c r="BT23" s="67">
        <v>0</v>
      </c>
      <c r="BU23" s="67">
        <v>0</v>
      </c>
      <c r="BV23" s="67">
        <v>0</v>
      </c>
      <c r="BW23" s="67">
        <v>0</v>
      </c>
      <c r="BX23" s="67">
        <v>0</v>
      </c>
      <c r="BY23" s="67">
        <v>0</v>
      </c>
      <c r="BZ23" s="67">
        <v>0</v>
      </c>
      <c r="CA23" s="67">
        <v>0</v>
      </c>
      <c r="CB23" s="67">
        <v>0</v>
      </c>
    </row>
    <row r="24" spans="2:80" ht="15" thickBot="1" x14ac:dyDescent="0.4">
      <c r="B24" s="60" t="s">
        <v>47</v>
      </c>
      <c r="C24" s="43"/>
      <c r="D24" s="43"/>
      <c r="E24" s="44">
        <f t="shared" si="2"/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61">
        <v>0</v>
      </c>
      <c r="R24" s="61">
        <v>0</v>
      </c>
      <c r="S24" s="61">
        <v>0</v>
      </c>
      <c r="T24" s="61">
        <v>0</v>
      </c>
      <c r="U24" s="61">
        <v>0</v>
      </c>
      <c r="V24" s="61">
        <v>0</v>
      </c>
      <c r="W24" s="61">
        <v>0</v>
      </c>
      <c r="X24" s="61">
        <v>0</v>
      </c>
      <c r="Y24" s="61">
        <v>0</v>
      </c>
      <c r="Z24" s="61">
        <v>0</v>
      </c>
      <c r="AA24" s="61">
        <v>0</v>
      </c>
      <c r="AB24" s="61">
        <v>0</v>
      </c>
      <c r="AC24" s="61">
        <v>0</v>
      </c>
      <c r="AD24" s="61">
        <v>0</v>
      </c>
      <c r="AE24" s="61">
        <v>0</v>
      </c>
      <c r="AF24" s="61">
        <v>0</v>
      </c>
      <c r="AG24" s="61">
        <v>0</v>
      </c>
      <c r="AH24" s="61">
        <v>0</v>
      </c>
      <c r="AI24" s="61">
        <v>0</v>
      </c>
      <c r="AJ24" s="61">
        <v>0</v>
      </c>
      <c r="AK24" s="61">
        <v>0</v>
      </c>
      <c r="AL24" s="61">
        <v>0</v>
      </c>
      <c r="AM24" s="61">
        <v>0</v>
      </c>
      <c r="AN24" s="61">
        <v>0</v>
      </c>
      <c r="AO24" s="61">
        <v>0</v>
      </c>
      <c r="AP24" s="61">
        <v>0</v>
      </c>
      <c r="AQ24" s="61">
        <v>0</v>
      </c>
      <c r="AR24" s="61">
        <v>0</v>
      </c>
      <c r="AS24" s="61">
        <v>0</v>
      </c>
      <c r="AT24" s="61">
        <v>0</v>
      </c>
      <c r="AU24" s="61">
        <v>0</v>
      </c>
      <c r="AV24" s="61">
        <v>0</v>
      </c>
      <c r="AW24" s="61">
        <v>0</v>
      </c>
      <c r="AX24" s="61">
        <v>0</v>
      </c>
      <c r="AY24" s="61">
        <v>0</v>
      </c>
      <c r="AZ24" s="61">
        <v>0</v>
      </c>
      <c r="BA24" s="61">
        <v>0</v>
      </c>
      <c r="BB24" s="61">
        <v>0</v>
      </c>
      <c r="BC24" s="61">
        <v>0</v>
      </c>
      <c r="BD24" s="61">
        <v>0</v>
      </c>
      <c r="BE24" s="61">
        <v>0</v>
      </c>
      <c r="BF24" s="61">
        <v>0</v>
      </c>
      <c r="BG24" s="61">
        <v>0</v>
      </c>
      <c r="BH24" s="61">
        <v>0</v>
      </c>
      <c r="BI24" s="61">
        <v>0</v>
      </c>
      <c r="BJ24" s="61">
        <v>0</v>
      </c>
      <c r="BK24" s="61">
        <v>0</v>
      </c>
      <c r="BL24" s="61">
        <v>0</v>
      </c>
      <c r="BM24" s="61">
        <v>0</v>
      </c>
      <c r="BN24" s="61">
        <v>0</v>
      </c>
      <c r="BO24" s="61">
        <v>0</v>
      </c>
      <c r="BP24" s="61">
        <v>0</v>
      </c>
      <c r="BQ24" s="61">
        <v>0</v>
      </c>
      <c r="BR24" s="61">
        <v>0</v>
      </c>
      <c r="BS24" s="70">
        <v>0</v>
      </c>
      <c r="BT24" s="70">
        <v>0</v>
      </c>
      <c r="BU24" s="70">
        <v>0</v>
      </c>
      <c r="BV24" s="70">
        <v>0</v>
      </c>
      <c r="BW24" s="70">
        <v>0</v>
      </c>
      <c r="BX24" s="70">
        <v>0</v>
      </c>
      <c r="BY24" s="70">
        <v>0</v>
      </c>
      <c r="BZ24" s="70">
        <v>0</v>
      </c>
      <c r="CA24" s="70">
        <v>0</v>
      </c>
      <c r="CB24" s="70">
        <v>0</v>
      </c>
    </row>
    <row r="25" spans="2:80" ht="15" thickTop="1" x14ac:dyDescent="0.35">
      <c r="B25" s="53" t="s">
        <v>48</v>
      </c>
      <c r="C25" s="53"/>
      <c r="D25" s="53"/>
      <c r="E25" s="71">
        <f>SUM(E14:E24)</f>
        <v>41203738.235955745</v>
      </c>
      <c r="F25" s="72">
        <f t="shared" ref="F25:BB25" si="3">SUM(F14:F24)</f>
        <v>0</v>
      </c>
      <c r="G25" s="72">
        <f t="shared" si="3"/>
        <v>0</v>
      </c>
      <c r="H25" s="72">
        <f t="shared" si="3"/>
        <v>28940.962013407017</v>
      </c>
      <c r="I25" s="72">
        <f t="shared" si="3"/>
        <v>1169761.8477792111</v>
      </c>
      <c r="J25" s="72">
        <f t="shared" si="3"/>
        <v>13350.694677788786</v>
      </c>
      <c r="K25" s="72">
        <f t="shared" si="3"/>
        <v>13350.694677788786</v>
      </c>
      <c r="L25" s="72">
        <f t="shared" si="3"/>
        <v>13350.694677788786</v>
      </c>
      <c r="M25" s="72">
        <f t="shared" si="3"/>
        <v>13350.694677788786</v>
      </c>
      <c r="N25" s="72">
        <f t="shared" si="3"/>
        <v>13350.694677788786</v>
      </c>
      <c r="O25" s="72">
        <f t="shared" si="3"/>
        <v>13350.694677788786</v>
      </c>
      <c r="P25" s="72">
        <f t="shared" si="3"/>
        <v>19577.429387463442</v>
      </c>
      <c r="Q25" s="72">
        <f t="shared" si="3"/>
        <v>19577.429387463442</v>
      </c>
      <c r="R25" s="72">
        <f t="shared" si="3"/>
        <v>19577.429387463442</v>
      </c>
      <c r="S25" s="72">
        <f t="shared" si="3"/>
        <v>19577.429387463442</v>
      </c>
      <c r="T25" s="72">
        <f t="shared" si="3"/>
        <v>19577.429387463442</v>
      </c>
      <c r="U25" s="72">
        <f t="shared" si="3"/>
        <v>13623.249490172293</v>
      </c>
      <c r="V25" s="72">
        <f t="shared" si="3"/>
        <v>13623.249490172293</v>
      </c>
      <c r="W25" s="72">
        <f t="shared" si="3"/>
        <v>10255816.50318197</v>
      </c>
      <c r="X25" s="72">
        <f t="shared" si="3"/>
        <v>14121.142194707947</v>
      </c>
      <c r="Y25" s="72">
        <f t="shared" si="3"/>
        <v>14121.142194707947</v>
      </c>
      <c r="Z25" s="72">
        <f t="shared" si="3"/>
        <v>7961.1510621664938</v>
      </c>
      <c r="AA25" s="72">
        <f t="shared" si="3"/>
        <v>7961.1510621664938</v>
      </c>
      <c r="AB25" s="72">
        <f t="shared" si="3"/>
        <v>7961.1510621664938</v>
      </c>
      <c r="AC25" s="72">
        <f t="shared" si="3"/>
        <v>7961.1510621664938</v>
      </c>
      <c r="AD25" s="72">
        <f t="shared" si="3"/>
        <v>7961.1510621664938</v>
      </c>
      <c r="AE25" s="72">
        <f t="shared" si="3"/>
        <v>22631.151062166493</v>
      </c>
      <c r="AF25" s="72">
        <f t="shared" si="3"/>
        <v>22631.151062166493</v>
      </c>
      <c r="AG25" s="72">
        <f t="shared" si="3"/>
        <v>7961.1510621664938</v>
      </c>
      <c r="AH25" s="72">
        <f t="shared" si="3"/>
        <v>7961.1510621664938</v>
      </c>
      <c r="AI25" s="72">
        <f t="shared" si="3"/>
        <v>250558.8110621665</v>
      </c>
      <c r="AJ25" s="72">
        <f t="shared" si="3"/>
        <v>33041.451062166496</v>
      </c>
      <c r="AK25" s="72">
        <f t="shared" si="3"/>
        <v>33041.451062166496</v>
      </c>
      <c r="AL25" s="72">
        <f t="shared" si="3"/>
        <v>26638.537043788467</v>
      </c>
      <c r="AM25" s="72">
        <f t="shared" si="3"/>
        <v>26638.537043788467</v>
      </c>
      <c r="AN25" s="72">
        <f t="shared" si="3"/>
        <v>26638.537043788467</v>
      </c>
      <c r="AO25" s="72">
        <f t="shared" si="3"/>
        <v>30127.501722921319</v>
      </c>
      <c r="AP25" s="72">
        <f t="shared" si="3"/>
        <v>30127.501722921319</v>
      </c>
      <c r="AQ25" s="72">
        <f t="shared" si="3"/>
        <v>170415.31744947925</v>
      </c>
      <c r="AR25" s="72">
        <f t="shared" si="3"/>
        <v>186588.41758751275</v>
      </c>
      <c r="AS25" s="72">
        <f t="shared" si="3"/>
        <v>222977.892898088</v>
      </c>
      <c r="AT25" s="72">
        <f t="shared" si="3"/>
        <v>2486563.4044964649</v>
      </c>
      <c r="AU25" s="72">
        <f t="shared" si="3"/>
        <v>1317700.5526661095</v>
      </c>
      <c r="AV25" s="72">
        <f t="shared" si="3"/>
        <v>1438057.8716493521</v>
      </c>
      <c r="AW25" s="72">
        <f t="shared" si="3"/>
        <v>1860140.3711303549</v>
      </c>
      <c r="AX25" s="72">
        <f t="shared" si="3"/>
        <v>2137646.8226965158</v>
      </c>
      <c r="AY25" s="72">
        <f t="shared" si="3"/>
        <v>2786753.947590888</v>
      </c>
      <c r="AZ25" s="72">
        <f t="shared" si="3"/>
        <v>2946885.1048946409</v>
      </c>
      <c r="BA25" s="72">
        <f t="shared" si="3"/>
        <v>2946247.8227683068</v>
      </c>
      <c r="BB25" s="72">
        <f t="shared" si="3"/>
        <v>2114166.4512251085</v>
      </c>
      <c r="BC25" s="72">
        <f>SUM(BC14:BC24)</f>
        <v>8343792.1602313146</v>
      </c>
      <c r="BD25" s="72">
        <v>0</v>
      </c>
      <c r="BE25" s="72">
        <v>0</v>
      </c>
      <c r="BF25" s="72">
        <v>0</v>
      </c>
      <c r="BG25" s="72">
        <v>0</v>
      </c>
      <c r="BH25" s="72">
        <v>0</v>
      </c>
      <c r="BI25" s="72">
        <v>0</v>
      </c>
      <c r="BJ25" s="72">
        <v>0</v>
      </c>
      <c r="BK25" s="72">
        <v>0</v>
      </c>
      <c r="BL25" s="72">
        <v>0</v>
      </c>
      <c r="BM25" s="72">
        <v>0</v>
      </c>
      <c r="BN25" s="72">
        <v>0</v>
      </c>
      <c r="BO25" s="72">
        <v>0</v>
      </c>
      <c r="BP25" s="72">
        <v>0</v>
      </c>
      <c r="BQ25" s="72">
        <v>0</v>
      </c>
      <c r="BR25" s="72">
        <v>0</v>
      </c>
      <c r="BS25" s="72">
        <v>0</v>
      </c>
      <c r="BT25" s="72">
        <v>0</v>
      </c>
      <c r="BU25" s="72">
        <v>0</v>
      </c>
      <c r="BV25" s="72">
        <v>0</v>
      </c>
      <c r="BW25" s="72">
        <v>0</v>
      </c>
      <c r="BX25" s="72">
        <v>0</v>
      </c>
      <c r="BY25" s="72">
        <v>0</v>
      </c>
      <c r="BZ25" s="72">
        <v>0</v>
      </c>
      <c r="CA25" s="72">
        <v>0</v>
      </c>
      <c r="CB25" s="72">
        <v>0</v>
      </c>
    </row>
    <row r="26" spans="2:80" x14ac:dyDescent="0.35">
      <c r="B26" s="25"/>
      <c r="C26" s="25"/>
      <c r="D26" s="25"/>
      <c r="E26" s="30" t="s">
        <v>29</v>
      </c>
      <c r="F26" s="30">
        <v>0</v>
      </c>
      <c r="G26" s="30">
        <v>0</v>
      </c>
      <c r="H26" s="30">
        <v>28940.962013407017</v>
      </c>
      <c r="I26" s="30">
        <v>1198702.809792618</v>
      </c>
      <c r="J26" s="30">
        <v>1212053.5044704068</v>
      </c>
      <c r="K26" s="30">
        <v>1225404.1991481956</v>
      </c>
      <c r="L26" s="30">
        <v>1238754.8938259843</v>
      </c>
      <c r="M26" s="30">
        <v>1252105.5885037731</v>
      </c>
      <c r="N26" s="30">
        <v>1265456.2831815619</v>
      </c>
      <c r="O26" s="30">
        <v>1278806.9778593506</v>
      </c>
      <c r="P26" s="30">
        <v>1298384.4072468141</v>
      </c>
      <c r="Q26" s="30">
        <v>1317961.8366342776</v>
      </c>
      <c r="R26" s="30">
        <v>1337539.2660217411</v>
      </c>
      <c r="S26" s="30">
        <v>1357116.6954092046</v>
      </c>
      <c r="T26" s="30">
        <v>1376694.1247966681</v>
      </c>
      <c r="U26" s="30">
        <v>1390317.3742868404</v>
      </c>
      <c r="V26" s="30">
        <v>1403940.6237770128</v>
      </c>
      <c r="W26" s="30">
        <v>11659757.126958983</v>
      </c>
      <c r="X26" s="30">
        <v>11673878.269153692</v>
      </c>
      <c r="Y26" s="30">
        <v>11687999.411348401</v>
      </c>
      <c r="Z26" s="30">
        <v>11695960.562410567</v>
      </c>
      <c r="AA26" s="30">
        <v>11703921.713472733</v>
      </c>
      <c r="AB26" s="30">
        <v>11711882.8645349</v>
      </c>
      <c r="AC26" s="30">
        <v>11719844.015597066</v>
      </c>
      <c r="AD26" s="30">
        <v>11727805.166659232</v>
      </c>
      <c r="AE26" s="30">
        <v>11750436.317721399</v>
      </c>
      <c r="AF26" s="30">
        <v>11773067.468783565</v>
      </c>
      <c r="AG26" s="30">
        <v>11781028.619845731</v>
      </c>
      <c r="AH26" s="30">
        <v>11788989.770907898</v>
      </c>
      <c r="AI26" s="30">
        <v>12039548.581970064</v>
      </c>
      <c r="AJ26" s="30">
        <v>12072590.033032231</v>
      </c>
      <c r="AK26" s="30">
        <v>12105631.484094398</v>
      </c>
      <c r="AL26" s="30">
        <v>12132270.021138186</v>
      </c>
      <c r="AM26" s="30">
        <v>12158908.558181973</v>
      </c>
      <c r="AN26" s="30">
        <v>12185547.095225761</v>
      </c>
      <c r="AO26" s="30">
        <v>12215674.596948681</v>
      </c>
      <c r="AP26" s="30">
        <v>12245802.098671602</v>
      </c>
      <c r="AQ26" s="30">
        <v>12416217.416121081</v>
      </c>
      <c r="AR26" s="30">
        <v>12602805.833708594</v>
      </c>
      <c r="AS26" s="30">
        <v>12825783.726606682</v>
      </c>
      <c r="AT26" s="30">
        <v>15312347.131103147</v>
      </c>
      <c r="AU26" s="30">
        <v>16630047.683769256</v>
      </c>
      <c r="AV26" s="30">
        <v>18068105.555418607</v>
      </c>
      <c r="AW26" s="30">
        <v>19928245.926548962</v>
      </c>
      <c r="AX26" s="30">
        <v>22065892.749245476</v>
      </c>
      <c r="AY26" s="30">
        <v>24852646.696836364</v>
      </c>
      <c r="AZ26" s="30">
        <v>27799531.801731005</v>
      </c>
      <c r="BA26" s="30">
        <v>30745779.624499314</v>
      </c>
      <c r="BB26" s="30">
        <v>32859946.075724423</v>
      </c>
      <c r="BC26" s="30">
        <v>36427738.235955738</v>
      </c>
      <c r="BD26" s="30">
        <v>36427738.235955738</v>
      </c>
      <c r="BE26" s="30">
        <v>36427738.235955738</v>
      </c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2:80" x14ac:dyDescent="0.35">
      <c r="B27" s="25"/>
      <c r="C27" s="25"/>
      <c r="D27" s="25"/>
      <c r="E27" s="29">
        <v>12080969.309498802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12487184.670627862</v>
      </c>
      <c r="AL27" s="32">
        <v>-26638.537043788467</v>
      </c>
      <c r="AM27" s="32">
        <v>-26638.537043788467</v>
      </c>
      <c r="AN27" s="32">
        <v>-26638.537043788467</v>
      </c>
      <c r="AO27" s="32">
        <v>-30127.501722921319</v>
      </c>
      <c r="AP27" s="32">
        <v>-5047.2017229213197</v>
      </c>
      <c r="AQ27" s="32">
        <v>-145335.01744947926</v>
      </c>
      <c r="AR27" s="32">
        <v>-161508.11758751277</v>
      </c>
      <c r="AS27" s="32">
        <v>-197897.59289808801</v>
      </c>
      <c r="AT27" s="32">
        <v>-2461483.1044964651</v>
      </c>
      <c r="AU27" s="32">
        <v>-1292620.2526661095</v>
      </c>
      <c r="AV27" s="32">
        <v>-1412977.5716493521</v>
      </c>
      <c r="AW27" s="32">
        <v>-1835060.0711303549</v>
      </c>
      <c r="AX27" s="32">
        <v>-2112566.522696516</v>
      </c>
      <c r="AY27" s="32">
        <v>-2761673.6475908882</v>
      </c>
      <c r="AZ27" s="32">
        <v>-2921804.804894641</v>
      </c>
      <c r="BA27" s="32">
        <v>-2946247.8227683068</v>
      </c>
      <c r="BB27" s="32">
        <v>0</v>
      </c>
      <c r="BC27" s="32">
        <v>0</v>
      </c>
      <c r="BD27" s="32">
        <v>0</v>
      </c>
      <c r="BE27" s="32">
        <v>0</v>
      </c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</row>
    <row r="28" spans="2:80" x14ac:dyDescent="0.35">
      <c r="B28" s="25"/>
      <c r="C28" s="25"/>
      <c r="D28" s="25"/>
      <c r="E28" s="28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32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</row>
    <row r="29" spans="2:80" x14ac:dyDescent="0.35">
      <c r="B29" s="35" t="s">
        <v>26</v>
      </c>
      <c r="C29" s="24"/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</row>
    <row r="30" spans="2:80" x14ac:dyDescent="0.35">
      <c r="B30" s="36" t="s">
        <v>31</v>
      </c>
      <c r="C30" s="37"/>
      <c r="D30" s="37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</row>
    <row r="31" spans="2:80" x14ac:dyDescent="0.35">
      <c r="B31" s="40" t="s">
        <v>32</v>
      </c>
      <c r="C31" s="41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</row>
    <row r="32" spans="2:80" x14ac:dyDescent="0.35">
      <c r="B32" s="43" t="s">
        <v>33</v>
      </c>
      <c r="C32" s="43"/>
      <c r="D32" s="43"/>
      <c r="E32" s="44">
        <f t="shared" ref="E32:E33" si="4">SUM(F32:CA32)</f>
        <v>49137454.545454547</v>
      </c>
      <c r="F32" s="45">
        <v>0</v>
      </c>
      <c r="G32" s="45">
        <v>0</v>
      </c>
      <c r="H32" s="45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46">
        <v>0</v>
      </c>
      <c r="AE32" s="46">
        <v>0</v>
      </c>
      <c r="AF32" s="46">
        <v>0</v>
      </c>
      <c r="AG32" s="46">
        <v>0</v>
      </c>
      <c r="AH32" s="46">
        <v>0</v>
      </c>
      <c r="AI32" s="46">
        <v>0</v>
      </c>
      <c r="AJ32" s="46">
        <v>0</v>
      </c>
      <c r="AK32" s="46">
        <v>0</v>
      </c>
      <c r="AL32" s="46">
        <v>0</v>
      </c>
      <c r="AM32" s="46">
        <v>0</v>
      </c>
      <c r="AN32" s="46">
        <v>0</v>
      </c>
      <c r="AO32" s="46">
        <v>0</v>
      </c>
      <c r="AP32" s="46">
        <v>0</v>
      </c>
      <c r="AQ32" s="46"/>
      <c r="AR32" s="46">
        <v>0</v>
      </c>
      <c r="AS32" s="46">
        <v>0</v>
      </c>
      <c r="AT32" s="46"/>
      <c r="AU32" s="46">
        <v>0</v>
      </c>
      <c r="AV32" s="46">
        <v>0</v>
      </c>
      <c r="AW32" s="46">
        <v>0</v>
      </c>
      <c r="AX32" s="103">
        <v>0</v>
      </c>
      <c r="AY32" s="48">
        <v>0</v>
      </c>
      <c r="AZ32" s="48">
        <v>0</v>
      </c>
      <c r="BA32" s="48">
        <v>0</v>
      </c>
      <c r="BB32" s="48">
        <v>0</v>
      </c>
      <c r="BC32" s="48">
        <v>49137454.545454547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</v>
      </c>
      <c r="BJ32" s="48">
        <v>0</v>
      </c>
      <c r="BK32" s="48">
        <v>0</v>
      </c>
      <c r="BL32" s="48">
        <v>0</v>
      </c>
      <c r="BM32" s="48">
        <v>0</v>
      </c>
      <c r="BN32" s="48">
        <v>0</v>
      </c>
      <c r="BO32" s="48">
        <v>0</v>
      </c>
      <c r="BP32" s="48">
        <v>0</v>
      </c>
      <c r="BQ32" s="48">
        <v>0</v>
      </c>
      <c r="BR32" s="48">
        <v>0</v>
      </c>
      <c r="BS32" s="48">
        <v>0</v>
      </c>
      <c r="BT32" s="48">
        <v>0</v>
      </c>
      <c r="BU32" s="48">
        <v>0</v>
      </c>
      <c r="BV32" s="48">
        <v>0</v>
      </c>
      <c r="BW32" s="48">
        <v>0</v>
      </c>
      <c r="BX32" s="48">
        <v>0</v>
      </c>
      <c r="BY32" s="48">
        <v>0</v>
      </c>
      <c r="BZ32" s="48">
        <v>0</v>
      </c>
      <c r="CA32" s="48">
        <v>0</v>
      </c>
      <c r="CB32" s="48">
        <v>0</v>
      </c>
    </row>
    <row r="33" spans="2:80" ht="15" thickBot="1" x14ac:dyDescent="0.4">
      <c r="B33" s="49" t="s">
        <v>34</v>
      </c>
      <c r="C33" s="49"/>
      <c r="D33" s="49"/>
      <c r="E33" s="44">
        <f t="shared" si="4"/>
        <v>-728840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>
        <v>0</v>
      </c>
      <c r="AI33" s="50">
        <v>0</v>
      </c>
      <c r="AJ33" s="50">
        <v>0</v>
      </c>
      <c r="AK33" s="50">
        <v>0</v>
      </c>
      <c r="AL33" s="50">
        <v>0</v>
      </c>
      <c r="AM33" s="50">
        <v>0</v>
      </c>
      <c r="AN33" s="50">
        <v>0</v>
      </c>
      <c r="AO33" s="50">
        <v>0</v>
      </c>
      <c r="AP33" s="50">
        <v>0</v>
      </c>
      <c r="AQ33" s="50"/>
      <c r="AR33" s="50">
        <v>0</v>
      </c>
      <c r="AS33" s="50">
        <v>0</v>
      </c>
      <c r="AT33" s="50"/>
      <c r="AU33" s="50">
        <v>0</v>
      </c>
      <c r="AV33" s="50">
        <v>0</v>
      </c>
      <c r="AW33" s="50">
        <v>0</v>
      </c>
      <c r="AX33" s="50">
        <v>0</v>
      </c>
      <c r="AY33" s="52">
        <v>0</v>
      </c>
      <c r="AZ33" s="52">
        <v>0</v>
      </c>
      <c r="BA33" s="52">
        <v>0</v>
      </c>
      <c r="BB33" s="52">
        <v>0</v>
      </c>
      <c r="BC33" s="52">
        <v>-728840</v>
      </c>
      <c r="BD33" s="52">
        <v>0</v>
      </c>
      <c r="BE33" s="52">
        <v>0</v>
      </c>
      <c r="BF33" s="52">
        <v>0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0</v>
      </c>
      <c r="BO33" s="52">
        <v>0</v>
      </c>
      <c r="BP33" s="52">
        <v>0</v>
      </c>
      <c r="BQ33" s="52">
        <v>0</v>
      </c>
      <c r="BR33" s="52">
        <v>0</v>
      </c>
      <c r="BS33" s="52">
        <v>0</v>
      </c>
      <c r="BT33" s="52">
        <v>0</v>
      </c>
      <c r="BU33" s="52">
        <v>0</v>
      </c>
      <c r="BV33" s="52">
        <v>0</v>
      </c>
      <c r="BW33" s="52">
        <v>0</v>
      </c>
      <c r="BX33" s="52">
        <v>0</v>
      </c>
      <c r="BY33" s="52">
        <v>0</v>
      </c>
      <c r="BZ33" s="52">
        <v>0</v>
      </c>
      <c r="CA33" s="52">
        <v>0</v>
      </c>
      <c r="CB33" s="52">
        <v>0</v>
      </c>
    </row>
    <row r="34" spans="2:80" ht="15" thickTop="1" x14ac:dyDescent="0.35">
      <c r="B34" s="53" t="s">
        <v>35</v>
      </c>
      <c r="C34" s="53"/>
      <c r="D34" s="53"/>
      <c r="E34" s="54">
        <f>SUM(E32:E33)</f>
        <v>48408614.545454547</v>
      </c>
      <c r="F34" s="55">
        <v>0</v>
      </c>
      <c r="G34" s="55">
        <v>0</v>
      </c>
      <c r="H34" s="55">
        <f>SUM(H32:H33)</f>
        <v>0</v>
      </c>
      <c r="I34" s="55">
        <f t="shared" ref="I34:BP34" si="5">SUM(I32:I33)</f>
        <v>0</v>
      </c>
      <c r="J34" s="55">
        <f t="shared" si="5"/>
        <v>0</v>
      </c>
      <c r="K34" s="55">
        <f t="shared" si="5"/>
        <v>0</v>
      </c>
      <c r="L34" s="55">
        <f t="shared" si="5"/>
        <v>0</v>
      </c>
      <c r="M34" s="55">
        <f t="shared" si="5"/>
        <v>0</v>
      </c>
      <c r="N34" s="55">
        <f t="shared" si="5"/>
        <v>0</v>
      </c>
      <c r="O34" s="55">
        <f t="shared" si="5"/>
        <v>0</v>
      </c>
      <c r="P34" s="55">
        <f t="shared" si="5"/>
        <v>0</v>
      </c>
      <c r="Q34" s="55">
        <f t="shared" si="5"/>
        <v>0</v>
      </c>
      <c r="R34" s="55">
        <f t="shared" si="5"/>
        <v>0</v>
      </c>
      <c r="S34" s="55">
        <f t="shared" si="5"/>
        <v>0</v>
      </c>
      <c r="T34" s="55">
        <f t="shared" si="5"/>
        <v>0</v>
      </c>
      <c r="U34" s="55">
        <f t="shared" si="5"/>
        <v>0</v>
      </c>
      <c r="V34" s="55">
        <f t="shared" si="5"/>
        <v>0</v>
      </c>
      <c r="W34" s="55">
        <f t="shared" si="5"/>
        <v>0</v>
      </c>
      <c r="X34" s="55">
        <f t="shared" si="5"/>
        <v>0</v>
      </c>
      <c r="Y34" s="55">
        <f t="shared" si="5"/>
        <v>0</v>
      </c>
      <c r="Z34" s="55">
        <f t="shared" si="5"/>
        <v>0</v>
      </c>
      <c r="AA34" s="55">
        <f t="shared" si="5"/>
        <v>0</v>
      </c>
      <c r="AB34" s="55">
        <f t="shared" si="5"/>
        <v>0</v>
      </c>
      <c r="AC34" s="55">
        <f t="shared" si="5"/>
        <v>0</v>
      </c>
      <c r="AD34" s="55">
        <f t="shared" si="5"/>
        <v>0</v>
      </c>
      <c r="AE34" s="55">
        <f t="shared" si="5"/>
        <v>0</v>
      </c>
      <c r="AF34" s="55">
        <f t="shared" si="5"/>
        <v>0</v>
      </c>
      <c r="AG34" s="55">
        <f t="shared" si="5"/>
        <v>0</v>
      </c>
      <c r="AH34" s="55">
        <f t="shared" si="5"/>
        <v>0</v>
      </c>
      <c r="AI34" s="55">
        <f t="shared" si="5"/>
        <v>0</v>
      </c>
      <c r="AJ34" s="55">
        <f t="shared" si="5"/>
        <v>0</v>
      </c>
      <c r="AK34" s="55">
        <f t="shared" si="5"/>
        <v>0</v>
      </c>
      <c r="AL34" s="55">
        <f t="shared" si="5"/>
        <v>0</v>
      </c>
      <c r="AM34" s="55">
        <f t="shared" si="5"/>
        <v>0</v>
      </c>
      <c r="AN34" s="55">
        <f t="shared" si="5"/>
        <v>0</v>
      </c>
      <c r="AO34" s="55">
        <f t="shared" si="5"/>
        <v>0</v>
      </c>
      <c r="AP34" s="55">
        <f t="shared" si="5"/>
        <v>0</v>
      </c>
      <c r="AQ34" s="55">
        <f t="shared" si="5"/>
        <v>0</v>
      </c>
      <c r="AR34" s="55">
        <f t="shared" si="5"/>
        <v>0</v>
      </c>
      <c r="AS34" s="55">
        <f t="shared" si="5"/>
        <v>0</v>
      </c>
      <c r="AT34" s="55">
        <f t="shared" si="5"/>
        <v>0</v>
      </c>
      <c r="AU34" s="55">
        <f t="shared" si="5"/>
        <v>0</v>
      </c>
      <c r="AV34" s="55">
        <f t="shared" si="5"/>
        <v>0</v>
      </c>
      <c r="AW34" s="55">
        <f t="shared" si="5"/>
        <v>0</v>
      </c>
      <c r="AX34" s="55">
        <f t="shared" si="5"/>
        <v>0</v>
      </c>
      <c r="AY34" s="55">
        <f t="shared" si="5"/>
        <v>0</v>
      </c>
      <c r="AZ34" s="55">
        <f t="shared" si="5"/>
        <v>0</v>
      </c>
      <c r="BA34" s="55">
        <f t="shared" si="5"/>
        <v>0</v>
      </c>
      <c r="BB34" s="55">
        <f t="shared" si="5"/>
        <v>0</v>
      </c>
      <c r="BC34" s="55">
        <f t="shared" si="5"/>
        <v>48408614.545454547</v>
      </c>
      <c r="BD34" s="55">
        <f t="shared" si="5"/>
        <v>0</v>
      </c>
      <c r="BE34" s="55">
        <f t="shared" si="5"/>
        <v>0</v>
      </c>
      <c r="BF34" s="55">
        <f t="shared" si="5"/>
        <v>0</v>
      </c>
      <c r="BG34" s="55">
        <f t="shared" si="5"/>
        <v>0</v>
      </c>
      <c r="BH34" s="55">
        <f t="shared" si="5"/>
        <v>0</v>
      </c>
      <c r="BI34" s="55">
        <f t="shared" si="5"/>
        <v>0</v>
      </c>
      <c r="BJ34" s="55">
        <f t="shared" si="5"/>
        <v>0</v>
      </c>
      <c r="BK34" s="55">
        <f t="shared" si="5"/>
        <v>0</v>
      </c>
      <c r="BL34" s="55">
        <f t="shared" si="5"/>
        <v>0</v>
      </c>
      <c r="BM34" s="55">
        <f t="shared" si="5"/>
        <v>0</v>
      </c>
      <c r="BN34" s="55">
        <f t="shared" si="5"/>
        <v>0</v>
      </c>
      <c r="BO34" s="55">
        <f t="shared" si="5"/>
        <v>0</v>
      </c>
      <c r="BP34" s="55">
        <f t="shared" si="5"/>
        <v>0</v>
      </c>
      <c r="BQ34" s="55">
        <v>0</v>
      </c>
      <c r="BR34" s="55">
        <v>0</v>
      </c>
      <c r="BS34" s="55">
        <v>0</v>
      </c>
      <c r="BT34" s="55">
        <v>0</v>
      </c>
      <c r="BU34" s="55">
        <v>0</v>
      </c>
      <c r="BV34" s="55">
        <v>0</v>
      </c>
      <c r="BW34" s="55">
        <v>0</v>
      </c>
      <c r="BX34" s="55">
        <v>0</v>
      </c>
      <c r="BY34" s="55">
        <v>0</v>
      </c>
      <c r="BZ34" s="55">
        <v>0</v>
      </c>
      <c r="CA34" s="55">
        <v>0</v>
      </c>
      <c r="CB34" s="55">
        <v>0</v>
      </c>
    </row>
    <row r="35" spans="2:80" x14ac:dyDescent="0.35">
      <c r="B35" s="56" t="s">
        <v>36</v>
      </c>
      <c r="C35" s="57"/>
      <c r="D35" s="57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</row>
    <row r="36" spans="2:80" x14ac:dyDescent="0.35">
      <c r="B36" s="59" t="s">
        <v>37</v>
      </c>
      <c r="C36" s="43"/>
      <c r="D36" s="43"/>
      <c r="E36" s="44">
        <f>SUM(F36:CA36)</f>
        <v>11434443.927819554</v>
      </c>
      <c r="F36" s="46">
        <v>0</v>
      </c>
      <c r="G36" s="46">
        <v>0</v>
      </c>
      <c r="H36" s="46">
        <v>28940.962013407017</v>
      </c>
      <c r="I36" s="46">
        <v>1163807.66788192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10241695.297924226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  <c r="AD36" s="46">
        <v>0</v>
      </c>
      <c r="AE36" s="104">
        <v>0</v>
      </c>
      <c r="AF36" s="105">
        <v>0</v>
      </c>
      <c r="AG36" s="105">
        <v>0</v>
      </c>
      <c r="AH36" s="105">
        <v>0</v>
      </c>
      <c r="AI36" s="105">
        <v>0</v>
      </c>
      <c r="AJ36" s="105">
        <v>0</v>
      </c>
      <c r="AK36" s="105">
        <v>0</v>
      </c>
      <c r="AL36" s="46">
        <v>0</v>
      </c>
      <c r="AM36" s="46">
        <v>0</v>
      </c>
      <c r="AN36" s="61">
        <v>0</v>
      </c>
      <c r="AO36" s="61">
        <v>0</v>
      </c>
      <c r="AP36" s="61">
        <v>0</v>
      </c>
      <c r="AQ36" s="61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0</v>
      </c>
      <c r="AZ36" s="46">
        <v>0</v>
      </c>
      <c r="BA36" s="46">
        <v>0</v>
      </c>
      <c r="BB36" s="46">
        <v>0</v>
      </c>
      <c r="BC36" s="46">
        <v>0</v>
      </c>
      <c r="BD36" s="46">
        <v>0</v>
      </c>
      <c r="BE36" s="46"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0</v>
      </c>
      <c r="BO36" s="46">
        <v>0</v>
      </c>
      <c r="BP36" s="46">
        <v>0</v>
      </c>
      <c r="BQ36" s="46">
        <v>0</v>
      </c>
      <c r="BR36" s="46">
        <v>0</v>
      </c>
      <c r="BS36" s="46">
        <v>0</v>
      </c>
      <c r="BT36" s="46">
        <v>0</v>
      </c>
      <c r="BU36" s="46">
        <v>0</v>
      </c>
      <c r="BV36" s="46">
        <v>0</v>
      </c>
      <c r="BW36" s="46">
        <v>0</v>
      </c>
      <c r="BX36" s="46">
        <v>0</v>
      </c>
      <c r="BY36" s="46">
        <v>0</v>
      </c>
      <c r="BZ36" s="46">
        <v>0</v>
      </c>
      <c r="CA36" s="46">
        <v>0</v>
      </c>
      <c r="CB36" s="46">
        <v>0</v>
      </c>
    </row>
    <row r="37" spans="2:80" x14ac:dyDescent="0.35">
      <c r="B37" s="60" t="s">
        <v>38</v>
      </c>
      <c r="C37" s="43"/>
      <c r="D37" s="43"/>
      <c r="E37" s="44">
        <f t="shared" ref="E37:E46" si="6">SUM(F37:CA37)</f>
        <v>778319.54680159851</v>
      </c>
      <c r="F37" s="61">
        <v>0</v>
      </c>
      <c r="G37" s="61">
        <v>0</v>
      </c>
      <c r="H37" s="61">
        <v>0</v>
      </c>
      <c r="I37" s="61">
        <v>0</v>
      </c>
      <c r="J37" s="61">
        <v>7396.5147804976359</v>
      </c>
      <c r="K37" s="61">
        <v>7396.5147804976359</v>
      </c>
      <c r="L37" s="61">
        <v>7396.5147804976359</v>
      </c>
      <c r="M37" s="61">
        <v>7396.5147804976359</v>
      </c>
      <c r="N37" s="61">
        <v>7396.5147804976359</v>
      </c>
      <c r="O37" s="61">
        <v>7396.5147804976359</v>
      </c>
      <c r="P37" s="61">
        <v>7396.5147804976359</v>
      </c>
      <c r="Q37" s="61">
        <v>7396.5147804976359</v>
      </c>
      <c r="R37" s="61">
        <v>7396.5147804976359</v>
      </c>
      <c r="S37" s="61">
        <v>7396.5147804976359</v>
      </c>
      <c r="T37" s="61">
        <v>7396.5147804976359</v>
      </c>
      <c r="U37" s="61">
        <v>7396.5147804976359</v>
      </c>
      <c r="V37" s="61">
        <v>7396.5147804976359</v>
      </c>
      <c r="W37" s="61">
        <v>7396.5147804976359</v>
      </c>
      <c r="X37" s="61">
        <v>7396.5147804976359</v>
      </c>
      <c r="Y37" s="105">
        <v>7396.5147804976359</v>
      </c>
      <c r="Z37" s="105">
        <v>7396.5147804976359</v>
      </c>
      <c r="AA37" s="105">
        <v>7396.5147804976359</v>
      </c>
      <c r="AB37" s="105">
        <v>7396.5147804976359</v>
      </c>
      <c r="AC37" s="105">
        <v>7396.5147804976359</v>
      </c>
      <c r="AD37" s="105">
        <v>7396.5147804976359</v>
      </c>
      <c r="AE37" s="61">
        <v>7396.5147804976359</v>
      </c>
      <c r="AF37" s="61">
        <v>7396.5147804976359</v>
      </c>
      <c r="AG37" s="61">
        <v>7396.5147804976359</v>
      </c>
      <c r="AH37" s="61">
        <v>7396.5147804976359</v>
      </c>
      <c r="AI37" s="61">
        <v>7396.5147804976359</v>
      </c>
      <c r="AJ37" s="61">
        <v>7396.5147804976359</v>
      </c>
      <c r="AK37" s="61">
        <v>7396.5147804976359</v>
      </c>
      <c r="AL37" s="61">
        <v>0</v>
      </c>
      <c r="AM37" s="61">
        <v>0</v>
      </c>
      <c r="AN37" s="61">
        <v>0</v>
      </c>
      <c r="AO37" s="61">
        <v>3488.9646791328537</v>
      </c>
      <c r="AP37" s="61">
        <v>3488.9646791328537</v>
      </c>
      <c r="AQ37" s="61">
        <v>3488.9646791328537</v>
      </c>
      <c r="AR37" s="61">
        <v>3488.9646791328537</v>
      </c>
      <c r="AS37" s="61">
        <v>3488.9646791328537</v>
      </c>
      <c r="AT37" s="61">
        <v>58517.299166419609</v>
      </c>
      <c r="AU37" s="61">
        <v>55028.334487286753</v>
      </c>
      <c r="AV37" s="61">
        <v>55028.334487286753</v>
      </c>
      <c r="AW37" s="61">
        <v>55028.334487286753</v>
      </c>
      <c r="AX37" s="61">
        <v>55028.334487286753</v>
      </c>
      <c r="AY37" s="61">
        <v>55028.334487286753</v>
      </c>
      <c r="AZ37" s="61">
        <v>55028.334487286753</v>
      </c>
      <c r="BA37" s="61">
        <v>55028.334487286753</v>
      </c>
      <c r="BB37" s="61">
        <v>55028.334487286753</v>
      </c>
      <c r="BC37" s="61">
        <v>55028.334487286753</v>
      </c>
      <c r="BD37" s="61">
        <v>0</v>
      </c>
      <c r="BE37" s="61">
        <v>0</v>
      </c>
      <c r="BF37" s="61">
        <v>0</v>
      </c>
      <c r="BG37" s="61">
        <v>0</v>
      </c>
      <c r="BH37" s="61">
        <v>0</v>
      </c>
      <c r="BI37" s="61">
        <v>0</v>
      </c>
      <c r="BJ37" s="61">
        <v>0</v>
      </c>
      <c r="BK37" s="61">
        <v>0</v>
      </c>
      <c r="BL37" s="61">
        <v>0</v>
      </c>
      <c r="BM37" s="61">
        <v>0</v>
      </c>
      <c r="BN37" s="61">
        <v>0</v>
      </c>
      <c r="BO37" s="61">
        <v>0</v>
      </c>
      <c r="BP37" s="61">
        <v>0</v>
      </c>
      <c r="BQ37" s="61">
        <v>0</v>
      </c>
      <c r="BR37" s="61">
        <v>0</v>
      </c>
      <c r="BS37" s="61">
        <v>0</v>
      </c>
      <c r="BT37" s="61">
        <v>0</v>
      </c>
      <c r="BU37" s="61">
        <v>0</v>
      </c>
      <c r="BV37" s="61">
        <v>0</v>
      </c>
      <c r="BW37" s="61">
        <v>0</v>
      </c>
      <c r="BX37" s="61">
        <v>0</v>
      </c>
      <c r="BY37" s="61">
        <v>0</v>
      </c>
      <c r="BZ37" s="61">
        <v>0</v>
      </c>
      <c r="CA37" s="61">
        <v>0</v>
      </c>
      <c r="CB37" s="61">
        <v>0</v>
      </c>
    </row>
    <row r="38" spans="2:80" x14ac:dyDescent="0.35">
      <c r="B38" s="60" t="s">
        <v>39</v>
      </c>
      <c r="C38" s="43"/>
      <c r="D38" s="43"/>
      <c r="E38" s="44">
        <f t="shared" si="6"/>
        <v>15020641.935211491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6226.7347096746571</v>
      </c>
      <c r="Q38" s="61">
        <v>6226.7347096746571</v>
      </c>
      <c r="R38" s="61">
        <v>6226.7347096746571</v>
      </c>
      <c r="S38" s="61">
        <v>6226.7347096746571</v>
      </c>
      <c r="T38" s="61">
        <v>6226.7347096746571</v>
      </c>
      <c r="U38" s="61">
        <v>6226.7347096746571</v>
      </c>
      <c r="V38" s="61">
        <v>6226.7347096746571</v>
      </c>
      <c r="W38" s="61">
        <v>6226.7347096746571</v>
      </c>
      <c r="X38" s="61">
        <v>6226.7347096746571</v>
      </c>
      <c r="Y38" s="105">
        <v>6226.7347096746571</v>
      </c>
      <c r="Z38" s="105">
        <v>66.743577133204298</v>
      </c>
      <c r="AA38" s="105">
        <v>66.743577133204298</v>
      </c>
      <c r="AB38" s="105">
        <v>66.743577133204298</v>
      </c>
      <c r="AC38" s="105">
        <v>66.743577133204298</v>
      </c>
      <c r="AD38" s="105">
        <v>66.743577133204298</v>
      </c>
      <c r="AE38" s="61">
        <v>66.743577133204298</v>
      </c>
      <c r="AF38" s="61">
        <v>66.743577133204298</v>
      </c>
      <c r="AG38" s="61">
        <v>66.743577133204298</v>
      </c>
      <c r="AH38" s="61">
        <v>66.743577133204298</v>
      </c>
      <c r="AI38" s="61">
        <v>66.743577133204298</v>
      </c>
      <c r="AJ38" s="61">
        <v>66.743577133204298</v>
      </c>
      <c r="AK38" s="61">
        <v>66.743577133204298</v>
      </c>
      <c r="AL38" s="61">
        <v>0</v>
      </c>
      <c r="AM38" s="61">
        <v>0</v>
      </c>
      <c r="AN38" s="61">
        <v>0</v>
      </c>
      <c r="AO38" s="61">
        <v>0</v>
      </c>
      <c r="AP38" s="61">
        <v>0</v>
      </c>
      <c r="AQ38" s="61">
        <v>129384.80110426781</v>
      </c>
      <c r="AR38" s="61">
        <v>145557.9012423013</v>
      </c>
      <c r="AS38" s="61">
        <v>181947.37655287655</v>
      </c>
      <c r="AT38" s="61">
        <v>941683.92525164399</v>
      </c>
      <c r="AU38" s="61">
        <v>1162703.7272068686</v>
      </c>
      <c r="AV38" s="61">
        <v>1282915.2277433351</v>
      </c>
      <c r="AW38" s="61">
        <v>1704268.6349904563</v>
      </c>
      <c r="AX38" s="61">
        <v>1983041.6867068526</v>
      </c>
      <c r="AY38" s="61">
        <v>2631128.0824737907</v>
      </c>
      <c r="AZ38" s="61">
        <v>2790675.9659904386</v>
      </c>
      <c r="BA38" s="61">
        <v>2789892.8654173282</v>
      </c>
      <c r="BB38" s="61">
        <v>1964730.7665489472</v>
      </c>
      <c r="BC38" s="61">
        <v>-2750357.2960399603</v>
      </c>
      <c r="BD38" s="61"/>
      <c r="BE38" s="61"/>
      <c r="BF38" s="61"/>
      <c r="BG38" s="61"/>
      <c r="BH38" s="61"/>
      <c r="BI38" s="61"/>
      <c r="BJ38" s="61"/>
      <c r="BK38" s="61"/>
      <c r="BL38" s="61"/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61">
        <v>0</v>
      </c>
      <c r="BY38" s="61">
        <v>0</v>
      </c>
      <c r="BZ38" s="61">
        <v>0</v>
      </c>
      <c r="CA38" s="61">
        <v>0</v>
      </c>
      <c r="CB38" s="61">
        <v>0</v>
      </c>
    </row>
    <row r="39" spans="2:80" x14ac:dyDescent="0.35">
      <c r="B39" s="60" t="s">
        <v>40</v>
      </c>
      <c r="C39" s="43"/>
      <c r="D39" s="43"/>
      <c r="E39" s="44">
        <f t="shared" si="6"/>
        <v>4117682.8932016008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105">
        <v>0</v>
      </c>
      <c r="Z39" s="105">
        <v>0</v>
      </c>
      <c r="AA39" s="105">
        <v>0</v>
      </c>
      <c r="AB39" s="105">
        <v>0</v>
      </c>
      <c r="AC39" s="105">
        <v>0</v>
      </c>
      <c r="AD39" s="105">
        <v>0</v>
      </c>
      <c r="AE39" s="61">
        <v>14670</v>
      </c>
      <c r="AF39" s="61">
        <v>14670</v>
      </c>
      <c r="AG39" s="61">
        <v>0</v>
      </c>
      <c r="AH39" s="61">
        <v>0</v>
      </c>
      <c r="AI39" s="61">
        <v>0</v>
      </c>
      <c r="AJ39" s="61">
        <v>0</v>
      </c>
      <c r="AK39" s="61">
        <v>0</v>
      </c>
      <c r="AL39" s="61">
        <v>0</v>
      </c>
      <c r="AM39" s="61">
        <v>0</v>
      </c>
      <c r="AN39" s="61">
        <v>0</v>
      </c>
      <c r="AO39" s="61">
        <v>0</v>
      </c>
      <c r="AP39" s="61">
        <v>0</v>
      </c>
      <c r="AQ39" s="61">
        <v>10903.014622290166</v>
      </c>
      <c r="AR39" s="61">
        <v>10903.014622290166</v>
      </c>
      <c r="AS39" s="61">
        <v>10903.014622290166</v>
      </c>
      <c r="AT39" s="61">
        <v>1402751.6863601403</v>
      </c>
      <c r="AU39" s="61">
        <v>16066.360360139915</v>
      </c>
      <c r="AV39" s="61">
        <v>16066.360360139915</v>
      </c>
      <c r="AW39" s="61">
        <v>16066.360360139915</v>
      </c>
      <c r="AX39" s="61">
        <v>16066.360360139915</v>
      </c>
      <c r="AY39" s="61">
        <v>16066.360360139915</v>
      </c>
      <c r="AZ39" s="61">
        <v>16066.360360139915</v>
      </c>
      <c r="BA39" s="61">
        <v>16066.360360139915</v>
      </c>
      <c r="BB39" s="61">
        <v>10903.014622290166</v>
      </c>
      <c r="BC39" s="61">
        <v>2529514.62583132</v>
      </c>
      <c r="BD39" s="61">
        <v>0</v>
      </c>
      <c r="BE39" s="61">
        <v>0</v>
      </c>
      <c r="BF39" s="61">
        <v>0</v>
      </c>
      <c r="BG39" s="61">
        <v>0</v>
      </c>
      <c r="BH39" s="61">
        <v>0</v>
      </c>
      <c r="BI39" s="61">
        <v>0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1">
        <v>0</v>
      </c>
      <c r="BR39" s="61">
        <v>0</v>
      </c>
      <c r="BS39" s="61">
        <v>0</v>
      </c>
      <c r="BT39" s="61">
        <v>0</v>
      </c>
      <c r="BU39" s="61">
        <v>0</v>
      </c>
      <c r="BV39" s="61">
        <v>0</v>
      </c>
      <c r="BW39" s="61">
        <v>0</v>
      </c>
      <c r="BX39" s="61">
        <v>0</v>
      </c>
      <c r="BY39" s="61">
        <v>0</v>
      </c>
      <c r="BZ39" s="61">
        <v>0</v>
      </c>
      <c r="CA39" s="61">
        <v>0</v>
      </c>
      <c r="CB39" s="61">
        <v>0</v>
      </c>
    </row>
    <row r="40" spans="2:80" x14ac:dyDescent="0.35">
      <c r="B40" s="60" t="s">
        <v>41</v>
      </c>
      <c r="C40" s="43"/>
      <c r="D40" s="43"/>
      <c r="E40" s="44">
        <f t="shared" si="6"/>
        <v>865956.60518584866</v>
      </c>
      <c r="F40" s="61">
        <v>0</v>
      </c>
      <c r="G40" s="61">
        <v>0</v>
      </c>
      <c r="H40" s="61">
        <v>0</v>
      </c>
      <c r="I40" s="61">
        <v>5954.1798972911492</v>
      </c>
      <c r="J40" s="61">
        <v>5954.1798972911492</v>
      </c>
      <c r="K40" s="61">
        <v>5954.1798972911492</v>
      </c>
      <c r="L40" s="61">
        <v>5954.1798972911492</v>
      </c>
      <c r="M40" s="61">
        <v>5954.1798972911492</v>
      </c>
      <c r="N40" s="61">
        <v>5954.1798972911492</v>
      </c>
      <c r="O40" s="61">
        <v>5954.1798972911492</v>
      </c>
      <c r="P40" s="61">
        <v>5954.1798972911492</v>
      </c>
      <c r="Q40" s="61">
        <v>5954.1798972911492</v>
      </c>
      <c r="R40" s="61">
        <v>5954.1798972911492</v>
      </c>
      <c r="S40" s="61">
        <v>5954.1798972911492</v>
      </c>
      <c r="T40" s="61">
        <v>5954.1798972911492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61">
        <v>0</v>
      </c>
      <c r="AE40" s="61">
        <v>0</v>
      </c>
      <c r="AF40" s="61">
        <v>0</v>
      </c>
      <c r="AG40" s="61">
        <v>0</v>
      </c>
      <c r="AH40" s="61">
        <v>0</v>
      </c>
      <c r="AI40" s="61">
        <v>0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1">
        <v>0</v>
      </c>
      <c r="AP40" s="61">
        <v>0</v>
      </c>
      <c r="AQ40" s="61">
        <v>0</v>
      </c>
      <c r="AR40" s="61">
        <v>0</v>
      </c>
      <c r="AS40" s="61">
        <v>0</v>
      </c>
      <c r="AT40" s="61">
        <v>79450.644641835504</v>
      </c>
      <c r="AU40" s="61">
        <v>79450.644641835504</v>
      </c>
      <c r="AV40" s="61">
        <v>79450.644641835504</v>
      </c>
      <c r="AW40" s="61">
        <v>79450.644641835504</v>
      </c>
      <c r="AX40" s="61">
        <v>79450.644641835504</v>
      </c>
      <c r="AY40" s="61">
        <v>79450.644641835504</v>
      </c>
      <c r="AZ40" s="61">
        <v>79450.644641835504</v>
      </c>
      <c r="BA40" s="61">
        <v>79450.644641835504</v>
      </c>
      <c r="BB40" s="61">
        <v>79450.644641835504</v>
      </c>
      <c r="BC40" s="61">
        <v>79450.644641835504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0</v>
      </c>
      <c r="BU40" s="61">
        <v>0</v>
      </c>
      <c r="BV40" s="61">
        <v>0</v>
      </c>
      <c r="BW40" s="61">
        <v>0</v>
      </c>
      <c r="BX40" s="61">
        <v>0</v>
      </c>
      <c r="BY40" s="61">
        <v>0</v>
      </c>
      <c r="BZ40" s="61">
        <v>0</v>
      </c>
      <c r="CA40" s="61">
        <v>0</v>
      </c>
      <c r="CB40" s="61">
        <v>0</v>
      </c>
    </row>
    <row r="41" spans="2:80" x14ac:dyDescent="0.35">
      <c r="B41" s="60" t="s">
        <v>42</v>
      </c>
      <c r="C41" s="43"/>
      <c r="D41" s="43"/>
      <c r="E41" s="44">
        <f t="shared" si="6"/>
        <v>96167.235093496405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497.89270453565382</v>
      </c>
      <c r="X41" s="61">
        <v>497.89270453565382</v>
      </c>
      <c r="Y41" s="61">
        <v>497.89270453565382</v>
      </c>
      <c r="Z41" s="61">
        <v>497.89270453565382</v>
      </c>
      <c r="AA41" s="61">
        <v>497.89270453565382</v>
      </c>
      <c r="AB41" s="61">
        <v>497.89270453565382</v>
      </c>
      <c r="AC41" s="61">
        <v>497.89270453565382</v>
      </c>
      <c r="AD41" s="61">
        <v>497.89270453565382</v>
      </c>
      <c r="AE41" s="61">
        <v>497.89270453565382</v>
      </c>
      <c r="AF41" s="61">
        <v>497.89270453565382</v>
      </c>
      <c r="AG41" s="61">
        <v>497.89270453565382</v>
      </c>
      <c r="AH41" s="61">
        <v>497.89270453565382</v>
      </c>
      <c r="AI41" s="61">
        <v>497.89270453565382</v>
      </c>
      <c r="AJ41" s="61">
        <v>497.89270453565382</v>
      </c>
      <c r="AK41" s="61">
        <v>497.89270453565382</v>
      </c>
      <c r="AL41" s="61">
        <v>1558.2370437884658</v>
      </c>
      <c r="AM41" s="61">
        <v>1558.2370437884658</v>
      </c>
      <c r="AN41" s="61">
        <v>1558.2370437884658</v>
      </c>
      <c r="AO41" s="61">
        <v>1558.2370437884658</v>
      </c>
      <c r="AP41" s="61">
        <v>1558.2370437884658</v>
      </c>
      <c r="AQ41" s="61">
        <v>1558.2370437884658</v>
      </c>
      <c r="AR41" s="61">
        <v>1558.2370437884658</v>
      </c>
      <c r="AS41" s="61">
        <v>1558.2370437884658</v>
      </c>
      <c r="AT41" s="61">
        <v>8558.2370437884656</v>
      </c>
      <c r="AU41" s="61">
        <v>8558.2370437884656</v>
      </c>
      <c r="AV41" s="61">
        <v>8558.2370437884656</v>
      </c>
      <c r="AW41" s="61">
        <v>8558.2370437884656</v>
      </c>
      <c r="AX41" s="61">
        <v>7000</v>
      </c>
      <c r="AY41" s="61">
        <v>7000</v>
      </c>
      <c r="AZ41" s="61">
        <v>7000</v>
      </c>
      <c r="BA41" s="61">
        <v>7000</v>
      </c>
      <c r="BB41" s="61">
        <v>7000</v>
      </c>
      <c r="BC41" s="61">
        <v>7000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0</v>
      </c>
      <c r="BK41" s="61">
        <v>0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61">
        <v>0</v>
      </c>
      <c r="CA41" s="61">
        <v>0</v>
      </c>
      <c r="CB41" s="61">
        <v>0</v>
      </c>
    </row>
    <row r="42" spans="2:80" x14ac:dyDescent="0.35">
      <c r="B42" s="60" t="s">
        <v>43</v>
      </c>
      <c r="C42" s="43"/>
      <c r="D42" s="43"/>
      <c r="E42" s="44">
        <f t="shared" si="6"/>
        <v>3455808.2451015604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  <c r="AQ42" s="61">
        <v>0</v>
      </c>
      <c r="AR42" s="61">
        <v>0</v>
      </c>
      <c r="AS42" s="61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  <c r="BA42" s="61">
        <v>0</v>
      </c>
      <c r="BB42" s="61">
        <v>0</v>
      </c>
      <c r="BC42" s="61">
        <v>3455808.2451015604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</v>
      </c>
      <c r="BX42" s="61">
        <v>0</v>
      </c>
      <c r="BY42" s="61">
        <v>0</v>
      </c>
      <c r="BZ42" s="61">
        <v>0</v>
      </c>
      <c r="CA42" s="61">
        <v>0</v>
      </c>
      <c r="CB42" s="61">
        <v>0</v>
      </c>
    </row>
    <row r="43" spans="2:80" x14ac:dyDescent="0.35">
      <c r="B43" s="64" t="s">
        <v>44</v>
      </c>
      <c r="C43" s="65"/>
      <c r="D43" s="65"/>
      <c r="E43" s="44">
        <f t="shared" si="6"/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0</v>
      </c>
      <c r="AN43" s="61">
        <v>0</v>
      </c>
      <c r="AO43" s="61">
        <v>0</v>
      </c>
      <c r="AP43" s="61">
        <v>0</v>
      </c>
      <c r="AQ43" s="61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</row>
    <row r="44" spans="2:80" x14ac:dyDescent="0.35">
      <c r="B44" s="60" t="s">
        <v>45</v>
      </c>
      <c r="C44" s="43"/>
      <c r="D44" s="43"/>
      <c r="E44" s="44">
        <f t="shared" si="6"/>
        <v>860921.2200000002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0</v>
      </c>
      <c r="T44" s="61">
        <v>0</v>
      </c>
      <c r="U44" s="61">
        <v>0</v>
      </c>
      <c r="V44" s="61">
        <v>0</v>
      </c>
      <c r="W44" s="61">
        <v>0</v>
      </c>
      <c r="X44" s="61">
        <v>0</v>
      </c>
      <c r="Y44" s="61">
        <v>0</v>
      </c>
      <c r="Z44" s="61">
        <v>0</v>
      </c>
      <c r="AA44" s="61">
        <v>0</v>
      </c>
      <c r="AB44" s="61">
        <v>0</v>
      </c>
      <c r="AC44" s="61">
        <v>0</v>
      </c>
      <c r="AD44" s="61">
        <v>0</v>
      </c>
      <c r="AE44" s="61">
        <v>0</v>
      </c>
      <c r="AF44" s="61">
        <v>0</v>
      </c>
      <c r="AG44" s="61">
        <v>0</v>
      </c>
      <c r="AH44" s="61">
        <v>0</v>
      </c>
      <c r="AI44" s="61">
        <v>242597.66</v>
      </c>
      <c r="AJ44" s="61">
        <v>25028.55</v>
      </c>
      <c r="AK44" s="61">
        <v>25028.55</v>
      </c>
      <c r="AL44" s="61">
        <v>25028.55</v>
      </c>
      <c r="AM44" s="61">
        <v>25028.55</v>
      </c>
      <c r="AN44" s="61">
        <v>25028.55</v>
      </c>
      <c r="AO44" s="61">
        <v>25028.55</v>
      </c>
      <c r="AP44" s="61">
        <v>25028.55</v>
      </c>
      <c r="AQ44" s="61">
        <v>25028.55</v>
      </c>
      <c r="AR44" s="61">
        <v>25028.55</v>
      </c>
      <c r="AS44" s="61">
        <v>25028.55</v>
      </c>
      <c r="AT44" s="61">
        <v>25028.55</v>
      </c>
      <c r="AU44" s="61">
        <v>25028.55</v>
      </c>
      <c r="AV44" s="61">
        <v>25028.55</v>
      </c>
      <c r="AW44" s="61">
        <v>25028.55</v>
      </c>
      <c r="AX44" s="61">
        <v>25028.55</v>
      </c>
      <c r="AY44" s="61">
        <v>25028.55</v>
      </c>
      <c r="AZ44" s="61">
        <v>25028.55</v>
      </c>
      <c r="BA44" s="61">
        <v>25028.55</v>
      </c>
      <c r="BB44" s="61">
        <v>25028.55</v>
      </c>
      <c r="BC44" s="61">
        <v>142781.10999999999</v>
      </c>
      <c r="BD44" s="61">
        <v>0</v>
      </c>
      <c r="BE44" s="61">
        <v>0</v>
      </c>
      <c r="BF44" s="61">
        <v>0</v>
      </c>
      <c r="BG44" s="61">
        <v>0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0</v>
      </c>
      <c r="CA44" s="61">
        <v>0</v>
      </c>
      <c r="CB44" s="61">
        <v>0</v>
      </c>
    </row>
    <row r="45" spans="2:80" x14ac:dyDescent="0.35">
      <c r="B45" s="64" t="s">
        <v>46</v>
      </c>
      <c r="C45" s="65"/>
      <c r="D45" s="65"/>
      <c r="E45" s="44">
        <f t="shared" si="6"/>
        <v>4776000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110">
        <v>4776000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</row>
    <row r="46" spans="2:80" ht="15" thickBot="1" x14ac:dyDescent="0.4">
      <c r="B46" s="60" t="s">
        <v>47</v>
      </c>
      <c r="C46" s="43"/>
      <c r="D46" s="43"/>
      <c r="E46" s="44">
        <f t="shared" si="6"/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0</v>
      </c>
      <c r="W46" s="61">
        <v>0</v>
      </c>
      <c r="X46" s="61">
        <v>0</v>
      </c>
      <c r="Y46" s="61">
        <v>0</v>
      </c>
      <c r="Z46" s="61">
        <v>0</v>
      </c>
      <c r="AA46" s="61">
        <v>0</v>
      </c>
      <c r="AB46" s="61">
        <v>0</v>
      </c>
      <c r="AC46" s="61">
        <v>0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1">
        <v>0</v>
      </c>
      <c r="AK46" s="61">
        <v>0</v>
      </c>
      <c r="AL46" s="61">
        <v>0</v>
      </c>
      <c r="AM46" s="61">
        <v>0</v>
      </c>
      <c r="AN46" s="61">
        <v>0</v>
      </c>
      <c r="AO46" s="61">
        <v>0</v>
      </c>
      <c r="AP46" s="61">
        <v>0</v>
      </c>
      <c r="AQ46" s="61">
        <v>0</v>
      </c>
      <c r="AR46" s="61">
        <v>0</v>
      </c>
      <c r="AS46" s="61">
        <v>0</v>
      </c>
      <c r="AT46" s="61">
        <v>0</v>
      </c>
      <c r="AU46" s="61">
        <v>0</v>
      </c>
      <c r="AV46" s="61">
        <v>0</v>
      </c>
      <c r="AW46" s="61">
        <v>0</v>
      </c>
      <c r="AX46" s="61">
        <v>0</v>
      </c>
      <c r="AY46" s="61">
        <v>0</v>
      </c>
      <c r="AZ46" s="61">
        <v>0</v>
      </c>
      <c r="BA46" s="61">
        <v>0</v>
      </c>
      <c r="BB46" s="61">
        <v>0</v>
      </c>
      <c r="BC46" s="61">
        <v>0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0</v>
      </c>
      <c r="BU46" s="61">
        <v>0</v>
      </c>
      <c r="BV46" s="61">
        <v>0</v>
      </c>
      <c r="BW46" s="61">
        <v>0</v>
      </c>
      <c r="BX46" s="61">
        <v>0</v>
      </c>
      <c r="BY46" s="61">
        <v>0</v>
      </c>
      <c r="BZ46" s="61">
        <v>0</v>
      </c>
      <c r="CA46" s="61">
        <v>0</v>
      </c>
      <c r="CB46" s="61">
        <v>0</v>
      </c>
    </row>
    <row r="47" spans="2:80" ht="15" thickTop="1" x14ac:dyDescent="0.35">
      <c r="B47" s="53" t="s">
        <v>48</v>
      </c>
      <c r="C47" s="53"/>
      <c r="D47" s="53"/>
      <c r="E47" s="71">
        <f>SUM(E36:E46)</f>
        <v>41405941.608415149</v>
      </c>
      <c r="F47" s="74">
        <v>0</v>
      </c>
      <c r="G47" s="74">
        <v>0</v>
      </c>
      <c r="H47" s="74">
        <f>SUM(H36:H46)</f>
        <v>28940.962013407017</v>
      </c>
      <c r="I47" s="74">
        <f t="shared" ref="I47:BP47" si="7">SUM(I36:I46)</f>
        <v>1169761.8477792111</v>
      </c>
      <c r="J47" s="74">
        <f t="shared" si="7"/>
        <v>13350.694677788786</v>
      </c>
      <c r="K47" s="74">
        <f t="shared" si="7"/>
        <v>13350.694677788786</v>
      </c>
      <c r="L47" s="74">
        <f t="shared" si="7"/>
        <v>13350.694677788786</v>
      </c>
      <c r="M47" s="74">
        <f t="shared" si="7"/>
        <v>13350.694677788786</v>
      </c>
      <c r="N47" s="74">
        <f t="shared" si="7"/>
        <v>13350.694677788786</v>
      </c>
      <c r="O47" s="74">
        <f t="shared" si="7"/>
        <v>13350.694677788786</v>
      </c>
      <c r="P47" s="74">
        <f t="shared" si="7"/>
        <v>19577.429387463442</v>
      </c>
      <c r="Q47" s="74">
        <f t="shared" si="7"/>
        <v>19577.429387463442</v>
      </c>
      <c r="R47" s="74">
        <f t="shared" si="7"/>
        <v>19577.429387463442</v>
      </c>
      <c r="S47" s="74">
        <f t="shared" si="7"/>
        <v>19577.429387463442</v>
      </c>
      <c r="T47" s="74">
        <f t="shared" si="7"/>
        <v>19577.429387463442</v>
      </c>
      <c r="U47" s="74">
        <f t="shared" si="7"/>
        <v>13623.249490172293</v>
      </c>
      <c r="V47" s="74">
        <f t="shared" si="7"/>
        <v>13623.249490172293</v>
      </c>
      <c r="W47" s="74">
        <f t="shared" si="7"/>
        <v>10255816.440118933</v>
      </c>
      <c r="X47" s="74">
        <f t="shared" si="7"/>
        <v>14121.142194707947</v>
      </c>
      <c r="Y47" s="74">
        <f t="shared" si="7"/>
        <v>14121.142194707947</v>
      </c>
      <c r="Z47" s="74">
        <f t="shared" si="7"/>
        <v>7961.1510621664938</v>
      </c>
      <c r="AA47" s="74">
        <f t="shared" si="7"/>
        <v>7961.1510621664938</v>
      </c>
      <c r="AB47" s="74">
        <f t="shared" si="7"/>
        <v>7961.1510621664938</v>
      </c>
      <c r="AC47" s="74">
        <f t="shared" si="7"/>
        <v>7961.1510621664938</v>
      </c>
      <c r="AD47" s="74">
        <f t="shared" si="7"/>
        <v>7961.1510621664938</v>
      </c>
      <c r="AE47" s="74">
        <f t="shared" si="7"/>
        <v>22631.151062166493</v>
      </c>
      <c r="AF47" s="74">
        <f t="shared" si="7"/>
        <v>22631.151062166493</v>
      </c>
      <c r="AG47" s="74">
        <f t="shared" si="7"/>
        <v>7961.1510621664938</v>
      </c>
      <c r="AH47" s="74">
        <f t="shared" si="7"/>
        <v>7961.1510621664938</v>
      </c>
      <c r="AI47" s="74">
        <f t="shared" si="7"/>
        <v>250558.8110621665</v>
      </c>
      <c r="AJ47" s="74">
        <f t="shared" si="7"/>
        <v>32989.701062166496</v>
      </c>
      <c r="AK47" s="74">
        <f t="shared" si="7"/>
        <v>32989.701062166496</v>
      </c>
      <c r="AL47" s="74">
        <f t="shared" si="7"/>
        <v>26586.787043788467</v>
      </c>
      <c r="AM47" s="74">
        <f t="shared" si="7"/>
        <v>26586.787043788467</v>
      </c>
      <c r="AN47" s="74">
        <f t="shared" si="7"/>
        <v>26586.787043788467</v>
      </c>
      <c r="AO47" s="74">
        <f t="shared" si="7"/>
        <v>30075.751722921319</v>
      </c>
      <c r="AP47" s="74">
        <f t="shared" si="7"/>
        <v>30075.751722921319</v>
      </c>
      <c r="AQ47" s="74">
        <f t="shared" si="7"/>
        <v>170363.56744947925</v>
      </c>
      <c r="AR47" s="74">
        <f t="shared" si="7"/>
        <v>186536.66758751275</v>
      </c>
      <c r="AS47" s="74">
        <f t="shared" si="7"/>
        <v>222926.142898088</v>
      </c>
      <c r="AT47" s="74">
        <f t="shared" si="7"/>
        <v>2515990.3424638282</v>
      </c>
      <c r="AU47" s="74">
        <f t="shared" si="7"/>
        <v>1346835.8537399194</v>
      </c>
      <c r="AV47" s="74">
        <f t="shared" si="7"/>
        <v>1467047.3542763859</v>
      </c>
      <c r="AW47" s="74">
        <f t="shared" si="7"/>
        <v>1888400.7615235071</v>
      </c>
      <c r="AX47" s="74">
        <f t="shared" si="7"/>
        <v>2165615.576196115</v>
      </c>
      <c r="AY47" s="74">
        <f t="shared" si="7"/>
        <v>2813701.9719630531</v>
      </c>
      <c r="AZ47" s="74">
        <f t="shared" si="7"/>
        <v>2973249.855479701</v>
      </c>
      <c r="BA47" s="74">
        <f t="shared" si="7"/>
        <v>2972466.7549065906</v>
      </c>
      <c r="BB47" s="74">
        <f t="shared" si="7"/>
        <v>2142141.3103003595</v>
      </c>
      <c r="BC47" s="74">
        <f t="shared" si="7"/>
        <v>8295225.6640220424</v>
      </c>
      <c r="BD47" s="74">
        <f t="shared" si="7"/>
        <v>0</v>
      </c>
      <c r="BE47" s="74">
        <f t="shared" si="7"/>
        <v>0</v>
      </c>
      <c r="BF47" s="74">
        <f t="shared" si="7"/>
        <v>0</v>
      </c>
      <c r="BG47" s="74">
        <f t="shared" si="7"/>
        <v>0</v>
      </c>
      <c r="BH47" s="74">
        <f t="shared" si="7"/>
        <v>0</v>
      </c>
      <c r="BI47" s="74">
        <f t="shared" si="7"/>
        <v>0</v>
      </c>
      <c r="BJ47" s="74">
        <f t="shared" si="7"/>
        <v>0</v>
      </c>
      <c r="BK47" s="74">
        <f t="shared" si="7"/>
        <v>0</v>
      </c>
      <c r="BL47" s="74">
        <f t="shared" si="7"/>
        <v>0</v>
      </c>
      <c r="BM47" s="74">
        <f t="shared" si="7"/>
        <v>0</v>
      </c>
      <c r="BN47" s="74">
        <f t="shared" si="7"/>
        <v>0</v>
      </c>
      <c r="BO47" s="74">
        <f t="shared" si="7"/>
        <v>0</v>
      </c>
      <c r="BP47" s="74">
        <f t="shared" si="7"/>
        <v>0</v>
      </c>
      <c r="BQ47" s="74">
        <v>0</v>
      </c>
      <c r="BR47" s="74">
        <v>0</v>
      </c>
      <c r="BS47" s="74">
        <v>0</v>
      </c>
      <c r="BT47" s="74">
        <v>0</v>
      </c>
      <c r="BU47" s="74">
        <v>0</v>
      </c>
      <c r="BV47" s="74">
        <v>0</v>
      </c>
      <c r="BW47" s="74">
        <v>0</v>
      </c>
      <c r="BX47" s="74">
        <v>0</v>
      </c>
      <c r="BY47" s="74">
        <v>0</v>
      </c>
      <c r="BZ47" s="74">
        <v>0</v>
      </c>
      <c r="CA47" s="74">
        <v>0</v>
      </c>
      <c r="CB47" s="74">
        <v>0</v>
      </c>
    </row>
    <row r="48" spans="2:80" x14ac:dyDescent="0.35">
      <c r="B48" s="25"/>
      <c r="C48" s="25"/>
      <c r="D48" s="25"/>
      <c r="E48" s="30" t="s">
        <v>29</v>
      </c>
      <c r="F48" s="30">
        <v>0</v>
      </c>
      <c r="G48" s="30">
        <v>0</v>
      </c>
      <c r="H48" s="30">
        <v>28940.962013407017</v>
      </c>
      <c r="I48" s="30">
        <v>1198702.809792618</v>
      </c>
      <c r="J48" s="30">
        <v>1212053.5044704068</v>
      </c>
      <c r="K48" s="30">
        <v>1225404.1991481956</v>
      </c>
      <c r="L48" s="30">
        <v>1238754.8938259843</v>
      </c>
      <c r="M48" s="30">
        <v>1252105.5885037731</v>
      </c>
      <c r="N48" s="30">
        <v>1265456.2831815619</v>
      </c>
      <c r="O48" s="30">
        <v>1278806.9778593506</v>
      </c>
      <c r="P48" s="30">
        <v>1298384.4072468141</v>
      </c>
      <c r="Q48" s="30">
        <v>1317961.8366342776</v>
      </c>
      <c r="R48" s="30">
        <v>1337539.2660217411</v>
      </c>
      <c r="S48" s="30">
        <v>1357116.6954092046</v>
      </c>
      <c r="T48" s="30">
        <v>1376694.1247966681</v>
      </c>
      <c r="U48" s="30">
        <v>1390317.3742868404</v>
      </c>
      <c r="V48" s="30">
        <v>1403940.6237770128</v>
      </c>
      <c r="W48" s="30">
        <v>11659757.063895946</v>
      </c>
      <c r="X48" s="30">
        <v>11673878.206090655</v>
      </c>
      <c r="Y48" s="30">
        <v>11687999.348285364</v>
      </c>
      <c r="Z48" s="30">
        <v>11695960.49934753</v>
      </c>
      <c r="AA48" s="30">
        <v>11703921.650409697</v>
      </c>
      <c r="AB48" s="30">
        <v>11711882.801471863</v>
      </c>
      <c r="AC48" s="30">
        <v>11719843.952534029</v>
      </c>
      <c r="AD48" s="30">
        <v>11727805.103596196</v>
      </c>
      <c r="AE48" s="30">
        <v>11750436.254658362</v>
      </c>
      <c r="AF48" s="30">
        <v>11773067.405720528</v>
      </c>
      <c r="AG48" s="30">
        <v>11781028.556782695</v>
      </c>
      <c r="AH48" s="30">
        <v>11788989.707844861</v>
      </c>
      <c r="AI48" s="30">
        <v>12039548.518907027</v>
      </c>
      <c r="AJ48" s="30">
        <v>12072538.219969194</v>
      </c>
      <c r="AK48" s="30">
        <v>12105527.921031361</v>
      </c>
      <c r="AL48" s="30">
        <v>12132114.708075149</v>
      </c>
      <c r="AM48" s="30">
        <v>12158701.495118937</v>
      </c>
      <c r="AN48" s="30">
        <v>12185288.282162724</v>
      </c>
      <c r="AO48" s="30">
        <v>12215364.033885645</v>
      </c>
      <c r="AP48" s="30">
        <v>12245439.785608565</v>
      </c>
      <c r="AQ48" s="30">
        <v>12415803.353058044</v>
      </c>
      <c r="AR48" s="30">
        <v>12602340.020645557</v>
      </c>
      <c r="AS48" s="30">
        <v>12825266.163543645</v>
      </c>
      <c r="AT48" s="30">
        <v>15341256.506007474</v>
      </c>
      <c r="AU48" s="30">
        <v>16688092.359747393</v>
      </c>
      <c r="AV48" s="30">
        <v>18155139.71402378</v>
      </c>
      <c r="AW48" s="30">
        <v>20043540.475547288</v>
      </c>
      <c r="AX48" s="30">
        <v>22209156.051743403</v>
      </c>
      <c r="AY48" s="30">
        <v>25022858.023706455</v>
      </c>
      <c r="AZ48" s="30">
        <v>27996107.879186157</v>
      </c>
      <c r="BA48" s="30">
        <v>30968574.634092748</v>
      </c>
      <c r="BB48" s="30">
        <v>33110715.944393106</v>
      </c>
      <c r="BC48" s="30">
        <v>36629941.608415149</v>
      </c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2:80" x14ac:dyDescent="0.35">
      <c r="B49" s="25"/>
      <c r="C49" s="25"/>
      <c r="D49" s="25"/>
      <c r="E49" s="29">
        <v>11778672.937039398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11554733.325111741</v>
      </c>
      <c r="AU49" s="32">
        <v>-1346835.8537399194</v>
      </c>
      <c r="AV49" s="32">
        <v>-1467047.3542763859</v>
      </c>
      <c r="AW49" s="32">
        <v>-1888400.7615235071</v>
      </c>
      <c r="AX49" s="32">
        <v>-2165615.576196115</v>
      </c>
      <c r="AY49" s="32">
        <v>-2813701.9719630531</v>
      </c>
      <c r="AZ49" s="32">
        <v>-2973249.855479701</v>
      </c>
      <c r="BA49" s="32">
        <v>0</v>
      </c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</row>
    <row r="51" spans="2:80" x14ac:dyDescent="0.35">
      <c r="B51" s="35" t="s">
        <v>27</v>
      </c>
      <c r="C51" s="24"/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</row>
    <row r="52" spans="2:80" x14ac:dyDescent="0.35">
      <c r="B52" s="36" t="s">
        <v>31</v>
      </c>
      <c r="C52" s="37"/>
      <c r="D52" s="37"/>
      <c r="E52" s="38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</row>
    <row r="53" spans="2:80" x14ac:dyDescent="0.35">
      <c r="B53" s="40" t="s">
        <v>32</v>
      </c>
      <c r="C53" s="41"/>
      <c r="D53" s="4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</row>
    <row r="54" spans="2:80" x14ac:dyDescent="0.35">
      <c r="B54" s="43" t="s">
        <v>33</v>
      </c>
      <c r="C54" s="43"/>
      <c r="D54" s="43"/>
      <c r="E54" s="44">
        <f t="shared" ref="E54:E55" si="8">SUM(F54:CA54)</f>
        <v>90042527.272727266</v>
      </c>
      <c r="F54" s="45">
        <v>0</v>
      </c>
      <c r="G54" s="45">
        <v>0</v>
      </c>
      <c r="H54" s="45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>
        <v>0</v>
      </c>
      <c r="AD54" s="46">
        <v>0</v>
      </c>
      <c r="AE54" s="46">
        <v>0</v>
      </c>
      <c r="AF54" s="46">
        <v>0</v>
      </c>
      <c r="AG54" s="46">
        <v>0</v>
      </c>
      <c r="AH54" s="46">
        <v>0</v>
      </c>
      <c r="AI54" s="46">
        <v>0</v>
      </c>
      <c r="AJ54" s="46">
        <v>0</v>
      </c>
      <c r="AK54" s="46">
        <v>0</v>
      </c>
      <c r="AL54" s="46">
        <v>0</v>
      </c>
      <c r="AM54" s="46">
        <v>0</v>
      </c>
      <c r="AN54" s="46">
        <v>0</v>
      </c>
      <c r="AO54" s="46">
        <v>0</v>
      </c>
      <c r="AP54" s="46">
        <v>0</v>
      </c>
      <c r="AQ54" s="46">
        <v>0</v>
      </c>
      <c r="AR54" s="46">
        <v>0</v>
      </c>
      <c r="AS54" s="46">
        <v>0</v>
      </c>
      <c r="AT54" s="46">
        <v>0</v>
      </c>
      <c r="AU54" s="46">
        <v>0</v>
      </c>
      <c r="AV54" s="46">
        <v>0</v>
      </c>
      <c r="AW54" s="46">
        <v>0</v>
      </c>
      <c r="AX54" s="46">
        <v>0</v>
      </c>
      <c r="AY54" s="48">
        <v>0</v>
      </c>
      <c r="AZ54" s="48">
        <v>0</v>
      </c>
      <c r="BA54" s="48">
        <v>0</v>
      </c>
      <c r="BB54" s="48">
        <v>0</v>
      </c>
      <c r="BC54" s="48">
        <v>0</v>
      </c>
      <c r="BD54" s="48">
        <v>0</v>
      </c>
      <c r="BE54" s="103">
        <v>0</v>
      </c>
      <c r="BF54" s="48">
        <v>0</v>
      </c>
      <c r="BG54" s="48">
        <v>0</v>
      </c>
      <c r="BH54" s="48">
        <v>0</v>
      </c>
      <c r="BI54" s="48">
        <v>90042527.272727266</v>
      </c>
      <c r="BJ54" s="48">
        <v>0</v>
      </c>
      <c r="BK54" s="48">
        <v>0</v>
      </c>
      <c r="BL54" s="48">
        <v>0</v>
      </c>
      <c r="BM54" s="48">
        <v>0</v>
      </c>
      <c r="BN54" s="48">
        <v>0</v>
      </c>
      <c r="BO54" s="48">
        <v>0</v>
      </c>
      <c r="BP54" s="48">
        <v>0</v>
      </c>
      <c r="BQ54" s="48">
        <v>0</v>
      </c>
      <c r="BR54" s="48">
        <v>0</v>
      </c>
      <c r="BS54" s="48">
        <v>0</v>
      </c>
      <c r="BT54" s="48">
        <v>0</v>
      </c>
      <c r="BU54" s="48">
        <v>0</v>
      </c>
      <c r="BV54" s="48">
        <v>0</v>
      </c>
      <c r="BW54" s="48">
        <v>0</v>
      </c>
      <c r="BX54" s="48">
        <v>0</v>
      </c>
      <c r="BY54" s="48">
        <v>0</v>
      </c>
      <c r="BZ54" s="48">
        <v>0</v>
      </c>
      <c r="CA54" s="48">
        <v>0</v>
      </c>
      <c r="CB54" s="48">
        <v>0</v>
      </c>
    </row>
    <row r="55" spans="2:80" ht="15" thickBot="1" x14ac:dyDescent="0.4">
      <c r="B55" s="49" t="s">
        <v>34</v>
      </c>
      <c r="C55" s="49"/>
      <c r="D55" s="49"/>
      <c r="E55" s="44">
        <f t="shared" si="8"/>
        <v>-1333689.75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  <c r="Y55" s="50">
        <v>0</v>
      </c>
      <c r="Z55" s="50">
        <v>0</v>
      </c>
      <c r="AA55" s="50">
        <v>0</v>
      </c>
      <c r="AB55" s="50">
        <v>0</v>
      </c>
      <c r="AC55" s="50">
        <v>0</v>
      </c>
      <c r="AD55" s="50">
        <v>0</v>
      </c>
      <c r="AE55" s="50">
        <v>0</v>
      </c>
      <c r="AF55" s="50">
        <v>0</v>
      </c>
      <c r="AG55" s="50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0</v>
      </c>
      <c r="AN55" s="50">
        <v>0</v>
      </c>
      <c r="AO55" s="50">
        <v>0</v>
      </c>
      <c r="AP55" s="50">
        <v>0</v>
      </c>
      <c r="AQ55" s="50">
        <v>0</v>
      </c>
      <c r="AR55" s="50">
        <v>0</v>
      </c>
      <c r="AS55" s="50">
        <v>0</v>
      </c>
      <c r="AT55" s="50">
        <v>0</v>
      </c>
      <c r="AU55" s="50">
        <v>0</v>
      </c>
      <c r="AV55" s="50">
        <v>0</v>
      </c>
      <c r="AW55" s="50">
        <v>0</v>
      </c>
      <c r="AX55" s="50">
        <v>0</v>
      </c>
      <c r="AY55" s="52">
        <v>0</v>
      </c>
      <c r="AZ55" s="52">
        <v>0</v>
      </c>
      <c r="BA55" s="52">
        <v>0</v>
      </c>
      <c r="BB55" s="52">
        <v>0</v>
      </c>
      <c r="BC55" s="52">
        <v>0</v>
      </c>
      <c r="BD55" s="52">
        <v>0</v>
      </c>
      <c r="BE55" s="52">
        <v>0</v>
      </c>
      <c r="BF55" s="52">
        <v>0</v>
      </c>
      <c r="BG55" s="52">
        <v>0</v>
      </c>
      <c r="BH55" s="52">
        <v>0</v>
      </c>
      <c r="BI55" s="48">
        <v>-1333689.75</v>
      </c>
      <c r="BJ55" s="52">
        <v>0</v>
      </c>
      <c r="BK55" s="52">
        <v>0</v>
      </c>
      <c r="BL55" s="52">
        <v>0</v>
      </c>
      <c r="BM55" s="52">
        <v>0</v>
      </c>
      <c r="BN55" s="52">
        <v>0</v>
      </c>
      <c r="BO55" s="52">
        <v>0</v>
      </c>
      <c r="BP55" s="52">
        <v>0</v>
      </c>
      <c r="BQ55" s="52">
        <v>0</v>
      </c>
      <c r="BR55" s="52">
        <v>0</v>
      </c>
      <c r="BS55" s="52">
        <v>0</v>
      </c>
      <c r="BT55" s="52">
        <v>0</v>
      </c>
      <c r="BU55" s="52">
        <v>0</v>
      </c>
      <c r="BV55" s="52">
        <v>0</v>
      </c>
      <c r="BW55" s="52">
        <v>0</v>
      </c>
      <c r="BX55" s="52">
        <v>0</v>
      </c>
      <c r="BY55" s="52">
        <v>0</v>
      </c>
      <c r="BZ55" s="52">
        <v>0</v>
      </c>
      <c r="CA55" s="52">
        <v>0</v>
      </c>
      <c r="CB55" s="52">
        <v>0</v>
      </c>
    </row>
    <row r="56" spans="2:80" ht="15" thickTop="1" x14ac:dyDescent="0.35">
      <c r="B56" s="53" t="s">
        <v>35</v>
      </c>
      <c r="C56" s="53"/>
      <c r="D56" s="53"/>
      <c r="E56" s="54">
        <f>SUM(E54:E55)</f>
        <v>88708837.522727266</v>
      </c>
      <c r="F56" s="55">
        <v>0</v>
      </c>
      <c r="G56" s="55">
        <v>0</v>
      </c>
      <c r="H56" s="55">
        <f>SUM(H54:H55)</f>
        <v>0</v>
      </c>
      <c r="I56" s="55">
        <f t="shared" ref="I56:BR56" si="9">SUM(I54:I55)</f>
        <v>0</v>
      </c>
      <c r="J56" s="55">
        <f t="shared" si="9"/>
        <v>0</v>
      </c>
      <c r="K56" s="55">
        <f t="shared" si="9"/>
        <v>0</v>
      </c>
      <c r="L56" s="55">
        <f t="shared" si="9"/>
        <v>0</v>
      </c>
      <c r="M56" s="55">
        <f t="shared" si="9"/>
        <v>0</v>
      </c>
      <c r="N56" s="55">
        <f t="shared" si="9"/>
        <v>0</v>
      </c>
      <c r="O56" s="55">
        <f t="shared" si="9"/>
        <v>0</v>
      </c>
      <c r="P56" s="55">
        <f t="shared" si="9"/>
        <v>0</v>
      </c>
      <c r="Q56" s="55">
        <f t="shared" si="9"/>
        <v>0</v>
      </c>
      <c r="R56" s="55">
        <f t="shared" si="9"/>
        <v>0</v>
      </c>
      <c r="S56" s="55">
        <f t="shared" si="9"/>
        <v>0</v>
      </c>
      <c r="T56" s="55">
        <f t="shared" si="9"/>
        <v>0</v>
      </c>
      <c r="U56" s="55">
        <f t="shared" si="9"/>
        <v>0</v>
      </c>
      <c r="V56" s="55">
        <f t="shared" si="9"/>
        <v>0</v>
      </c>
      <c r="W56" s="55">
        <f t="shared" si="9"/>
        <v>0</v>
      </c>
      <c r="X56" s="55">
        <f t="shared" si="9"/>
        <v>0</v>
      </c>
      <c r="Y56" s="55">
        <f t="shared" si="9"/>
        <v>0</v>
      </c>
      <c r="Z56" s="55">
        <f t="shared" si="9"/>
        <v>0</v>
      </c>
      <c r="AA56" s="55">
        <f t="shared" si="9"/>
        <v>0</v>
      </c>
      <c r="AB56" s="55">
        <f t="shared" si="9"/>
        <v>0</v>
      </c>
      <c r="AC56" s="55">
        <f t="shared" si="9"/>
        <v>0</v>
      </c>
      <c r="AD56" s="55">
        <f t="shared" si="9"/>
        <v>0</v>
      </c>
      <c r="AE56" s="55">
        <f t="shared" si="9"/>
        <v>0</v>
      </c>
      <c r="AF56" s="55">
        <f t="shared" si="9"/>
        <v>0</v>
      </c>
      <c r="AG56" s="55">
        <f t="shared" si="9"/>
        <v>0</v>
      </c>
      <c r="AH56" s="55">
        <f t="shared" si="9"/>
        <v>0</v>
      </c>
      <c r="AI56" s="55">
        <f t="shared" si="9"/>
        <v>0</v>
      </c>
      <c r="AJ56" s="55">
        <f t="shared" si="9"/>
        <v>0</v>
      </c>
      <c r="AK56" s="55">
        <f t="shared" si="9"/>
        <v>0</v>
      </c>
      <c r="AL56" s="55">
        <f t="shared" si="9"/>
        <v>0</v>
      </c>
      <c r="AM56" s="55">
        <f t="shared" si="9"/>
        <v>0</v>
      </c>
      <c r="AN56" s="55">
        <f t="shared" si="9"/>
        <v>0</v>
      </c>
      <c r="AO56" s="55">
        <f t="shared" si="9"/>
        <v>0</v>
      </c>
      <c r="AP56" s="55">
        <f t="shared" si="9"/>
        <v>0</v>
      </c>
      <c r="AQ56" s="55">
        <f t="shared" si="9"/>
        <v>0</v>
      </c>
      <c r="AR56" s="55">
        <f t="shared" si="9"/>
        <v>0</v>
      </c>
      <c r="AS56" s="55">
        <f t="shared" si="9"/>
        <v>0</v>
      </c>
      <c r="AT56" s="55">
        <f t="shared" si="9"/>
        <v>0</v>
      </c>
      <c r="AU56" s="55">
        <f t="shared" si="9"/>
        <v>0</v>
      </c>
      <c r="AV56" s="55">
        <f t="shared" si="9"/>
        <v>0</v>
      </c>
      <c r="AW56" s="55">
        <f t="shared" si="9"/>
        <v>0</v>
      </c>
      <c r="AX56" s="55">
        <f t="shared" si="9"/>
        <v>0</v>
      </c>
      <c r="AY56" s="55">
        <f t="shared" si="9"/>
        <v>0</v>
      </c>
      <c r="AZ56" s="55">
        <f t="shared" si="9"/>
        <v>0</v>
      </c>
      <c r="BA56" s="55">
        <f t="shared" si="9"/>
        <v>0</v>
      </c>
      <c r="BB56" s="55">
        <f t="shared" si="9"/>
        <v>0</v>
      </c>
      <c r="BC56" s="55">
        <f t="shared" si="9"/>
        <v>0</v>
      </c>
      <c r="BD56" s="55">
        <f t="shared" si="9"/>
        <v>0</v>
      </c>
      <c r="BE56" s="55">
        <f t="shared" si="9"/>
        <v>0</v>
      </c>
      <c r="BF56" s="55">
        <f t="shared" si="9"/>
        <v>0</v>
      </c>
      <c r="BG56" s="55">
        <f t="shared" si="9"/>
        <v>0</v>
      </c>
      <c r="BH56" s="55">
        <f t="shared" si="9"/>
        <v>0</v>
      </c>
      <c r="BI56" s="55">
        <f t="shared" si="9"/>
        <v>88708837.522727266</v>
      </c>
      <c r="BJ56" s="55">
        <f t="shared" si="9"/>
        <v>0</v>
      </c>
      <c r="BK56" s="55">
        <f t="shared" si="9"/>
        <v>0</v>
      </c>
      <c r="BL56" s="55">
        <f t="shared" si="9"/>
        <v>0</v>
      </c>
      <c r="BM56" s="55">
        <f t="shared" si="9"/>
        <v>0</v>
      </c>
      <c r="BN56" s="55">
        <f t="shared" si="9"/>
        <v>0</v>
      </c>
      <c r="BO56" s="55">
        <f t="shared" si="9"/>
        <v>0</v>
      </c>
      <c r="BP56" s="55">
        <f t="shared" si="9"/>
        <v>0</v>
      </c>
      <c r="BQ56" s="55">
        <f t="shared" si="9"/>
        <v>0</v>
      </c>
      <c r="BR56" s="55">
        <f t="shared" si="9"/>
        <v>0</v>
      </c>
      <c r="BS56" s="55">
        <v>0</v>
      </c>
      <c r="BT56" s="55">
        <v>0</v>
      </c>
      <c r="BU56" s="55">
        <v>0</v>
      </c>
      <c r="BV56" s="55">
        <v>0</v>
      </c>
      <c r="BW56" s="55">
        <v>0</v>
      </c>
      <c r="BX56" s="55">
        <v>0</v>
      </c>
      <c r="BY56" s="55">
        <v>0</v>
      </c>
      <c r="BZ56" s="55">
        <v>0</v>
      </c>
      <c r="CA56" s="55">
        <v>0</v>
      </c>
      <c r="CB56" s="55">
        <v>0</v>
      </c>
    </row>
    <row r="57" spans="2:80" x14ac:dyDescent="0.35">
      <c r="B57" s="56" t="s">
        <v>36</v>
      </c>
      <c r="C57" s="57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</row>
    <row r="58" spans="2:80" x14ac:dyDescent="0.35">
      <c r="B58" s="59" t="s">
        <v>37</v>
      </c>
      <c r="C58" s="43"/>
      <c r="D58" s="43"/>
      <c r="E58" s="44">
        <f>SUM(F58:CA58)</f>
        <v>20828674.714360796</v>
      </c>
      <c r="F58" s="46">
        <v>0</v>
      </c>
      <c r="G58" s="46">
        <v>0</v>
      </c>
      <c r="H58" s="46">
        <v>52718.07597318598</v>
      </c>
      <c r="I58" s="46">
        <v>2119960.6642361502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18655995.974151459</v>
      </c>
      <c r="X58" s="46">
        <v>0</v>
      </c>
      <c r="Y58" s="104">
        <v>0</v>
      </c>
      <c r="Z58" s="104">
        <v>0</v>
      </c>
      <c r="AA58" s="104">
        <v>0</v>
      </c>
      <c r="AB58" s="104">
        <v>0</v>
      </c>
      <c r="AC58" s="104">
        <v>0</v>
      </c>
      <c r="AD58" s="104">
        <v>0</v>
      </c>
      <c r="AE58" s="104">
        <v>0</v>
      </c>
      <c r="AF58" s="105">
        <v>0</v>
      </c>
      <c r="AG58" s="105">
        <v>0</v>
      </c>
      <c r="AH58" s="105">
        <v>0</v>
      </c>
      <c r="AI58" s="105">
        <v>0</v>
      </c>
      <c r="AJ58" s="105">
        <v>0</v>
      </c>
      <c r="AK58" s="105">
        <v>0</v>
      </c>
      <c r="AL58" s="104">
        <v>0</v>
      </c>
      <c r="AM58" s="46">
        <v>0</v>
      </c>
      <c r="AN58" s="61">
        <v>0</v>
      </c>
      <c r="AO58" s="61">
        <v>0</v>
      </c>
      <c r="AP58" s="61">
        <v>0</v>
      </c>
      <c r="AQ58" s="61">
        <v>0</v>
      </c>
      <c r="AR58" s="46">
        <v>0</v>
      </c>
      <c r="AS58" s="46">
        <v>0</v>
      </c>
      <c r="AT58" s="46">
        <v>0</v>
      </c>
      <c r="AU58" s="46">
        <v>0</v>
      </c>
      <c r="AV58" s="46">
        <v>0</v>
      </c>
      <c r="AW58" s="46">
        <v>0</v>
      </c>
      <c r="AX58" s="46">
        <v>0</v>
      </c>
      <c r="AY58" s="46">
        <v>0</v>
      </c>
      <c r="AZ58" s="46">
        <v>0</v>
      </c>
      <c r="BA58" s="46">
        <v>0</v>
      </c>
      <c r="BB58" s="46">
        <v>0</v>
      </c>
      <c r="BC58" s="46">
        <v>0</v>
      </c>
      <c r="BD58" s="46">
        <v>0</v>
      </c>
      <c r="BE58" s="46">
        <v>0</v>
      </c>
      <c r="BF58" s="46">
        <v>0</v>
      </c>
      <c r="BG58" s="46">
        <v>0</v>
      </c>
      <c r="BH58" s="46">
        <v>0</v>
      </c>
      <c r="BI58" s="46">
        <v>0</v>
      </c>
      <c r="BJ58" s="46">
        <v>0</v>
      </c>
      <c r="BK58" s="46">
        <v>0</v>
      </c>
      <c r="BL58" s="46">
        <v>0</v>
      </c>
      <c r="BM58" s="46">
        <v>0</v>
      </c>
      <c r="BN58" s="46">
        <v>0</v>
      </c>
      <c r="BO58" s="46">
        <v>0</v>
      </c>
      <c r="BP58" s="46">
        <v>0</v>
      </c>
      <c r="BQ58" s="46">
        <v>0</v>
      </c>
      <c r="BR58" s="46">
        <v>0</v>
      </c>
      <c r="BS58" s="46">
        <v>0</v>
      </c>
      <c r="BT58" s="46">
        <v>0</v>
      </c>
      <c r="BU58" s="46">
        <v>0</v>
      </c>
      <c r="BV58" s="46">
        <v>0</v>
      </c>
      <c r="BW58" s="46">
        <v>0</v>
      </c>
      <c r="BX58" s="46">
        <v>0</v>
      </c>
      <c r="BY58" s="46">
        <v>0</v>
      </c>
      <c r="BZ58" s="46">
        <v>0</v>
      </c>
      <c r="CA58" s="46">
        <v>0</v>
      </c>
      <c r="CB58" s="46">
        <v>0</v>
      </c>
    </row>
    <row r="59" spans="2:80" x14ac:dyDescent="0.35">
      <c r="B59" s="60" t="s">
        <v>38</v>
      </c>
      <c r="C59" s="43"/>
      <c r="D59" s="43"/>
      <c r="E59" s="44">
        <f t="shared" ref="E59:E68" si="10">SUM(F59:CA59)</f>
        <v>920231.22570641583</v>
      </c>
      <c r="F59" s="61">
        <v>0</v>
      </c>
      <c r="G59" s="61">
        <v>0</v>
      </c>
      <c r="H59" s="61">
        <v>0</v>
      </c>
      <c r="I59" s="61">
        <v>0</v>
      </c>
      <c r="J59" s="61">
        <v>13473.291867576158</v>
      </c>
      <c r="K59" s="61">
        <v>13473.291867576158</v>
      </c>
      <c r="L59" s="61">
        <v>13473.291867576158</v>
      </c>
      <c r="M59" s="61">
        <v>13473.291867576158</v>
      </c>
      <c r="N59" s="61">
        <v>13473.291867576158</v>
      </c>
      <c r="O59" s="61">
        <v>13473.291867576158</v>
      </c>
      <c r="P59" s="61">
        <v>13473.291867576158</v>
      </c>
      <c r="Q59" s="61">
        <v>13473.291867576158</v>
      </c>
      <c r="R59" s="61">
        <v>13473.291867576158</v>
      </c>
      <c r="S59" s="61">
        <v>13473.291867576158</v>
      </c>
      <c r="T59" s="61">
        <v>13473.291867576158</v>
      </c>
      <c r="U59" s="61">
        <v>13473.291867576158</v>
      </c>
      <c r="V59" s="61">
        <v>13473.291867576158</v>
      </c>
      <c r="W59" s="61">
        <v>13473.291867576158</v>
      </c>
      <c r="X59" s="61">
        <v>13473.291867576158</v>
      </c>
      <c r="Y59" s="105">
        <v>13473.291867576158</v>
      </c>
      <c r="Z59" s="105">
        <v>13473.291867576158</v>
      </c>
      <c r="AA59" s="105">
        <v>13473.291867576158</v>
      </c>
      <c r="AB59" s="105">
        <v>13473.291867576158</v>
      </c>
      <c r="AC59" s="105">
        <v>13473.291867576158</v>
      </c>
      <c r="AD59" s="105">
        <v>13473.291867576158</v>
      </c>
      <c r="AE59" s="105">
        <v>13473.291867576158</v>
      </c>
      <c r="AF59" s="105">
        <v>13473.291867576158</v>
      </c>
      <c r="AG59" s="105">
        <v>13473.291867576158</v>
      </c>
      <c r="AH59" s="105">
        <v>13473.291867576158</v>
      </c>
      <c r="AI59" s="105">
        <v>13473.291867576158</v>
      </c>
      <c r="AJ59" s="105">
        <v>13473.291867576158</v>
      </c>
      <c r="AK59" s="105">
        <v>13473.291867576158</v>
      </c>
      <c r="AL59" s="105">
        <v>0</v>
      </c>
      <c r="AM59" s="61">
        <v>0</v>
      </c>
      <c r="AN59" s="61">
        <v>0</v>
      </c>
      <c r="AO59" s="61">
        <v>6355.4039750676266</v>
      </c>
      <c r="AP59" s="61">
        <v>6355.4039750676266</v>
      </c>
      <c r="AQ59" s="61">
        <v>6355.4039750676266</v>
      </c>
      <c r="AR59" s="61">
        <v>6355.4039750676266</v>
      </c>
      <c r="AS59" s="61">
        <v>42415.877515344626</v>
      </c>
      <c r="AT59" s="61">
        <v>42415.877515344626</v>
      </c>
      <c r="AU59" s="61">
        <v>36060.473540277002</v>
      </c>
      <c r="AV59" s="61">
        <v>36060.473540277002</v>
      </c>
      <c r="AW59" s="61">
        <v>36060.473540277002</v>
      </c>
      <c r="AX59" s="61">
        <v>36060.473540277002</v>
      </c>
      <c r="AY59" s="61">
        <v>36060.473540277002</v>
      </c>
      <c r="AZ59" s="61">
        <v>36060.473540277002</v>
      </c>
      <c r="BA59" s="61">
        <v>36060.473540277002</v>
      </c>
      <c r="BB59" s="61">
        <v>36060.473540277002</v>
      </c>
      <c r="BC59" s="61">
        <v>36060.473540277002</v>
      </c>
      <c r="BD59" s="61">
        <v>36060.473540277002</v>
      </c>
      <c r="BE59" s="61">
        <v>36060.473540277002</v>
      </c>
      <c r="BF59" s="61">
        <v>36060.473540277002</v>
      </c>
      <c r="BG59" s="61">
        <v>0</v>
      </c>
      <c r="BH59" s="61">
        <v>0</v>
      </c>
      <c r="BI59" s="61">
        <v>0</v>
      </c>
      <c r="BJ59" s="61">
        <v>0</v>
      </c>
      <c r="BK59" s="61">
        <v>0</v>
      </c>
      <c r="BL59" s="61">
        <v>0</v>
      </c>
      <c r="BM59" s="61">
        <v>0</v>
      </c>
      <c r="BN59" s="61">
        <v>0</v>
      </c>
      <c r="BO59" s="61">
        <v>0</v>
      </c>
      <c r="BP59" s="61">
        <v>0</v>
      </c>
      <c r="BQ59" s="61">
        <v>0</v>
      </c>
      <c r="BR59" s="61">
        <v>0</v>
      </c>
      <c r="BS59" s="61">
        <v>0</v>
      </c>
      <c r="BT59" s="61">
        <v>0</v>
      </c>
      <c r="BU59" s="61">
        <v>0</v>
      </c>
      <c r="BV59" s="61">
        <v>0</v>
      </c>
      <c r="BW59" s="61">
        <v>0</v>
      </c>
      <c r="BX59" s="61">
        <v>0</v>
      </c>
      <c r="BY59" s="61">
        <v>0</v>
      </c>
      <c r="BZ59" s="61">
        <v>0</v>
      </c>
      <c r="CA59" s="61">
        <v>0</v>
      </c>
      <c r="CB59" s="61">
        <v>0</v>
      </c>
    </row>
    <row r="60" spans="2:80" x14ac:dyDescent="0.35">
      <c r="B60" s="60" t="s">
        <v>39</v>
      </c>
      <c r="C60" s="43"/>
      <c r="D60" s="43"/>
      <c r="E60" s="44">
        <f t="shared" si="10"/>
        <v>26645672.981573395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61">
        <v>0</v>
      </c>
      <c r="L60" s="61">
        <v>0</v>
      </c>
      <c r="M60" s="61">
        <v>0</v>
      </c>
      <c r="N60" s="61">
        <v>0</v>
      </c>
      <c r="O60" s="61">
        <v>0</v>
      </c>
      <c r="P60" s="61">
        <v>11342.45203519614</v>
      </c>
      <c r="Q60" s="61">
        <v>11342.45203519614</v>
      </c>
      <c r="R60" s="61">
        <v>11342.45203519614</v>
      </c>
      <c r="S60" s="61">
        <v>11342.45203519614</v>
      </c>
      <c r="T60" s="61">
        <v>11342.45203519614</v>
      </c>
      <c r="U60" s="61">
        <v>11342.45203519614</v>
      </c>
      <c r="V60" s="61">
        <v>11342.45203519614</v>
      </c>
      <c r="W60" s="61">
        <v>11342.45203519614</v>
      </c>
      <c r="X60" s="61">
        <v>11342.45203519614</v>
      </c>
      <c r="Y60" s="105">
        <v>11342.45203519614</v>
      </c>
      <c r="Z60" s="105">
        <v>121.57830027904596</v>
      </c>
      <c r="AA60" s="105">
        <v>121.57830027904596</v>
      </c>
      <c r="AB60" s="105">
        <v>121.57830027904596</v>
      </c>
      <c r="AC60" s="105">
        <v>121.57830027904596</v>
      </c>
      <c r="AD60" s="105">
        <v>121.57830027904596</v>
      </c>
      <c r="AE60" s="105">
        <v>121.57830027904596</v>
      </c>
      <c r="AF60" s="105">
        <v>121.57830027904596</v>
      </c>
      <c r="AG60" s="105">
        <v>121.57830027904596</v>
      </c>
      <c r="AH60" s="105">
        <v>121.57830027904596</v>
      </c>
      <c r="AI60" s="105">
        <v>121.57830027904596</v>
      </c>
      <c r="AJ60" s="105">
        <v>121.57830027904596</v>
      </c>
      <c r="AK60" s="105">
        <v>121.57830027904596</v>
      </c>
      <c r="AL60" s="105">
        <v>0</v>
      </c>
      <c r="AM60" s="61">
        <v>0</v>
      </c>
      <c r="AN60" s="61">
        <v>0</v>
      </c>
      <c r="AO60" s="61">
        <v>0</v>
      </c>
      <c r="AP60" s="61">
        <v>0</v>
      </c>
      <c r="AQ60" s="61">
        <v>213809.8467342908</v>
      </c>
      <c r="AR60" s="61">
        <v>240536.07757607719</v>
      </c>
      <c r="AS60" s="61">
        <v>300670.09697009635</v>
      </c>
      <c r="AT60" s="61">
        <v>385922.96887076017</v>
      </c>
      <c r="AU60" s="61">
        <v>517118.44352813956</v>
      </c>
      <c r="AV60" s="61">
        <v>597621.71889048314</v>
      </c>
      <c r="AW60" s="61">
        <v>716024.2103783628</v>
      </c>
      <c r="AX60" s="61">
        <v>953045.29736098833</v>
      </c>
      <c r="AY60" s="61">
        <v>1211670.3471123034</v>
      </c>
      <c r="AZ60" s="61">
        <v>1016972.0020828671</v>
      </c>
      <c r="BA60" s="61">
        <v>2345068.3365978692</v>
      </c>
      <c r="BB60" s="61">
        <v>2678497.4248906909</v>
      </c>
      <c r="BC60" s="61">
        <v>2450790.3062296701</v>
      </c>
      <c r="BD60" s="61">
        <v>-5789910.9889007136</v>
      </c>
      <c r="BE60" s="61">
        <v>3492870.7471516114</v>
      </c>
      <c r="BF60" s="61">
        <v>4265866.7069202783</v>
      </c>
      <c r="BG60" s="61">
        <v>4726920.8137040762</v>
      </c>
      <c r="BH60" s="61">
        <v>3285568.620419628</v>
      </c>
      <c r="BI60" s="61">
        <v>2921726.5451006023</v>
      </c>
      <c r="BJ60" s="61">
        <v>0</v>
      </c>
      <c r="BK60" s="61">
        <v>0</v>
      </c>
      <c r="BL60" s="61">
        <v>0</v>
      </c>
      <c r="BM60" s="61">
        <v>0</v>
      </c>
      <c r="BN60" s="61">
        <v>0</v>
      </c>
      <c r="BO60" s="61">
        <v>0</v>
      </c>
      <c r="BP60" s="61">
        <v>0</v>
      </c>
      <c r="BQ60" s="61">
        <v>0</v>
      </c>
      <c r="BR60" s="61">
        <v>0</v>
      </c>
      <c r="BS60" s="61">
        <v>0</v>
      </c>
      <c r="BT60" s="61">
        <v>0</v>
      </c>
      <c r="BU60" s="61">
        <v>0</v>
      </c>
      <c r="BV60" s="61">
        <v>0</v>
      </c>
      <c r="BW60" s="61">
        <v>0</v>
      </c>
      <c r="BX60" s="61">
        <v>0</v>
      </c>
      <c r="BY60" s="61">
        <v>0</v>
      </c>
      <c r="BZ60" s="61">
        <v>0</v>
      </c>
      <c r="CA60" s="61">
        <v>0</v>
      </c>
      <c r="CB60" s="61">
        <v>0</v>
      </c>
    </row>
    <row r="61" spans="2:80" x14ac:dyDescent="0.35">
      <c r="B61" s="60" t="s">
        <v>40</v>
      </c>
      <c r="C61" s="43"/>
      <c r="D61" s="43"/>
      <c r="E61" s="44">
        <f t="shared" si="10"/>
        <v>7499609.1337613184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  <c r="L61" s="61">
        <v>0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1">
        <v>0</v>
      </c>
      <c r="S61" s="61">
        <v>0</v>
      </c>
      <c r="T61" s="61">
        <v>0</v>
      </c>
      <c r="U61" s="61">
        <v>0</v>
      </c>
      <c r="V61" s="61">
        <v>0</v>
      </c>
      <c r="W61" s="61">
        <v>0</v>
      </c>
      <c r="X61" s="61">
        <v>0</v>
      </c>
      <c r="Y61" s="105">
        <v>0</v>
      </c>
      <c r="Z61" s="105">
        <v>0</v>
      </c>
      <c r="AA61" s="105">
        <v>0</v>
      </c>
      <c r="AB61" s="105">
        <v>0</v>
      </c>
      <c r="AC61" s="105">
        <v>0</v>
      </c>
      <c r="AD61" s="105">
        <v>0</v>
      </c>
      <c r="AE61" s="105">
        <v>0</v>
      </c>
      <c r="AF61" s="105">
        <v>0</v>
      </c>
      <c r="AG61" s="105">
        <v>0</v>
      </c>
      <c r="AH61" s="105">
        <v>0</v>
      </c>
      <c r="AI61" s="105">
        <v>0</v>
      </c>
      <c r="AJ61" s="105">
        <v>0</v>
      </c>
      <c r="AK61" s="105">
        <v>0</v>
      </c>
      <c r="AL61" s="105">
        <v>0</v>
      </c>
      <c r="AM61" s="61">
        <v>0</v>
      </c>
      <c r="AN61" s="61">
        <v>0</v>
      </c>
      <c r="AO61" s="61">
        <v>0</v>
      </c>
      <c r="AP61" s="61">
        <v>0</v>
      </c>
      <c r="AQ61" s="61">
        <v>19860.637422086333</v>
      </c>
      <c r="AR61" s="61">
        <v>19860.637422086333</v>
      </c>
      <c r="AS61" s="61">
        <v>26110.637422086333</v>
      </c>
      <c r="AT61" s="131">
        <f>-1018509.9124905+1053780</f>
        <v>35270.087509499979</v>
      </c>
      <c r="AU61" s="61">
        <v>35270.087509502177</v>
      </c>
      <c r="AV61" s="61">
        <v>35270.087509502177</v>
      </c>
      <c r="AW61" s="61">
        <v>35270.087509502177</v>
      </c>
      <c r="AX61" s="61">
        <v>35270.087509502177</v>
      </c>
      <c r="AY61" s="61">
        <v>35270.087509502177</v>
      </c>
      <c r="AZ61" s="61">
        <v>35270.087509502177</v>
      </c>
      <c r="BA61" s="131">
        <f>3608748.6835895-1053780</f>
        <v>2554968.6835894999</v>
      </c>
      <c r="BB61" s="61">
        <v>19860.637422086333</v>
      </c>
      <c r="BC61" s="61">
        <v>0</v>
      </c>
      <c r="BD61" s="61">
        <v>0</v>
      </c>
      <c r="BE61" s="61">
        <v>0</v>
      </c>
      <c r="BF61" s="61">
        <v>0</v>
      </c>
      <c r="BG61" s="61">
        <v>0</v>
      </c>
      <c r="BH61" s="61">
        <v>0</v>
      </c>
      <c r="BI61" s="61">
        <v>4612057.2879169602</v>
      </c>
      <c r="BJ61" s="61">
        <v>0</v>
      </c>
      <c r="BK61" s="61">
        <v>0</v>
      </c>
      <c r="BL61" s="61">
        <v>0</v>
      </c>
      <c r="BM61" s="61">
        <v>0</v>
      </c>
      <c r="BN61" s="61">
        <v>0</v>
      </c>
      <c r="BO61" s="61">
        <v>0</v>
      </c>
      <c r="BP61" s="61">
        <v>0</v>
      </c>
      <c r="BQ61" s="61">
        <v>0</v>
      </c>
      <c r="BR61" s="61">
        <v>0</v>
      </c>
      <c r="BS61" s="61">
        <v>0</v>
      </c>
      <c r="BT61" s="61">
        <v>0</v>
      </c>
      <c r="BU61" s="61">
        <v>0</v>
      </c>
      <c r="BV61" s="61">
        <v>0</v>
      </c>
      <c r="BW61" s="61">
        <v>0</v>
      </c>
      <c r="BX61" s="61">
        <v>0</v>
      </c>
      <c r="BY61" s="61">
        <v>0</v>
      </c>
      <c r="BZ61" s="61">
        <v>0</v>
      </c>
      <c r="CA61" s="61">
        <v>0</v>
      </c>
      <c r="CB61" s="61">
        <v>0</v>
      </c>
    </row>
    <row r="62" spans="2:80" x14ac:dyDescent="0.35">
      <c r="B62" s="60" t="s">
        <v>41</v>
      </c>
      <c r="C62" s="43"/>
      <c r="D62" s="43"/>
      <c r="E62" s="44">
        <f t="shared" si="10"/>
        <v>1517330.1693196523</v>
      </c>
      <c r="F62" s="61">
        <v>0</v>
      </c>
      <c r="G62" s="61">
        <v>0</v>
      </c>
      <c r="H62" s="61">
        <v>0</v>
      </c>
      <c r="I62" s="61">
        <v>10845.973538751035</v>
      </c>
      <c r="J62" s="61">
        <v>10845.973538751035</v>
      </c>
      <c r="K62" s="61">
        <v>10845.973538751035</v>
      </c>
      <c r="L62" s="61">
        <v>10845.973538751035</v>
      </c>
      <c r="M62" s="61">
        <v>10845.973538751035</v>
      </c>
      <c r="N62" s="61">
        <v>10845.973538751035</v>
      </c>
      <c r="O62" s="61">
        <v>10845.973538751035</v>
      </c>
      <c r="P62" s="61">
        <v>10845.973538751035</v>
      </c>
      <c r="Q62" s="61">
        <v>10845.973538751035</v>
      </c>
      <c r="R62" s="61">
        <v>10845.973538751035</v>
      </c>
      <c r="S62" s="61">
        <v>10845.973538751035</v>
      </c>
      <c r="T62" s="61">
        <v>10845.973538751035</v>
      </c>
      <c r="U62" s="61">
        <v>0</v>
      </c>
      <c r="V62" s="61">
        <v>0</v>
      </c>
      <c r="W62" s="61">
        <v>0</v>
      </c>
      <c r="X62" s="61">
        <v>0</v>
      </c>
      <c r="Y62" s="105">
        <v>0</v>
      </c>
      <c r="Z62" s="105">
        <v>0</v>
      </c>
      <c r="AA62" s="105">
        <v>0</v>
      </c>
      <c r="AB62" s="105">
        <v>0</v>
      </c>
      <c r="AC62" s="105">
        <v>0</v>
      </c>
      <c r="AD62" s="105">
        <v>0</v>
      </c>
      <c r="AE62" s="105">
        <v>0</v>
      </c>
      <c r="AF62" s="105">
        <v>0</v>
      </c>
      <c r="AG62" s="105">
        <v>0</v>
      </c>
      <c r="AH62" s="105">
        <v>0</v>
      </c>
      <c r="AI62" s="105">
        <v>0</v>
      </c>
      <c r="AJ62" s="105">
        <v>0</v>
      </c>
      <c r="AK62" s="105">
        <v>0</v>
      </c>
      <c r="AL62" s="105">
        <v>0</v>
      </c>
      <c r="AM62" s="61">
        <v>0</v>
      </c>
      <c r="AN62" s="61">
        <v>0</v>
      </c>
      <c r="AO62" s="61">
        <v>0</v>
      </c>
      <c r="AP62" s="61">
        <v>0</v>
      </c>
      <c r="AQ62" s="61">
        <v>0</v>
      </c>
      <c r="AR62" s="61">
        <v>0</v>
      </c>
      <c r="AS62" s="61">
        <v>0</v>
      </c>
      <c r="AT62" s="61">
        <v>86698.655428415004</v>
      </c>
      <c r="AU62" s="61">
        <v>86698.655428415004</v>
      </c>
      <c r="AV62" s="61">
        <v>86698.655428415004</v>
      </c>
      <c r="AW62" s="61">
        <v>86698.655428415004</v>
      </c>
      <c r="AX62" s="61">
        <v>86698.655428415004</v>
      </c>
      <c r="AY62" s="61">
        <v>86698.655428415004</v>
      </c>
      <c r="AZ62" s="61">
        <v>86698.655428415004</v>
      </c>
      <c r="BA62" s="61">
        <v>86698.655428415004</v>
      </c>
      <c r="BB62" s="61">
        <v>86698.655428415004</v>
      </c>
      <c r="BC62" s="61">
        <v>86698.655428415004</v>
      </c>
      <c r="BD62" s="61">
        <v>86698.655428415004</v>
      </c>
      <c r="BE62" s="61">
        <v>86698.655428415004</v>
      </c>
      <c r="BF62" s="61">
        <v>86698.655428415004</v>
      </c>
      <c r="BG62" s="61">
        <v>86698.655428415004</v>
      </c>
      <c r="BH62" s="61">
        <v>86698.655428415004</v>
      </c>
      <c r="BI62" s="61">
        <v>86698.655428415004</v>
      </c>
      <c r="BJ62" s="61">
        <v>0</v>
      </c>
      <c r="BK62" s="61">
        <v>0</v>
      </c>
      <c r="BL62" s="61">
        <v>0</v>
      </c>
      <c r="BM62" s="61">
        <v>0</v>
      </c>
      <c r="BN62" s="61">
        <v>0</v>
      </c>
      <c r="BO62" s="61">
        <v>0</v>
      </c>
      <c r="BP62" s="61">
        <v>0</v>
      </c>
      <c r="BQ62" s="61">
        <v>0</v>
      </c>
      <c r="BR62" s="61">
        <v>0</v>
      </c>
      <c r="BS62" s="61">
        <v>0</v>
      </c>
      <c r="BT62" s="61">
        <v>0</v>
      </c>
      <c r="BU62" s="61">
        <v>0</v>
      </c>
      <c r="BV62" s="61">
        <v>0</v>
      </c>
      <c r="BW62" s="61">
        <v>0</v>
      </c>
      <c r="BX62" s="61">
        <v>0</v>
      </c>
      <c r="BY62" s="61">
        <v>0</v>
      </c>
      <c r="BZ62" s="61">
        <v>0</v>
      </c>
      <c r="CA62" s="61">
        <v>0</v>
      </c>
      <c r="CB62" s="61">
        <v>0</v>
      </c>
    </row>
    <row r="63" spans="2:80" x14ac:dyDescent="0.35">
      <c r="B63" s="60" t="s">
        <v>42</v>
      </c>
      <c r="C63" s="43"/>
      <c r="D63" s="43"/>
      <c r="E63" s="44">
        <f t="shared" si="10"/>
        <v>187665.52981300722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906.94792426202571</v>
      </c>
      <c r="X63" s="61">
        <v>906.94792426202571</v>
      </c>
      <c r="Y63" s="105">
        <v>906.94792426202571</v>
      </c>
      <c r="Z63" s="105">
        <v>906.94792426202571</v>
      </c>
      <c r="AA63" s="105">
        <v>906.94792426202571</v>
      </c>
      <c r="AB63" s="105">
        <v>906.94792426202571</v>
      </c>
      <c r="AC63" s="105">
        <v>906.94792426202571</v>
      </c>
      <c r="AD63" s="105">
        <v>906.94792426202571</v>
      </c>
      <c r="AE63" s="105">
        <v>906.94792426202571</v>
      </c>
      <c r="AF63" s="105">
        <v>906.94792426202571</v>
      </c>
      <c r="AG63" s="105">
        <v>906.94792426202571</v>
      </c>
      <c r="AH63" s="105">
        <v>906.94792426202571</v>
      </c>
      <c r="AI63" s="105">
        <v>906.94792426202571</v>
      </c>
      <c r="AJ63" s="105">
        <v>906.94792426202571</v>
      </c>
      <c r="AK63" s="105">
        <v>906.94792426202571</v>
      </c>
      <c r="AL63" s="105">
        <v>2838.4425790897349</v>
      </c>
      <c r="AM63" s="61">
        <v>2838.4425790897349</v>
      </c>
      <c r="AN63" s="61">
        <v>2838.4425790897349</v>
      </c>
      <c r="AO63" s="61">
        <v>2838.4425790897349</v>
      </c>
      <c r="AP63" s="61">
        <v>2838.4425790897349</v>
      </c>
      <c r="AQ63" s="61">
        <v>2838.4425790897349</v>
      </c>
      <c r="AR63" s="61">
        <v>2838.4425790897349</v>
      </c>
      <c r="AS63" s="61">
        <v>2838.4425790897349</v>
      </c>
      <c r="AT63" s="61">
        <v>11588.442579089735</v>
      </c>
      <c r="AU63" s="61">
        <v>11588.442579089735</v>
      </c>
      <c r="AV63" s="61">
        <v>11588.442579089735</v>
      </c>
      <c r="AW63" s="61">
        <v>11588.442579089735</v>
      </c>
      <c r="AX63" s="61">
        <v>8750</v>
      </c>
      <c r="AY63" s="61">
        <v>8750</v>
      </c>
      <c r="AZ63" s="61">
        <v>8750</v>
      </c>
      <c r="BA63" s="61">
        <v>8750</v>
      </c>
      <c r="BB63" s="61">
        <v>8750</v>
      </c>
      <c r="BC63" s="61">
        <v>8750</v>
      </c>
      <c r="BD63" s="61">
        <v>8750</v>
      </c>
      <c r="BE63" s="61">
        <v>8750</v>
      </c>
      <c r="BF63" s="61">
        <v>8750</v>
      </c>
      <c r="BG63" s="61">
        <v>8750</v>
      </c>
      <c r="BH63" s="61">
        <v>8750</v>
      </c>
      <c r="BI63" s="61">
        <v>8750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 s="61">
        <v>0</v>
      </c>
      <c r="BY63" s="61">
        <v>0</v>
      </c>
      <c r="BZ63" s="61">
        <v>0</v>
      </c>
      <c r="CA63" s="61">
        <v>0</v>
      </c>
      <c r="CB63" s="61">
        <v>0</v>
      </c>
    </row>
    <row r="64" spans="2:80" x14ac:dyDescent="0.35">
      <c r="B64" s="60" t="s">
        <v>43</v>
      </c>
      <c r="C64" s="43"/>
      <c r="D64" s="43"/>
      <c r="E64" s="44">
        <f t="shared" si="10"/>
        <v>6329410.8156361552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61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1">
        <v>0</v>
      </c>
      <c r="S64" s="61">
        <v>0</v>
      </c>
      <c r="T64" s="61">
        <v>0</v>
      </c>
      <c r="U64" s="61">
        <v>0</v>
      </c>
      <c r="V64" s="61">
        <v>0</v>
      </c>
      <c r="W64" s="61">
        <v>0</v>
      </c>
      <c r="X64" s="61">
        <v>0</v>
      </c>
      <c r="Y64" s="61">
        <v>0</v>
      </c>
      <c r="Z64" s="61">
        <v>0</v>
      </c>
      <c r="AA64" s="61">
        <v>0</v>
      </c>
      <c r="AB64" s="61">
        <v>0</v>
      </c>
      <c r="AC64" s="61">
        <v>0</v>
      </c>
      <c r="AD64" s="61">
        <v>0</v>
      </c>
      <c r="AE64" s="61">
        <v>0</v>
      </c>
      <c r="AF64" s="61">
        <v>0</v>
      </c>
      <c r="AG64" s="61">
        <v>0</v>
      </c>
      <c r="AH64" s="61">
        <v>0</v>
      </c>
      <c r="AI64" s="61">
        <v>0</v>
      </c>
      <c r="AJ64" s="61">
        <v>0</v>
      </c>
      <c r="AK64" s="61">
        <v>0</v>
      </c>
      <c r="AL64" s="61">
        <v>0</v>
      </c>
      <c r="AM64" s="61">
        <v>0</v>
      </c>
      <c r="AN64" s="61">
        <v>0</v>
      </c>
      <c r="AO64" s="61">
        <v>0</v>
      </c>
      <c r="AP64" s="61">
        <v>0</v>
      </c>
      <c r="AQ64" s="61">
        <v>0</v>
      </c>
      <c r="AR64" s="61">
        <v>0</v>
      </c>
      <c r="AS64" s="61">
        <v>0</v>
      </c>
      <c r="AT64" s="61">
        <v>0</v>
      </c>
      <c r="AU64" s="61">
        <v>0</v>
      </c>
      <c r="AV64" s="61">
        <v>0</v>
      </c>
      <c r="AW64" s="61">
        <v>0</v>
      </c>
      <c r="AX64" s="61">
        <v>0</v>
      </c>
      <c r="AY64" s="61">
        <v>0</v>
      </c>
      <c r="AZ64" s="61">
        <v>0</v>
      </c>
      <c r="BA64" s="61">
        <v>0</v>
      </c>
      <c r="BB64" s="61">
        <v>0</v>
      </c>
      <c r="BC64" s="61">
        <v>0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6329410.8156361552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 s="61">
        <v>0</v>
      </c>
      <c r="BY64" s="61">
        <v>0</v>
      </c>
      <c r="BZ64" s="61">
        <v>0</v>
      </c>
      <c r="CA64" s="61">
        <v>0</v>
      </c>
      <c r="CB64" s="61">
        <v>0</v>
      </c>
    </row>
    <row r="65" spans="2:80" x14ac:dyDescent="0.35">
      <c r="B65" s="64" t="s">
        <v>44</v>
      </c>
      <c r="C65" s="65"/>
      <c r="D65" s="65"/>
      <c r="E65" s="44">
        <f t="shared" si="10"/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1">
        <v>0</v>
      </c>
      <c r="AO65" s="61">
        <v>0</v>
      </c>
      <c r="AP65" s="61">
        <v>0</v>
      </c>
      <c r="AQ65" s="61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</row>
    <row r="66" spans="2:80" x14ac:dyDescent="0.35">
      <c r="B66" s="60" t="s">
        <v>45</v>
      </c>
      <c r="C66" s="43"/>
      <c r="D66" s="43"/>
      <c r="E66" s="44">
        <f t="shared" si="10"/>
        <v>2234930.0699999994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  <c r="L66" s="61">
        <v>0</v>
      </c>
      <c r="M66" s="61">
        <v>0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  <c r="T66" s="61">
        <v>0</v>
      </c>
      <c r="U66" s="61">
        <v>0</v>
      </c>
      <c r="V66" s="61">
        <v>0</v>
      </c>
      <c r="W66" s="61">
        <v>0</v>
      </c>
      <c r="X66" s="61">
        <v>0</v>
      </c>
      <c r="Y66" s="61">
        <v>0</v>
      </c>
      <c r="Z66" s="61">
        <v>0</v>
      </c>
      <c r="AA66" s="61">
        <v>0</v>
      </c>
      <c r="AB66" s="61">
        <v>0</v>
      </c>
      <c r="AC66" s="61">
        <v>0</v>
      </c>
      <c r="AD66" s="61">
        <v>0</v>
      </c>
      <c r="AE66" s="61">
        <v>0</v>
      </c>
      <c r="AF66" s="61">
        <v>0</v>
      </c>
      <c r="AG66" s="61">
        <v>0</v>
      </c>
      <c r="AH66" s="61">
        <v>0</v>
      </c>
      <c r="AI66" s="61">
        <v>441909.35</v>
      </c>
      <c r="AJ66" s="61">
        <v>44978.46</v>
      </c>
      <c r="AK66" s="61">
        <v>44978.46</v>
      </c>
      <c r="AL66" s="61">
        <v>44978.46</v>
      </c>
      <c r="AM66" s="61">
        <v>44978.46</v>
      </c>
      <c r="AN66" s="61">
        <v>44978.46</v>
      </c>
      <c r="AO66" s="61">
        <v>44978.46</v>
      </c>
      <c r="AP66" s="61">
        <v>44978.46</v>
      </c>
      <c r="AQ66" s="61">
        <v>44978.46</v>
      </c>
      <c r="AR66" s="61">
        <v>44978.46</v>
      </c>
      <c r="AS66" s="61">
        <v>44978.46</v>
      </c>
      <c r="AT66" s="61">
        <v>44978.46</v>
      </c>
      <c r="AU66" s="61">
        <v>44978.46</v>
      </c>
      <c r="AV66" s="61">
        <v>44978.46</v>
      </c>
      <c r="AW66" s="61">
        <v>44978.46</v>
      </c>
      <c r="AX66" s="61">
        <v>44978.46</v>
      </c>
      <c r="AY66" s="61">
        <v>44978.46</v>
      </c>
      <c r="AZ66" s="61">
        <v>44978.46</v>
      </c>
      <c r="BA66" s="61">
        <v>44978.46</v>
      </c>
      <c r="BB66" s="61">
        <v>44978.46</v>
      </c>
      <c r="BC66" s="61">
        <v>44978.46</v>
      </c>
      <c r="BD66" s="61">
        <v>327654.32</v>
      </c>
      <c r="BE66" s="61">
        <v>113159.44</v>
      </c>
      <c r="BF66" s="61">
        <v>113159.44</v>
      </c>
      <c r="BG66" s="61">
        <v>113159.44</v>
      </c>
      <c r="BH66" s="61">
        <v>113159.44</v>
      </c>
      <c r="BI66" s="61">
        <v>113159.44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 s="61">
        <v>0</v>
      </c>
      <c r="BY66" s="61">
        <v>0</v>
      </c>
      <c r="BZ66" s="61">
        <v>0</v>
      </c>
      <c r="CA66" s="61">
        <v>0</v>
      </c>
      <c r="CB66" s="61">
        <v>0</v>
      </c>
    </row>
    <row r="67" spans="2:80" x14ac:dyDescent="0.35">
      <c r="B67" s="64" t="s">
        <v>46</v>
      </c>
      <c r="C67" s="65"/>
      <c r="D67" s="65"/>
      <c r="E67" s="44">
        <f t="shared" si="10"/>
        <v>8699000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8699000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</row>
    <row r="68" spans="2:80" ht="15" thickBot="1" x14ac:dyDescent="0.4">
      <c r="B68" s="60" t="s">
        <v>47</v>
      </c>
      <c r="C68" s="43"/>
      <c r="D68" s="43"/>
      <c r="E68" s="44">
        <f t="shared" si="10"/>
        <v>0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61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1">
        <v>0</v>
      </c>
      <c r="S68" s="61">
        <v>0</v>
      </c>
      <c r="T68" s="61">
        <v>0</v>
      </c>
      <c r="U68" s="61">
        <v>0</v>
      </c>
      <c r="V68" s="61">
        <v>0</v>
      </c>
      <c r="W68" s="61">
        <v>0</v>
      </c>
      <c r="X68" s="61">
        <v>0</v>
      </c>
      <c r="Y68" s="61">
        <v>0</v>
      </c>
      <c r="Z68" s="61">
        <v>0</v>
      </c>
      <c r="AA68" s="61">
        <v>0</v>
      </c>
      <c r="AB68" s="61">
        <v>0</v>
      </c>
      <c r="AC68" s="61">
        <v>0</v>
      </c>
      <c r="AD68" s="61">
        <v>0</v>
      </c>
      <c r="AE68" s="61">
        <v>0</v>
      </c>
      <c r="AF68" s="61">
        <v>0</v>
      </c>
      <c r="AG68" s="61">
        <v>0</v>
      </c>
      <c r="AH68" s="61">
        <v>0</v>
      </c>
      <c r="AI68" s="61">
        <v>0</v>
      </c>
      <c r="AJ68" s="61"/>
      <c r="AK68" s="61">
        <v>0</v>
      </c>
      <c r="AL68" s="61">
        <v>0</v>
      </c>
      <c r="AM68" s="61">
        <v>0</v>
      </c>
      <c r="AN68" s="61">
        <v>0</v>
      </c>
      <c r="AO68" s="61">
        <v>0</v>
      </c>
      <c r="AP68" s="61">
        <v>0</v>
      </c>
      <c r="AQ68" s="61">
        <v>0</v>
      </c>
      <c r="AR68" s="61">
        <v>0</v>
      </c>
      <c r="AS68" s="61">
        <v>0</v>
      </c>
      <c r="AT68" s="61">
        <v>0</v>
      </c>
      <c r="AU68" s="61">
        <v>0</v>
      </c>
      <c r="AV68" s="61">
        <v>0</v>
      </c>
      <c r="AW68" s="61">
        <v>0</v>
      </c>
      <c r="AX68" s="61">
        <v>0</v>
      </c>
      <c r="AY68" s="61">
        <v>0</v>
      </c>
      <c r="AZ68" s="61">
        <v>0</v>
      </c>
      <c r="BA68" s="61">
        <v>0</v>
      </c>
      <c r="BB68" s="61">
        <v>0</v>
      </c>
      <c r="BC68" s="61">
        <v>0</v>
      </c>
      <c r="BD68" s="61">
        <v>0</v>
      </c>
      <c r="BE68" s="61">
        <v>0</v>
      </c>
      <c r="BF68" s="61">
        <v>0</v>
      </c>
      <c r="BG68" s="61">
        <v>0</v>
      </c>
      <c r="BH68" s="61">
        <v>0</v>
      </c>
      <c r="BI68" s="61">
        <v>0</v>
      </c>
      <c r="BJ68" s="61">
        <v>0</v>
      </c>
      <c r="BK68" s="61">
        <v>0</v>
      </c>
      <c r="BL68" s="61">
        <v>0</v>
      </c>
      <c r="BM68" s="61">
        <v>0</v>
      </c>
      <c r="BN68" s="61">
        <v>0</v>
      </c>
      <c r="BO68" s="61">
        <v>0</v>
      </c>
      <c r="BP68" s="61">
        <v>0</v>
      </c>
      <c r="BQ68" s="61">
        <v>0</v>
      </c>
      <c r="BR68" s="61">
        <v>0</v>
      </c>
      <c r="BS68" s="61">
        <v>0</v>
      </c>
      <c r="BT68" s="61">
        <v>0</v>
      </c>
      <c r="BU68" s="61">
        <v>0</v>
      </c>
      <c r="BV68" s="61">
        <v>0</v>
      </c>
      <c r="BW68" s="61">
        <v>0</v>
      </c>
      <c r="BX68" s="61">
        <v>0</v>
      </c>
      <c r="BY68" s="61">
        <v>0</v>
      </c>
      <c r="BZ68" s="61">
        <v>0</v>
      </c>
      <c r="CA68" s="61">
        <v>0</v>
      </c>
      <c r="CB68" s="61">
        <v>0</v>
      </c>
    </row>
    <row r="69" spans="2:80" ht="15" thickTop="1" x14ac:dyDescent="0.35">
      <c r="B69" s="53" t="s">
        <v>48</v>
      </c>
      <c r="C69" s="53"/>
      <c r="D69" s="53"/>
      <c r="E69" s="71">
        <f>SUM(E58:E68)</f>
        <v>74862524.640170738</v>
      </c>
      <c r="F69" s="74">
        <v>0</v>
      </c>
      <c r="G69" s="74">
        <v>0</v>
      </c>
      <c r="H69" s="74">
        <f>SUM(H58:H68)</f>
        <v>52718.07597318598</v>
      </c>
      <c r="I69" s="74">
        <f t="shared" ref="I69:BO69" si="11">SUM(I58:I68)</f>
        <v>2130806.6377749015</v>
      </c>
      <c r="J69" s="74">
        <f t="shared" si="11"/>
        <v>24319.265406327191</v>
      </c>
      <c r="K69" s="74">
        <f t="shared" si="11"/>
        <v>24319.265406327191</v>
      </c>
      <c r="L69" s="74">
        <f t="shared" si="11"/>
        <v>24319.265406327191</v>
      </c>
      <c r="M69" s="74">
        <f t="shared" si="11"/>
        <v>24319.265406327191</v>
      </c>
      <c r="N69" s="74">
        <f t="shared" si="11"/>
        <v>24319.265406327191</v>
      </c>
      <c r="O69" s="74">
        <f t="shared" si="11"/>
        <v>24319.265406327191</v>
      </c>
      <c r="P69" s="74">
        <f t="shared" si="11"/>
        <v>35661.717441523331</v>
      </c>
      <c r="Q69" s="74">
        <f t="shared" si="11"/>
        <v>35661.717441523331</v>
      </c>
      <c r="R69" s="74">
        <f t="shared" si="11"/>
        <v>35661.717441523331</v>
      </c>
      <c r="S69" s="74">
        <f t="shared" si="11"/>
        <v>35661.717441523331</v>
      </c>
      <c r="T69" s="74">
        <f t="shared" si="11"/>
        <v>35661.717441523331</v>
      </c>
      <c r="U69" s="74">
        <f t="shared" si="11"/>
        <v>24815.743902772298</v>
      </c>
      <c r="V69" s="74">
        <f t="shared" si="11"/>
        <v>24815.743902772298</v>
      </c>
      <c r="W69" s="74">
        <f t="shared" si="11"/>
        <v>18681718.665978495</v>
      </c>
      <c r="X69" s="74">
        <f t="shared" si="11"/>
        <v>25722.691827034323</v>
      </c>
      <c r="Y69" s="74">
        <f t="shared" si="11"/>
        <v>25722.691827034323</v>
      </c>
      <c r="Z69" s="74">
        <f t="shared" si="11"/>
        <v>14501.81809211723</v>
      </c>
      <c r="AA69" s="74">
        <f t="shared" si="11"/>
        <v>14501.81809211723</v>
      </c>
      <c r="AB69" s="74">
        <f t="shared" si="11"/>
        <v>14501.81809211723</v>
      </c>
      <c r="AC69" s="74">
        <f t="shared" si="11"/>
        <v>14501.81809211723</v>
      </c>
      <c r="AD69" s="74">
        <f t="shared" si="11"/>
        <v>14501.81809211723</v>
      </c>
      <c r="AE69" s="74">
        <f t="shared" si="11"/>
        <v>14501.81809211723</v>
      </c>
      <c r="AF69" s="74">
        <f t="shared" si="11"/>
        <v>14501.81809211723</v>
      </c>
      <c r="AG69" s="74">
        <f t="shared" si="11"/>
        <v>14501.81809211723</v>
      </c>
      <c r="AH69" s="74">
        <f t="shared" si="11"/>
        <v>14501.81809211723</v>
      </c>
      <c r="AI69" s="74">
        <f t="shared" si="11"/>
        <v>456411.16809211718</v>
      </c>
      <c r="AJ69" s="74">
        <f t="shared" si="11"/>
        <v>59480.278092117231</v>
      </c>
      <c r="AK69" s="74">
        <f t="shared" si="11"/>
        <v>59480.278092117231</v>
      </c>
      <c r="AL69" s="74">
        <f t="shared" si="11"/>
        <v>47816.902579089736</v>
      </c>
      <c r="AM69" s="74">
        <f t="shared" si="11"/>
        <v>47816.902579089736</v>
      </c>
      <c r="AN69" s="74">
        <f t="shared" si="11"/>
        <v>47816.902579089736</v>
      </c>
      <c r="AO69" s="74">
        <f t="shared" si="11"/>
        <v>54172.30655415736</v>
      </c>
      <c r="AP69" s="74">
        <f t="shared" si="11"/>
        <v>54172.30655415736</v>
      </c>
      <c r="AQ69" s="74">
        <f t="shared" si="11"/>
        <v>287842.79071053449</v>
      </c>
      <c r="AR69" s="74">
        <f t="shared" si="11"/>
        <v>314569.02155232092</v>
      </c>
      <c r="AS69" s="74">
        <f t="shared" si="11"/>
        <v>417013.51448661706</v>
      </c>
      <c r="AT69" s="74">
        <f t="shared" si="11"/>
        <v>606874.49190310959</v>
      </c>
      <c r="AU69" s="74">
        <f t="shared" si="11"/>
        <v>731714.56258542358</v>
      </c>
      <c r="AV69" s="74">
        <f t="shared" si="11"/>
        <v>812217.83794776711</v>
      </c>
      <c r="AW69" s="74">
        <f t="shared" si="11"/>
        <v>930620.32943564677</v>
      </c>
      <c r="AX69" s="74">
        <f t="shared" si="11"/>
        <v>1164802.9738391824</v>
      </c>
      <c r="AY69" s="74">
        <f t="shared" si="11"/>
        <v>1423428.0235904974</v>
      </c>
      <c r="AZ69" s="74">
        <f t="shared" si="11"/>
        <v>1228729.6785610612</v>
      </c>
      <c r="BA69" s="74">
        <f t="shared" si="11"/>
        <v>5076524.6091560619</v>
      </c>
      <c r="BB69" s="74">
        <f t="shared" si="11"/>
        <v>2874845.6512814695</v>
      </c>
      <c r="BC69" s="74">
        <f t="shared" si="11"/>
        <v>2627277.8951983624</v>
      </c>
      <c r="BD69" s="74">
        <f t="shared" si="11"/>
        <v>3368252.4600679791</v>
      </c>
      <c r="BE69" s="74">
        <f t="shared" si="11"/>
        <v>3737539.3161203037</v>
      </c>
      <c r="BF69" s="74">
        <f t="shared" si="11"/>
        <v>4510535.2758889711</v>
      </c>
      <c r="BG69" s="74">
        <f t="shared" si="11"/>
        <v>4935528.9091324918</v>
      </c>
      <c r="BH69" s="74">
        <f t="shared" si="11"/>
        <v>3494176.7158480431</v>
      </c>
      <c r="BI69" s="74">
        <f t="shared" si="11"/>
        <v>14071802.744082132</v>
      </c>
      <c r="BJ69" s="74">
        <f t="shared" si="11"/>
        <v>0</v>
      </c>
      <c r="BK69" s="74">
        <f t="shared" si="11"/>
        <v>0</v>
      </c>
      <c r="BL69" s="74">
        <f t="shared" si="11"/>
        <v>0</v>
      </c>
      <c r="BM69" s="74">
        <f t="shared" si="11"/>
        <v>0</v>
      </c>
      <c r="BN69" s="74">
        <f t="shared" si="11"/>
        <v>0</v>
      </c>
      <c r="BO69" s="74">
        <f t="shared" si="11"/>
        <v>0</v>
      </c>
      <c r="BP69" s="74">
        <v>0</v>
      </c>
      <c r="BQ69" s="74">
        <v>0</v>
      </c>
      <c r="BR69" s="74">
        <v>0</v>
      </c>
      <c r="BS69" s="74">
        <v>0</v>
      </c>
      <c r="BT69" s="74">
        <v>0</v>
      </c>
      <c r="BU69" s="74">
        <v>0</v>
      </c>
      <c r="BV69" s="74">
        <v>0</v>
      </c>
      <c r="BW69" s="74">
        <v>0</v>
      </c>
      <c r="BX69" s="74">
        <v>0</v>
      </c>
      <c r="BY69" s="74">
        <v>0</v>
      </c>
      <c r="BZ69" s="74">
        <v>0</v>
      </c>
      <c r="CA69" s="74">
        <v>0</v>
      </c>
      <c r="CB69" s="74">
        <v>0</v>
      </c>
    </row>
    <row r="70" spans="2:80" x14ac:dyDescent="0.35">
      <c r="B70" s="25"/>
      <c r="C70" s="25"/>
      <c r="D70" s="25"/>
      <c r="E70" s="30" t="s">
        <v>29</v>
      </c>
      <c r="F70" s="30">
        <v>0</v>
      </c>
      <c r="G70" s="30">
        <v>0</v>
      </c>
      <c r="H70" s="30">
        <v>52718.07597318598</v>
      </c>
      <c r="I70" s="30">
        <v>2183524.7137480876</v>
      </c>
      <c r="J70" s="30">
        <v>2207843.979154415</v>
      </c>
      <c r="K70" s="30">
        <v>2232163.2445607423</v>
      </c>
      <c r="L70" s="30">
        <v>2256482.5099670696</v>
      </c>
      <c r="M70" s="30">
        <v>2280801.7753733969</v>
      </c>
      <c r="N70" s="30">
        <v>2305121.0407797243</v>
      </c>
      <c r="O70" s="30">
        <v>2329440.3061860516</v>
      </c>
      <c r="P70" s="30">
        <v>2365102.023627575</v>
      </c>
      <c r="Q70" s="30">
        <v>2400763.7410690985</v>
      </c>
      <c r="R70" s="30">
        <v>2436425.4585106219</v>
      </c>
      <c r="S70" s="30">
        <v>2472087.1759521454</v>
      </c>
      <c r="T70" s="30">
        <v>2507748.8933936688</v>
      </c>
      <c r="U70" s="30">
        <v>2532564.637296441</v>
      </c>
      <c r="V70" s="30">
        <v>2557380.3811992132</v>
      </c>
      <c r="W70" s="30">
        <v>21239099.04717771</v>
      </c>
      <c r="X70" s="30">
        <v>21264821.739004742</v>
      </c>
      <c r="Y70" s="30">
        <v>21290544.430831775</v>
      </c>
      <c r="Z70" s="30">
        <v>21305046.248923894</v>
      </c>
      <c r="AA70" s="30">
        <v>21319548.067016013</v>
      </c>
      <c r="AB70" s="30">
        <v>21334049.885108132</v>
      </c>
      <c r="AC70" s="30">
        <v>21348551.703200251</v>
      </c>
      <c r="AD70" s="30">
        <v>21363053.52129237</v>
      </c>
      <c r="AE70" s="30">
        <v>21377555.339384489</v>
      </c>
      <c r="AF70" s="30">
        <v>21392057.157476608</v>
      </c>
      <c r="AG70" s="30">
        <v>21406558.975568727</v>
      </c>
      <c r="AH70" s="30">
        <v>21421060.793660846</v>
      </c>
      <c r="AI70" s="30">
        <v>21877471.961752962</v>
      </c>
      <c r="AJ70" s="30">
        <v>21936952.239845078</v>
      </c>
      <c r="AK70" s="30">
        <v>21996432.517937195</v>
      </c>
      <c r="AL70" s="30">
        <v>22044249.420516286</v>
      </c>
      <c r="AM70" s="30">
        <v>22092066.323095378</v>
      </c>
      <c r="AN70" s="30">
        <v>22139883.225674469</v>
      </c>
      <c r="AO70" s="30">
        <v>22194055.532228626</v>
      </c>
      <c r="AP70" s="30">
        <v>22248227.838782784</v>
      </c>
      <c r="AQ70" s="30">
        <v>22536070.629493318</v>
      </c>
      <c r="AR70" s="30">
        <v>22850639.651045639</v>
      </c>
      <c r="AS70" s="30">
        <v>23267653.165532257</v>
      </c>
      <c r="AT70" s="30">
        <v>22820747.657435369</v>
      </c>
      <c r="AU70" s="30">
        <v>23552462.220020793</v>
      </c>
      <c r="AV70" s="30">
        <v>24364680.057968561</v>
      </c>
      <c r="AW70" s="30">
        <v>25295300.387404207</v>
      </c>
      <c r="AX70" s="30">
        <v>26460103.36124339</v>
      </c>
      <c r="AY70" s="30">
        <v>27883531.384833887</v>
      </c>
      <c r="AZ70" s="30">
        <v>29112261.063394949</v>
      </c>
      <c r="BA70" s="30">
        <v>35242565.672551014</v>
      </c>
      <c r="BB70" s="30">
        <v>38117411.323832482</v>
      </c>
      <c r="BC70" s="30">
        <v>40744689.219030842</v>
      </c>
      <c r="BD70" s="30">
        <v>35413941.679098822</v>
      </c>
      <c r="BE70" s="30">
        <v>39151480.995219126</v>
      </c>
      <c r="BF70" s="30">
        <v>43662016.271108098</v>
      </c>
      <c r="BG70" s="30">
        <v>48597545.180240586</v>
      </c>
      <c r="BH70" s="30">
        <v>52091721.89608863</v>
      </c>
      <c r="BI70" s="30">
        <v>66163524.64017076</v>
      </c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2:80" x14ac:dyDescent="0.35">
      <c r="B71" s="25"/>
      <c r="C71" s="25"/>
      <c r="D71" s="25"/>
      <c r="E71" s="29">
        <v>22545312.88255652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32">
        <v>0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  <c r="BL71" s="32">
        <v>0</v>
      </c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</row>
    <row r="72" spans="2:80" x14ac:dyDescent="0.35">
      <c r="W72" s="76">
        <v>25722.69182703644</v>
      </c>
    </row>
    <row r="73" spans="2:80" hidden="1" outlineLevel="1" x14ac:dyDescent="0.35">
      <c r="B73" s="35" t="s">
        <v>28</v>
      </c>
      <c r="C73" s="24"/>
      <c r="D73" s="24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</row>
    <row r="74" spans="2:80" hidden="1" outlineLevel="1" x14ac:dyDescent="0.35">
      <c r="B74" s="36" t="s">
        <v>31</v>
      </c>
      <c r="C74" s="37"/>
      <c r="D74" s="37"/>
      <c r="E74" s="38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</row>
    <row r="75" spans="2:80" hidden="1" outlineLevel="1" x14ac:dyDescent="0.35">
      <c r="B75" s="40" t="s">
        <v>32</v>
      </c>
      <c r="C75" s="41"/>
      <c r="D75" s="41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</row>
    <row r="76" spans="2:80" hidden="1" outlineLevel="1" x14ac:dyDescent="0.35">
      <c r="B76" s="43" t="s">
        <v>33</v>
      </c>
      <c r="C76" s="43"/>
      <c r="D76" s="43"/>
      <c r="E76" s="44">
        <v>5074500</v>
      </c>
      <c r="F76" s="45">
        <v>0</v>
      </c>
      <c r="G76" s="45">
        <v>0</v>
      </c>
      <c r="H76" s="45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46">
        <v>0</v>
      </c>
      <c r="AA76" s="46">
        <v>0</v>
      </c>
      <c r="AB76" s="46">
        <v>0</v>
      </c>
      <c r="AC76" s="46">
        <v>0</v>
      </c>
      <c r="AD76" s="46">
        <v>0</v>
      </c>
      <c r="AE76" s="46">
        <v>0</v>
      </c>
      <c r="AF76" s="46">
        <v>0</v>
      </c>
      <c r="AG76" s="46">
        <v>0</v>
      </c>
      <c r="AH76" s="46">
        <v>0</v>
      </c>
      <c r="AI76" s="46">
        <v>0</v>
      </c>
      <c r="AJ76" s="46">
        <v>0</v>
      </c>
      <c r="AK76" s="46">
        <v>0</v>
      </c>
      <c r="AL76" s="46">
        <v>0</v>
      </c>
      <c r="AM76" s="46">
        <v>0</v>
      </c>
      <c r="AN76" s="46">
        <v>0</v>
      </c>
      <c r="AO76" s="46">
        <v>0</v>
      </c>
      <c r="AP76" s="46">
        <v>0</v>
      </c>
      <c r="AQ76" s="46">
        <v>0</v>
      </c>
      <c r="AR76" s="46">
        <v>0</v>
      </c>
      <c r="AS76" s="46">
        <v>0</v>
      </c>
      <c r="AT76" s="46">
        <v>0</v>
      </c>
      <c r="AU76" s="46">
        <v>0</v>
      </c>
      <c r="AV76" s="46">
        <v>0</v>
      </c>
      <c r="AW76" s="46">
        <v>0</v>
      </c>
      <c r="AX76" s="46">
        <v>0</v>
      </c>
      <c r="AY76" s="46">
        <v>0</v>
      </c>
      <c r="AZ76" s="46">
        <v>0</v>
      </c>
      <c r="BA76" s="46">
        <v>0</v>
      </c>
      <c r="BB76" s="46">
        <v>0</v>
      </c>
      <c r="BC76" s="48">
        <v>0</v>
      </c>
      <c r="BD76" s="48">
        <v>0</v>
      </c>
      <c r="BE76" s="48">
        <v>5074500</v>
      </c>
      <c r="BF76" s="48">
        <v>0</v>
      </c>
      <c r="BG76" s="48">
        <v>0</v>
      </c>
      <c r="BH76" s="48">
        <v>0</v>
      </c>
      <c r="BI76" s="48">
        <v>0</v>
      </c>
      <c r="BJ76" s="48">
        <v>0</v>
      </c>
      <c r="BK76" s="48">
        <v>0</v>
      </c>
      <c r="BL76" s="48">
        <v>0</v>
      </c>
      <c r="BM76" s="48"/>
      <c r="BN76" s="48">
        <v>0</v>
      </c>
      <c r="BO76" s="48">
        <v>0</v>
      </c>
      <c r="BP76" s="48">
        <v>0</v>
      </c>
      <c r="BQ76" s="48">
        <v>0</v>
      </c>
      <c r="BR76" s="48">
        <v>0</v>
      </c>
      <c r="BS76" s="48">
        <v>0</v>
      </c>
      <c r="BT76" s="48">
        <v>0</v>
      </c>
      <c r="BU76" s="48">
        <v>0</v>
      </c>
      <c r="BV76" s="48">
        <v>0</v>
      </c>
      <c r="BW76" s="48">
        <v>0</v>
      </c>
      <c r="BX76" s="48">
        <v>0</v>
      </c>
      <c r="BY76" s="48">
        <v>0</v>
      </c>
      <c r="BZ76" s="48">
        <v>0</v>
      </c>
      <c r="CA76" s="48">
        <v>0</v>
      </c>
      <c r="CB76" s="48">
        <v>0</v>
      </c>
    </row>
    <row r="77" spans="2:80" hidden="1" outlineLevel="1" x14ac:dyDescent="0.35">
      <c r="B77" s="49" t="s">
        <v>34</v>
      </c>
      <c r="C77" s="49"/>
      <c r="D77" s="49"/>
      <c r="E77" s="44">
        <v>-65981</v>
      </c>
      <c r="F77" s="50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0">
        <v>0</v>
      </c>
      <c r="Q77" s="50">
        <v>0</v>
      </c>
      <c r="R77" s="50">
        <v>0</v>
      </c>
      <c r="S77" s="50">
        <v>0</v>
      </c>
      <c r="T77" s="50">
        <v>0</v>
      </c>
      <c r="U77" s="50">
        <v>0</v>
      </c>
      <c r="V77" s="50">
        <v>0</v>
      </c>
      <c r="W77" s="50">
        <v>0</v>
      </c>
      <c r="X77" s="50">
        <v>0</v>
      </c>
      <c r="Y77" s="50">
        <v>0</v>
      </c>
      <c r="Z77" s="50">
        <v>0</v>
      </c>
      <c r="AA77" s="50">
        <v>0</v>
      </c>
      <c r="AB77" s="50">
        <v>0</v>
      </c>
      <c r="AC77" s="50">
        <v>0</v>
      </c>
      <c r="AD77" s="50">
        <v>0</v>
      </c>
      <c r="AE77" s="50">
        <v>0</v>
      </c>
      <c r="AF77" s="50">
        <v>0</v>
      </c>
      <c r="AG77" s="50">
        <v>0</v>
      </c>
      <c r="AH77" s="50">
        <v>0</v>
      </c>
      <c r="AI77" s="50">
        <v>0</v>
      </c>
      <c r="AJ77" s="50">
        <v>0</v>
      </c>
      <c r="AK77" s="50">
        <v>0</v>
      </c>
      <c r="AL77" s="50">
        <v>0</v>
      </c>
      <c r="AM77" s="50">
        <v>0</v>
      </c>
      <c r="AN77" s="50">
        <v>0</v>
      </c>
      <c r="AO77" s="50">
        <v>0</v>
      </c>
      <c r="AP77" s="50">
        <v>0</v>
      </c>
      <c r="AQ77" s="50">
        <v>0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0">
        <v>0</v>
      </c>
      <c r="BA77" s="50">
        <v>0</v>
      </c>
      <c r="BB77" s="50">
        <v>0</v>
      </c>
      <c r="BC77" s="52">
        <v>0</v>
      </c>
      <c r="BD77" s="52">
        <v>0</v>
      </c>
      <c r="BE77" s="52">
        <v>-65981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/>
      <c r="BN77" s="52">
        <v>0</v>
      </c>
      <c r="BO77" s="52">
        <v>0</v>
      </c>
      <c r="BP77" s="52">
        <v>0</v>
      </c>
      <c r="BQ77" s="52">
        <v>0</v>
      </c>
      <c r="BR77" s="52">
        <v>0</v>
      </c>
      <c r="BS77" s="52">
        <v>0</v>
      </c>
      <c r="BT77" s="52">
        <v>0</v>
      </c>
      <c r="BU77" s="52">
        <v>0</v>
      </c>
      <c r="BV77" s="52">
        <v>0</v>
      </c>
      <c r="BW77" s="52">
        <v>0</v>
      </c>
      <c r="BX77" s="52">
        <v>0</v>
      </c>
      <c r="BY77" s="52">
        <v>0</v>
      </c>
      <c r="BZ77" s="52">
        <v>0</v>
      </c>
      <c r="CA77" s="52">
        <v>0</v>
      </c>
      <c r="CB77" s="52">
        <v>0</v>
      </c>
    </row>
    <row r="78" spans="2:80" ht="15" hidden="1" outlineLevel="1" thickTop="1" x14ac:dyDescent="0.35">
      <c r="B78" s="53" t="s">
        <v>35</v>
      </c>
      <c r="C78" s="53"/>
      <c r="D78" s="53"/>
      <c r="E78" s="54">
        <v>5008519</v>
      </c>
      <c r="F78" s="55">
        <v>0</v>
      </c>
      <c r="G78" s="55">
        <v>0</v>
      </c>
      <c r="H78" s="55">
        <v>0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  <c r="Q78" s="55">
        <v>0</v>
      </c>
      <c r="R78" s="55">
        <v>0</v>
      </c>
      <c r="S78" s="55">
        <v>0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  <c r="Y78" s="55">
        <v>0</v>
      </c>
      <c r="Z78" s="55">
        <v>0</v>
      </c>
      <c r="AA78" s="55">
        <v>0</v>
      </c>
      <c r="AB78" s="55">
        <v>0</v>
      </c>
      <c r="AC78" s="55">
        <v>0</v>
      </c>
      <c r="AD78" s="55">
        <v>0</v>
      </c>
      <c r="AE78" s="55">
        <v>0</v>
      </c>
      <c r="AF78" s="55">
        <v>0</v>
      </c>
      <c r="AG78" s="55">
        <v>0</v>
      </c>
      <c r="AH78" s="55">
        <v>0</v>
      </c>
      <c r="AI78" s="55">
        <v>0</v>
      </c>
      <c r="AJ78" s="55">
        <v>0</v>
      </c>
      <c r="AK78" s="55">
        <v>0</v>
      </c>
      <c r="AL78" s="55">
        <v>0</v>
      </c>
      <c r="AM78" s="55">
        <v>0</v>
      </c>
      <c r="AN78" s="55">
        <v>0</v>
      </c>
      <c r="AO78" s="55">
        <v>0</v>
      </c>
      <c r="AP78" s="55">
        <v>0</v>
      </c>
      <c r="AQ78" s="55">
        <v>0</v>
      </c>
      <c r="AR78" s="55">
        <v>0</v>
      </c>
      <c r="AS78" s="55">
        <v>0</v>
      </c>
      <c r="AT78" s="55">
        <v>0</v>
      </c>
      <c r="AU78" s="55">
        <v>0</v>
      </c>
      <c r="AV78" s="55">
        <v>0</v>
      </c>
      <c r="AW78" s="55">
        <v>0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0</v>
      </c>
      <c r="BD78" s="55">
        <v>0</v>
      </c>
      <c r="BE78" s="55">
        <v>5008519</v>
      </c>
      <c r="BF78" s="55">
        <v>0</v>
      </c>
      <c r="BG78" s="55">
        <v>0</v>
      </c>
      <c r="BH78" s="55">
        <v>0</v>
      </c>
      <c r="BI78" s="55">
        <v>0</v>
      </c>
      <c r="BJ78" s="55">
        <v>0</v>
      </c>
      <c r="BK78" s="55">
        <v>0</v>
      </c>
      <c r="BL78" s="55">
        <v>0</v>
      </c>
      <c r="BM78" s="55">
        <v>0</v>
      </c>
      <c r="BN78" s="55">
        <v>0</v>
      </c>
      <c r="BO78" s="55">
        <v>0</v>
      </c>
      <c r="BP78" s="55">
        <v>0</v>
      </c>
      <c r="BQ78" s="55">
        <v>0</v>
      </c>
      <c r="BR78" s="55">
        <v>0</v>
      </c>
      <c r="BS78" s="55">
        <v>0</v>
      </c>
      <c r="BT78" s="55">
        <v>0</v>
      </c>
      <c r="BU78" s="55">
        <v>0</v>
      </c>
      <c r="BV78" s="55">
        <v>0</v>
      </c>
      <c r="BW78" s="55">
        <v>0</v>
      </c>
      <c r="BX78" s="55">
        <v>0</v>
      </c>
      <c r="BY78" s="55">
        <v>0</v>
      </c>
      <c r="BZ78" s="55">
        <v>0</v>
      </c>
      <c r="CA78" s="55">
        <v>0</v>
      </c>
      <c r="CB78" s="55">
        <v>0</v>
      </c>
    </row>
    <row r="79" spans="2:80" hidden="1" outlineLevel="1" x14ac:dyDescent="0.35">
      <c r="B79" s="56" t="s">
        <v>36</v>
      </c>
      <c r="C79" s="57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</row>
    <row r="80" spans="2:80" hidden="1" outlineLevel="1" x14ac:dyDescent="0.35">
      <c r="B80" s="59" t="s">
        <v>37</v>
      </c>
      <c r="C80" s="43"/>
      <c r="D80" s="43"/>
      <c r="E80" s="44">
        <v>573448.87958300486</v>
      </c>
      <c r="F80" s="46">
        <v>0</v>
      </c>
      <c r="G80" s="46">
        <v>0</v>
      </c>
      <c r="H80" s="61">
        <v>1451.246836965036</v>
      </c>
      <c r="I80" s="61">
        <v>53787.755018013406</v>
      </c>
      <c r="J80" s="61">
        <v>0</v>
      </c>
      <c r="K80" s="61">
        <v>0</v>
      </c>
      <c r="L80" s="61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1">
        <v>0</v>
      </c>
      <c r="S80" s="61">
        <v>0</v>
      </c>
      <c r="T80" s="61">
        <v>0</v>
      </c>
      <c r="U80" s="61">
        <v>0</v>
      </c>
      <c r="V80" s="61">
        <v>0</v>
      </c>
      <c r="W80" s="61">
        <v>518209.87772802642</v>
      </c>
      <c r="X80" s="61">
        <v>0</v>
      </c>
      <c r="Y80" s="61">
        <v>0</v>
      </c>
      <c r="Z80" s="61">
        <v>0</v>
      </c>
      <c r="AA80" s="61">
        <v>0</v>
      </c>
      <c r="AB80" s="61">
        <v>0</v>
      </c>
      <c r="AC80" s="61">
        <v>0</v>
      </c>
      <c r="AD80" s="61">
        <v>0</v>
      </c>
      <c r="AE80" s="61">
        <v>0</v>
      </c>
      <c r="AF80" s="61">
        <v>0</v>
      </c>
      <c r="AG80" s="61">
        <v>0</v>
      </c>
      <c r="AH80" s="61">
        <v>0</v>
      </c>
      <c r="AI80" s="61">
        <v>0</v>
      </c>
      <c r="AJ80" s="61">
        <v>0</v>
      </c>
      <c r="AK80" s="61">
        <v>0</v>
      </c>
      <c r="AL80" s="61">
        <v>0</v>
      </c>
      <c r="AM80" s="61">
        <v>0</v>
      </c>
      <c r="AN80" s="61">
        <v>0</v>
      </c>
      <c r="AO80" s="61">
        <v>0</v>
      </c>
      <c r="AP80" s="61">
        <v>0</v>
      </c>
      <c r="AQ80" s="61">
        <v>0</v>
      </c>
      <c r="AR80" s="61">
        <v>0</v>
      </c>
      <c r="AS80" s="61">
        <v>0</v>
      </c>
      <c r="AT80" s="61">
        <v>0</v>
      </c>
      <c r="AU80" s="61">
        <v>0</v>
      </c>
      <c r="AV80" s="61">
        <v>0</v>
      </c>
      <c r="AW80" s="61">
        <v>0</v>
      </c>
      <c r="AX80" s="61">
        <v>0</v>
      </c>
      <c r="AY80" s="61">
        <v>0</v>
      </c>
      <c r="AZ80" s="61">
        <v>0</v>
      </c>
      <c r="BA80" s="61">
        <v>0</v>
      </c>
      <c r="BB80" s="61">
        <v>0</v>
      </c>
      <c r="BC80" s="61">
        <v>0</v>
      </c>
      <c r="BD80" s="61">
        <v>0</v>
      </c>
      <c r="BE80" s="61">
        <v>0</v>
      </c>
      <c r="BF80" s="61">
        <v>0</v>
      </c>
      <c r="BG80" s="61">
        <v>0</v>
      </c>
      <c r="BH80" s="61">
        <v>0</v>
      </c>
      <c r="BI80" s="61">
        <v>0</v>
      </c>
      <c r="BJ80" s="61">
        <v>0</v>
      </c>
      <c r="BK80" s="61">
        <v>0</v>
      </c>
      <c r="BL80" s="61">
        <v>0</v>
      </c>
      <c r="BM80" s="46">
        <v>0</v>
      </c>
      <c r="BN80" s="46">
        <v>0</v>
      </c>
      <c r="BO80" s="46">
        <v>0</v>
      </c>
      <c r="BP80" s="46">
        <v>0</v>
      </c>
      <c r="BQ80" s="46">
        <v>0</v>
      </c>
      <c r="BR80" s="46">
        <v>0</v>
      </c>
      <c r="BS80" s="46">
        <v>0</v>
      </c>
      <c r="BT80" s="46">
        <v>0</v>
      </c>
      <c r="BU80" s="46">
        <v>0</v>
      </c>
      <c r="BV80" s="46">
        <v>0</v>
      </c>
      <c r="BW80" s="46">
        <v>0</v>
      </c>
      <c r="BX80" s="46">
        <v>0</v>
      </c>
      <c r="BY80" s="46">
        <v>0</v>
      </c>
      <c r="BZ80" s="46">
        <v>0</v>
      </c>
      <c r="CA80" s="46">
        <v>0</v>
      </c>
      <c r="CB80" s="46">
        <v>0</v>
      </c>
    </row>
    <row r="81" spans="2:80" hidden="1" outlineLevel="1" x14ac:dyDescent="0.35">
      <c r="B81" s="60" t="s">
        <v>38</v>
      </c>
      <c r="C81" s="43"/>
      <c r="D81" s="43"/>
      <c r="E81" s="44">
        <v>69044.790502976961</v>
      </c>
      <c r="F81" s="61">
        <v>0</v>
      </c>
      <c r="G81" s="61">
        <v>0</v>
      </c>
      <c r="H81" s="61">
        <v>0</v>
      </c>
      <c r="I81" s="61">
        <v>0</v>
      </c>
      <c r="J81" s="61">
        <v>252.38528841205192</v>
      </c>
      <c r="K81" s="61">
        <v>252.38528841205192</v>
      </c>
      <c r="L81" s="61">
        <v>252.38528841205192</v>
      </c>
      <c r="M81" s="61">
        <v>252.38528841205192</v>
      </c>
      <c r="N81" s="61">
        <v>252.38528841205192</v>
      </c>
      <c r="O81" s="61">
        <v>252.38528841205192</v>
      </c>
      <c r="P81" s="61">
        <v>252.38528841205192</v>
      </c>
      <c r="Q81" s="61">
        <v>252.38528841205192</v>
      </c>
      <c r="R81" s="61">
        <v>252.38528841205192</v>
      </c>
      <c r="S81" s="61">
        <v>252.38528841205192</v>
      </c>
      <c r="T81" s="61">
        <v>252.38528841205192</v>
      </c>
      <c r="U81" s="61">
        <v>252.38528841205192</v>
      </c>
      <c r="V81" s="61">
        <v>252.38528841205192</v>
      </c>
      <c r="W81" s="61">
        <v>252.38528841205192</v>
      </c>
      <c r="X81" s="61">
        <v>252.38528841205192</v>
      </c>
      <c r="Y81" s="61">
        <v>252.38528841205192</v>
      </c>
      <c r="Z81" s="61">
        <v>252.38528841205192</v>
      </c>
      <c r="AA81" s="61">
        <v>252.38528841205192</v>
      </c>
      <c r="AB81" s="61">
        <v>252.38528841205192</v>
      </c>
      <c r="AC81" s="61">
        <v>252.38528841205192</v>
      </c>
      <c r="AD81" s="61">
        <v>252.38528841205192</v>
      </c>
      <c r="AE81" s="61">
        <v>252.38528841205192</v>
      </c>
      <c r="AF81" s="61">
        <v>252.38528841205192</v>
      </c>
      <c r="AG81" s="61">
        <v>252.38528841205192</v>
      </c>
      <c r="AH81" s="61">
        <v>252.38528841205192</v>
      </c>
      <c r="AI81" s="61">
        <v>252.38528841205192</v>
      </c>
      <c r="AJ81" s="61">
        <v>0</v>
      </c>
      <c r="AK81" s="61">
        <v>0</v>
      </c>
      <c r="AL81" s="61">
        <v>0</v>
      </c>
      <c r="AM81" s="61">
        <v>0</v>
      </c>
      <c r="AN81" s="61">
        <v>0</v>
      </c>
      <c r="AO81" s="61">
        <v>0</v>
      </c>
      <c r="AP81" s="61">
        <v>0</v>
      </c>
      <c r="AQ81" s="61">
        <v>0</v>
      </c>
      <c r="AR81" s="61">
        <v>0</v>
      </c>
      <c r="AS81" s="61">
        <v>0</v>
      </c>
      <c r="AT81" s="61">
        <v>0</v>
      </c>
      <c r="AU81" s="61">
        <v>0</v>
      </c>
      <c r="AV81" s="61">
        <v>0</v>
      </c>
      <c r="AW81" s="61">
        <v>6942.5303338070689</v>
      </c>
      <c r="AX81" s="61">
        <v>6942.5303338070689</v>
      </c>
      <c r="AY81" s="61">
        <v>6942.5303338070689</v>
      </c>
      <c r="AZ81" s="61">
        <v>6942.5303338070689</v>
      </c>
      <c r="BA81" s="61">
        <v>6942.5303338070689</v>
      </c>
      <c r="BB81" s="61">
        <v>6942.5303338070689</v>
      </c>
      <c r="BC81" s="61">
        <v>6942.5303338070689</v>
      </c>
      <c r="BD81" s="61">
        <v>6942.5303338070689</v>
      </c>
      <c r="BE81" s="61">
        <v>6942.5303338070689</v>
      </c>
      <c r="BF81" s="61">
        <v>0</v>
      </c>
      <c r="BG81" s="61">
        <v>0</v>
      </c>
      <c r="BH81" s="61">
        <v>0</v>
      </c>
      <c r="BI81" s="61">
        <v>0</v>
      </c>
      <c r="BJ81" s="61">
        <v>0</v>
      </c>
      <c r="BK81" s="61">
        <v>0</v>
      </c>
      <c r="BL81" s="61">
        <v>0</v>
      </c>
      <c r="BM81" s="61">
        <v>0</v>
      </c>
      <c r="BN81" s="61">
        <v>0</v>
      </c>
      <c r="BO81" s="61">
        <v>0</v>
      </c>
      <c r="BP81" s="61">
        <v>0</v>
      </c>
      <c r="BQ81" s="61">
        <v>0</v>
      </c>
      <c r="BR81" s="61">
        <v>0</v>
      </c>
      <c r="BS81" s="61">
        <v>0</v>
      </c>
      <c r="BT81" s="61">
        <v>0</v>
      </c>
      <c r="BU81" s="61">
        <v>0</v>
      </c>
      <c r="BV81" s="61">
        <v>0</v>
      </c>
      <c r="BW81" s="61">
        <v>0</v>
      </c>
      <c r="BX81" s="61">
        <v>0</v>
      </c>
      <c r="BY81" s="61">
        <v>0</v>
      </c>
      <c r="BZ81" s="61">
        <v>0</v>
      </c>
      <c r="CA81" s="61">
        <v>0</v>
      </c>
      <c r="CB81" s="61">
        <v>0</v>
      </c>
    </row>
    <row r="82" spans="2:80" hidden="1" outlineLevel="1" x14ac:dyDescent="0.35">
      <c r="B82" s="60" t="s">
        <v>39</v>
      </c>
      <c r="C82" s="43"/>
      <c r="D82" s="43"/>
      <c r="E82" s="44">
        <v>2770883.9299545512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0</v>
      </c>
      <c r="L82" s="61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1">
        <v>0</v>
      </c>
      <c r="S82" s="61">
        <v>0</v>
      </c>
      <c r="T82" s="61">
        <v>0</v>
      </c>
      <c r="U82" s="61">
        <v>0</v>
      </c>
      <c r="V82" s="61">
        <v>0</v>
      </c>
      <c r="W82" s="61">
        <v>0</v>
      </c>
      <c r="X82" s="61">
        <v>681.99531044625667</v>
      </c>
      <c r="Y82" s="61">
        <v>1186.4849921462273</v>
      </c>
      <c r="Z82" s="61">
        <v>0</v>
      </c>
      <c r="AA82" s="61">
        <v>0</v>
      </c>
      <c r="AB82" s="61">
        <v>0</v>
      </c>
      <c r="AC82" s="61">
        <v>0</v>
      </c>
      <c r="AD82" s="61">
        <v>0</v>
      </c>
      <c r="AE82" s="61">
        <v>0</v>
      </c>
      <c r="AF82" s="61">
        <v>0</v>
      </c>
      <c r="AG82" s="61">
        <v>0</v>
      </c>
      <c r="AH82" s="61">
        <v>0</v>
      </c>
      <c r="AI82" s="61">
        <v>0</v>
      </c>
      <c r="AJ82" s="61">
        <v>0</v>
      </c>
      <c r="AK82" s="61">
        <v>0</v>
      </c>
      <c r="AL82" s="61">
        <v>9126.928346254037</v>
      </c>
      <c r="AM82" s="61">
        <v>14472.436812211999</v>
      </c>
      <c r="AN82" s="61">
        <v>19330.044467035572</v>
      </c>
      <c r="AO82" s="61">
        <v>22327.13827651443</v>
      </c>
      <c r="AP82" s="61">
        <v>16184.88035149202</v>
      </c>
      <c r="AQ82" s="61">
        <v>8222.8308028969659</v>
      </c>
      <c r="AR82" s="61">
        <v>11045.593615831745</v>
      </c>
      <c r="AS82" s="61">
        <v>12518.339431275979</v>
      </c>
      <c r="AT82" s="61">
        <v>7609.186713128538</v>
      </c>
      <c r="AU82" s="61">
        <v>0</v>
      </c>
      <c r="AV82" s="61">
        <v>0</v>
      </c>
      <c r="AW82" s="61">
        <v>147583.05371940066</v>
      </c>
      <c r="AX82" s="61">
        <v>178367.49924955427</v>
      </c>
      <c r="AY82" s="61">
        <v>200523.46710565739</v>
      </c>
      <c r="AZ82" s="61">
        <v>287105.50083834794</v>
      </c>
      <c r="BA82" s="61">
        <v>327137.91975920351</v>
      </c>
      <c r="BB82" s="61">
        <v>430174.06258157617</v>
      </c>
      <c r="BC82" s="61">
        <v>472955.07845044869</v>
      </c>
      <c r="BD82" s="61">
        <v>328441.02670170041</v>
      </c>
      <c r="BE82" s="61">
        <v>275890.4624294283</v>
      </c>
      <c r="BF82" s="61">
        <v>0</v>
      </c>
      <c r="BG82" s="61">
        <v>0</v>
      </c>
      <c r="BH82" s="61">
        <v>0</v>
      </c>
      <c r="BI82" s="61">
        <v>0</v>
      </c>
      <c r="BJ82" s="61">
        <v>0</v>
      </c>
      <c r="BK82" s="61">
        <v>0</v>
      </c>
      <c r="BL82" s="61">
        <v>0</v>
      </c>
      <c r="BM82" s="61">
        <v>0</v>
      </c>
      <c r="BN82" s="61">
        <v>0</v>
      </c>
      <c r="BO82" s="61">
        <v>0</v>
      </c>
      <c r="BP82" s="61">
        <v>0</v>
      </c>
      <c r="BQ82" s="61">
        <v>0</v>
      </c>
      <c r="BR82" s="61">
        <v>0</v>
      </c>
      <c r="BS82" s="61">
        <v>0</v>
      </c>
      <c r="BT82" s="61">
        <v>0</v>
      </c>
      <c r="BU82" s="61">
        <v>0</v>
      </c>
      <c r="BV82" s="61">
        <v>0</v>
      </c>
      <c r="BW82" s="61">
        <v>0</v>
      </c>
      <c r="BX82" s="61">
        <v>0</v>
      </c>
      <c r="BY82" s="61">
        <v>0</v>
      </c>
      <c r="BZ82" s="61">
        <v>0</v>
      </c>
      <c r="CA82" s="61">
        <v>0</v>
      </c>
      <c r="CB82" s="61">
        <v>0</v>
      </c>
    </row>
    <row r="83" spans="2:80" hidden="1" outlineLevel="1" x14ac:dyDescent="0.35">
      <c r="B83" s="60" t="s">
        <v>40</v>
      </c>
      <c r="C83" s="43"/>
      <c r="D83" s="43"/>
      <c r="E83" s="44">
        <v>327671.81818334246</v>
      </c>
      <c r="F83" s="61">
        <v>0</v>
      </c>
      <c r="G83" s="61">
        <v>0</v>
      </c>
      <c r="H83" s="61">
        <v>0</v>
      </c>
      <c r="I83" s="61">
        <v>0</v>
      </c>
      <c r="J83" s="61">
        <v>0</v>
      </c>
      <c r="K83" s="61">
        <v>0</v>
      </c>
      <c r="L83" s="61">
        <v>0</v>
      </c>
      <c r="M83" s="61">
        <v>0</v>
      </c>
      <c r="N83" s="61">
        <v>0</v>
      </c>
      <c r="O83" s="61">
        <v>0</v>
      </c>
      <c r="P83" s="61">
        <v>0</v>
      </c>
      <c r="Q83" s="61">
        <v>0</v>
      </c>
      <c r="R83" s="61">
        <v>0</v>
      </c>
      <c r="S83" s="61">
        <v>0</v>
      </c>
      <c r="T83" s="61">
        <v>0</v>
      </c>
      <c r="U83" s="61">
        <v>0</v>
      </c>
      <c r="V83" s="61">
        <v>0</v>
      </c>
      <c r="W83" s="61">
        <v>0</v>
      </c>
      <c r="X83" s="61">
        <v>0</v>
      </c>
      <c r="Y83" s="61">
        <v>0</v>
      </c>
      <c r="Z83" s="61">
        <v>0</v>
      </c>
      <c r="AA83" s="61">
        <v>0</v>
      </c>
      <c r="AB83" s="61">
        <v>0</v>
      </c>
      <c r="AC83" s="61">
        <v>0</v>
      </c>
      <c r="AD83" s="61">
        <v>0</v>
      </c>
      <c r="AE83" s="61">
        <v>0</v>
      </c>
      <c r="AF83" s="61">
        <v>0</v>
      </c>
      <c r="AG83" s="61">
        <v>0</v>
      </c>
      <c r="AH83" s="61">
        <v>0</v>
      </c>
      <c r="AI83" s="61">
        <v>0</v>
      </c>
      <c r="AJ83" s="61">
        <v>0</v>
      </c>
      <c r="AK83" s="61">
        <v>0</v>
      </c>
      <c r="AL83" s="61">
        <v>1312.40349974267</v>
      </c>
      <c r="AM83" s="61">
        <v>1312.40349974267</v>
      </c>
      <c r="AN83" s="61">
        <v>1312.40349974267</v>
      </c>
      <c r="AO83" s="61">
        <v>1312.40349974267</v>
      </c>
      <c r="AP83" s="61">
        <v>1312.40349974267</v>
      </c>
      <c r="AQ83" s="61">
        <v>0</v>
      </c>
      <c r="AR83" s="61">
        <v>0</v>
      </c>
      <c r="AS83" s="61">
        <v>0</v>
      </c>
      <c r="AT83" s="61">
        <v>0</v>
      </c>
      <c r="AU83" s="61">
        <v>0</v>
      </c>
      <c r="AV83" s="61">
        <v>126279.74096078362</v>
      </c>
      <c r="AW83" s="61">
        <v>176996.10815868303</v>
      </c>
      <c r="AX83" s="61">
        <v>17833.951565162519</v>
      </c>
      <c r="AY83" s="61">
        <v>0</v>
      </c>
      <c r="AZ83" s="61">
        <v>0</v>
      </c>
      <c r="BA83" s="61">
        <v>0</v>
      </c>
      <c r="BB83" s="61">
        <v>0</v>
      </c>
      <c r="BC83" s="61">
        <v>0</v>
      </c>
      <c r="BD83" s="61">
        <v>0</v>
      </c>
      <c r="BE83" s="61">
        <v>0</v>
      </c>
      <c r="BF83" s="61">
        <v>0</v>
      </c>
      <c r="BG83" s="61">
        <v>0</v>
      </c>
      <c r="BH83" s="61">
        <v>0</v>
      </c>
      <c r="BI83" s="61">
        <v>0</v>
      </c>
      <c r="BJ83" s="61">
        <v>0</v>
      </c>
      <c r="BK83" s="61">
        <v>0</v>
      </c>
      <c r="BL83" s="61">
        <v>0</v>
      </c>
      <c r="BM83" s="61">
        <v>0</v>
      </c>
      <c r="BN83" s="61">
        <v>0</v>
      </c>
      <c r="BO83" s="61">
        <v>0</v>
      </c>
      <c r="BP83" s="61">
        <v>0</v>
      </c>
      <c r="BQ83" s="61">
        <v>0</v>
      </c>
      <c r="BR83" s="61">
        <v>0</v>
      </c>
      <c r="BS83" s="61">
        <v>0</v>
      </c>
      <c r="BT83" s="61">
        <v>0</v>
      </c>
      <c r="BU83" s="61">
        <v>0</v>
      </c>
      <c r="BV83" s="61">
        <v>0</v>
      </c>
      <c r="BW83" s="61">
        <v>0</v>
      </c>
      <c r="BX83" s="61">
        <v>0</v>
      </c>
      <c r="BY83" s="61">
        <v>0</v>
      </c>
      <c r="BZ83" s="61">
        <v>0</v>
      </c>
      <c r="CA83" s="61">
        <v>0</v>
      </c>
      <c r="CB83" s="61">
        <v>0</v>
      </c>
    </row>
    <row r="84" spans="2:80" hidden="1" outlineLevel="1" x14ac:dyDescent="0.35">
      <c r="B84" s="60" t="s">
        <v>41</v>
      </c>
      <c r="C84" s="43"/>
      <c r="D84" s="43"/>
      <c r="E84" s="44">
        <v>148461.82459724593</v>
      </c>
      <c r="F84" s="61">
        <v>0</v>
      </c>
      <c r="G84" s="61">
        <v>0</v>
      </c>
      <c r="H84" s="61">
        <v>0</v>
      </c>
      <c r="I84" s="61">
        <v>0</v>
      </c>
      <c r="J84" s="61">
        <v>121.14493843778493</v>
      </c>
      <c r="K84" s="61">
        <v>121.14493843778493</v>
      </c>
      <c r="L84" s="61">
        <v>121.14493843778493</v>
      </c>
      <c r="M84" s="61">
        <v>121.14493843778493</v>
      </c>
      <c r="N84" s="61">
        <v>121.14493843778493</v>
      </c>
      <c r="O84" s="61">
        <v>121.14493843778493</v>
      </c>
      <c r="P84" s="61">
        <v>121.14493843778493</v>
      </c>
      <c r="Q84" s="61">
        <v>121.14493843778493</v>
      </c>
      <c r="R84" s="61">
        <v>121.14493843778493</v>
      </c>
      <c r="S84" s="61">
        <v>121.14493843778493</v>
      </c>
      <c r="T84" s="61">
        <v>121.14493843778493</v>
      </c>
      <c r="U84" s="61">
        <v>121.14493843778493</v>
      </c>
      <c r="V84" s="61">
        <v>121.14493843778493</v>
      </c>
      <c r="W84" s="61">
        <v>121.14493843778493</v>
      </c>
      <c r="X84" s="61">
        <v>121.14493843778493</v>
      </c>
      <c r="Y84" s="61">
        <v>121.14493843778493</v>
      </c>
      <c r="Z84" s="61">
        <v>121.14493843778493</v>
      </c>
      <c r="AA84" s="61">
        <v>121.14493843778493</v>
      </c>
      <c r="AB84" s="61">
        <v>121.14493843778493</v>
      </c>
      <c r="AC84" s="61">
        <v>121.14493843778493</v>
      </c>
      <c r="AD84" s="61">
        <v>121.14493843778493</v>
      </c>
      <c r="AE84" s="61">
        <v>121.14493843778493</v>
      </c>
      <c r="AF84" s="61">
        <v>121.14493843778493</v>
      </c>
      <c r="AG84" s="61">
        <v>121.14493843778493</v>
      </c>
      <c r="AH84" s="61">
        <v>121.14493843778493</v>
      </c>
      <c r="AI84" s="61">
        <v>121.14493843778493</v>
      </c>
      <c r="AJ84" s="61">
        <v>0</v>
      </c>
      <c r="AK84" s="61">
        <v>0</v>
      </c>
      <c r="AL84" s="61">
        <v>0</v>
      </c>
      <c r="AM84" s="61">
        <v>0</v>
      </c>
      <c r="AN84" s="61">
        <v>0</v>
      </c>
      <c r="AO84" s="61">
        <v>0</v>
      </c>
      <c r="AP84" s="61">
        <v>0</v>
      </c>
      <c r="AQ84" s="61">
        <v>0</v>
      </c>
      <c r="AR84" s="61">
        <v>0</v>
      </c>
      <c r="AS84" s="61">
        <v>0</v>
      </c>
      <c r="AT84" s="61">
        <v>0</v>
      </c>
      <c r="AU84" s="61">
        <v>0</v>
      </c>
      <c r="AV84" s="61">
        <v>0</v>
      </c>
      <c r="AW84" s="61">
        <v>16145.784021984835</v>
      </c>
      <c r="AX84" s="61">
        <v>16145.784021984835</v>
      </c>
      <c r="AY84" s="61">
        <v>16145.784021984835</v>
      </c>
      <c r="AZ84" s="61">
        <v>16145.784021984835</v>
      </c>
      <c r="BA84" s="61">
        <v>16145.784021984835</v>
      </c>
      <c r="BB84" s="61">
        <v>16145.784021984835</v>
      </c>
      <c r="BC84" s="61">
        <v>16145.784021984835</v>
      </c>
      <c r="BD84" s="61">
        <v>16145.784021984835</v>
      </c>
      <c r="BE84" s="61">
        <v>16145.784021984835</v>
      </c>
      <c r="BF84" s="61">
        <v>0</v>
      </c>
      <c r="BG84" s="61">
        <v>0</v>
      </c>
      <c r="BH84" s="61">
        <v>0</v>
      </c>
      <c r="BI84" s="61">
        <v>0</v>
      </c>
      <c r="BJ84" s="61">
        <v>0</v>
      </c>
      <c r="BK84" s="61">
        <v>0</v>
      </c>
      <c r="BL84" s="61">
        <v>0</v>
      </c>
      <c r="BM84" s="61">
        <v>0</v>
      </c>
      <c r="BN84" s="61">
        <v>0</v>
      </c>
      <c r="BO84" s="61">
        <v>0</v>
      </c>
      <c r="BP84" s="61">
        <v>0</v>
      </c>
      <c r="BQ84" s="61">
        <v>0</v>
      </c>
      <c r="BR84" s="61">
        <v>0</v>
      </c>
      <c r="BS84" s="61">
        <v>0</v>
      </c>
      <c r="BT84" s="61">
        <v>0</v>
      </c>
      <c r="BU84" s="61">
        <v>0</v>
      </c>
      <c r="BV84" s="61">
        <v>0</v>
      </c>
      <c r="BW84" s="61">
        <v>0</v>
      </c>
      <c r="BX84" s="61">
        <v>0</v>
      </c>
      <c r="BY84" s="61">
        <v>0</v>
      </c>
      <c r="BZ84" s="61">
        <v>0</v>
      </c>
      <c r="CA84" s="61">
        <v>0</v>
      </c>
      <c r="CB84" s="61">
        <v>0</v>
      </c>
    </row>
    <row r="85" spans="2:80" hidden="1" outlineLevel="1" x14ac:dyDescent="0.35">
      <c r="B85" s="60" t="s">
        <v>42</v>
      </c>
      <c r="C85" s="43"/>
      <c r="D85" s="43"/>
      <c r="E85" s="44">
        <v>71312.403499742679</v>
      </c>
      <c r="F85" s="61">
        <v>0</v>
      </c>
      <c r="G85" s="61">
        <v>0</v>
      </c>
      <c r="H85" s="61">
        <v>0</v>
      </c>
      <c r="I85" s="61">
        <v>0</v>
      </c>
      <c r="J85" s="61">
        <v>0</v>
      </c>
      <c r="K85" s="61">
        <v>0</v>
      </c>
      <c r="L85" s="61">
        <v>0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1">
        <v>0</v>
      </c>
      <c r="S85" s="61">
        <v>0</v>
      </c>
      <c r="T85" s="61">
        <v>0</v>
      </c>
      <c r="U85" s="61">
        <v>0</v>
      </c>
      <c r="V85" s="61">
        <v>0</v>
      </c>
      <c r="W85" s="61">
        <v>218.73391662377833</v>
      </c>
      <c r="X85" s="61">
        <v>218.73391662377833</v>
      </c>
      <c r="Y85" s="61">
        <v>218.73391662377833</v>
      </c>
      <c r="Z85" s="61">
        <v>218.73391662377833</v>
      </c>
      <c r="AA85" s="61">
        <v>218.73391662377833</v>
      </c>
      <c r="AB85" s="61">
        <v>218.73391662377833</v>
      </c>
      <c r="AC85" s="61">
        <v>0</v>
      </c>
      <c r="AD85" s="61">
        <v>0</v>
      </c>
      <c r="AE85" s="61">
        <v>0</v>
      </c>
      <c r="AF85" s="61">
        <v>0</v>
      </c>
      <c r="AG85" s="61">
        <v>0</v>
      </c>
      <c r="AH85" s="61">
        <v>0</v>
      </c>
      <c r="AI85" s="61">
        <v>0</v>
      </c>
      <c r="AJ85" s="61">
        <v>0</v>
      </c>
      <c r="AK85" s="61">
        <v>0</v>
      </c>
      <c r="AL85" s="61">
        <v>0</v>
      </c>
      <c r="AM85" s="61">
        <v>0</v>
      </c>
      <c r="AN85" s="61">
        <v>0</v>
      </c>
      <c r="AO85" s="61">
        <v>0</v>
      </c>
      <c r="AP85" s="61">
        <v>0</v>
      </c>
      <c r="AQ85" s="61">
        <v>0</v>
      </c>
      <c r="AR85" s="61">
        <v>0</v>
      </c>
      <c r="AS85" s="61">
        <v>0</v>
      </c>
      <c r="AT85" s="61">
        <v>0</v>
      </c>
      <c r="AU85" s="61">
        <v>0</v>
      </c>
      <c r="AV85" s="61">
        <v>0</v>
      </c>
      <c r="AW85" s="61">
        <v>7777.7777777777783</v>
      </c>
      <c r="AX85" s="61">
        <v>7777.7777777777783</v>
      </c>
      <c r="AY85" s="61">
        <v>7777.7777777777783</v>
      </c>
      <c r="AZ85" s="61">
        <v>7777.7777777777783</v>
      </c>
      <c r="BA85" s="61">
        <v>7777.7777777777783</v>
      </c>
      <c r="BB85" s="61">
        <v>7777.7777777777783</v>
      </c>
      <c r="BC85" s="61">
        <v>7777.7777777777783</v>
      </c>
      <c r="BD85" s="61">
        <v>7777.7777777777783</v>
      </c>
      <c r="BE85" s="61">
        <v>7777.7777777777783</v>
      </c>
      <c r="BF85" s="61">
        <v>0</v>
      </c>
      <c r="BG85" s="61">
        <v>0</v>
      </c>
      <c r="BH85" s="61">
        <v>0</v>
      </c>
      <c r="BI85" s="61">
        <v>0</v>
      </c>
      <c r="BJ85" s="61">
        <v>0</v>
      </c>
      <c r="BK85" s="61">
        <v>0</v>
      </c>
      <c r="BL85" s="61">
        <v>0</v>
      </c>
      <c r="BM85" s="61">
        <v>0</v>
      </c>
      <c r="BN85" s="61">
        <v>0</v>
      </c>
      <c r="BO85" s="61">
        <v>0</v>
      </c>
      <c r="BP85" s="61">
        <v>0</v>
      </c>
      <c r="BQ85" s="61">
        <v>0</v>
      </c>
      <c r="BR85" s="61">
        <v>0</v>
      </c>
      <c r="BS85" s="61">
        <v>0</v>
      </c>
      <c r="BT85" s="61">
        <v>0</v>
      </c>
      <c r="BU85" s="61">
        <v>0</v>
      </c>
      <c r="BV85" s="61">
        <v>0</v>
      </c>
      <c r="BW85" s="61">
        <v>0</v>
      </c>
      <c r="BX85" s="61">
        <v>0</v>
      </c>
      <c r="BY85" s="61">
        <v>0</v>
      </c>
      <c r="BZ85" s="61">
        <v>0</v>
      </c>
      <c r="CA85" s="61">
        <v>0</v>
      </c>
      <c r="CB85" s="61">
        <v>0</v>
      </c>
    </row>
    <row r="86" spans="2:80" hidden="1" outlineLevel="1" x14ac:dyDescent="0.35">
      <c r="B86" s="60" t="s">
        <v>43</v>
      </c>
      <c r="C86" s="43"/>
      <c r="D86" s="43"/>
      <c r="E86" s="44">
        <v>302538.96479375003</v>
      </c>
      <c r="F86" s="61">
        <v>0</v>
      </c>
      <c r="G86" s="61">
        <v>0</v>
      </c>
      <c r="H86" s="61">
        <v>0</v>
      </c>
      <c r="I86" s="61">
        <v>0</v>
      </c>
      <c r="J86" s="61">
        <v>0</v>
      </c>
      <c r="K86" s="61">
        <v>0</v>
      </c>
      <c r="L86" s="61">
        <v>0</v>
      </c>
      <c r="M86" s="61">
        <v>0</v>
      </c>
      <c r="N86" s="61">
        <v>0</v>
      </c>
      <c r="O86" s="61">
        <v>0</v>
      </c>
      <c r="P86" s="61">
        <v>0</v>
      </c>
      <c r="Q86" s="61">
        <v>0</v>
      </c>
      <c r="R86" s="61">
        <v>0</v>
      </c>
      <c r="S86" s="61">
        <v>0</v>
      </c>
      <c r="T86" s="61">
        <v>0</v>
      </c>
      <c r="U86" s="61">
        <v>0</v>
      </c>
      <c r="V86" s="61">
        <v>0</v>
      </c>
      <c r="W86" s="61">
        <v>0</v>
      </c>
      <c r="X86" s="61">
        <v>0</v>
      </c>
      <c r="Y86" s="61">
        <v>0</v>
      </c>
      <c r="Z86" s="61">
        <v>0</v>
      </c>
      <c r="AA86" s="61">
        <v>0</v>
      </c>
      <c r="AB86" s="61">
        <v>0</v>
      </c>
      <c r="AC86" s="61">
        <v>0</v>
      </c>
      <c r="AD86" s="61">
        <v>0</v>
      </c>
      <c r="AE86" s="61">
        <v>0</v>
      </c>
      <c r="AF86" s="61">
        <v>0</v>
      </c>
      <c r="AG86" s="61">
        <v>0</v>
      </c>
      <c r="AH86" s="61">
        <v>0</v>
      </c>
      <c r="AI86" s="61">
        <v>0</v>
      </c>
      <c r="AJ86" s="61">
        <v>0</v>
      </c>
      <c r="AK86" s="61">
        <v>0</v>
      </c>
      <c r="AL86" s="61">
        <v>0</v>
      </c>
      <c r="AM86" s="61">
        <v>0</v>
      </c>
      <c r="AN86" s="61">
        <v>0</v>
      </c>
      <c r="AO86" s="61">
        <v>0</v>
      </c>
      <c r="AP86" s="61">
        <v>0</v>
      </c>
      <c r="AQ86" s="61">
        <v>0</v>
      </c>
      <c r="AR86" s="61">
        <v>0</v>
      </c>
      <c r="AS86" s="61">
        <v>0</v>
      </c>
      <c r="AT86" s="61">
        <v>0</v>
      </c>
      <c r="AU86" s="61">
        <v>0</v>
      </c>
      <c r="AV86" s="61">
        <v>0</v>
      </c>
      <c r="AW86" s="61">
        <v>0</v>
      </c>
      <c r="AX86" s="61">
        <v>0</v>
      </c>
      <c r="AY86" s="61">
        <v>0</v>
      </c>
      <c r="AZ86" s="61">
        <v>0</v>
      </c>
      <c r="BA86" s="61">
        <v>0</v>
      </c>
      <c r="BB86" s="61">
        <v>0</v>
      </c>
      <c r="BC86" s="61">
        <v>0</v>
      </c>
      <c r="BD86" s="61">
        <v>0</v>
      </c>
      <c r="BE86" s="61">
        <v>302538.96479375003</v>
      </c>
      <c r="BF86" s="61">
        <v>0</v>
      </c>
      <c r="BG86" s="61">
        <v>0</v>
      </c>
      <c r="BH86" s="61">
        <v>0</v>
      </c>
      <c r="BI86" s="61">
        <v>0</v>
      </c>
      <c r="BJ86" s="61">
        <v>0</v>
      </c>
      <c r="BK86" s="61">
        <v>0</v>
      </c>
      <c r="BL86" s="61">
        <v>0</v>
      </c>
      <c r="BM86" s="61">
        <v>0</v>
      </c>
      <c r="BN86" s="61">
        <v>0</v>
      </c>
      <c r="BO86" s="61">
        <v>0</v>
      </c>
      <c r="BP86" s="61">
        <v>0</v>
      </c>
      <c r="BQ86" s="61">
        <v>0</v>
      </c>
      <c r="BR86" s="61">
        <v>0</v>
      </c>
      <c r="BS86" s="61">
        <v>0</v>
      </c>
      <c r="BT86" s="61">
        <v>0</v>
      </c>
      <c r="BU86" s="61">
        <v>0</v>
      </c>
      <c r="BV86" s="61">
        <v>0</v>
      </c>
      <c r="BW86" s="61">
        <v>0</v>
      </c>
      <c r="BX86" s="61">
        <v>0</v>
      </c>
      <c r="BY86" s="61">
        <v>0</v>
      </c>
      <c r="BZ86" s="61">
        <v>0</v>
      </c>
      <c r="CA86" s="61">
        <v>0</v>
      </c>
      <c r="CB86" s="61">
        <v>0</v>
      </c>
    </row>
    <row r="87" spans="2:80" hidden="1" outlineLevel="1" x14ac:dyDescent="0.35">
      <c r="B87" s="64" t="s">
        <v>44</v>
      </c>
      <c r="C87" s="65"/>
      <c r="D87" s="65"/>
      <c r="E87" s="44">
        <v>0</v>
      </c>
      <c r="F87" s="66">
        <v>0</v>
      </c>
      <c r="G87" s="66">
        <v>0</v>
      </c>
      <c r="H87" s="61">
        <v>0</v>
      </c>
      <c r="I87" s="61">
        <v>0</v>
      </c>
      <c r="J87" s="61">
        <v>0</v>
      </c>
      <c r="K87" s="61">
        <v>0</v>
      </c>
      <c r="L87" s="61">
        <v>0</v>
      </c>
      <c r="M87" s="61">
        <v>0</v>
      </c>
      <c r="N87" s="61">
        <v>0</v>
      </c>
      <c r="O87" s="61">
        <v>0</v>
      </c>
      <c r="P87" s="61">
        <v>0</v>
      </c>
      <c r="Q87" s="61">
        <v>0</v>
      </c>
      <c r="R87" s="61">
        <v>0</v>
      </c>
      <c r="S87" s="61">
        <v>0</v>
      </c>
      <c r="T87" s="61">
        <v>0</v>
      </c>
      <c r="U87" s="61">
        <v>0</v>
      </c>
      <c r="V87" s="61">
        <v>0</v>
      </c>
      <c r="W87" s="61">
        <v>0</v>
      </c>
      <c r="X87" s="61">
        <v>0</v>
      </c>
      <c r="Y87" s="61">
        <v>0</v>
      </c>
      <c r="Z87" s="61">
        <v>0</v>
      </c>
      <c r="AA87" s="61">
        <v>0</v>
      </c>
      <c r="AB87" s="61">
        <v>0</v>
      </c>
      <c r="AC87" s="61">
        <v>0</v>
      </c>
      <c r="AD87" s="61">
        <v>0</v>
      </c>
      <c r="AE87" s="61">
        <v>0</v>
      </c>
      <c r="AF87" s="61">
        <v>0</v>
      </c>
      <c r="AG87" s="61">
        <v>0</v>
      </c>
      <c r="AH87" s="61">
        <v>0</v>
      </c>
      <c r="AI87" s="61">
        <v>0</v>
      </c>
      <c r="AJ87" s="61">
        <v>0</v>
      </c>
      <c r="AK87" s="61">
        <v>0</v>
      </c>
      <c r="AL87" s="61">
        <v>0</v>
      </c>
      <c r="AM87" s="61">
        <v>0</v>
      </c>
      <c r="AN87" s="61">
        <v>0</v>
      </c>
      <c r="AO87" s="61">
        <v>0</v>
      </c>
      <c r="AP87" s="61">
        <v>0</v>
      </c>
      <c r="AQ87" s="61">
        <v>0</v>
      </c>
      <c r="AR87" s="61">
        <v>0</v>
      </c>
      <c r="AS87" s="61">
        <v>0</v>
      </c>
      <c r="AT87" s="61">
        <v>0</v>
      </c>
      <c r="AU87" s="61">
        <v>0</v>
      </c>
      <c r="AV87" s="61">
        <v>0</v>
      </c>
      <c r="AW87" s="61">
        <v>0</v>
      </c>
      <c r="AX87" s="61">
        <v>0</v>
      </c>
      <c r="AY87" s="61">
        <v>0</v>
      </c>
      <c r="AZ87" s="61">
        <v>0</v>
      </c>
      <c r="BA87" s="61">
        <v>0</v>
      </c>
      <c r="BB87" s="61">
        <v>0</v>
      </c>
      <c r="BC87" s="61">
        <v>0</v>
      </c>
      <c r="BD87" s="61">
        <v>0</v>
      </c>
      <c r="BE87" s="61">
        <v>0</v>
      </c>
      <c r="BF87" s="61">
        <v>0</v>
      </c>
      <c r="BG87" s="61">
        <v>0</v>
      </c>
      <c r="BH87" s="61">
        <v>0</v>
      </c>
      <c r="BI87" s="61">
        <v>0</v>
      </c>
      <c r="BJ87" s="61">
        <v>0</v>
      </c>
      <c r="BK87" s="61">
        <v>0</v>
      </c>
      <c r="BL87" s="61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</row>
    <row r="88" spans="2:80" hidden="1" outlineLevel="1" x14ac:dyDescent="0.35">
      <c r="B88" s="60" t="s">
        <v>45</v>
      </c>
      <c r="C88" s="43"/>
      <c r="D88" s="43"/>
      <c r="E88" s="44">
        <v>57781.092959402784</v>
      </c>
      <c r="F88" s="61">
        <v>0</v>
      </c>
      <c r="G88" s="61">
        <v>0</v>
      </c>
      <c r="H88" s="61">
        <v>0</v>
      </c>
      <c r="I88" s="61">
        <v>0</v>
      </c>
      <c r="J88" s="61">
        <v>0</v>
      </c>
      <c r="K88" s="61">
        <v>0</v>
      </c>
      <c r="L88" s="61">
        <v>0</v>
      </c>
      <c r="M88" s="61">
        <v>0</v>
      </c>
      <c r="N88" s="61">
        <v>0</v>
      </c>
      <c r="O88" s="61">
        <v>0</v>
      </c>
      <c r="P88" s="61">
        <v>0</v>
      </c>
      <c r="Q88" s="61">
        <v>0</v>
      </c>
      <c r="R88" s="61">
        <v>0</v>
      </c>
      <c r="S88" s="61">
        <v>0</v>
      </c>
      <c r="T88" s="61">
        <v>0</v>
      </c>
      <c r="U88" s="61">
        <v>0</v>
      </c>
      <c r="V88" s="61">
        <v>0</v>
      </c>
      <c r="W88" s="61">
        <v>1345.95</v>
      </c>
      <c r="X88" s="61">
        <v>1222.3461806706605</v>
      </c>
      <c r="Y88" s="61">
        <v>1224.8640136679096</v>
      </c>
      <c r="Z88" s="61">
        <v>1227.3870329888878</v>
      </c>
      <c r="AA88" s="61">
        <v>1229.915249316573</v>
      </c>
      <c r="AB88" s="61">
        <v>1232.4486733559479</v>
      </c>
      <c r="AC88" s="61">
        <v>1234.9873158340463</v>
      </c>
      <c r="AD88" s="61">
        <v>1237.5311874999968</v>
      </c>
      <c r="AE88" s="61">
        <v>1240.080299125071</v>
      </c>
      <c r="AF88" s="61">
        <v>1242.634661502726</v>
      </c>
      <c r="AG88" s="61">
        <v>1245.1942854486531</v>
      </c>
      <c r="AH88" s="61">
        <v>1247.7591818008209</v>
      </c>
      <c r="AI88" s="61">
        <v>1250.3293614195236</v>
      </c>
      <c r="AJ88" s="61">
        <v>1252.9048351874249</v>
      </c>
      <c r="AK88" s="61">
        <v>1255.4856140096051</v>
      </c>
      <c r="AL88" s="61">
        <v>1258.071708813608</v>
      </c>
      <c r="AM88" s="61">
        <v>1260.6631305494852</v>
      </c>
      <c r="AN88" s="61">
        <v>1263.2598901898446</v>
      </c>
      <c r="AO88" s="61">
        <v>1265.861998729895</v>
      </c>
      <c r="AP88" s="61">
        <v>1268.4694671874947</v>
      </c>
      <c r="AQ88" s="61">
        <v>1271.0823066031955</v>
      </c>
      <c r="AR88" s="61">
        <v>1273.7005280402921</v>
      </c>
      <c r="AS88" s="61">
        <v>1276.3241425848673</v>
      </c>
      <c r="AT88" s="61">
        <v>1278.9531613458396</v>
      </c>
      <c r="AU88" s="61">
        <v>1281.5875954550097</v>
      </c>
      <c r="AV88" s="61">
        <v>1284.2274560671087</v>
      </c>
      <c r="AW88" s="61">
        <v>1286.8727543598436</v>
      </c>
      <c r="AX88" s="61">
        <v>3382.1993304559128</v>
      </c>
      <c r="AY88" s="61">
        <v>3389.1661073086243</v>
      </c>
      <c r="AZ88" s="61">
        <v>3396.1472345809802</v>
      </c>
      <c r="BA88" s="61">
        <v>3403.1427418324965</v>
      </c>
      <c r="BB88" s="61">
        <v>3410.1526586835748</v>
      </c>
      <c r="BC88" s="61">
        <v>3417.177014815632</v>
      </c>
      <c r="BD88" s="61">
        <v>3424.2158399712225</v>
      </c>
      <c r="BE88" s="61">
        <v>0</v>
      </c>
      <c r="BF88" s="61">
        <v>0</v>
      </c>
      <c r="BG88" s="61">
        <v>0</v>
      </c>
      <c r="BH88" s="61">
        <v>0</v>
      </c>
      <c r="BI88" s="61">
        <v>0</v>
      </c>
      <c r="BJ88" s="61">
        <v>0</v>
      </c>
      <c r="BK88" s="61">
        <v>0</v>
      </c>
      <c r="BL88" s="61">
        <v>0</v>
      </c>
      <c r="BM88" s="61">
        <v>0</v>
      </c>
      <c r="BN88" s="61">
        <v>0</v>
      </c>
      <c r="BO88" s="61">
        <v>0</v>
      </c>
      <c r="BP88" s="61">
        <v>0</v>
      </c>
      <c r="BQ88" s="61">
        <v>0</v>
      </c>
      <c r="BR88" s="61">
        <v>0</v>
      </c>
      <c r="BS88" s="61">
        <v>0</v>
      </c>
      <c r="BT88" s="61">
        <v>0</v>
      </c>
      <c r="BU88" s="61">
        <v>0</v>
      </c>
      <c r="BV88" s="61">
        <v>0</v>
      </c>
      <c r="BW88" s="61">
        <v>0</v>
      </c>
      <c r="BX88" s="61">
        <v>0</v>
      </c>
      <c r="BY88" s="61">
        <v>0</v>
      </c>
      <c r="BZ88" s="61">
        <v>0</v>
      </c>
      <c r="CA88" s="61">
        <v>0</v>
      </c>
      <c r="CB88" s="61">
        <v>0</v>
      </c>
    </row>
    <row r="89" spans="2:80" hidden="1" outlineLevel="1" x14ac:dyDescent="0.35">
      <c r="B89" s="64" t="s">
        <v>46</v>
      </c>
      <c r="C89" s="65"/>
      <c r="D89" s="65"/>
      <c r="E89" s="44">
        <v>0</v>
      </c>
      <c r="F89" s="66">
        <v>0</v>
      </c>
      <c r="G89" s="66">
        <v>0</v>
      </c>
      <c r="H89" s="81">
        <v>0</v>
      </c>
      <c r="I89" s="81">
        <v>0</v>
      </c>
      <c r="J89" s="81">
        <v>0</v>
      </c>
      <c r="K89" s="81">
        <v>0</v>
      </c>
      <c r="L89" s="81">
        <v>0</v>
      </c>
      <c r="M89" s="81">
        <v>0</v>
      </c>
      <c r="N89" s="81">
        <v>0</v>
      </c>
      <c r="O89" s="81">
        <v>0</v>
      </c>
      <c r="P89" s="81">
        <v>0</v>
      </c>
      <c r="Q89" s="81">
        <v>0</v>
      </c>
      <c r="R89" s="81">
        <v>0</v>
      </c>
      <c r="S89" s="81">
        <v>0</v>
      </c>
      <c r="T89" s="81">
        <v>0</v>
      </c>
      <c r="U89" s="81">
        <v>0</v>
      </c>
      <c r="V89" s="81">
        <v>0</v>
      </c>
      <c r="W89" s="81">
        <v>0</v>
      </c>
      <c r="X89" s="81">
        <v>0</v>
      </c>
      <c r="Y89" s="81">
        <v>0</v>
      </c>
      <c r="Z89" s="81">
        <v>0</v>
      </c>
      <c r="AA89" s="81">
        <v>0</v>
      </c>
      <c r="AB89" s="81">
        <v>0</v>
      </c>
      <c r="AC89" s="81">
        <v>0</v>
      </c>
      <c r="AD89" s="81">
        <v>0</v>
      </c>
      <c r="AE89" s="81">
        <v>0</v>
      </c>
      <c r="AF89" s="81">
        <v>0</v>
      </c>
      <c r="AG89" s="81">
        <v>0</v>
      </c>
      <c r="AH89" s="81">
        <v>0</v>
      </c>
      <c r="AI89" s="81">
        <v>0</v>
      </c>
      <c r="AJ89" s="81">
        <v>0</v>
      </c>
      <c r="AK89" s="81">
        <v>0</v>
      </c>
      <c r="AL89" s="81">
        <v>0</v>
      </c>
      <c r="AM89" s="81">
        <v>0</v>
      </c>
      <c r="AN89" s="81">
        <v>0</v>
      </c>
      <c r="AO89" s="81">
        <v>0</v>
      </c>
      <c r="AP89" s="81">
        <v>0</v>
      </c>
      <c r="AQ89" s="81">
        <v>0</v>
      </c>
      <c r="AR89" s="81">
        <v>0</v>
      </c>
      <c r="AS89" s="81">
        <v>0</v>
      </c>
      <c r="AT89" s="81">
        <v>0</v>
      </c>
      <c r="AU89" s="81">
        <v>0</v>
      </c>
      <c r="AV89" s="81">
        <v>0</v>
      </c>
      <c r="AW89" s="81">
        <v>0</v>
      </c>
      <c r="AX89" s="81">
        <v>0</v>
      </c>
      <c r="AY89" s="81">
        <v>0</v>
      </c>
      <c r="AZ89" s="81">
        <v>0</v>
      </c>
      <c r="BA89" s="81">
        <v>0</v>
      </c>
      <c r="BB89" s="81">
        <v>0</v>
      </c>
      <c r="BC89" s="81">
        <v>0</v>
      </c>
      <c r="BD89" s="81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</row>
    <row r="90" spans="2:80" hidden="1" outlineLevel="1" x14ac:dyDescent="0.35">
      <c r="B90" s="60" t="s">
        <v>47</v>
      </c>
      <c r="C90" s="43"/>
      <c r="D90" s="43"/>
      <c r="E90" s="73"/>
      <c r="F90" s="61">
        <v>0</v>
      </c>
      <c r="G90" s="61">
        <v>0</v>
      </c>
      <c r="H90" s="61">
        <v>0</v>
      </c>
      <c r="I90" s="61">
        <v>0</v>
      </c>
      <c r="J90" s="61">
        <v>0</v>
      </c>
      <c r="K90" s="61">
        <v>0</v>
      </c>
      <c r="L90" s="61">
        <v>0</v>
      </c>
      <c r="M90" s="61">
        <v>0</v>
      </c>
      <c r="N90" s="61">
        <v>0</v>
      </c>
      <c r="O90" s="61">
        <v>0</v>
      </c>
      <c r="P90" s="61">
        <v>0</v>
      </c>
      <c r="Q90" s="61">
        <v>0</v>
      </c>
      <c r="R90" s="61">
        <v>0</v>
      </c>
      <c r="S90" s="61">
        <v>0</v>
      </c>
      <c r="T90" s="61">
        <v>0</v>
      </c>
      <c r="U90" s="61">
        <v>0</v>
      </c>
      <c r="V90" s="61">
        <v>0</v>
      </c>
      <c r="W90" s="61">
        <v>0</v>
      </c>
      <c r="X90" s="61">
        <v>0</v>
      </c>
      <c r="Y90" s="61">
        <v>0</v>
      </c>
      <c r="Z90" s="61">
        <v>0</v>
      </c>
      <c r="AA90" s="61">
        <v>0</v>
      </c>
      <c r="AB90" s="61">
        <v>0</v>
      </c>
      <c r="AC90" s="61">
        <v>0</v>
      </c>
      <c r="AD90" s="61">
        <v>0</v>
      </c>
      <c r="AE90" s="61">
        <v>0</v>
      </c>
      <c r="AF90" s="61">
        <v>0</v>
      </c>
      <c r="AG90" s="61">
        <v>0</v>
      </c>
      <c r="AH90" s="61">
        <v>0</v>
      </c>
      <c r="AI90" s="61">
        <v>0</v>
      </c>
      <c r="AJ90" s="61">
        <v>0</v>
      </c>
      <c r="AK90" s="61">
        <v>0</v>
      </c>
      <c r="AL90" s="61">
        <v>0</v>
      </c>
      <c r="AM90" s="61">
        <v>0</v>
      </c>
      <c r="AN90" s="61">
        <v>0</v>
      </c>
      <c r="AO90" s="61">
        <v>0</v>
      </c>
      <c r="AP90" s="61">
        <v>0</v>
      </c>
      <c r="AQ90" s="61">
        <v>0</v>
      </c>
      <c r="AR90" s="61">
        <v>0</v>
      </c>
      <c r="AS90" s="61">
        <v>0</v>
      </c>
      <c r="AT90" s="61">
        <v>0</v>
      </c>
      <c r="AU90" s="61">
        <v>0</v>
      </c>
      <c r="AV90" s="61">
        <v>0</v>
      </c>
      <c r="AW90" s="61">
        <v>0</v>
      </c>
      <c r="AX90" s="61">
        <v>0</v>
      </c>
      <c r="AY90" s="61">
        <v>0</v>
      </c>
      <c r="AZ90" s="61">
        <v>0</v>
      </c>
      <c r="BA90" s="61">
        <v>0</v>
      </c>
      <c r="BB90" s="61"/>
      <c r="BC90" s="61">
        <v>0</v>
      </c>
      <c r="BD90" s="61">
        <v>0</v>
      </c>
      <c r="BE90" s="61">
        <v>0</v>
      </c>
      <c r="BF90" s="61">
        <v>0</v>
      </c>
      <c r="BG90" s="61">
        <v>0</v>
      </c>
      <c r="BH90" s="61">
        <v>0</v>
      </c>
      <c r="BI90" s="61">
        <v>0</v>
      </c>
      <c r="BJ90" s="61">
        <v>0</v>
      </c>
      <c r="BK90" s="61">
        <v>0</v>
      </c>
      <c r="BL90" s="61">
        <v>0</v>
      </c>
      <c r="BM90" s="61">
        <v>0</v>
      </c>
      <c r="BN90" s="61">
        <v>0</v>
      </c>
      <c r="BO90" s="61">
        <v>0</v>
      </c>
      <c r="BP90" s="61">
        <v>0</v>
      </c>
      <c r="BQ90" s="61">
        <v>0</v>
      </c>
      <c r="BR90" s="61">
        <v>0</v>
      </c>
      <c r="BS90" s="61">
        <v>0</v>
      </c>
      <c r="BT90" s="61">
        <v>0</v>
      </c>
      <c r="BU90" s="61">
        <v>0</v>
      </c>
      <c r="BV90" s="61">
        <v>0</v>
      </c>
      <c r="BW90" s="61">
        <v>0</v>
      </c>
      <c r="BX90" s="61">
        <v>0</v>
      </c>
      <c r="BY90" s="61">
        <v>0</v>
      </c>
      <c r="BZ90" s="61">
        <v>0</v>
      </c>
      <c r="CA90" s="61">
        <v>0</v>
      </c>
      <c r="CB90" s="61">
        <v>0</v>
      </c>
    </row>
    <row r="91" spans="2:80" ht="15" hidden="1" outlineLevel="1" thickTop="1" x14ac:dyDescent="0.35">
      <c r="B91" s="53" t="s">
        <v>48</v>
      </c>
      <c r="C91" s="53"/>
      <c r="D91" s="53"/>
      <c r="E91" s="75">
        <v>4321143.7040740168</v>
      </c>
      <c r="F91" s="74">
        <v>0</v>
      </c>
      <c r="G91" s="74">
        <v>0</v>
      </c>
      <c r="H91" s="74">
        <v>1451.246836965036</v>
      </c>
      <c r="I91" s="74">
        <v>53787.755018013406</v>
      </c>
      <c r="J91" s="74">
        <v>373.53022684983682</v>
      </c>
      <c r="K91" s="74">
        <v>373.53022684983682</v>
      </c>
      <c r="L91" s="74">
        <v>373.53022684983682</v>
      </c>
      <c r="M91" s="74">
        <v>373.53022684983682</v>
      </c>
      <c r="N91" s="74">
        <v>373.53022684983682</v>
      </c>
      <c r="O91" s="74">
        <v>373.53022684983682</v>
      </c>
      <c r="P91" s="74">
        <v>373.53022684983682</v>
      </c>
      <c r="Q91" s="74">
        <v>373.53022684983682</v>
      </c>
      <c r="R91" s="74">
        <v>373.53022684983682</v>
      </c>
      <c r="S91" s="74">
        <v>373.53022684983682</v>
      </c>
      <c r="T91" s="74">
        <v>373.53022684983682</v>
      </c>
      <c r="U91" s="74">
        <v>373.53022684983682</v>
      </c>
      <c r="V91" s="74">
        <v>373.53022684983682</v>
      </c>
      <c r="W91" s="74">
        <v>520148.09187150002</v>
      </c>
      <c r="X91" s="74">
        <v>2496.6056345905322</v>
      </c>
      <c r="Y91" s="74">
        <v>3003.6131492877521</v>
      </c>
      <c r="Z91" s="74">
        <v>1819.6511764625029</v>
      </c>
      <c r="AA91" s="74">
        <v>1822.1793927901881</v>
      </c>
      <c r="AB91" s="74">
        <v>1824.7128168295631</v>
      </c>
      <c r="AC91" s="74">
        <v>1608.5175426838832</v>
      </c>
      <c r="AD91" s="74">
        <v>1611.0614143498337</v>
      </c>
      <c r="AE91" s="74">
        <v>1613.6105259749079</v>
      </c>
      <c r="AF91" s="74">
        <v>1616.1648883525627</v>
      </c>
      <c r="AG91" s="74">
        <v>1618.72451229849</v>
      </c>
      <c r="AH91" s="74">
        <v>1621.2894086506576</v>
      </c>
      <c r="AI91" s="74">
        <v>1623.8595882693603</v>
      </c>
      <c r="AJ91" s="74">
        <v>1252.9048351874249</v>
      </c>
      <c r="AK91" s="74">
        <v>1255.4856140096051</v>
      </c>
      <c r="AL91" s="74">
        <v>11697.403554810315</v>
      </c>
      <c r="AM91" s="74">
        <v>17045.503442504156</v>
      </c>
      <c r="AN91" s="74">
        <v>21905.707856968089</v>
      </c>
      <c r="AO91" s="74">
        <v>24905.403774986997</v>
      </c>
      <c r="AP91" s="74">
        <v>18765.753318422183</v>
      </c>
      <c r="AQ91" s="74">
        <v>9493.9131095001612</v>
      </c>
      <c r="AR91" s="74">
        <v>12319.294143872037</v>
      </c>
      <c r="AS91" s="74">
        <v>13794.663573860846</v>
      </c>
      <c r="AT91" s="74">
        <v>8888.1398744743783</v>
      </c>
      <c r="AU91" s="74">
        <v>1281.5875954550097</v>
      </c>
      <c r="AV91" s="74">
        <v>127563.96841685072</v>
      </c>
      <c r="AW91" s="74">
        <v>356732.12676601321</v>
      </c>
      <c r="AX91" s="74">
        <v>230449.7422787424</v>
      </c>
      <c r="AY91" s="74">
        <v>234778.72534653571</v>
      </c>
      <c r="AZ91" s="74">
        <v>321367.74020649859</v>
      </c>
      <c r="BA91" s="74">
        <v>361407.15463460563</v>
      </c>
      <c r="BB91" s="74">
        <v>464450.30737382942</v>
      </c>
      <c r="BC91" s="74">
        <v>507238.34759883396</v>
      </c>
      <c r="BD91" s="74">
        <v>362731.33467524126</v>
      </c>
      <c r="BE91" s="74">
        <v>609295.51935674797</v>
      </c>
      <c r="BF91" s="74">
        <v>0</v>
      </c>
      <c r="BG91" s="74">
        <v>0</v>
      </c>
      <c r="BH91" s="74">
        <v>0</v>
      </c>
      <c r="BI91" s="74">
        <v>0</v>
      </c>
      <c r="BJ91" s="74">
        <v>0</v>
      </c>
      <c r="BK91" s="74">
        <v>0</v>
      </c>
      <c r="BL91" s="74">
        <v>0</v>
      </c>
      <c r="BM91" s="74">
        <v>0</v>
      </c>
      <c r="BN91" s="74">
        <v>0</v>
      </c>
      <c r="BO91" s="74">
        <v>0</v>
      </c>
      <c r="BP91" s="74">
        <v>0</v>
      </c>
      <c r="BQ91" s="74">
        <v>0</v>
      </c>
      <c r="BR91" s="74">
        <v>0</v>
      </c>
      <c r="BS91" s="74">
        <v>0</v>
      </c>
      <c r="BT91" s="74">
        <v>0</v>
      </c>
      <c r="BU91" s="74">
        <v>0</v>
      </c>
      <c r="BV91" s="74">
        <v>0</v>
      </c>
      <c r="BW91" s="74">
        <v>0</v>
      </c>
      <c r="BX91" s="74">
        <v>0</v>
      </c>
      <c r="BY91" s="74">
        <v>0</v>
      </c>
      <c r="BZ91" s="74">
        <v>0</v>
      </c>
      <c r="CA91" s="74">
        <v>0</v>
      </c>
      <c r="CB91" s="74">
        <v>0</v>
      </c>
    </row>
    <row r="92" spans="2:80" hidden="1" outlineLevel="1" x14ac:dyDescent="0.35">
      <c r="B92" s="25"/>
      <c r="C92" s="25"/>
      <c r="D92" s="25"/>
      <c r="E92" s="30" t="s">
        <v>29</v>
      </c>
      <c r="F92" s="30">
        <v>0</v>
      </c>
      <c r="G92" s="30">
        <v>0</v>
      </c>
      <c r="H92" s="30">
        <v>1451.246836965036</v>
      </c>
      <c r="I92" s="30">
        <v>55239.001854978444</v>
      </c>
      <c r="J92" s="30">
        <v>55612.532081828278</v>
      </c>
      <c r="K92" s="30">
        <v>55986.062308678112</v>
      </c>
      <c r="L92" s="30">
        <v>56359.592535527947</v>
      </c>
      <c r="M92" s="30">
        <v>56733.122762377781</v>
      </c>
      <c r="N92" s="30">
        <v>57106.652989227616</v>
      </c>
      <c r="O92" s="30">
        <v>57480.18321607745</v>
      </c>
      <c r="P92" s="30">
        <v>57853.713442927285</v>
      </c>
      <c r="Q92" s="30">
        <v>58227.243669777119</v>
      </c>
      <c r="R92" s="30">
        <v>58600.773896626954</v>
      </c>
      <c r="S92" s="30">
        <v>58974.304123476788</v>
      </c>
      <c r="T92" s="30">
        <v>59347.834350326622</v>
      </c>
      <c r="U92" s="30">
        <v>59721.364577176457</v>
      </c>
      <c r="V92" s="30">
        <v>60094.894804026291</v>
      </c>
      <c r="W92" s="30">
        <v>580242.98667552625</v>
      </c>
      <c r="X92" s="30">
        <v>582739.59231011674</v>
      </c>
      <c r="Y92" s="30">
        <v>585743.2054594045</v>
      </c>
      <c r="Z92" s="30">
        <v>587562.85663586704</v>
      </c>
      <c r="AA92" s="30">
        <v>589385.03602865722</v>
      </c>
      <c r="AB92" s="30">
        <v>591209.74884548679</v>
      </c>
      <c r="AC92" s="30">
        <v>592818.26638817065</v>
      </c>
      <c r="AD92" s="30">
        <v>594429.32780252048</v>
      </c>
      <c r="AE92" s="30">
        <v>596042.93832849537</v>
      </c>
      <c r="AF92" s="30">
        <v>597659.10321684787</v>
      </c>
      <c r="AG92" s="30">
        <v>599277.82772914635</v>
      </c>
      <c r="AH92" s="30">
        <v>600899.11713779706</v>
      </c>
      <c r="AI92" s="30">
        <v>602522.97672606644</v>
      </c>
      <c r="AJ92" s="30">
        <v>603775.88156125392</v>
      </c>
      <c r="AK92" s="30">
        <v>605031.36717526347</v>
      </c>
      <c r="AL92" s="30">
        <v>616728.7707300738</v>
      </c>
      <c r="AM92" s="30">
        <v>633774.27417257801</v>
      </c>
      <c r="AN92" s="30">
        <v>655679.98202954605</v>
      </c>
      <c r="AO92" s="30">
        <v>680585.38580453303</v>
      </c>
      <c r="AP92" s="30">
        <v>699351.13912295527</v>
      </c>
      <c r="AQ92" s="30">
        <v>708845.05223245546</v>
      </c>
      <c r="AR92" s="30">
        <v>721164.34637632745</v>
      </c>
      <c r="AS92" s="30">
        <v>734959.00995018834</v>
      </c>
      <c r="AT92" s="30">
        <v>743847.14982466272</v>
      </c>
      <c r="AU92" s="30">
        <v>745128.73742011772</v>
      </c>
      <c r="AV92" s="30">
        <v>872692.7058369685</v>
      </c>
      <c r="AW92" s="30">
        <v>1229424.8326029817</v>
      </c>
      <c r="AX92" s="30">
        <v>1459874.5748817241</v>
      </c>
      <c r="AY92" s="30">
        <v>1694653.3002282598</v>
      </c>
      <c r="AZ92" s="30">
        <v>2016021.0404347584</v>
      </c>
      <c r="BA92" s="30">
        <v>2377428.1950693643</v>
      </c>
      <c r="BB92" s="30">
        <v>2841878.5024431935</v>
      </c>
      <c r="BC92" s="30">
        <v>3349116.8500420274</v>
      </c>
      <c r="BD92" s="30">
        <v>3711848.1847172687</v>
      </c>
      <c r="BE92" s="30">
        <v>4321143.7040740168</v>
      </c>
      <c r="BF92" s="30">
        <v>4321143.7040740168</v>
      </c>
      <c r="BG92" s="30">
        <v>4321143.7040740168</v>
      </c>
      <c r="BH92" s="30">
        <v>4321143.7040740168</v>
      </c>
      <c r="BI92" s="30">
        <v>4321143.7040740168</v>
      </c>
      <c r="BJ92" s="30">
        <v>4321143.7040740168</v>
      </c>
      <c r="BK92" s="30">
        <v>4321143.7040740168</v>
      </c>
      <c r="BL92" s="30">
        <v>4321143.7040740168</v>
      </c>
      <c r="BM92" s="30">
        <v>4321143.7040740168</v>
      </c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2:80" hidden="1" outlineLevel="1" x14ac:dyDescent="0.35">
      <c r="B93" s="25"/>
      <c r="C93" s="25"/>
      <c r="D93" s="25"/>
      <c r="E93" s="29">
        <v>687375.29592598323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</v>
      </c>
      <c r="S93" s="32">
        <v>0</v>
      </c>
      <c r="T93" s="32">
        <v>0</v>
      </c>
      <c r="U93" s="32">
        <v>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0</v>
      </c>
      <c r="AW93" s="32">
        <v>0</v>
      </c>
      <c r="AX93" s="32">
        <v>0</v>
      </c>
      <c r="AY93" s="32">
        <v>0</v>
      </c>
      <c r="AZ93" s="32">
        <v>0</v>
      </c>
      <c r="BA93" s="32">
        <v>0</v>
      </c>
      <c r="BB93" s="32">
        <v>0</v>
      </c>
      <c r="BC93" s="32">
        <v>0</v>
      </c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</row>
    <row r="94" spans="2:80" hidden="1" outlineLevel="1" x14ac:dyDescent="0.35">
      <c r="AU94" s="76">
        <v>86698.655428415004</v>
      </c>
    </row>
    <row r="95" spans="2:80" hidden="1" outlineLevel="1" x14ac:dyDescent="0.35">
      <c r="B95" s="35" t="s">
        <v>49</v>
      </c>
      <c r="C95" s="24"/>
      <c r="D95" s="24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</row>
    <row r="96" spans="2:80" hidden="1" outlineLevel="1" x14ac:dyDescent="0.35">
      <c r="B96" s="36" t="s">
        <v>31</v>
      </c>
      <c r="C96" s="37"/>
      <c r="D96" s="37"/>
      <c r="E96" s="38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</row>
    <row r="97" spans="2:80" hidden="1" outlineLevel="1" x14ac:dyDescent="0.35">
      <c r="B97" s="40" t="s">
        <v>32</v>
      </c>
      <c r="C97" s="41"/>
      <c r="D97" s="41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</row>
    <row r="98" spans="2:80" hidden="1" outlineLevel="1" x14ac:dyDescent="0.35">
      <c r="B98" s="43" t="s">
        <v>33</v>
      </c>
      <c r="C98" s="43"/>
      <c r="D98" s="43"/>
      <c r="E98" s="44">
        <v>4466000</v>
      </c>
      <c r="F98" s="45">
        <v>0</v>
      </c>
      <c r="G98" s="45">
        <v>0</v>
      </c>
      <c r="H98" s="45">
        <v>0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46">
        <v>0</v>
      </c>
      <c r="Q98" s="46">
        <v>0</v>
      </c>
      <c r="R98" s="46">
        <v>0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46">
        <v>0</v>
      </c>
      <c r="AA98" s="46">
        <v>0</v>
      </c>
      <c r="AB98" s="46">
        <v>0</v>
      </c>
      <c r="AC98" s="46">
        <v>0</v>
      </c>
      <c r="AD98" s="46">
        <v>0</v>
      </c>
      <c r="AE98" s="46">
        <v>0</v>
      </c>
      <c r="AF98" s="46">
        <v>0</v>
      </c>
      <c r="AG98" s="46">
        <v>0</v>
      </c>
      <c r="AH98" s="46">
        <v>0</v>
      </c>
      <c r="AI98" s="46">
        <v>0</v>
      </c>
      <c r="AJ98" s="46">
        <v>0</v>
      </c>
      <c r="AK98" s="46">
        <v>0</v>
      </c>
      <c r="AL98" s="46">
        <v>0</v>
      </c>
      <c r="AM98" s="46">
        <v>0</v>
      </c>
      <c r="AN98" s="46">
        <v>0</v>
      </c>
      <c r="AO98" s="46">
        <v>4466000</v>
      </c>
      <c r="AP98" s="46">
        <v>0</v>
      </c>
      <c r="AQ98" s="46">
        <v>0</v>
      </c>
      <c r="AR98" s="46">
        <v>0</v>
      </c>
      <c r="AS98" s="46">
        <v>0</v>
      </c>
      <c r="AT98" s="46">
        <v>0</v>
      </c>
      <c r="AU98" s="46">
        <v>0</v>
      </c>
      <c r="AV98" s="46">
        <v>0</v>
      </c>
      <c r="AW98" s="46">
        <v>0</v>
      </c>
      <c r="AX98" s="46">
        <v>0</v>
      </c>
      <c r="AY98" s="46">
        <v>0</v>
      </c>
      <c r="AZ98" s="46">
        <v>0</v>
      </c>
      <c r="BA98" s="46">
        <v>0</v>
      </c>
      <c r="BB98" s="46">
        <v>0</v>
      </c>
      <c r="BC98" s="48">
        <v>0</v>
      </c>
      <c r="BD98" s="48">
        <v>0</v>
      </c>
      <c r="BE98" s="48">
        <v>0</v>
      </c>
      <c r="BF98" s="48">
        <v>0</v>
      </c>
      <c r="BG98" s="48">
        <v>0</v>
      </c>
      <c r="BH98" s="48">
        <v>0</v>
      </c>
      <c r="BI98" s="48">
        <v>0</v>
      </c>
      <c r="BJ98" s="48">
        <v>0</v>
      </c>
      <c r="BK98" s="48">
        <v>0</v>
      </c>
      <c r="BL98" s="48">
        <v>0</v>
      </c>
      <c r="BM98" s="48"/>
      <c r="BN98" s="48">
        <v>0</v>
      </c>
      <c r="BO98" s="48">
        <v>0</v>
      </c>
      <c r="BP98" s="48">
        <v>0</v>
      </c>
      <c r="BQ98" s="48">
        <v>0</v>
      </c>
      <c r="BR98" s="48">
        <v>0</v>
      </c>
      <c r="BS98" s="48">
        <v>0</v>
      </c>
      <c r="BT98" s="48">
        <v>0</v>
      </c>
      <c r="BU98" s="48">
        <v>0</v>
      </c>
      <c r="BV98" s="48">
        <v>0</v>
      </c>
      <c r="BW98" s="48">
        <v>0</v>
      </c>
      <c r="BX98" s="48">
        <v>0</v>
      </c>
      <c r="BY98" s="48">
        <v>0</v>
      </c>
      <c r="BZ98" s="48">
        <v>0</v>
      </c>
      <c r="CA98" s="48">
        <v>0</v>
      </c>
      <c r="CB98" s="48">
        <v>0</v>
      </c>
    </row>
    <row r="99" spans="2:80" hidden="1" outlineLevel="1" x14ac:dyDescent="0.35">
      <c r="B99" s="49" t="s">
        <v>34</v>
      </c>
      <c r="C99" s="49"/>
      <c r="D99" s="49"/>
      <c r="E99" s="44">
        <v>0</v>
      </c>
      <c r="F99" s="50">
        <v>0</v>
      </c>
      <c r="G99" s="50">
        <v>0</v>
      </c>
      <c r="H99" s="50">
        <v>0</v>
      </c>
      <c r="I99" s="50">
        <v>0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50">
        <v>0</v>
      </c>
      <c r="S99" s="50">
        <v>0</v>
      </c>
      <c r="T99" s="50">
        <v>0</v>
      </c>
      <c r="U99" s="50">
        <v>0</v>
      </c>
      <c r="V99" s="50">
        <v>0</v>
      </c>
      <c r="W99" s="50">
        <v>0</v>
      </c>
      <c r="X99" s="50">
        <v>0</v>
      </c>
      <c r="Y99" s="50">
        <v>0</v>
      </c>
      <c r="Z99" s="50">
        <v>0</v>
      </c>
      <c r="AA99" s="50">
        <v>0</v>
      </c>
      <c r="AB99" s="50">
        <v>0</v>
      </c>
      <c r="AC99" s="50">
        <v>0</v>
      </c>
      <c r="AD99" s="50">
        <v>0</v>
      </c>
      <c r="AE99" s="50">
        <v>0</v>
      </c>
      <c r="AF99" s="50">
        <v>0</v>
      </c>
      <c r="AG99" s="50">
        <v>0</v>
      </c>
      <c r="AH99" s="50">
        <v>0</v>
      </c>
      <c r="AI99" s="50">
        <v>0</v>
      </c>
      <c r="AJ99" s="50">
        <v>0</v>
      </c>
      <c r="AK99" s="50">
        <v>0</v>
      </c>
      <c r="AL99" s="50">
        <v>0</v>
      </c>
      <c r="AM99" s="50">
        <v>0</v>
      </c>
      <c r="AN99" s="50">
        <v>0</v>
      </c>
      <c r="AO99" s="50">
        <v>0</v>
      </c>
      <c r="AP99" s="50">
        <v>0</v>
      </c>
      <c r="AQ99" s="50">
        <v>0</v>
      </c>
      <c r="AR99" s="50">
        <v>0</v>
      </c>
      <c r="AS99" s="50">
        <v>0</v>
      </c>
      <c r="AT99" s="50">
        <v>0</v>
      </c>
      <c r="AU99" s="50">
        <v>0</v>
      </c>
      <c r="AV99" s="50">
        <v>0</v>
      </c>
      <c r="AW99" s="50">
        <v>0</v>
      </c>
      <c r="AX99" s="50">
        <v>0</v>
      </c>
      <c r="AY99" s="50">
        <v>0</v>
      </c>
      <c r="AZ99" s="50">
        <v>0</v>
      </c>
      <c r="BA99" s="50">
        <v>0</v>
      </c>
      <c r="BB99" s="50">
        <v>0</v>
      </c>
      <c r="BC99" s="52">
        <v>0</v>
      </c>
      <c r="BD99" s="52">
        <v>0</v>
      </c>
      <c r="BE99" s="52">
        <v>0</v>
      </c>
      <c r="BF99" s="52">
        <v>0</v>
      </c>
      <c r="BG99" s="52">
        <v>0</v>
      </c>
      <c r="BH99" s="52">
        <v>0</v>
      </c>
      <c r="BI99" s="52">
        <v>0</v>
      </c>
      <c r="BJ99" s="52">
        <v>0</v>
      </c>
      <c r="BK99" s="52">
        <v>0</v>
      </c>
      <c r="BL99" s="52">
        <v>0</v>
      </c>
      <c r="BM99" s="52"/>
      <c r="BN99" s="52">
        <v>0</v>
      </c>
      <c r="BO99" s="52">
        <v>0</v>
      </c>
      <c r="BP99" s="52">
        <v>0</v>
      </c>
      <c r="BQ99" s="52">
        <v>0</v>
      </c>
      <c r="BR99" s="52">
        <v>0</v>
      </c>
      <c r="BS99" s="52">
        <v>0</v>
      </c>
      <c r="BT99" s="52">
        <v>0</v>
      </c>
      <c r="BU99" s="52">
        <v>0</v>
      </c>
      <c r="BV99" s="52">
        <v>0</v>
      </c>
      <c r="BW99" s="52">
        <v>0</v>
      </c>
      <c r="BX99" s="52">
        <v>0</v>
      </c>
      <c r="BY99" s="52">
        <v>0</v>
      </c>
      <c r="BZ99" s="52">
        <v>0</v>
      </c>
      <c r="CA99" s="52">
        <v>0</v>
      </c>
      <c r="CB99" s="52">
        <v>0</v>
      </c>
    </row>
    <row r="100" spans="2:80" ht="15" hidden="1" outlineLevel="1" thickTop="1" x14ac:dyDescent="0.35">
      <c r="B100" s="53" t="s">
        <v>35</v>
      </c>
      <c r="C100" s="53"/>
      <c r="D100" s="53"/>
      <c r="E100" s="54">
        <v>4466000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4466000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55">
        <v>0</v>
      </c>
      <c r="BP100" s="55">
        <v>0</v>
      </c>
      <c r="BQ100" s="55">
        <v>0</v>
      </c>
      <c r="BR100" s="55">
        <v>0</v>
      </c>
      <c r="BS100" s="55">
        <v>0</v>
      </c>
      <c r="BT100" s="55">
        <v>0</v>
      </c>
      <c r="BU100" s="55">
        <v>0</v>
      </c>
      <c r="BV100" s="55">
        <v>0</v>
      </c>
      <c r="BW100" s="55">
        <v>0</v>
      </c>
      <c r="BX100" s="55">
        <v>0</v>
      </c>
      <c r="BY100" s="55">
        <v>0</v>
      </c>
      <c r="BZ100" s="55">
        <v>0</v>
      </c>
      <c r="CA100" s="55">
        <v>0</v>
      </c>
      <c r="CB100" s="55">
        <v>0</v>
      </c>
    </row>
    <row r="101" spans="2:80" hidden="1" outlineLevel="1" x14ac:dyDescent="0.35">
      <c r="B101" s="56" t="s">
        <v>36</v>
      </c>
      <c r="C101" s="57"/>
      <c r="D101" s="57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</row>
    <row r="102" spans="2:80" hidden="1" outlineLevel="1" x14ac:dyDescent="0.35">
      <c r="B102" s="59" t="s">
        <v>37</v>
      </c>
      <c r="C102" s="43"/>
      <c r="D102" s="43"/>
      <c r="E102" s="44">
        <v>3713780.194910666</v>
      </c>
      <c r="F102" s="82">
        <v>3140.2273957769385</v>
      </c>
      <c r="G102" s="82">
        <v>3140.2273957769385</v>
      </c>
      <c r="H102" s="82">
        <v>3140.2273957769385</v>
      </c>
      <c r="I102" s="82">
        <v>349160</v>
      </c>
      <c r="J102" s="82">
        <v>0</v>
      </c>
      <c r="K102" s="82">
        <v>0</v>
      </c>
      <c r="L102" s="82">
        <v>0</v>
      </c>
      <c r="M102" s="82">
        <v>0</v>
      </c>
      <c r="N102" s="82">
        <v>0</v>
      </c>
      <c r="O102" s="82">
        <v>0</v>
      </c>
      <c r="P102" s="82">
        <v>0</v>
      </c>
      <c r="Q102" s="82">
        <v>0</v>
      </c>
      <c r="R102" s="82">
        <v>0</v>
      </c>
      <c r="S102" s="82">
        <v>0</v>
      </c>
      <c r="T102" s="82">
        <v>0</v>
      </c>
      <c r="U102" s="82">
        <v>0</v>
      </c>
      <c r="V102" s="82">
        <v>0</v>
      </c>
      <c r="W102" s="82">
        <v>3355199.5127233351</v>
      </c>
      <c r="X102" s="82">
        <v>0</v>
      </c>
      <c r="Y102" s="82">
        <v>0</v>
      </c>
      <c r="Z102" s="82">
        <v>0</v>
      </c>
      <c r="AA102" s="82">
        <v>0</v>
      </c>
      <c r="AB102" s="82">
        <v>0</v>
      </c>
      <c r="AC102" s="82">
        <v>0</v>
      </c>
      <c r="AD102" s="82">
        <v>0</v>
      </c>
      <c r="AE102" s="82">
        <v>0</v>
      </c>
      <c r="AF102" s="82">
        <v>0</v>
      </c>
      <c r="AG102" s="82">
        <v>0</v>
      </c>
      <c r="AH102" s="82">
        <v>0</v>
      </c>
      <c r="AI102" s="82">
        <v>0</v>
      </c>
      <c r="AJ102" s="82">
        <v>0</v>
      </c>
      <c r="AK102" s="82">
        <v>0</v>
      </c>
      <c r="AL102" s="82">
        <v>0</v>
      </c>
      <c r="AM102" s="82">
        <v>0</v>
      </c>
      <c r="AN102" s="82">
        <v>0</v>
      </c>
      <c r="AO102" s="82">
        <v>0</v>
      </c>
      <c r="AP102" s="46">
        <v>0</v>
      </c>
      <c r="AQ102" s="46">
        <v>0</v>
      </c>
      <c r="AR102" s="46">
        <v>0</v>
      </c>
      <c r="AS102" s="46">
        <v>0</v>
      </c>
      <c r="AT102" s="46">
        <v>0</v>
      </c>
      <c r="AU102" s="46">
        <v>0</v>
      </c>
      <c r="AV102" s="46">
        <v>0</v>
      </c>
      <c r="AW102" s="46">
        <v>0</v>
      </c>
      <c r="AX102" s="46">
        <v>0</v>
      </c>
      <c r="AY102" s="46">
        <v>0</v>
      </c>
      <c r="AZ102" s="46">
        <v>0</v>
      </c>
      <c r="BA102" s="46">
        <v>0</v>
      </c>
      <c r="BB102" s="46">
        <v>0</v>
      </c>
      <c r="BC102" s="46">
        <v>0</v>
      </c>
      <c r="BD102" s="46">
        <v>0</v>
      </c>
      <c r="BE102" s="46">
        <v>0</v>
      </c>
      <c r="BF102" s="46">
        <v>0</v>
      </c>
      <c r="BG102" s="46">
        <v>0</v>
      </c>
      <c r="BH102" s="46">
        <v>0</v>
      </c>
      <c r="BI102" s="46">
        <v>0</v>
      </c>
      <c r="BJ102" s="46">
        <v>0</v>
      </c>
      <c r="BK102" s="46">
        <v>0</v>
      </c>
      <c r="BL102" s="46">
        <v>0</v>
      </c>
      <c r="BM102" s="46">
        <v>0</v>
      </c>
      <c r="BN102" s="46">
        <v>0</v>
      </c>
      <c r="BO102" s="46">
        <v>0</v>
      </c>
      <c r="BP102" s="46">
        <v>0</v>
      </c>
      <c r="BQ102" s="46">
        <v>0</v>
      </c>
      <c r="BR102" s="46">
        <v>0</v>
      </c>
      <c r="BS102" s="46">
        <v>0</v>
      </c>
      <c r="BT102" s="46">
        <v>0</v>
      </c>
      <c r="BU102" s="46">
        <v>0</v>
      </c>
      <c r="BV102" s="46">
        <v>0</v>
      </c>
      <c r="BW102" s="46">
        <v>0</v>
      </c>
      <c r="BX102" s="46">
        <v>0</v>
      </c>
      <c r="BY102" s="46">
        <v>0</v>
      </c>
      <c r="BZ102" s="46">
        <v>0</v>
      </c>
      <c r="CA102" s="46">
        <v>0</v>
      </c>
      <c r="CB102" s="46">
        <v>0</v>
      </c>
    </row>
    <row r="103" spans="2:80" hidden="1" outlineLevel="1" x14ac:dyDescent="0.35">
      <c r="B103" s="60" t="s">
        <v>38</v>
      </c>
      <c r="C103" s="43"/>
      <c r="D103" s="43"/>
      <c r="E103" s="44">
        <v>149999.99999999997</v>
      </c>
      <c r="F103" s="80">
        <v>0</v>
      </c>
      <c r="G103" s="80">
        <v>0</v>
      </c>
      <c r="H103" s="80">
        <v>0</v>
      </c>
      <c r="I103" s="80">
        <v>0</v>
      </c>
      <c r="J103" s="80">
        <v>10714.285714285714</v>
      </c>
      <c r="K103" s="80">
        <v>10714.285714285714</v>
      </c>
      <c r="L103" s="80">
        <v>10714.285714285714</v>
      </c>
      <c r="M103" s="80">
        <v>10714.285714285714</v>
      </c>
      <c r="N103" s="80">
        <v>10714.285714285714</v>
      </c>
      <c r="O103" s="80">
        <v>10714.285714285714</v>
      </c>
      <c r="P103" s="80">
        <v>10714.285714285714</v>
      </c>
      <c r="Q103" s="80">
        <v>10714.285714285714</v>
      </c>
      <c r="R103" s="80">
        <v>10714.285714285714</v>
      </c>
      <c r="S103" s="80">
        <v>10714.285714285714</v>
      </c>
      <c r="T103" s="80">
        <v>10714.285714285714</v>
      </c>
      <c r="U103" s="80">
        <v>10714.285714285714</v>
      </c>
      <c r="V103" s="80">
        <v>10714.285714285714</v>
      </c>
      <c r="W103" s="80">
        <v>10714.285714285714</v>
      </c>
      <c r="X103" s="80">
        <v>0</v>
      </c>
      <c r="Y103" s="80">
        <v>0</v>
      </c>
      <c r="Z103" s="80">
        <v>0</v>
      </c>
      <c r="AA103" s="80">
        <v>0</v>
      </c>
      <c r="AB103" s="80">
        <v>0</v>
      </c>
      <c r="AC103" s="80">
        <v>0</v>
      </c>
      <c r="AD103" s="80">
        <v>0</v>
      </c>
      <c r="AE103" s="80">
        <v>0</v>
      </c>
      <c r="AF103" s="80">
        <v>0</v>
      </c>
      <c r="AG103" s="80">
        <v>0</v>
      </c>
      <c r="AH103" s="80">
        <v>0</v>
      </c>
      <c r="AI103" s="80">
        <v>0</v>
      </c>
      <c r="AJ103" s="80">
        <v>0</v>
      </c>
      <c r="AK103" s="80">
        <v>0</v>
      </c>
      <c r="AL103" s="80">
        <v>0</v>
      </c>
      <c r="AM103" s="80">
        <v>0</v>
      </c>
      <c r="AN103" s="80">
        <v>0</v>
      </c>
      <c r="AO103" s="80">
        <v>0</v>
      </c>
      <c r="AP103" s="46">
        <v>0</v>
      </c>
      <c r="AQ103" s="46">
        <v>0</v>
      </c>
      <c r="AR103" s="46">
        <v>0</v>
      </c>
      <c r="AS103" s="46">
        <v>0</v>
      </c>
      <c r="AT103" s="46">
        <v>0</v>
      </c>
      <c r="AU103" s="46">
        <v>0</v>
      </c>
      <c r="AV103" s="46">
        <v>0</v>
      </c>
      <c r="AW103" s="46">
        <v>0</v>
      </c>
      <c r="AX103" s="46">
        <v>0</v>
      </c>
      <c r="AY103" s="46">
        <v>0</v>
      </c>
      <c r="AZ103" s="46">
        <v>0</v>
      </c>
      <c r="BA103" s="46">
        <v>0</v>
      </c>
      <c r="BB103" s="46">
        <v>0</v>
      </c>
      <c r="BC103" s="46">
        <v>0</v>
      </c>
      <c r="BD103" s="46">
        <v>0</v>
      </c>
      <c r="BE103" s="61">
        <v>0</v>
      </c>
      <c r="BF103" s="61">
        <v>0</v>
      </c>
      <c r="BG103" s="61">
        <v>0</v>
      </c>
      <c r="BH103" s="61">
        <v>0</v>
      </c>
      <c r="BI103" s="61">
        <v>0</v>
      </c>
      <c r="BJ103" s="61">
        <v>0</v>
      </c>
      <c r="BK103" s="61">
        <v>0</v>
      </c>
      <c r="BL103" s="61">
        <v>0</v>
      </c>
      <c r="BM103" s="61">
        <v>0</v>
      </c>
      <c r="BN103" s="61">
        <v>0</v>
      </c>
      <c r="BO103" s="61">
        <v>0</v>
      </c>
      <c r="BP103" s="61">
        <v>0</v>
      </c>
      <c r="BQ103" s="61">
        <v>0</v>
      </c>
      <c r="BR103" s="61">
        <v>0</v>
      </c>
      <c r="BS103" s="61">
        <v>0</v>
      </c>
      <c r="BT103" s="61">
        <v>0</v>
      </c>
      <c r="BU103" s="61">
        <v>0</v>
      </c>
      <c r="BV103" s="61">
        <v>0</v>
      </c>
      <c r="BW103" s="61">
        <v>0</v>
      </c>
      <c r="BX103" s="61">
        <v>0</v>
      </c>
      <c r="BY103" s="61">
        <v>0</v>
      </c>
      <c r="BZ103" s="61">
        <v>0</v>
      </c>
      <c r="CA103" s="61">
        <v>0</v>
      </c>
      <c r="CB103" s="61">
        <v>0</v>
      </c>
    </row>
    <row r="104" spans="2:80" hidden="1" outlineLevel="1" x14ac:dyDescent="0.35">
      <c r="B104" s="60" t="s">
        <v>39</v>
      </c>
      <c r="C104" s="43"/>
      <c r="D104" s="43"/>
      <c r="E104" s="44">
        <v>12129.128316188417</v>
      </c>
      <c r="F104" s="80">
        <v>0</v>
      </c>
      <c r="G104" s="80">
        <v>0</v>
      </c>
      <c r="H104" s="80">
        <v>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O104" s="80">
        <v>0</v>
      </c>
      <c r="P104" s="80">
        <v>0</v>
      </c>
      <c r="Q104" s="80">
        <v>0</v>
      </c>
      <c r="R104" s="80">
        <v>0</v>
      </c>
      <c r="S104" s="80">
        <v>0</v>
      </c>
      <c r="T104" s="80">
        <v>0</v>
      </c>
      <c r="U104" s="80">
        <v>0</v>
      </c>
      <c r="V104" s="80">
        <v>0</v>
      </c>
      <c r="W104" s="80">
        <v>0</v>
      </c>
      <c r="X104" s="80">
        <v>4427.1318354087716</v>
      </c>
      <c r="Y104" s="80">
        <v>7701.996480779645</v>
      </c>
      <c r="Z104" s="80">
        <v>0</v>
      </c>
      <c r="AA104" s="80">
        <v>0</v>
      </c>
      <c r="AB104" s="80">
        <v>0</v>
      </c>
      <c r="AC104" s="80">
        <v>0</v>
      </c>
      <c r="AD104" s="80">
        <v>0</v>
      </c>
      <c r="AE104" s="80">
        <v>0</v>
      </c>
      <c r="AF104" s="80">
        <v>0</v>
      </c>
      <c r="AG104" s="80">
        <v>0</v>
      </c>
      <c r="AH104" s="80">
        <v>0</v>
      </c>
      <c r="AI104" s="80">
        <v>0</v>
      </c>
      <c r="AJ104" s="80">
        <v>0</v>
      </c>
      <c r="AK104" s="80">
        <v>0</v>
      </c>
      <c r="AL104" s="80">
        <v>0</v>
      </c>
      <c r="AM104" s="80">
        <v>0</v>
      </c>
      <c r="AN104" s="80">
        <v>0</v>
      </c>
      <c r="AO104" s="80">
        <v>0</v>
      </c>
      <c r="AP104" s="46">
        <v>0</v>
      </c>
      <c r="AQ104" s="46">
        <v>0</v>
      </c>
      <c r="AR104" s="46">
        <v>0</v>
      </c>
      <c r="AS104" s="46">
        <v>0</v>
      </c>
      <c r="AT104" s="46">
        <v>0</v>
      </c>
      <c r="AU104" s="46">
        <v>0</v>
      </c>
      <c r="AV104" s="46">
        <v>0</v>
      </c>
      <c r="AW104" s="46">
        <v>0</v>
      </c>
      <c r="AX104" s="46">
        <v>0</v>
      </c>
      <c r="AY104" s="46">
        <v>0</v>
      </c>
      <c r="AZ104" s="46">
        <v>0</v>
      </c>
      <c r="BA104" s="46">
        <v>0</v>
      </c>
      <c r="BB104" s="46">
        <v>0</v>
      </c>
      <c r="BC104" s="46">
        <v>0</v>
      </c>
      <c r="BD104" s="46">
        <v>0</v>
      </c>
      <c r="BE104" s="61">
        <v>0</v>
      </c>
      <c r="BF104" s="61">
        <v>0</v>
      </c>
      <c r="BG104" s="61">
        <v>0</v>
      </c>
      <c r="BH104" s="61">
        <v>0</v>
      </c>
      <c r="BI104" s="61">
        <v>0</v>
      </c>
      <c r="BJ104" s="61">
        <v>0</v>
      </c>
      <c r="BK104" s="61">
        <v>0</v>
      </c>
      <c r="BL104" s="61">
        <v>0</v>
      </c>
      <c r="BM104" s="61">
        <v>0</v>
      </c>
      <c r="BN104" s="61">
        <v>0</v>
      </c>
      <c r="BO104" s="61">
        <v>0</v>
      </c>
      <c r="BP104" s="61">
        <v>0</v>
      </c>
      <c r="BQ104" s="61">
        <v>0</v>
      </c>
      <c r="BR104" s="61">
        <v>0</v>
      </c>
      <c r="BS104" s="61">
        <v>0</v>
      </c>
      <c r="BT104" s="61">
        <v>0</v>
      </c>
      <c r="BU104" s="61">
        <v>0</v>
      </c>
      <c r="BV104" s="61">
        <v>0</v>
      </c>
      <c r="BW104" s="61">
        <v>0</v>
      </c>
      <c r="BX104" s="61">
        <v>0</v>
      </c>
      <c r="BY104" s="61">
        <v>0</v>
      </c>
      <c r="BZ104" s="61">
        <v>0</v>
      </c>
      <c r="CA104" s="61">
        <v>0</v>
      </c>
      <c r="CB104" s="61">
        <v>0</v>
      </c>
    </row>
    <row r="105" spans="2:80" hidden="1" outlineLevel="1" x14ac:dyDescent="0.35">
      <c r="B105" s="60" t="s">
        <v>40</v>
      </c>
      <c r="C105" s="43"/>
      <c r="D105" s="43"/>
      <c r="E105" s="44">
        <v>46.697144017325549</v>
      </c>
      <c r="F105" s="80">
        <v>0</v>
      </c>
      <c r="G105" s="80">
        <v>0</v>
      </c>
      <c r="H105" s="80">
        <v>0</v>
      </c>
      <c r="I105" s="80">
        <v>0</v>
      </c>
      <c r="J105" s="80">
        <v>0</v>
      </c>
      <c r="K105" s="80">
        <v>0</v>
      </c>
      <c r="L105" s="80">
        <v>0</v>
      </c>
      <c r="M105" s="80">
        <v>0</v>
      </c>
      <c r="N105" s="80">
        <v>0</v>
      </c>
      <c r="O105" s="80">
        <v>0</v>
      </c>
      <c r="P105" s="80">
        <v>0</v>
      </c>
      <c r="Q105" s="80">
        <v>0</v>
      </c>
      <c r="R105" s="80">
        <v>0</v>
      </c>
      <c r="S105" s="80">
        <v>0</v>
      </c>
      <c r="T105" s="80">
        <v>0</v>
      </c>
      <c r="U105" s="80">
        <v>0</v>
      </c>
      <c r="V105" s="80">
        <v>0</v>
      </c>
      <c r="W105" s="80">
        <v>0</v>
      </c>
      <c r="X105" s="80">
        <v>0</v>
      </c>
      <c r="Y105" s="80">
        <v>11.674286004331387</v>
      </c>
      <c r="Z105" s="80">
        <v>11.674286004331387</v>
      </c>
      <c r="AA105" s="80">
        <v>11.674286004331387</v>
      </c>
      <c r="AB105" s="80">
        <v>11.674286004331387</v>
      </c>
      <c r="AC105" s="80">
        <v>0</v>
      </c>
      <c r="AD105" s="80">
        <v>0</v>
      </c>
      <c r="AE105" s="80">
        <v>0</v>
      </c>
      <c r="AF105" s="80">
        <v>0</v>
      </c>
      <c r="AG105" s="80">
        <v>0</v>
      </c>
      <c r="AH105" s="80">
        <v>0</v>
      </c>
      <c r="AI105" s="80">
        <v>0</v>
      </c>
      <c r="AJ105" s="80">
        <v>0</v>
      </c>
      <c r="AK105" s="80">
        <v>0</v>
      </c>
      <c r="AL105" s="80">
        <v>0</v>
      </c>
      <c r="AM105" s="80">
        <v>0</v>
      </c>
      <c r="AN105" s="80">
        <v>0</v>
      </c>
      <c r="AO105" s="80">
        <v>0</v>
      </c>
      <c r="AP105" s="46">
        <v>0</v>
      </c>
      <c r="AQ105" s="46">
        <v>0</v>
      </c>
      <c r="AR105" s="46">
        <v>0</v>
      </c>
      <c r="AS105" s="46">
        <v>0</v>
      </c>
      <c r="AT105" s="46">
        <v>0</v>
      </c>
      <c r="AU105" s="46">
        <v>0</v>
      </c>
      <c r="AV105" s="46">
        <v>0</v>
      </c>
      <c r="AW105" s="46">
        <v>0</v>
      </c>
      <c r="AX105" s="46">
        <v>0</v>
      </c>
      <c r="AY105" s="46">
        <v>0</v>
      </c>
      <c r="AZ105" s="46">
        <v>0</v>
      </c>
      <c r="BA105" s="46">
        <v>0</v>
      </c>
      <c r="BB105" s="46">
        <v>0</v>
      </c>
      <c r="BC105" s="46">
        <v>0</v>
      </c>
      <c r="BD105" s="46">
        <v>0</v>
      </c>
      <c r="BE105" s="61">
        <v>0</v>
      </c>
      <c r="BF105" s="61">
        <v>0</v>
      </c>
      <c r="BG105" s="61">
        <v>0</v>
      </c>
      <c r="BH105" s="61">
        <v>0</v>
      </c>
      <c r="BI105" s="61">
        <v>0</v>
      </c>
      <c r="BJ105" s="61">
        <v>0</v>
      </c>
      <c r="BK105" s="61">
        <v>0</v>
      </c>
      <c r="BL105" s="61">
        <v>0</v>
      </c>
      <c r="BM105" s="61">
        <v>0</v>
      </c>
      <c r="BN105" s="61">
        <v>0</v>
      </c>
      <c r="BO105" s="61">
        <v>0</v>
      </c>
      <c r="BP105" s="61">
        <v>0</v>
      </c>
      <c r="BQ105" s="61">
        <v>0</v>
      </c>
      <c r="BR105" s="61">
        <v>0</v>
      </c>
      <c r="BS105" s="61">
        <v>0</v>
      </c>
      <c r="BT105" s="61">
        <v>0</v>
      </c>
      <c r="BU105" s="61">
        <v>0</v>
      </c>
      <c r="BV105" s="61">
        <v>0</v>
      </c>
      <c r="BW105" s="61">
        <v>0</v>
      </c>
      <c r="BX105" s="61">
        <v>0</v>
      </c>
      <c r="BY105" s="61">
        <v>0</v>
      </c>
      <c r="BZ105" s="61">
        <v>0</v>
      </c>
      <c r="CA105" s="61">
        <v>0</v>
      </c>
      <c r="CB105" s="61">
        <v>0</v>
      </c>
    </row>
    <row r="106" spans="2:80" hidden="1" outlineLevel="1" x14ac:dyDescent="0.35">
      <c r="B106" s="60" t="s">
        <v>41</v>
      </c>
      <c r="C106" s="43"/>
      <c r="D106" s="43"/>
      <c r="E106" s="44">
        <v>26947.820790471018</v>
      </c>
      <c r="F106" s="80">
        <v>0</v>
      </c>
      <c r="G106" s="80">
        <v>0</v>
      </c>
      <c r="H106" s="80">
        <v>0</v>
      </c>
      <c r="I106" s="80">
        <v>0</v>
      </c>
      <c r="J106" s="80">
        <v>1345.8117410472585</v>
      </c>
      <c r="K106" s="80">
        <v>1345.8117410472585</v>
      </c>
      <c r="L106" s="80">
        <v>1345.8117410472585</v>
      </c>
      <c r="M106" s="80">
        <v>1345.8117410472585</v>
      </c>
      <c r="N106" s="80">
        <v>1345.8117410472585</v>
      </c>
      <c r="O106" s="80">
        <v>1345.8117410472585</v>
      </c>
      <c r="P106" s="80">
        <v>1345.8117410472585</v>
      </c>
      <c r="Q106" s="80">
        <v>1345.8117410472585</v>
      </c>
      <c r="R106" s="80">
        <v>1345.8117410472585</v>
      </c>
      <c r="S106" s="80">
        <v>1345.8117410472585</v>
      </c>
      <c r="T106" s="80">
        <v>1345.8117410472585</v>
      </c>
      <c r="U106" s="80">
        <v>1345.8117410472585</v>
      </c>
      <c r="V106" s="80">
        <v>1345.8117410472585</v>
      </c>
      <c r="W106" s="80">
        <v>1345.8117410472585</v>
      </c>
      <c r="X106" s="80">
        <v>0</v>
      </c>
      <c r="Y106" s="80">
        <v>2026.61410395235</v>
      </c>
      <c r="Z106" s="80">
        <v>2026.61410395235</v>
      </c>
      <c r="AA106" s="80">
        <v>2026.61410395235</v>
      </c>
      <c r="AB106" s="80">
        <v>2026.61410395235</v>
      </c>
      <c r="AC106" s="80">
        <v>0</v>
      </c>
      <c r="AD106" s="80">
        <v>0</v>
      </c>
      <c r="AE106" s="80">
        <v>0</v>
      </c>
      <c r="AF106" s="80">
        <v>0</v>
      </c>
      <c r="AG106" s="80">
        <v>0</v>
      </c>
      <c r="AH106" s="80">
        <v>0</v>
      </c>
      <c r="AI106" s="80">
        <v>0</v>
      </c>
      <c r="AJ106" s="80">
        <v>0</v>
      </c>
      <c r="AK106" s="80">
        <v>0</v>
      </c>
      <c r="AL106" s="80">
        <v>0</v>
      </c>
      <c r="AM106" s="80">
        <v>0</v>
      </c>
      <c r="AN106" s="80">
        <v>0</v>
      </c>
      <c r="AO106" s="80">
        <v>0</v>
      </c>
      <c r="AP106" s="46">
        <v>0</v>
      </c>
      <c r="AQ106" s="46">
        <v>0</v>
      </c>
      <c r="AR106" s="46">
        <v>0</v>
      </c>
      <c r="AS106" s="46">
        <v>0</v>
      </c>
      <c r="AT106" s="46">
        <v>0</v>
      </c>
      <c r="AU106" s="46">
        <v>0</v>
      </c>
      <c r="AV106" s="46">
        <v>0</v>
      </c>
      <c r="AW106" s="46">
        <v>0</v>
      </c>
      <c r="AX106" s="46">
        <v>0</v>
      </c>
      <c r="AY106" s="46">
        <v>0</v>
      </c>
      <c r="AZ106" s="46">
        <v>0</v>
      </c>
      <c r="BA106" s="46">
        <v>0</v>
      </c>
      <c r="BB106" s="46">
        <v>0</v>
      </c>
      <c r="BC106" s="46">
        <v>0</v>
      </c>
      <c r="BD106" s="46">
        <v>0</v>
      </c>
      <c r="BE106" s="61">
        <v>0</v>
      </c>
      <c r="BF106" s="61">
        <v>0</v>
      </c>
      <c r="BG106" s="61">
        <v>0</v>
      </c>
      <c r="BH106" s="61">
        <v>0</v>
      </c>
      <c r="BI106" s="61">
        <v>0</v>
      </c>
      <c r="BJ106" s="61">
        <v>0</v>
      </c>
      <c r="BK106" s="61">
        <v>0</v>
      </c>
      <c r="BL106" s="61">
        <v>0</v>
      </c>
      <c r="BM106" s="61">
        <v>0</v>
      </c>
      <c r="BN106" s="61">
        <v>0</v>
      </c>
      <c r="BO106" s="61">
        <v>0</v>
      </c>
      <c r="BP106" s="61">
        <v>0</v>
      </c>
      <c r="BQ106" s="61">
        <v>0</v>
      </c>
      <c r="BR106" s="61">
        <v>0</v>
      </c>
      <c r="BS106" s="61">
        <v>0</v>
      </c>
      <c r="BT106" s="61">
        <v>0</v>
      </c>
      <c r="BU106" s="61">
        <v>0</v>
      </c>
      <c r="BV106" s="61">
        <v>0</v>
      </c>
      <c r="BW106" s="61">
        <v>0</v>
      </c>
      <c r="BX106" s="61">
        <v>0</v>
      </c>
      <c r="BY106" s="61">
        <v>0</v>
      </c>
      <c r="BZ106" s="61">
        <v>0</v>
      </c>
      <c r="CA106" s="61">
        <v>0</v>
      </c>
      <c r="CB106" s="61">
        <v>0</v>
      </c>
    </row>
    <row r="107" spans="2:80" hidden="1" outlineLevel="1" x14ac:dyDescent="0.35">
      <c r="B107" s="60" t="s">
        <v>42</v>
      </c>
      <c r="C107" s="43"/>
      <c r="D107" s="43"/>
      <c r="E107" s="44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  <c r="AC107" s="80">
        <v>0</v>
      </c>
      <c r="AD107" s="80">
        <v>0</v>
      </c>
      <c r="AE107" s="80">
        <v>0</v>
      </c>
      <c r="AF107" s="80">
        <v>0</v>
      </c>
      <c r="AG107" s="80">
        <v>0</v>
      </c>
      <c r="AH107" s="80">
        <v>0</v>
      </c>
      <c r="AI107" s="80">
        <v>0</v>
      </c>
      <c r="AJ107" s="80">
        <v>0</v>
      </c>
      <c r="AK107" s="80">
        <v>0</v>
      </c>
      <c r="AL107" s="80">
        <v>0</v>
      </c>
      <c r="AM107" s="80">
        <v>0</v>
      </c>
      <c r="AN107" s="80">
        <v>0</v>
      </c>
      <c r="AO107" s="80">
        <v>0</v>
      </c>
      <c r="AP107" s="46">
        <v>0</v>
      </c>
      <c r="AQ107" s="46">
        <v>0</v>
      </c>
      <c r="AR107" s="46">
        <v>0</v>
      </c>
      <c r="AS107" s="46">
        <v>0</v>
      </c>
      <c r="AT107" s="46">
        <v>0</v>
      </c>
      <c r="AU107" s="46">
        <v>0</v>
      </c>
      <c r="AV107" s="46">
        <v>0</v>
      </c>
      <c r="AW107" s="46">
        <v>0</v>
      </c>
      <c r="AX107" s="46">
        <v>0</v>
      </c>
      <c r="AY107" s="46">
        <v>0</v>
      </c>
      <c r="AZ107" s="46">
        <v>0</v>
      </c>
      <c r="BA107" s="46">
        <v>0</v>
      </c>
      <c r="BB107" s="46">
        <v>0</v>
      </c>
      <c r="BC107" s="46">
        <v>0</v>
      </c>
      <c r="BD107" s="46">
        <v>0</v>
      </c>
      <c r="BE107" s="61">
        <v>0</v>
      </c>
      <c r="BF107" s="61">
        <v>0</v>
      </c>
      <c r="BG107" s="61">
        <v>0</v>
      </c>
      <c r="BH107" s="61">
        <v>0</v>
      </c>
      <c r="BI107" s="61">
        <v>0</v>
      </c>
      <c r="BJ107" s="61">
        <v>0</v>
      </c>
      <c r="BK107" s="61">
        <v>0</v>
      </c>
      <c r="BL107" s="61">
        <v>0</v>
      </c>
      <c r="BM107" s="61">
        <v>0</v>
      </c>
      <c r="BN107" s="61">
        <v>0</v>
      </c>
      <c r="BO107" s="61">
        <v>0</v>
      </c>
      <c r="BP107" s="61">
        <v>0</v>
      </c>
      <c r="BQ107" s="61">
        <v>0</v>
      </c>
      <c r="BR107" s="61">
        <v>0</v>
      </c>
      <c r="BS107" s="61">
        <v>0</v>
      </c>
      <c r="BT107" s="61">
        <v>0</v>
      </c>
      <c r="BU107" s="61">
        <v>0</v>
      </c>
      <c r="BV107" s="61">
        <v>0</v>
      </c>
      <c r="BW107" s="61">
        <v>0</v>
      </c>
      <c r="BX107" s="61">
        <v>0</v>
      </c>
      <c r="BY107" s="61">
        <v>0</v>
      </c>
      <c r="BZ107" s="61">
        <v>0</v>
      </c>
      <c r="CA107" s="61">
        <v>0</v>
      </c>
      <c r="CB107" s="61">
        <v>0</v>
      </c>
    </row>
    <row r="108" spans="2:80" hidden="1" outlineLevel="1" x14ac:dyDescent="0.35">
      <c r="B108" s="60" t="s">
        <v>43</v>
      </c>
      <c r="C108" s="43"/>
      <c r="D108" s="43"/>
      <c r="E108" s="44">
        <v>0</v>
      </c>
      <c r="F108" s="80">
        <v>0</v>
      </c>
      <c r="G108" s="80">
        <v>0</v>
      </c>
      <c r="H108" s="80">
        <v>0</v>
      </c>
      <c r="I108" s="80">
        <v>0</v>
      </c>
      <c r="J108" s="80">
        <v>0</v>
      </c>
      <c r="K108" s="80">
        <v>0</v>
      </c>
      <c r="L108" s="80">
        <v>0</v>
      </c>
      <c r="M108" s="80">
        <v>0</v>
      </c>
      <c r="N108" s="80">
        <v>0</v>
      </c>
      <c r="O108" s="80">
        <v>0</v>
      </c>
      <c r="P108" s="80">
        <v>0</v>
      </c>
      <c r="Q108" s="80">
        <v>0</v>
      </c>
      <c r="R108" s="80">
        <v>0</v>
      </c>
      <c r="S108" s="80">
        <v>0</v>
      </c>
      <c r="T108" s="80">
        <v>0</v>
      </c>
      <c r="U108" s="80">
        <v>0</v>
      </c>
      <c r="V108" s="80">
        <v>0</v>
      </c>
      <c r="W108" s="80">
        <v>0</v>
      </c>
      <c r="X108" s="80">
        <v>0</v>
      </c>
      <c r="Y108" s="80">
        <v>0</v>
      </c>
      <c r="Z108" s="80">
        <v>0</v>
      </c>
      <c r="AA108" s="80">
        <v>0</v>
      </c>
      <c r="AB108" s="80">
        <v>0</v>
      </c>
      <c r="AC108" s="80">
        <v>0</v>
      </c>
      <c r="AD108" s="80">
        <v>0</v>
      </c>
      <c r="AE108" s="80">
        <v>0</v>
      </c>
      <c r="AF108" s="80">
        <v>0</v>
      </c>
      <c r="AG108" s="80">
        <v>0</v>
      </c>
      <c r="AH108" s="80">
        <v>0</v>
      </c>
      <c r="AI108" s="80">
        <v>0</v>
      </c>
      <c r="AJ108" s="80">
        <v>0</v>
      </c>
      <c r="AK108" s="80">
        <v>0</v>
      </c>
      <c r="AL108" s="80">
        <v>0</v>
      </c>
      <c r="AM108" s="80">
        <v>0</v>
      </c>
      <c r="AN108" s="80">
        <v>0</v>
      </c>
      <c r="AO108" s="80">
        <v>0</v>
      </c>
      <c r="AP108" s="46">
        <v>0</v>
      </c>
      <c r="AQ108" s="46">
        <v>0</v>
      </c>
      <c r="AR108" s="46">
        <v>0</v>
      </c>
      <c r="AS108" s="46">
        <v>0</v>
      </c>
      <c r="AT108" s="46">
        <v>0</v>
      </c>
      <c r="AU108" s="46">
        <v>0</v>
      </c>
      <c r="AV108" s="46">
        <v>0</v>
      </c>
      <c r="AW108" s="46">
        <v>0</v>
      </c>
      <c r="AX108" s="46">
        <v>0</v>
      </c>
      <c r="AY108" s="46">
        <v>0</v>
      </c>
      <c r="AZ108" s="46">
        <v>0</v>
      </c>
      <c r="BA108" s="46">
        <v>0</v>
      </c>
      <c r="BB108" s="46">
        <v>0</v>
      </c>
      <c r="BC108" s="46">
        <v>0</v>
      </c>
      <c r="BD108" s="46">
        <v>0</v>
      </c>
      <c r="BE108" s="61">
        <v>0</v>
      </c>
      <c r="BF108" s="61">
        <v>0</v>
      </c>
      <c r="BG108" s="61">
        <v>0</v>
      </c>
      <c r="BH108" s="61">
        <v>0</v>
      </c>
      <c r="BI108" s="61">
        <v>0</v>
      </c>
      <c r="BJ108" s="61">
        <v>0</v>
      </c>
      <c r="BK108" s="61">
        <v>0</v>
      </c>
      <c r="BL108" s="61">
        <v>0</v>
      </c>
      <c r="BM108" s="61">
        <v>0</v>
      </c>
      <c r="BN108" s="61">
        <v>0</v>
      </c>
      <c r="BO108" s="61">
        <v>0</v>
      </c>
      <c r="BP108" s="61">
        <v>0</v>
      </c>
      <c r="BQ108" s="61">
        <v>0</v>
      </c>
      <c r="BR108" s="61">
        <v>0</v>
      </c>
      <c r="BS108" s="61">
        <v>0</v>
      </c>
      <c r="BT108" s="61">
        <v>0</v>
      </c>
      <c r="BU108" s="61">
        <v>0</v>
      </c>
      <c r="BV108" s="61">
        <v>0</v>
      </c>
      <c r="BW108" s="61">
        <v>0</v>
      </c>
      <c r="BX108" s="61">
        <v>0</v>
      </c>
      <c r="BY108" s="61">
        <v>0</v>
      </c>
      <c r="BZ108" s="61">
        <v>0</v>
      </c>
      <c r="CA108" s="61">
        <v>0</v>
      </c>
      <c r="CB108" s="61">
        <v>0</v>
      </c>
    </row>
    <row r="109" spans="2:80" hidden="1" outlineLevel="1" x14ac:dyDescent="0.35">
      <c r="B109" s="64" t="s">
        <v>44</v>
      </c>
      <c r="C109" s="65"/>
      <c r="D109" s="65"/>
      <c r="E109" s="44">
        <v>0</v>
      </c>
      <c r="F109" s="81">
        <v>0</v>
      </c>
      <c r="G109" s="81">
        <v>0</v>
      </c>
      <c r="H109" s="81">
        <v>0</v>
      </c>
      <c r="I109" s="81">
        <v>0</v>
      </c>
      <c r="J109" s="81">
        <v>0</v>
      </c>
      <c r="K109" s="81">
        <v>0</v>
      </c>
      <c r="L109" s="81">
        <v>0</v>
      </c>
      <c r="M109" s="81">
        <v>0</v>
      </c>
      <c r="N109" s="81">
        <v>0</v>
      </c>
      <c r="O109" s="81">
        <v>0</v>
      </c>
      <c r="P109" s="81">
        <v>0</v>
      </c>
      <c r="Q109" s="81">
        <v>0</v>
      </c>
      <c r="R109" s="81">
        <v>0</v>
      </c>
      <c r="S109" s="81">
        <v>0</v>
      </c>
      <c r="T109" s="81">
        <v>0</v>
      </c>
      <c r="U109" s="81">
        <v>0</v>
      </c>
      <c r="V109" s="81">
        <v>0</v>
      </c>
      <c r="W109" s="81">
        <v>0</v>
      </c>
      <c r="X109" s="81">
        <v>0</v>
      </c>
      <c r="Y109" s="81">
        <v>0</v>
      </c>
      <c r="Z109" s="81">
        <v>0</v>
      </c>
      <c r="AA109" s="81">
        <v>0</v>
      </c>
      <c r="AB109" s="81">
        <v>0</v>
      </c>
      <c r="AC109" s="81">
        <v>0</v>
      </c>
      <c r="AD109" s="81">
        <v>0</v>
      </c>
      <c r="AE109" s="81">
        <v>0</v>
      </c>
      <c r="AF109" s="81">
        <v>0</v>
      </c>
      <c r="AG109" s="81">
        <v>0</v>
      </c>
      <c r="AH109" s="81">
        <v>0</v>
      </c>
      <c r="AI109" s="81">
        <v>0</v>
      </c>
      <c r="AJ109" s="81">
        <v>0</v>
      </c>
      <c r="AK109" s="81">
        <v>0</v>
      </c>
      <c r="AL109" s="81">
        <v>0</v>
      </c>
      <c r="AM109" s="81">
        <v>0</v>
      </c>
      <c r="AN109" s="81">
        <v>0</v>
      </c>
      <c r="AO109" s="81">
        <v>0</v>
      </c>
      <c r="AP109" s="46">
        <v>0</v>
      </c>
      <c r="AQ109" s="46">
        <v>0</v>
      </c>
      <c r="AR109" s="46">
        <v>0</v>
      </c>
      <c r="AS109" s="46">
        <v>0</v>
      </c>
      <c r="AT109" s="46">
        <v>0</v>
      </c>
      <c r="AU109" s="46">
        <v>0</v>
      </c>
      <c r="AV109" s="46">
        <v>0</v>
      </c>
      <c r="AW109" s="46">
        <v>0</v>
      </c>
      <c r="AX109" s="46">
        <v>0</v>
      </c>
      <c r="AY109" s="46">
        <v>0</v>
      </c>
      <c r="AZ109" s="46">
        <v>0</v>
      </c>
      <c r="BA109" s="46">
        <v>0</v>
      </c>
      <c r="BB109" s="46">
        <v>0</v>
      </c>
      <c r="BC109" s="46">
        <v>0</v>
      </c>
      <c r="BD109" s="4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</row>
    <row r="110" spans="2:80" hidden="1" outlineLevel="1" x14ac:dyDescent="0.35">
      <c r="B110" s="60" t="s">
        <v>45</v>
      </c>
      <c r="C110" s="43"/>
      <c r="D110" s="43"/>
      <c r="E110" s="44">
        <v>110777.67722157476</v>
      </c>
      <c r="F110" s="80">
        <v>0</v>
      </c>
      <c r="G110" s="80">
        <v>0</v>
      </c>
      <c r="H110" s="80">
        <v>0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O110" s="80">
        <v>0</v>
      </c>
      <c r="P110" s="80">
        <v>0</v>
      </c>
      <c r="Q110" s="80">
        <v>0</v>
      </c>
      <c r="R110" s="80">
        <v>0</v>
      </c>
      <c r="S110" s="80">
        <v>0</v>
      </c>
      <c r="T110" s="80">
        <v>0</v>
      </c>
      <c r="U110" s="80">
        <v>0</v>
      </c>
      <c r="V110" s="80">
        <v>0</v>
      </c>
      <c r="W110" s="80">
        <v>5723.0583213200443</v>
      </c>
      <c r="X110" s="80">
        <v>5734.8468844247245</v>
      </c>
      <c r="Y110" s="80">
        <v>5746.6597300392568</v>
      </c>
      <c r="Z110" s="80">
        <v>5758.4969081816362</v>
      </c>
      <c r="AA110" s="80">
        <v>5770.3584689728868</v>
      </c>
      <c r="AB110" s="80">
        <v>5782.2444626372708</v>
      </c>
      <c r="AC110" s="80">
        <v>5794.1549395025095</v>
      </c>
      <c r="AD110" s="80">
        <v>5806.0899499999841</v>
      </c>
      <c r="AE110" s="80">
        <v>5818.0495446649638</v>
      </c>
      <c r="AF110" s="80">
        <v>5830.0337741368057</v>
      </c>
      <c r="AG110" s="80">
        <v>5842.0426891591806</v>
      </c>
      <c r="AH110" s="80">
        <v>5854.07634058028</v>
      </c>
      <c r="AI110" s="80">
        <v>5866.1347793530358</v>
      </c>
      <c r="AJ110" s="80">
        <v>5878.2180565353328</v>
      </c>
      <c r="AK110" s="80">
        <v>5890.3262232902289</v>
      </c>
      <c r="AL110" s="80">
        <v>5902.4593308861686</v>
      </c>
      <c r="AM110" s="80">
        <v>5914.6174306971989</v>
      </c>
      <c r="AN110" s="80">
        <v>5926.8005742031928</v>
      </c>
      <c r="AO110" s="80">
        <v>5939.0088129900614</v>
      </c>
      <c r="AP110" s="46">
        <v>0</v>
      </c>
      <c r="AQ110" s="46">
        <v>0</v>
      </c>
      <c r="AR110" s="46">
        <v>0</v>
      </c>
      <c r="AS110" s="46">
        <v>0</v>
      </c>
      <c r="AT110" s="46">
        <v>0</v>
      </c>
      <c r="AU110" s="46">
        <v>0</v>
      </c>
      <c r="AV110" s="46">
        <v>0</v>
      </c>
      <c r="AW110" s="46">
        <v>0</v>
      </c>
      <c r="AX110" s="46">
        <v>0</v>
      </c>
      <c r="AY110" s="46">
        <v>0</v>
      </c>
      <c r="AZ110" s="46">
        <v>0</v>
      </c>
      <c r="BA110" s="46">
        <v>0</v>
      </c>
      <c r="BB110" s="46">
        <v>0</v>
      </c>
      <c r="BC110" s="46">
        <v>0</v>
      </c>
      <c r="BD110" s="46">
        <v>0</v>
      </c>
      <c r="BE110" s="61">
        <v>0</v>
      </c>
      <c r="BF110" s="61">
        <v>0</v>
      </c>
      <c r="BG110" s="61">
        <v>0</v>
      </c>
      <c r="BH110" s="61">
        <v>0</v>
      </c>
      <c r="BI110" s="61">
        <v>0</v>
      </c>
      <c r="BJ110" s="61">
        <v>0</v>
      </c>
      <c r="BK110" s="61">
        <v>0</v>
      </c>
      <c r="BL110" s="61">
        <v>0</v>
      </c>
      <c r="BM110" s="61">
        <v>0</v>
      </c>
      <c r="BN110" s="61">
        <v>0</v>
      </c>
      <c r="BO110" s="61">
        <v>0</v>
      </c>
      <c r="BP110" s="61">
        <v>0</v>
      </c>
      <c r="BQ110" s="61">
        <v>0</v>
      </c>
      <c r="BR110" s="61">
        <v>0</v>
      </c>
      <c r="BS110" s="61">
        <v>0</v>
      </c>
      <c r="BT110" s="61">
        <v>0</v>
      </c>
      <c r="BU110" s="61">
        <v>0</v>
      </c>
      <c r="BV110" s="61">
        <v>0</v>
      </c>
      <c r="BW110" s="61">
        <v>0</v>
      </c>
      <c r="BX110" s="61">
        <v>0</v>
      </c>
      <c r="BY110" s="61">
        <v>0</v>
      </c>
      <c r="BZ110" s="61">
        <v>0</v>
      </c>
      <c r="CA110" s="61">
        <v>0</v>
      </c>
      <c r="CB110" s="61">
        <v>0</v>
      </c>
    </row>
    <row r="111" spans="2:80" hidden="1" outlineLevel="1" x14ac:dyDescent="0.35">
      <c r="B111" s="64" t="s">
        <v>46</v>
      </c>
      <c r="C111" s="65"/>
      <c r="D111" s="65"/>
      <c r="E111" s="44">
        <v>0</v>
      </c>
      <c r="F111" s="81">
        <v>0</v>
      </c>
      <c r="G111" s="81">
        <v>0</v>
      </c>
      <c r="H111" s="81">
        <v>0</v>
      </c>
      <c r="I111" s="81">
        <v>0</v>
      </c>
      <c r="J111" s="81">
        <v>0</v>
      </c>
      <c r="K111" s="81">
        <v>0</v>
      </c>
      <c r="L111" s="81">
        <v>0</v>
      </c>
      <c r="M111" s="81">
        <v>0</v>
      </c>
      <c r="N111" s="81">
        <v>0</v>
      </c>
      <c r="O111" s="81">
        <v>0</v>
      </c>
      <c r="P111" s="81">
        <v>0</v>
      </c>
      <c r="Q111" s="81">
        <v>0</v>
      </c>
      <c r="R111" s="81">
        <v>0</v>
      </c>
      <c r="S111" s="81">
        <v>0</v>
      </c>
      <c r="T111" s="81">
        <v>0</v>
      </c>
      <c r="U111" s="81">
        <v>0</v>
      </c>
      <c r="V111" s="81">
        <v>0</v>
      </c>
      <c r="W111" s="81">
        <v>0</v>
      </c>
      <c r="X111" s="81">
        <v>0</v>
      </c>
      <c r="Y111" s="81">
        <v>0</v>
      </c>
      <c r="Z111" s="81">
        <v>0</v>
      </c>
      <c r="AA111" s="81">
        <v>0</v>
      </c>
      <c r="AB111" s="81">
        <v>0</v>
      </c>
      <c r="AC111" s="81">
        <v>0</v>
      </c>
      <c r="AD111" s="81">
        <v>0</v>
      </c>
      <c r="AE111" s="81">
        <v>0</v>
      </c>
      <c r="AF111" s="81">
        <v>0</v>
      </c>
      <c r="AG111" s="81">
        <v>0</v>
      </c>
      <c r="AH111" s="81">
        <v>0</v>
      </c>
      <c r="AI111" s="81">
        <v>0</v>
      </c>
      <c r="AJ111" s="81">
        <v>0</v>
      </c>
      <c r="AK111" s="81">
        <v>0</v>
      </c>
      <c r="AL111" s="81">
        <v>0</v>
      </c>
      <c r="AM111" s="81">
        <v>0</v>
      </c>
      <c r="AN111" s="81">
        <v>0</v>
      </c>
      <c r="AO111" s="81">
        <v>0</v>
      </c>
      <c r="AP111" s="46">
        <v>0</v>
      </c>
      <c r="AQ111" s="46">
        <v>0</v>
      </c>
      <c r="AR111" s="46">
        <v>0</v>
      </c>
      <c r="AS111" s="46">
        <v>0</v>
      </c>
      <c r="AT111" s="46">
        <v>0</v>
      </c>
      <c r="AU111" s="46">
        <v>0</v>
      </c>
      <c r="AV111" s="46">
        <v>0</v>
      </c>
      <c r="AW111" s="46">
        <v>0</v>
      </c>
      <c r="AX111" s="46">
        <v>0</v>
      </c>
      <c r="AY111" s="46">
        <v>0</v>
      </c>
      <c r="AZ111" s="46">
        <v>0</v>
      </c>
      <c r="BA111" s="46">
        <v>0</v>
      </c>
      <c r="BB111" s="46">
        <v>0</v>
      </c>
      <c r="BC111" s="46">
        <v>0</v>
      </c>
      <c r="BD111" s="4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</row>
    <row r="112" spans="2:80" hidden="1" outlineLevel="1" x14ac:dyDescent="0.35">
      <c r="B112" s="60" t="s">
        <v>47</v>
      </c>
      <c r="C112" s="43"/>
      <c r="D112" s="43"/>
      <c r="E112" s="73"/>
      <c r="F112" s="61">
        <v>0</v>
      </c>
      <c r="G112" s="61">
        <v>0</v>
      </c>
      <c r="H112" s="61">
        <v>0</v>
      </c>
      <c r="I112" s="61">
        <v>0</v>
      </c>
      <c r="J112" s="61">
        <v>0</v>
      </c>
      <c r="K112" s="61">
        <v>0</v>
      </c>
      <c r="L112" s="61">
        <v>0</v>
      </c>
      <c r="M112" s="61">
        <v>0</v>
      </c>
      <c r="N112" s="61">
        <v>0</v>
      </c>
      <c r="O112" s="61">
        <v>0</v>
      </c>
      <c r="P112" s="61">
        <v>0</v>
      </c>
      <c r="Q112" s="61">
        <v>0</v>
      </c>
      <c r="R112" s="61">
        <v>0</v>
      </c>
      <c r="S112" s="61">
        <v>0</v>
      </c>
      <c r="T112" s="61">
        <v>0</v>
      </c>
      <c r="U112" s="61">
        <v>0</v>
      </c>
      <c r="V112" s="61">
        <v>0</v>
      </c>
      <c r="W112" s="61">
        <v>0</v>
      </c>
      <c r="X112" s="61">
        <v>0</v>
      </c>
      <c r="Y112" s="61">
        <v>0</v>
      </c>
      <c r="Z112" s="61">
        <v>0</v>
      </c>
      <c r="AA112" s="61">
        <v>0</v>
      </c>
      <c r="AB112" s="61">
        <v>0</v>
      </c>
      <c r="AC112" s="61">
        <v>0</v>
      </c>
      <c r="AD112" s="61">
        <v>0</v>
      </c>
      <c r="AE112" s="61">
        <v>0</v>
      </c>
      <c r="AF112" s="61">
        <v>0</v>
      </c>
      <c r="AG112" s="61">
        <v>0</v>
      </c>
      <c r="AH112" s="61">
        <v>0</v>
      </c>
      <c r="AI112" s="61">
        <v>0</v>
      </c>
      <c r="AJ112" s="61">
        <v>0</v>
      </c>
      <c r="AK112" s="61">
        <v>0</v>
      </c>
      <c r="AL112" s="61">
        <v>0</v>
      </c>
      <c r="AM112" s="61">
        <v>0</v>
      </c>
      <c r="AN112" s="61">
        <v>0</v>
      </c>
      <c r="AO112" s="61">
        <v>0</v>
      </c>
      <c r="AP112" s="61">
        <v>0</v>
      </c>
      <c r="AQ112" s="61">
        <v>0</v>
      </c>
      <c r="AR112" s="61">
        <v>0</v>
      </c>
      <c r="AS112" s="61">
        <v>0</v>
      </c>
      <c r="AT112" s="61">
        <v>0</v>
      </c>
      <c r="AU112" s="61">
        <v>0</v>
      </c>
      <c r="AV112" s="61">
        <v>0</v>
      </c>
      <c r="AW112" s="61">
        <v>0</v>
      </c>
      <c r="AX112" s="61">
        <v>0</v>
      </c>
      <c r="AY112" s="61">
        <v>0</v>
      </c>
      <c r="AZ112" s="61">
        <v>0</v>
      </c>
      <c r="BA112" s="61">
        <v>0</v>
      </c>
      <c r="BB112" s="61"/>
      <c r="BC112" s="61">
        <v>0</v>
      </c>
      <c r="BD112" s="61">
        <v>0</v>
      </c>
      <c r="BE112" s="61">
        <v>0</v>
      </c>
      <c r="BF112" s="61">
        <v>0</v>
      </c>
      <c r="BG112" s="61">
        <v>0</v>
      </c>
      <c r="BH112" s="61">
        <v>0</v>
      </c>
      <c r="BI112" s="61">
        <v>0</v>
      </c>
      <c r="BJ112" s="61">
        <v>0</v>
      </c>
      <c r="BK112" s="61">
        <v>0</v>
      </c>
      <c r="BL112" s="61">
        <v>0</v>
      </c>
      <c r="BM112" s="61">
        <v>0</v>
      </c>
      <c r="BN112" s="61">
        <v>0</v>
      </c>
      <c r="BO112" s="61">
        <v>0</v>
      </c>
      <c r="BP112" s="61">
        <v>0</v>
      </c>
      <c r="BQ112" s="61">
        <v>0</v>
      </c>
      <c r="BR112" s="61">
        <v>0</v>
      </c>
      <c r="BS112" s="61">
        <v>0</v>
      </c>
      <c r="BT112" s="61">
        <v>0</v>
      </c>
      <c r="BU112" s="61">
        <v>0</v>
      </c>
      <c r="BV112" s="61">
        <v>0</v>
      </c>
      <c r="BW112" s="61">
        <v>0</v>
      </c>
      <c r="BX112" s="61">
        <v>0</v>
      </c>
      <c r="BY112" s="61">
        <v>0</v>
      </c>
      <c r="BZ112" s="61">
        <v>0</v>
      </c>
      <c r="CA112" s="61">
        <v>0</v>
      </c>
      <c r="CB112" s="61">
        <v>0</v>
      </c>
    </row>
    <row r="113" spans="2:80" ht="15" hidden="1" outlineLevel="1" thickTop="1" x14ac:dyDescent="0.35">
      <c r="B113" s="53" t="s">
        <v>48</v>
      </c>
      <c r="C113" s="53"/>
      <c r="D113" s="53"/>
      <c r="E113" s="75">
        <v>4013681.5183829176</v>
      </c>
      <c r="F113" s="74">
        <v>3140.2273957769385</v>
      </c>
      <c r="G113" s="74">
        <v>3140.2273957769385</v>
      </c>
      <c r="H113" s="74">
        <v>3140.2273957769385</v>
      </c>
      <c r="I113" s="74">
        <v>349160</v>
      </c>
      <c r="J113" s="74">
        <v>12060.097455332972</v>
      </c>
      <c r="K113" s="74">
        <v>12060.097455332972</v>
      </c>
      <c r="L113" s="74">
        <v>12060.097455332972</v>
      </c>
      <c r="M113" s="74">
        <v>12060.097455332972</v>
      </c>
      <c r="N113" s="74">
        <v>12060.097455332972</v>
      </c>
      <c r="O113" s="74">
        <v>12060.097455332972</v>
      </c>
      <c r="P113" s="74">
        <v>12060.097455332972</v>
      </c>
      <c r="Q113" s="74">
        <v>12060.097455332972</v>
      </c>
      <c r="R113" s="74">
        <v>12060.097455332972</v>
      </c>
      <c r="S113" s="74">
        <v>12060.097455332972</v>
      </c>
      <c r="T113" s="74">
        <v>12060.097455332972</v>
      </c>
      <c r="U113" s="74">
        <v>12060.097455332972</v>
      </c>
      <c r="V113" s="74">
        <v>12060.097455332972</v>
      </c>
      <c r="W113" s="74">
        <v>3372982.668499988</v>
      </c>
      <c r="X113" s="74">
        <v>10161.978719833496</v>
      </c>
      <c r="Y113" s="74">
        <v>15486.944600775583</v>
      </c>
      <c r="Z113" s="74">
        <v>7796.7852981383176</v>
      </c>
      <c r="AA113" s="74">
        <v>7808.6468589295682</v>
      </c>
      <c r="AB113" s="74">
        <v>7820.5328525939522</v>
      </c>
      <c r="AC113" s="74">
        <v>5794.1549395025095</v>
      </c>
      <c r="AD113" s="74">
        <v>5806.0899499999841</v>
      </c>
      <c r="AE113" s="74">
        <v>5818.0495446649638</v>
      </c>
      <c r="AF113" s="74">
        <v>5830.0337741368057</v>
      </c>
      <c r="AG113" s="74">
        <v>5842.0426891591806</v>
      </c>
      <c r="AH113" s="74">
        <v>5854.07634058028</v>
      </c>
      <c r="AI113" s="74">
        <v>5866.1347793530358</v>
      </c>
      <c r="AJ113" s="74">
        <v>5878.2180565353328</v>
      </c>
      <c r="AK113" s="74">
        <v>5890.3262232902289</v>
      </c>
      <c r="AL113" s="74">
        <v>5902.4593308861686</v>
      </c>
      <c r="AM113" s="74">
        <v>5914.6174306971989</v>
      </c>
      <c r="AN113" s="74">
        <v>5926.8005742031928</v>
      </c>
      <c r="AO113" s="74">
        <v>5939.0088129900614</v>
      </c>
      <c r="AP113" s="74">
        <v>0</v>
      </c>
      <c r="AQ113" s="74">
        <v>0</v>
      </c>
      <c r="AR113" s="74">
        <v>0</v>
      </c>
      <c r="AS113" s="74">
        <v>0</v>
      </c>
      <c r="AT113" s="74">
        <v>0</v>
      </c>
      <c r="AU113" s="74">
        <v>0</v>
      </c>
      <c r="AV113" s="74">
        <v>0</v>
      </c>
      <c r="AW113" s="74">
        <v>0</v>
      </c>
      <c r="AX113" s="74">
        <v>0</v>
      </c>
      <c r="AY113" s="74">
        <v>0</v>
      </c>
      <c r="AZ113" s="74">
        <v>0</v>
      </c>
      <c r="BA113" s="74">
        <v>0</v>
      </c>
      <c r="BB113" s="74">
        <v>0</v>
      </c>
      <c r="BC113" s="74">
        <v>0</v>
      </c>
      <c r="BD113" s="74">
        <v>0</v>
      </c>
      <c r="BE113" s="74">
        <v>0</v>
      </c>
      <c r="BF113" s="74">
        <v>0</v>
      </c>
      <c r="BG113" s="74">
        <v>0</v>
      </c>
      <c r="BH113" s="74">
        <v>0</v>
      </c>
      <c r="BI113" s="74">
        <v>0</v>
      </c>
      <c r="BJ113" s="74">
        <v>0</v>
      </c>
      <c r="BK113" s="74">
        <v>0</v>
      </c>
      <c r="BL113" s="74">
        <v>0</v>
      </c>
      <c r="BM113" s="74">
        <v>0</v>
      </c>
      <c r="BN113" s="74">
        <v>0</v>
      </c>
      <c r="BO113" s="74">
        <v>0</v>
      </c>
      <c r="BP113" s="74">
        <v>0</v>
      </c>
      <c r="BQ113" s="74">
        <v>0</v>
      </c>
      <c r="BR113" s="74">
        <v>0</v>
      </c>
      <c r="BS113" s="74">
        <v>0</v>
      </c>
      <c r="BT113" s="74">
        <v>0</v>
      </c>
      <c r="BU113" s="74">
        <v>0</v>
      </c>
      <c r="BV113" s="74">
        <v>0</v>
      </c>
      <c r="BW113" s="74">
        <v>0</v>
      </c>
      <c r="BX113" s="74">
        <v>0</v>
      </c>
      <c r="BY113" s="74">
        <v>0</v>
      </c>
      <c r="BZ113" s="74">
        <v>0</v>
      </c>
      <c r="CA113" s="74">
        <v>0</v>
      </c>
      <c r="CB113" s="74">
        <v>0</v>
      </c>
    </row>
    <row r="114" spans="2:80" hidden="1" outlineLevel="1" x14ac:dyDescent="0.35">
      <c r="B114" s="25"/>
      <c r="C114" s="25"/>
      <c r="D114" s="25"/>
      <c r="E114" s="30" t="s">
        <v>29</v>
      </c>
      <c r="F114" s="30">
        <v>3140.2273957769385</v>
      </c>
      <c r="G114" s="30">
        <v>6280.4547915538769</v>
      </c>
      <c r="H114" s="30">
        <v>9420.6821873308145</v>
      </c>
      <c r="I114" s="30">
        <v>358580.68218733079</v>
      </c>
      <c r="J114" s="30">
        <v>370640.77964266378</v>
      </c>
      <c r="K114" s="30">
        <v>382700.87709799677</v>
      </c>
      <c r="L114" s="30">
        <v>394760.97455332975</v>
      </c>
      <c r="M114" s="30">
        <v>406821.07200866274</v>
      </c>
      <c r="N114" s="30">
        <v>418881.16946399573</v>
      </c>
      <c r="O114" s="30">
        <v>430941.26691932871</v>
      </c>
      <c r="P114" s="30">
        <v>443001.3643746617</v>
      </c>
      <c r="Q114" s="30">
        <v>455061.46182999469</v>
      </c>
      <c r="R114" s="30">
        <v>467121.55928532768</v>
      </c>
      <c r="S114" s="30">
        <v>479181.65674066066</v>
      </c>
      <c r="T114" s="30">
        <v>491241.75419599365</v>
      </c>
      <c r="U114" s="30">
        <v>503301.85165132664</v>
      </c>
      <c r="V114" s="30">
        <v>515361.94910665962</v>
      </c>
      <c r="W114" s="30">
        <v>3888344.6176066478</v>
      </c>
      <c r="X114" s="30">
        <v>3898506.5963264811</v>
      </c>
      <c r="Y114" s="30">
        <v>3913993.5409272565</v>
      </c>
      <c r="Z114" s="30">
        <v>3921790.3262253948</v>
      </c>
      <c r="AA114" s="30">
        <v>3929598.9730843245</v>
      </c>
      <c r="AB114" s="30">
        <v>3937419.5059369183</v>
      </c>
      <c r="AC114" s="30">
        <v>3943213.6608764208</v>
      </c>
      <c r="AD114" s="30">
        <v>3949019.7508264207</v>
      </c>
      <c r="AE114" s="30">
        <v>3954837.8003710858</v>
      </c>
      <c r="AF114" s="30">
        <v>3960667.8341452228</v>
      </c>
      <c r="AG114" s="30">
        <v>3966509.8768343818</v>
      </c>
      <c r="AH114" s="30">
        <v>3972363.9531749622</v>
      </c>
      <c r="AI114" s="30">
        <v>3978230.0879543154</v>
      </c>
      <c r="AJ114" s="30">
        <v>3984108.3060108507</v>
      </c>
      <c r="AK114" s="30">
        <v>3989998.6322341408</v>
      </c>
      <c r="AL114" s="30">
        <v>3995901.0915650269</v>
      </c>
      <c r="AM114" s="30">
        <v>4001815.7089957241</v>
      </c>
      <c r="AN114" s="30">
        <v>4007742.5095699271</v>
      </c>
      <c r="AO114" s="30">
        <v>4013681.5183829172</v>
      </c>
      <c r="AP114" s="30">
        <v>4013681.5183829172</v>
      </c>
      <c r="AQ114" s="30">
        <v>4013681.5183829172</v>
      </c>
      <c r="AR114" s="30">
        <v>4013681.5183829172</v>
      </c>
      <c r="AS114" s="30">
        <v>4013681.5183829172</v>
      </c>
      <c r="AT114" s="30">
        <v>4013681.5183829172</v>
      </c>
      <c r="AU114" s="30">
        <v>4013681.5183829172</v>
      </c>
      <c r="AV114" s="30">
        <v>4013681.5183829172</v>
      </c>
      <c r="AW114" s="30">
        <v>4013681.5183829172</v>
      </c>
      <c r="AX114" s="30">
        <v>4013681.5183829172</v>
      </c>
      <c r="AY114" s="30">
        <v>4013681.5183829172</v>
      </c>
      <c r="AZ114" s="30">
        <v>4013681.5183829172</v>
      </c>
      <c r="BA114" s="30">
        <v>4013681.5183829172</v>
      </c>
      <c r="BB114" s="30">
        <v>4013681.5183829172</v>
      </c>
      <c r="BC114" s="30">
        <v>4013681.5183829172</v>
      </c>
      <c r="BD114" s="30">
        <v>4013681.5183829172</v>
      </c>
      <c r="BE114" s="30">
        <v>4013681.5183829172</v>
      </c>
      <c r="BF114" s="30">
        <v>4013681.5183829172</v>
      </c>
      <c r="BG114" s="30">
        <v>4013681.5183829172</v>
      </c>
      <c r="BH114" s="30">
        <v>4013681.5183829172</v>
      </c>
      <c r="BI114" s="30">
        <v>4013681.5183829172</v>
      </c>
      <c r="BJ114" s="30">
        <v>4013681.5183829172</v>
      </c>
      <c r="BK114" s="30">
        <v>4013681.5183829172</v>
      </c>
      <c r="BL114" s="30">
        <v>4013681.5183829172</v>
      </c>
      <c r="BM114" s="30">
        <v>4013681.5183829172</v>
      </c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2:80" hidden="1" outlineLevel="1" x14ac:dyDescent="0.35">
      <c r="B115" s="25"/>
      <c r="C115" s="25"/>
      <c r="D115" s="25"/>
      <c r="E115" s="29">
        <v>452318.48161708238</v>
      </c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</row>
    <row r="116" spans="2:80" collapsed="1" x14ac:dyDescent="0.35">
      <c r="B116" s="25"/>
      <c r="C116" s="25"/>
      <c r="D116" s="25"/>
      <c r="E116" s="29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</row>
    <row r="117" spans="2:80" x14ac:dyDescent="0.35">
      <c r="B117" s="31"/>
      <c r="C117" s="31"/>
      <c r="D117" s="31"/>
      <c r="E117" s="77"/>
    </row>
    <row r="118" spans="2:80" x14ac:dyDescent="0.35">
      <c r="E118" s="78"/>
    </row>
    <row r="119" spans="2:80" x14ac:dyDescent="0.35">
      <c r="E119" s="76"/>
    </row>
    <row r="120" spans="2:80" x14ac:dyDescent="0.35">
      <c r="B120" s="31"/>
    </row>
    <row r="121" spans="2:80" x14ac:dyDescent="0.35">
      <c r="B121" s="28"/>
      <c r="C121" s="79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</row>
    <row r="122" spans="2:80" x14ac:dyDescent="0.35">
      <c r="B122" s="28"/>
      <c r="C122" s="79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</row>
    <row r="123" spans="2:80" x14ac:dyDescent="0.35">
      <c r="B123" s="28"/>
      <c r="C123" s="79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</row>
    <row r="124" spans="2:80" x14ac:dyDescent="0.35">
      <c r="B124" s="31"/>
      <c r="C124" s="84"/>
      <c r="D124" s="31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</row>
    <row r="125" spans="2:80" x14ac:dyDescent="0.35"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</row>
    <row r="126" spans="2:80" x14ac:dyDescent="0.35">
      <c r="E126" s="77"/>
    </row>
    <row r="127" spans="2:80" x14ac:dyDescent="0.35">
      <c r="E127" s="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5da47c-dec6-4e76-ab37-60ae865b00b0" xsi:nil="true"/>
    <lcf76f155ced4ddcb4097134ff3c332f xmlns="75027cd5-fbf5-4f91-89bb-143ace763b71">
      <Terms xmlns="http://schemas.microsoft.com/office/infopath/2007/PartnerControls"/>
    </lcf76f155ced4ddcb4097134ff3c332f>
    <Folder4 xmlns="75027cd5-fbf5-4f91-89bb-143ace763b71" xsi:nil="true"/>
    <Folder5 xmlns="75027cd5-fbf5-4f91-89bb-143ace763b71" xsi:nil="true"/>
    <Folder1 xmlns="75027cd5-fbf5-4f91-89bb-143ace763b71">GPT Australia Industrial</Folder1>
    <Library xmlns="75027cd5-fbf5-4f91-89bb-143ace763b71">PartnerReportDocuments</Library>
    <AutoTagLastRan xmlns="75027cd5-fbf5-4f91-89bb-143ace763b71">2024-05-01T06:04:37+00:00</AutoTagLastRan>
    <Folder2 xmlns="75027cd5-fbf5-4f91-89bb-143ace763b71">Quarterly Report</Folder2>
    <Folder3 xmlns="75027cd5-fbf5-4f91-89bb-143ace763b71">2024Q1</Folder3>
    <WorkflowRan xmlns="75027cd5-fbf5-4f91-89bb-143ace763b71" xsi:nil="true"/>
    <Archived_x0020_Created_x0020_Date xmlns="75027cd5-fbf5-4f91-89bb-143ace763b71" xsi:nil="true"/>
    <Archived_x0020_Author xmlns="75027cd5-fbf5-4f91-89bb-143ace763b71" xsi:nil="true"/>
    <Archived_x0020_Editor xmlns="75027cd5-fbf5-4f91-89bb-143ace763b71" xsi:nil="true"/>
    <Archived_x0020_Last_x0020_Modified_x0020_Date xmlns="75027cd5-fbf5-4f91-89bb-143ace763b71" xsi:nil="true"/>
  </documentManagement>
</p:properties>
</file>

<file path=customXml/item2.xml><?xml version="1.0" encoding="utf-8"?>
<?mso-contentType ?>
<SharedContentType xmlns="Microsoft.SharePoint.Taxonomy.ContentTypeSync" SourceId="8f3d3873-60a8-43c6-ab80-c1063562eb1f" ContentTypeId="0x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6F62CF27BCD4CB1BB89F2EB5DB24E" ma:contentTypeVersion="93" ma:contentTypeDescription="Create a new document." ma:contentTypeScope="" ma:versionID="79b1882403abe3cfe54d7f480a3502f9">
  <xsd:schema xmlns:xsd="http://www.w3.org/2001/XMLSchema" xmlns:xs="http://www.w3.org/2001/XMLSchema" xmlns:p="http://schemas.microsoft.com/office/2006/metadata/properties" xmlns:ns2="9f5da47c-dec6-4e76-ab37-60ae865b00b0" xmlns:ns3="75027cd5-fbf5-4f91-89bb-143ace763b71" xmlns:ns4="24ea8a29-06d2-413a-b77a-4eeaba414b26" targetNamespace="http://schemas.microsoft.com/office/2006/metadata/properties" ma:root="true" ma:fieldsID="e9d6d5a4b6c65a8f2e94661ee0823c39" ns2:_="" ns3:_="" ns4:_="">
    <xsd:import namespace="9f5da47c-dec6-4e76-ab37-60ae865b00b0"/>
    <xsd:import namespace="75027cd5-fbf5-4f91-89bb-143ace763b71"/>
    <xsd:import namespace="24ea8a29-06d2-413a-b77a-4eeaba414b2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Folder1" minOccurs="0"/>
                <xsd:element ref="ns3:Folder2" minOccurs="0"/>
                <xsd:element ref="ns3:Folder3" minOccurs="0"/>
                <xsd:element ref="ns3:Folder4" minOccurs="0"/>
                <xsd:element ref="ns3:Library" minOccurs="0"/>
                <xsd:element ref="ns3:Folder5" minOccurs="0"/>
                <xsd:element ref="ns3:WorkflowRan" minOccurs="0"/>
                <xsd:element ref="ns4:SharedWithUsers" minOccurs="0"/>
                <xsd:element ref="ns4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AutoTagLastRan" minOccurs="0"/>
                <xsd:element ref="ns3:Archived_x0020_Author" minOccurs="0"/>
                <xsd:element ref="ns3:Archived_x0020_Editor" minOccurs="0"/>
                <xsd:element ref="ns3:Archived_x0020_Created_x0020_Date" minOccurs="0"/>
                <xsd:element ref="ns3:Archived_x0020_Last_x0020_Modified_x0020_Dat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da47c-dec6-4e76-ab37-60ae865b00b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36" nillable="true" ma:displayName="Taxonomy Catch All Column" ma:hidden="true" ma:list="{6580a32e-370a-49fb-a5d9-28ef1bbd6dc1}" ma:internalName="TaxCatchAll" ma:showField="CatchAllData" ma:web="24ea8a29-06d2-413a-b77a-4eeaba414b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27cd5-fbf5-4f91-89bb-143ace763b71" elementFormDefault="qualified">
    <xsd:import namespace="http://schemas.microsoft.com/office/2006/documentManagement/types"/>
    <xsd:import namespace="http://schemas.microsoft.com/office/infopath/2007/PartnerControls"/>
    <xsd:element name="Folder1" ma:index="11" nillable="true" ma:displayName="Folder1" ma:indexed="true" ma:internalName="Folder1">
      <xsd:simpleType>
        <xsd:restriction base="dms:Text">
          <xsd:maxLength value="255"/>
        </xsd:restriction>
      </xsd:simpleType>
    </xsd:element>
    <xsd:element name="Folder2" ma:index="12" nillable="true" ma:displayName="Folder2" ma:indexed="true" ma:internalName="Folder2">
      <xsd:simpleType>
        <xsd:restriction base="dms:Text">
          <xsd:maxLength value="255"/>
        </xsd:restriction>
      </xsd:simpleType>
    </xsd:element>
    <xsd:element name="Folder3" ma:index="13" nillable="true" ma:displayName="Folder3" ma:indexed="true" ma:internalName="Folder3">
      <xsd:simpleType>
        <xsd:restriction base="dms:Text">
          <xsd:maxLength value="255"/>
        </xsd:restriction>
      </xsd:simpleType>
    </xsd:element>
    <xsd:element name="Folder4" ma:index="14" nillable="true" ma:displayName="Folder4" ma:indexed="true" ma:internalName="Folder4">
      <xsd:simpleType>
        <xsd:restriction base="dms:Text">
          <xsd:maxLength value="255"/>
        </xsd:restriction>
      </xsd:simpleType>
    </xsd:element>
    <xsd:element name="Library" ma:index="15" nillable="true" ma:displayName="Library" ma:indexed="true" ma:internalName="Library">
      <xsd:simpleType>
        <xsd:restriction base="dms:Text">
          <xsd:maxLength value="255"/>
        </xsd:restriction>
      </xsd:simpleType>
    </xsd:element>
    <xsd:element name="Folder5" ma:index="16" nillable="true" ma:displayName="Folder5" ma:format="Dropdown" ma:indexed="true" ma:internalName="Folder5">
      <xsd:simpleType>
        <xsd:restriction base="dms:Text">
          <xsd:maxLength value="255"/>
        </xsd:restriction>
      </xsd:simpleType>
    </xsd:element>
    <xsd:element name="WorkflowRan" ma:index="17" nillable="true" ma:displayName="WorkflowRan" ma:format="Dropdown" ma:internalName="WorkflowRan">
      <xsd:simpleType>
        <xsd:restriction base="dms:Text">
          <xsd:maxLength value="255"/>
        </xsd:restriction>
      </xsd:simpleType>
    </xsd:element>
    <xsd:element name="MediaServiceMetadata" ma:index="2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4" nillable="true" ma:displayName="Tags" ma:internalName="MediaServiceAutoTags" ma:readOnly="true">
      <xsd:simpleType>
        <xsd:restriction base="dms:Text"/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AutoTagLastRan" ma:index="28" nillable="true" ma:displayName="AutoTag Last Ran" ma:format="DateTime" ma:indexed="true" ma:internalName="AutoTagLastRan">
      <xsd:simpleType>
        <xsd:restriction base="dms:DateTime"/>
      </xsd:simpleType>
    </xsd:element>
    <xsd:element name="Archived_x0020_Author" ma:index="29" nillable="true" ma:displayName="Q Drive - Archived Author" ma:internalName="Archived_x0020_Author">
      <xsd:simpleType>
        <xsd:restriction base="dms:Text">
          <xsd:maxLength value="255"/>
        </xsd:restriction>
      </xsd:simpleType>
    </xsd:element>
    <xsd:element name="Archived_x0020_Editor" ma:index="30" nillable="true" ma:displayName="Q Drive - Last modified by Archived Editor" ma:internalName="Archived_x0020_Editor">
      <xsd:simpleType>
        <xsd:restriction base="dms:Text">
          <xsd:maxLength value="255"/>
        </xsd:restriction>
      </xsd:simpleType>
    </xsd:element>
    <xsd:element name="Archived_x0020_Created_x0020_Date" ma:index="31" nillable="true" ma:displayName="Archived Created Date" ma:internalName="Archived_x0020_Created_x0020_Date">
      <xsd:simpleType>
        <xsd:restriction base="dms:Text">
          <xsd:maxLength value="255"/>
        </xsd:restriction>
      </xsd:simpleType>
    </xsd:element>
    <xsd:element name="Archived_x0020_Last_x0020_Modified_x0020_Date" ma:index="32" nillable="true" ma:displayName="Q Drive - Archived Last Modified Date" ma:internalName="Archived_x0020_Last_x0020_Modified_x0020_Date">
      <xsd:simpleType>
        <xsd:restriction base="dms:Text">
          <xsd:maxLength value="255"/>
        </xsd:restriction>
      </xsd:simpleType>
    </xsd:element>
    <xsd:element name="MediaLengthInSeconds" ma:index="3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8f3d3873-60a8-43c6-ab80-c1063562eb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a8a29-06d2-413a-b77a-4eeaba414b2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/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8DCDB2-3F9D-426F-823F-7ECA8987A676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fed1e687-c711-403f-8eeb-e53511c5c78a"/>
    <ds:schemaRef ds:uri="http://schemas.microsoft.com/office/infopath/2007/PartnerControls"/>
    <ds:schemaRef ds:uri="http://schemas.openxmlformats.org/package/2006/metadata/core-properties"/>
    <ds:schemaRef ds:uri="47c16e30-ef95-47b8-928c-41f69c0e15b3"/>
    <ds:schemaRef ds:uri="db025320-2b16-417e-9100-324641e5eb1d"/>
    <ds:schemaRef ds:uri="9f5da47c-dec6-4e76-ab37-60ae865b00b0"/>
    <ds:schemaRef ds:uri="24ea8a29-06d2-413a-b77a-4eeaba414b26"/>
  </ds:schemaRefs>
</ds:datastoreItem>
</file>

<file path=customXml/itemProps2.xml><?xml version="1.0" encoding="utf-8"?>
<ds:datastoreItem xmlns:ds="http://schemas.openxmlformats.org/officeDocument/2006/customXml" ds:itemID="{08848403-AA6E-43DE-839F-7A55E37CD2ED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7C5D053-A6EB-4B7F-B0BA-6A3FE7B4A922}"/>
</file>

<file path=customXml/itemProps4.xml><?xml version="1.0" encoding="utf-8"?>
<ds:datastoreItem xmlns:ds="http://schemas.openxmlformats.org/officeDocument/2006/customXml" ds:itemID="{819289D5-5AB2-4905-B94F-690442A86F4F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9990B1C7-A482-49A4-831D-D10CE15ED6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Manager Input Equity Deployment</vt:lpstr>
      <vt:lpstr>Capital deployment -Base</vt:lpstr>
      <vt:lpstr>Capital deployment - Alt</vt:lpstr>
      <vt:lpstr>Apex - Base </vt:lpstr>
      <vt:lpstr>Crestlink - Base</vt:lpstr>
      <vt:lpstr>Yiribana West - Base</vt:lpstr>
      <vt:lpstr>Epping - Base</vt:lpstr>
      <vt:lpstr>Apex - Alt </vt:lpstr>
      <vt:lpstr>Yiribana West - Alt</vt:lpstr>
      <vt:lpstr>Crestlink - Alt</vt:lpstr>
      <vt:lpstr>Epping - 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Loraine Arde</dc:creator>
  <cp:lastModifiedBy>Eva Qiu</cp:lastModifiedBy>
  <dcterms:created xsi:type="dcterms:W3CDTF">2024-04-08T12:05:19Z</dcterms:created>
  <dcterms:modified xsi:type="dcterms:W3CDTF">2024-05-06T07:09:58Z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0x0101007CD6F62CF27BCD4CB1BB89F2EB5DB24E</vt:lpwstr>
  </property>
  <property fmtid="{D5CDD505-2E9C-101B-9397-08002B2CF9AE}" pid="5" name="MediaServiceImageTags">
    <vt:lpwstr/>
  </property>
  <property fmtid="{D5CDD505-2E9C-101B-9397-08002B2CF9AE}" pid="6" name="e3d4af05abba49ca85e31f34dc58c159">
    <vt:lpwstr/>
  </property>
  <property fmtid="{D5CDD505-2E9C-101B-9397-08002B2CF9AE}" pid="7" name="QuadReal_x0020_Properties">
    <vt:lpwstr/>
  </property>
  <property fmtid="{D5CDD505-2E9C-101B-9397-08002B2CF9AE}" pid="8" name="QuadReal Properties">
    <vt:lpwstr/>
  </property>
</Properties>
</file>