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ryFisher/Downloads/ProjectR/phdthesis/datanotebooks/"/>
    </mc:Choice>
  </mc:AlternateContent>
  <xr:revisionPtr revIDLastSave="0" documentId="8_{A9584AA9-AC15-3F42-B716-6241DE5EC6BE}" xr6:coauthVersionLast="40" xr6:coauthVersionMax="40" xr10:uidLastSave="{00000000-0000-0000-0000-000000000000}"/>
  <bookViews>
    <workbookView xWindow="2020" yWindow="1480" windowWidth="26980" windowHeight="17440" tabRatio="500" xr2:uid="{00000000-000D-0000-FFFF-FFFF00000000}"/>
  </bookViews>
  <sheets>
    <sheet name="Sheet1" sheetId="1" r:id="rId1"/>
    <sheet name="Sheet6" sheetId="6" r:id="rId2"/>
    <sheet name="Sheet3" sheetId="3" r:id="rId3"/>
    <sheet name="Sheet2" sheetId="2" r:id="rId4"/>
    <sheet name="Sheet4" sheetId="4" r:id="rId5"/>
    <sheet name="Sheet5" sheetId="5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D35" i="5"/>
  <c r="D36" i="5"/>
  <c r="D37" i="5"/>
  <c r="E37" i="5" s="1"/>
  <c r="F37" i="5" s="1"/>
  <c r="D38" i="5"/>
  <c r="D39" i="5"/>
  <c r="D34" i="5"/>
  <c r="E34" i="5" s="1"/>
  <c r="F34" i="5" s="1"/>
  <c r="H34" i="5" s="1"/>
  <c r="D27" i="5"/>
  <c r="D28" i="5"/>
  <c r="D29" i="5"/>
  <c r="D30" i="5"/>
  <c r="D31" i="5"/>
  <c r="D26" i="5"/>
  <c r="C35" i="5"/>
  <c r="C36" i="5"/>
  <c r="C37" i="5"/>
  <c r="C38" i="5"/>
  <c r="C39" i="5"/>
  <c r="C34" i="5"/>
  <c r="C27" i="5"/>
  <c r="C28" i="5"/>
  <c r="C29" i="5"/>
  <c r="C30" i="5"/>
  <c r="C31" i="5"/>
  <c r="O31" i="5" s="1"/>
  <c r="C26" i="5"/>
  <c r="L100" i="4"/>
  <c r="K100" i="4"/>
  <c r="L99" i="4"/>
  <c r="K99" i="4"/>
  <c r="L98" i="4"/>
  <c r="K98" i="4"/>
  <c r="L97" i="4"/>
  <c r="K97" i="4"/>
  <c r="L96" i="4"/>
  <c r="K96" i="4"/>
  <c r="L95" i="4"/>
  <c r="K95" i="4"/>
  <c r="L90" i="4"/>
  <c r="K90" i="4"/>
  <c r="L89" i="4"/>
  <c r="K89" i="4"/>
  <c r="L88" i="4"/>
  <c r="K88" i="4"/>
  <c r="L87" i="4"/>
  <c r="K87" i="4"/>
  <c r="L86" i="4"/>
  <c r="K86" i="4"/>
  <c r="L85" i="4"/>
  <c r="K85" i="4"/>
  <c r="J100" i="4"/>
  <c r="J99" i="4"/>
  <c r="J98" i="4"/>
  <c r="J97" i="4"/>
  <c r="J96" i="4"/>
  <c r="J95" i="4"/>
  <c r="J90" i="4"/>
  <c r="J89" i="4"/>
  <c r="J88" i="4"/>
  <c r="J87" i="4"/>
  <c r="J86" i="4"/>
  <c r="J85" i="4"/>
  <c r="G100" i="4"/>
  <c r="G99" i="4"/>
  <c r="G98" i="4"/>
  <c r="G97" i="4"/>
  <c r="G96" i="4"/>
  <c r="G95" i="4"/>
  <c r="G85" i="4"/>
  <c r="G90" i="4"/>
  <c r="G89" i="4"/>
  <c r="G88" i="4"/>
  <c r="G87" i="4"/>
  <c r="G86" i="4"/>
  <c r="E35" i="5"/>
  <c r="F35" i="5"/>
  <c r="E36" i="5"/>
  <c r="F36" i="5" s="1"/>
  <c r="H36" i="5" s="1"/>
  <c r="E39" i="5"/>
  <c r="F39" i="5"/>
  <c r="E27" i="5"/>
  <c r="F27" i="5" s="1"/>
  <c r="G27" i="5" s="1"/>
  <c r="N27" i="5" s="1"/>
  <c r="E29" i="5"/>
  <c r="F29" i="5"/>
  <c r="H29" i="5" s="1"/>
  <c r="G29" i="5"/>
  <c r="N29" i="5" s="1"/>
  <c r="E30" i="5"/>
  <c r="F30" i="5" s="1"/>
  <c r="G30" i="5" s="1"/>
  <c r="N30" i="5" s="1"/>
  <c r="E31" i="5"/>
  <c r="F31" i="5" s="1"/>
  <c r="G31" i="5" s="1"/>
  <c r="N31" i="5" s="1"/>
  <c r="O34" i="5"/>
  <c r="O36" i="5"/>
  <c r="G36" i="5"/>
  <c r="N36" i="5" s="1"/>
  <c r="H30" i="5"/>
  <c r="H31" i="5"/>
  <c r="O29" i="5"/>
  <c r="O30" i="5"/>
  <c r="Q73" i="4"/>
  <c r="Q74" i="4"/>
  <c r="Q75" i="4"/>
  <c r="Q76" i="4"/>
  <c r="Q77" i="4"/>
  <c r="Q78" i="4"/>
  <c r="P74" i="4"/>
  <c r="P75" i="4"/>
  <c r="P76" i="4"/>
  <c r="P77" i="4"/>
  <c r="P78" i="4"/>
  <c r="P73" i="4"/>
  <c r="Q63" i="4"/>
  <c r="Q64" i="4"/>
  <c r="Q65" i="4"/>
  <c r="Q66" i="4"/>
  <c r="Q67" i="4"/>
  <c r="Q62" i="4"/>
  <c r="P63" i="4"/>
  <c r="P64" i="4"/>
  <c r="P65" i="4"/>
  <c r="P66" i="4"/>
  <c r="P67" i="4"/>
  <c r="P62" i="4"/>
  <c r="O63" i="4"/>
  <c r="O64" i="4"/>
  <c r="O65" i="4"/>
  <c r="O66" i="4"/>
  <c r="O67" i="4"/>
  <c r="O62" i="4"/>
  <c r="O78" i="4"/>
  <c r="O77" i="4"/>
  <c r="O76" i="4"/>
  <c r="O75" i="4"/>
  <c r="O74" i="4"/>
  <c r="O73" i="4"/>
  <c r="L78" i="4"/>
  <c r="L77" i="4"/>
  <c r="L76" i="4"/>
  <c r="L75" i="4"/>
  <c r="L74" i="4"/>
  <c r="L73" i="4"/>
  <c r="L67" i="4"/>
  <c r="L66" i="4"/>
  <c r="L65" i="4"/>
  <c r="L64" i="4"/>
  <c r="L63" i="4"/>
  <c r="L62" i="4"/>
  <c r="M53" i="4"/>
  <c r="M54" i="4"/>
  <c r="M55" i="4"/>
  <c r="M56" i="4"/>
  <c r="M57" i="4"/>
  <c r="M52" i="4"/>
  <c r="N57" i="4"/>
  <c r="L57" i="4"/>
  <c r="N56" i="4"/>
  <c r="L56" i="4"/>
  <c r="N55" i="4"/>
  <c r="L55" i="4"/>
  <c r="N54" i="4"/>
  <c r="L54" i="4"/>
  <c r="N53" i="4"/>
  <c r="L53" i="4"/>
  <c r="N52" i="4"/>
  <c r="L52" i="4"/>
  <c r="N44" i="4"/>
  <c r="N45" i="4"/>
  <c r="N46" i="4"/>
  <c r="N47" i="4"/>
  <c r="N48" i="4"/>
  <c r="N43" i="4"/>
  <c r="M44" i="4"/>
  <c r="M45" i="4"/>
  <c r="M46" i="4"/>
  <c r="M47" i="4"/>
  <c r="M48" i="4"/>
  <c r="M43" i="4"/>
  <c r="L46" i="4"/>
  <c r="L47" i="4"/>
  <c r="L48" i="4"/>
  <c r="L44" i="4"/>
  <c r="L45" i="4"/>
  <c r="L43" i="4"/>
  <c r="E66" i="1"/>
  <c r="E65" i="1"/>
  <c r="E67" i="1"/>
  <c r="F66" i="1"/>
  <c r="F67" i="1" s="1"/>
  <c r="F65" i="1"/>
  <c r="G66" i="1"/>
  <c r="G67" i="1" s="1"/>
  <c r="G65" i="1"/>
  <c r="H66" i="1"/>
  <c r="H65" i="1"/>
  <c r="H67" i="1"/>
  <c r="I66" i="1"/>
  <c r="I65" i="1"/>
  <c r="I67" i="1"/>
  <c r="J66" i="1"/>
  <c r="J67" i="1" s="1"/>
  <c r="J65" i="1"/>
  <c r="K66" i="1"/>
  <c r="K65" i="1"/>
  <c r="D66" i="1"/>
  <c r="D65" i="1"/>
  <c r="D67" i="1"/>
  <c r="D72" i="1"/>
  <c r="L72" i="1" s="1"/>
  <c r="E72" i="1"/>
  <c r="F72" i="1"/>
  <c r="G72" i="1"/>
  <c r="H72" i="1"/>
  <c r="I72" i="1"/>
  <c r="J72" i="1"/>
  <c r="K72" i="1"/>
  <c r="W10" i="4"/>
  <c r="X10" i="4"/>
  <c r="W11" i="4"/>
  <c r="X11" i="4"/>
  <c r="W12" i="4"/>
  <c r="X12" i="4"/>
  <c r="W13" i="4"/>
  <c r="X13" i="4"/>
  <c r="W14" i="4"/>
  <c r="X14" i="4"/>
  <c r="X9" i="4"/>
  <c r="Y10" i="4"/>
  <c r="Z10" i="4"/>
  <c r="Y11" i="4"/>
  <c r="Z11" i="4"/>
  <c r="Y12" i="4"/>
  <c r="Z12" i="4"/>
  <c r="Y13" i="4"/>
  <c r="Z13" i="4"/>
  <c r="Y14" i="4"/>
  <c r="Z14" i="4"/>
  <c r="Z9" i="4"/>
  <c r="J33" i="4"/>
  <c r="K33" i="4"/>
  <c r="J34" i="4"/>
  <c r="K34" i="4"/>
  <c r="J35" i="4"/>
  <c r="K35" i="4"/>
  <c r="J36" i="4"/>
  <c r="K36" i="4"/>
  <c r="J37" i="4"/>
  <c r="K37" i="4"/>
  <c r="K32" i="4"/>
  <c r="J24" i="4"/>
  <c r="K24" i="4"/>
  <c r="J25" i="4"/>
  <c r="K25" i="4"/>
  <c r="J26" i="4"/>
  <c r="K26" i="4"/>
  <c r="J27" i="4"/>
  <c r="K27" i="4"/>
  <c r="J28" i="4"/>
  <c r="K28" i="4"/>
  <c r="K23" i="4"/>
  <c r="J23" i="4"/>
  <c r="J32" i="4"/>
  <c r="Y9" i="4"/>
  <c r="W9" i="4"/>
  <c r="D23" i="3"/>
  <c r="D22" i="3"/>
  <c r="D46" i="3"/>
  <c r="D10" i="3"/>
  <c r="D34" i="3"/>
  <c r="D58" i="3"/>
  <c r="D21" i="1"/>
  <c r="D33" i="1"/>
  <c r="D45" i="1"/>
  <c r="D76" i="1" s="1"/>
  <c r="D57" i="1"/>
  <c r="D69" i="1"/>
  <c r="I59" i="3"/>
  <c r="G59" i="3"/>
  <c r="F59" i="3"/>
  <c r="J59" i="3"/>
  <c r="H59" i="3"/>
  <c r="E59" i="3"/>
  <c r="D59" i="3"/>
  <c r="C59" i="3"/>
  <c r="J58" i="3"/>
  <c r="I58" i="3"/>
  <c r="H58" i="3"/>
  <c r="G58" i="3"/>
  <c r="F58" i="3"/>
  <c r="E58" i="3"/>
  <c r="C58" i="3"/>
  <c r="J56" i="3"/>
  <c r="J55" i="3"/>
  <c r="I56" i="3"/>
  <c r="I55" i="3"/>
  <c r="I57" i="3"/>
  <c r="H56" i="3"/>
  <c r="H55" i="3"/>
  <c r="H57" i="3"/>
  <c r="G56" i="3"/>
  <c r="G57" i="3" s="1"/>
  <c r="G55" i="3"/>
  <c r="F56" i="3"/>
  <c r="F57" i="3" s="1"/>
  <c r="F55" i="3"/>
  <c r="E56" i="3"/>
  <c r="E55" i="3"/>
  <c r="E57" i="3"/>
  <c r="D56" i="3"/>
  <c r="D55" i="3"/>
  <c r="D57" i="3"/>
  <c r="C56" i="3"/>
  <c r="C57" i="3" s="1"/>
  <c r="C55" i="3"/>
  <c r="D47" i="3"/>
  <c r="J47" i="3"/>
  <c r="J46" i="3"/>
  <c r="I47" i="3"/>
  <c r="H46" i="3"/>
  <c r="G46" i="3"/>
  <c r="F47" i="3"/>
  <c r="C47" i="3"/>
  <c r="C46" i="3"/>
  <c r="H47" i="3"/>
  <c r="G47" i="3"/>
  <c r="E47" i="3"/>
  <c r="I46" i="3"/>
  <c r="F46" i="3"/>
  <c r="E46" i="3"/>
  <c r="J44" i="3"/>
  <c r="J43" i="3"/>
  <c r="J45" i="3"/>
  <c r="I44" i="3"/>
  <c r="I43" i="3"/>
  <c r="I45" i="3"/>
  <c r="H44" i="3"/>
  <c r="H45" i="3" s="1"/>
  <c r="H43" i="3"/>
  <c r="G44" i="3"/>
  <c r="G43" i="3"/>
  <c r="F44" i="3"/>
  <c r="F43" i="3"/>
  <c r="F45" i="3" s="1"/>
  <c r="E44" i="3"/>
  <c r="E43" i="3"/>
  <c r="E45" i="3"/>
  <c r="D44" i="3"/>
  <c r="D45" i="3" s="1"/>
  <c r="D43" i="3"/>
  <c r="C44" i="3"/>
  <c r="C43" i="3"/>
  <c r="H34" i="3"/>
  <c r="H35" i="3"/>
  <c r="G34" i="3"/>
  <c r="G65" i="3" s="1"/>
  <c r="G35" i="3"/>
  <c r="J35" i="3"/>
  <c r="I35" i="3"/>
  <c r="F35" i="3"/>
  <c r="E35" i="3"/>
  <c r="D35" i="3"/>
  <c r="C35" i="3"/>
  <c r="J34" i="3"/>
  <c r="I34" i="3"/>
  <c r="F34" i="3"/>
  <c r="E34" i="3"/>
  <c r="C34" i="3"/>
  <c r="J32" i="3"/>
  <c r="J31" i="3"/>
  <c r="J33" i="3"/>
  <c r="I32" i="3"/>
  <c r="I33" i="3" s="1"/>
  <c r="I31" i="3"/>
  <c r="H32" i="3"/>
  <c r="H31" i="3"/>
  <c r="G32" i="3"/>
  <c r="G31" i="3"/>
  <c r="G33" i="3" s="1"/>
  <c r="F32" i="3"/>
  <c r="F31" i="3"/>
  <c r="F33" i="3"/>
  <c r="E32" i="3"/>
  <c r="E33" i="3" s="1"/>
  <c r="E31" i="3"/>
  <c r="D32" i="3"/>
  <c r="D31" i="3"/>
  <c r="C32" i="3"/>
  <c r="C31" i="3"/>
  <c r="C33" i="3"/>
  <c r="G23" i="3"/>
  <c r="G22" i="3"/>
  <c r="J23" i="3"/>
  <c r="J68" i="3" s="1"/>
  <c r="I23" i="3"/>
  <c r="I68" i="3" s="1"/>
  <c r="H23" i="3"/>
  <c r="F23" i="3"/>
  <c r="E23" i="3"/>
  <c r="C23" i="3"/>
  <c r="C68" i="3" s="1"/>
  <c r="J22" i="3"/>
  <c r="I22" i="3"/>
  <c r="H22" i="3"/>
  <c r="F22" i="3"/>
  <c r="E22" i="3"/>
  <c r="C22" i="3"/>
  <c r="J20" i="3"/>
  <c r="J19" i="3"/>
  <c r="I20" i="3"/>
  <c r="I19" i="3"/>
  <c r="I21" i="3"/>
  <c r="H20" i="3"/>
  <c r="H19" i="3"/>
  <c r="H21" i="3"/>
  <c r="G20" i="3"/>
  <c r="G21" i="3" s="1"/>
  <c r="G19" i="3"/>
  <c r="F20" i="3"/>
  <c r="F21" i="3" s="1"/>
  <c r="F19" i="3"/>
  <c r="E20" i="3"/>
  <c r="E19" i="3"/>
  <c r="E21" i="3"/>
  <c r="D20" i="3"/>
  <c r="D19" i="3"/>
  <c r="D21" i="3"/>
  <c r="C20" i="3"/>
  <c r="C21" i="3" s="1"/>
  <c r="C19" i="3"/>
  <c r="I11" i="3"/>
  <c r="I10" i="3"/>
  <c r="I65" i="3" s="1"/>
  <c r="J11" i="3"/>
  <c r="H11" i="3"/>
  <c r="G11" i="3"/>
  <c r="F11" i="3"/>
  <c r="E11" i="3"/>
  <c r="D11" i="3"/>
  <c r="C11" i="3"/>
  <c r="J10" i="3"/>
  <c r="H10" i="3"/>
  <c r="H66" i="3" s="1"/>
  <c r="H69" i="3" s="1"/>
  <c r="G10" i="3"/>
  <c r="F10" i="3"/>
  <c r="E10" i="3"/>
  <c r="E66" i="3" s="1"/>
  <c r="C10" i="3"/>
  <c r="J8" i="3"/>
  <c r="J7" i="3"/>
  <c r="J9" i="3"/>
  <c r="I8" i="3"/>
  <c r="I7" i="3"/>
  <c r="I9" i="3"/>
  <c r="I72" i="3" s="1"/>
  <c r="H8" i="3"/>
  <c r="H9" i="3" s="1"/>
  <c r="H7" i="3"/>
  <c r="G8" i="3"/>
  <c r="G7" i="3"/>
  <c r="F8" i="3"/>
  <c r="F7" i="3"/>
  <c r="F9" i="3" s="1"/>
  <c r="E8" i="3"/>
  <c r="E7" i="3"/>
  <c r="E9" i="3"/>
  <c r="D8" i="3"/>
  <c r="D9" i="3" s="1"/>
  <c r="D7" i="3"/>
  <c r="C8" i="3"/>
  <c r="C7" i="3"/>
  <c r="G66" i="3"/>
  <c r="C66" i="3"/>
  <c r="H68" i="3"/>
  <c r="E68" i="3"/>
  <c r="D68" i="3"/>
  <c r="H65" i="3"/>
  <c r="E65" i="3"/>
  <c r="C65" i="3"/>
  <c r="J63" i="3"/>
  <c r="I63" i="3"/>
  <c r="H63" i="3"/>
  <c r="G63" i="3"/>
  <c r="F63" i="3"/>
  <c r="E63" i="3"/>
  <c r="D63" i="3"/>
  <c r="C63" i="3"/>
  <c r="J62" i="3"/>
  <c r="I62" i="3"/>
  <c r="H62" i="3"/>
  <c r="G62" i="3"/>
  <c r="F62" i="3"/>
  <c r="E62" i="3"/>
  <c r="D62" i="3"/>
  <c r="C62" i="3"/>
  <c r="J60" i="2"/>
  <c r="K60" i="2"/>
  <c r="K59" i="2"/>
  <c r="J59" i="2"/>
  <c r="J55" i="2"/>
  <c r="K55" i="2"/>
  <c r="K54" i="2"/>
  <c r="J54" i="2"/>
  <c r="I68" i="1"/>
  <c r="E68" i="1"/>
  <c r="G68" i="1"/>
  <c r="H68" i="1"/>
  <c r="J68" i="1"/>
  <c r="I56" i="1"/>
  <c r="H56" i="1"/>
  <c r="G56" i="1"/>
  <c r="J56" i="1"/>
  <c r="D56" i="1"/>
  <c r="E56" i="1"/>
  <c r="F56" i="1"/>
  <c r="K56" i="1"/>
  <c r="E20" i="1"/>
  <c r="E32" i="1"/>
  <c r="E44" i="1"/>
  <c r="F20" i="1"/>
  <c r="F32" i="1"/>
  <c r="F44" i="1"/>
  <c r="F68" i="1"/>
  <c r="G20" i="1"/>
  <c r="G32" i="1"/>
  <c r="G44" i="1"/>
  <c r="H20" i="1"/>
  <c r="H32" i="1"/>
  <c r="H44" i="1"/>
  <c r="I20" i="1"/>
  <c r="I32" i="1"/>
  <c r="I44" i="1"/>
  <c r="J20" i="1"/>
  <c r="J32" i="1"/>
  <c r="J44" i="1"/>
  <c r="K20" i="1"/>
  <c r="K32" i="1"/>
  <c r="K76" i="1" s="1"/>
  <c r="K44" i="1"/>
  <c r="K68" i="1"/>
  <c r="D20" i="1"/>
  <c r="D75" i="1" s="1"/>
  <c r="D32" i="1"/>
  <c r="D44" i="1"/>
  <c r="D68" i="1"/>
  <c r="I75" i="1"/>
  <c r="E73" i="1"/>
  <c r="F73" i="1"/>
  <c r="G73" i="1"/>
  <c r="H73" i="1"/>
  <c r="I73" i="1"/>
  <c r="J73" i="1"/>
  <c r="K73" i="1"/>
  <c r="D73" i="1"/>
  <c r="E18" i="1"/>
  <c r="E19" i="1" s="1"/>
  <c r="E17" i="1"/>
  <c r="E30" i="1"/>
  <c r="E31" i="1" s="1"/>
  <c r="E82" i="1" s="1"/>
  <c r="E29" i="1"/>
  <c r="E42" i="1"/>
  <c r="E41" i="1"/>
  <c r="E43" i="1"/>
  <c r="E54" i="1"/>
  <c r="E53" i="1"/>
  <c r="E55" i="1"/>
  <c r="E81" i="1"/>
  <c r="F18" i="1"/>
  <c r="F17" i="1"/>
  <c r="F19" i="1"/>
  <c r="F30" i="1"/>
  <c r="F31" i="1" s="1"/>
  <c r="F29" i="1"/>
  <c r="F42" i="1"/>
  <c r="F41" i="1"/>
  <c r="F54" i="1"/>
  <c r="F53" i="1"/>
  <c r="F55" i="1"/>
  <c r="G18" i="1"/>
  <c r="G17" i="1"/>
  <c r="G19" i="1" s="1"/>
  <c r="G30" i="1"/>
  <c r="G29" i="1"/>
  <c r="G31" i="1"/>
  <c r="G42" i="1"/>
  <c r="G43" i="1" s="1"/>
  <c r="G41" i="1"/>
  <c r="G54" i="1"/>
  <c r="G53" i="1"/>
  <c r="H18" i="1"/>
  <c r="H17" i="1"/>
  <c r="H30" i="1"/>
  <c r="H29" i="1"/>
  <c r="H31" i="1" s="1"/>
  <c r="H42" i="1"/>
  <c r="H41" i="1"/>
  <c r="H43" i="1"/>
  <c r="H54" i="1"/>
  <c r="H55" i="1" s="1"/>
  <c r="H53" i="1"/>
  <c r="I18" i="1"/>
  <c r="I19" i="1" s="1"/>
  <c r="I17" i="1"/>
  <c r="I30" i="1"/>
  <c r="I29" i="1"/>
  <c r="I42" i="1"/>
  <c r="I41" i="1"/>
  <c r="I43" i="1"/>
  <c r="I54" i="1"/>
  <c r="I53" i="1"/>
  <c r="I55" i="1"/>
  <c r="J18" i="1"/>
  <c r="J17" i="1"/>
  <c r="J19" i="1"/>
  <c r="J30" i="1"/>
  <c r="J31" i="1" s="1"/>
  <c r="J29" i="1"/>
  <c r="J42" i="1"/>
  <c r="J43" i="1" s="1"/>
  <c r="J41" i="1"/>
  <c r="J54" i="1"/>
  <c r="J53" i="1"/>
  <c r="J55" i="1"/>
  <c r="K18" i="1"/>
  <c r="K17" i="1"/>
  <c r="K19" i="1"/>
  <c r="K30" i="1"/>
  <c r="K29" i="1"/>
  <c r="K31" i="1"/>
  <c r="K42" i="1"/>
  <c r="K43" i="1" s="1"/>
  <c r="K41" i="1"/>
  <c r="K54" i="1"/>
  <c r="K53" i="1"/>
  <c r="D18" i="1"/>
  <c r="D17" i="1"/>
  <c r="D19" i="1" s="1"/>
  <c r="D30" i="1"/>
  <c r="D29" i="1"/>
  <c r="D31" i="1"/>
  <c r="D42" i="1"/>
  <c r="D43" i="1" s="1"/>
  <c r="D41" i="1"/>
  <c r="D54" i="1"/>
  <c r="D53" i="1"/>
  <c r="L70" i="1"/>
  <c r="J57" i="1"/>
  <c r="E69" i="1"/>
  <c r="J69" i="1"/>
  <c r="K69" i="1"/>
  <c r="I69" i="1"/>
  <c r="H69" i="1"/>
  <c r="G69" i="1"/>
  <c r="F69" i="1"/>
  <c r="L22" i="1"/>
  <c r="L34" i="1"/>
  <c r="M58" i="1" s="1"/>
  <c r="L46" i="1"/>
  <c r="L58" i="1"/>
  <c r="K57" i="1"/>
  <c r="I57" i="1"/>
  <c r="H57" i="1"/>
  <c r="G57" i="1"/>
  <c r="F57" i="1"/>
  <c r="E57" i="1"/>
  <c r="E21" i="1"/>
  <c r="E33" i="1"/>
  <c r="F33" i="1"/>
  <c r="F21" i="1"/>
  <c r="G33" i="1"/>
  <c r="G21" i="1"/>
  <c r="H21" i="1"/>
  <c r="H33" i="1"/>
  <c r="I33" i="1"/>
  <c r="I21" i="1"/>
  <c r="J33" i="1"/>
  <c r="J21" i="1"/>
  <c r="K33" i="1"/>
  <c r="K21" i="1"/>
  <c r="E45" i="1"/>
  <c r="E78" i="1"/>
  <c r="F45" i="1"/>
  <c r="G45" i="1"/>
  <c r="G78" i="1"/>
  <c r="H45" i="1"/>
  <c r="I45" i="1"/>
  <c r="J45" i="1"/>
  <c r="K45" i="1"/>
  <c r="K78" i="1"/>
  <c r="D5" i="1"/>
  <c r="D6" i="1"/>
  <c r="D8" i="1"/>
  <c r="E5" i="1"/>
  <c r="E8" i="1" s="1"/>
  <c r="E6" i="1"/>
  <c r="F5" i="1"/>
  <c r="F6" i="1"/>
  <c r="G5" i="1"/>
  <c r="G6" i="1"/>
  <c r="G8" i="1"/>
  <c r="H5" i="1"/>
  <c r="H6" i="1"/>
  <c r="H8" i="1"/>
  <c r="I5" i="1"/>
  <c r="I8" i="1" s="1"/>
  <c r="I6" i="1"/>
  <c r="J5" i="1"/>
  <c r="J6" i="1"/>
  <c r="K5" i="1"/>
  <c r="K6" i="1"/>
  <c r="K8" i="1" s="1"/>
  <c r="G7" i="1"/>
  <c r="H7" i="1"/>
  <c r="K7" i="1"/>
  <c r="E9" i="1"/>
  <c r="F9" i="1"/>
  <c r="G9" i="1"/>
  <c r="H9" i="1"/>
  <c r="I9" i="1"/>
  <c r="J9" i="1"/>
  <c r="K9" i="1"/>
  <c r="D7" i="1"/>
  <c r="D9" i="1"/>
  <c r="I78" i="1" l="1"/>
  <c r="D82" i="1"/>
  <c r="D81" i="1"/>
  <c r="E72" i="3"/>
  <c r="E71" i="3"/>
  <c r="F69" i="3"/>
  <c r="D65" i="3"/>
  <c r="D66" i="3"/>
  <c r="D69" i="3" s="1"/>
  <c r="I81" i="1"/>
  <c r="D55" i="1"/>
  <c r="J82" i="1"/>
  <c r="H76" i="1"/>
  <c r="H79" i="1" s="1"/>
  <c r="H75" i="1"/>
  <c r="H27" i="5"/>
  <c r="F8" i="1"/>
  <c r="K79" i="1"/>
  <c r="F78" i="1"/>
  <c r="F72" i="3"/>
  <c r="F71" i="3"/>
  <c r="O27" i="5"/>
  <c r="H37" i="5"/>
  <c r="O37" i="5" s="1"/>
  <c r="G37" i="5"/>
  <c r="N37" i="5" s="1"/>
  <c r="G55" i="1"/>
  <c r="G81" i="1" s="1"/>
  <c r="I7" i="1"/>
  <c r="I76" i="1"/>
  <c r="I79" i="1" s="1"/>
  <c r="E76" i="1"/>
  <c r="E79" i="1" s="1"/>
  <c r="E7" i="1"/>
  <c r="C9" i="3"/>
  <c r="J66" i="3"/>
  <c r="J65" i="3"/>
  <c r="D33" i="3"/>
  <c r="F68" i="3"/>
  <c r="C45" i="3"/>
  <c r="H39" i="5"/>
  <c r="O39" i="5" s="1"/>
  <c r="G39" i="5"/>
  <c r="N39" i="5" s="1"/>
  <c r="H35" i="5"/>
  <c r="O35" i="5" s="1"/>
  <c r="G35" i="5"/>
  <c r="N35" i="5" s="1"/>
  <c r="I31" i="1"/>
  <c r="I82" i="1" s="1"/>
  <c r="F43" i="1"/>
  <c r="F82" i="1" s="1"/>
  <c r="E75" i="1"/>
  <c r="J75" i="1"/>
  <c r="J7" i="1"/>
  <c r="J76" i="1"/>
  <c r="J79" i="1" s="1"/>
  <c r="F75" i="1"/>
  <c r="F7" i="1"/>
  <c r="F76" i="1"/>
  <c r="F79" i="1" s="1"/>
  <c r="I66" i="3"/>
  <c r="I69" i="3" s="1"/>
  <c r="F66" i="3"/>
  <c r="F65" i="3"/>
  <c r="C69" i="3"/>
  <c r="G69" i="3"/>
  <c r="G68" i="3"/>
  <c r="J21" i="3"/>
  <c r="J71" i="3" s="1"/>
  <c r="E69" i="3"/>
  <c r="J57" i="3"/>
  <c r="D79" i="1"/>
  <c r="K67" i="1"/>
  <c r="K82" i="1" s="1"/>
  <c r="G34" i="5"/>
  <c r="N34" i="5" s="1"/>
  <c r="J8" i="1"/>
  <c r="D78" i="1"/>
  <c r="J78" i="1"/>
  <c r="H78" i="1"/>
  <c r="K55" i="1"/>
  <c r="K81" i="1" s="1"/>
  <c r="J81" i="1"/>
  <c r="H19" i="1"/>
  <c r="K75" i="1"/>
  <c r="G76" i="1"/>
  <c r="G79" i="1" s="1"/>
  <c r="G75" i="1"/>
  <c r="J69" i="3"/>
  <c r="I71" i="3"/>
  <c r="G9" i="3"/>
  <c r="H33" i="3"/>
  <c r="H71" i="3" s="1"/>
  <c r="G45" i="3"/>
  <c r="L73" i="1"/>
  <c r="E26" i="5"/>
  <c r="F26" i="5" s="1"/>
  <c r="E28" i="5"/>
  <c r="F28" i="5" s="1"/>
  <c r="E38" i="5"/>
  <c r="F38" i="5" s="1"/>
  <c r="J72" i="3" l="1"/>
  <c r="H72" i="3"/>
  <c r="G28" i="5"/>
  <c r="N28" i="5" s="1"/>
  <c r="H28" i="5"/>
  <c r="O28" i="5" s="1"/>
  <c r="C72" i="3"/>
  <c r="C71" i="3"/>
  <c r="G82" i="1"/>
  <c r="H38" i="5"/>
  <c r="O38" i="5" s="1"/>
  <c r="G38" i="5"/>
  <c r="N38" i="5" s="1"/>
  <c r="G72" i="3"/>
  <c r="G71" i="3"/>
  <c r="D72" i="3"/>
  <c r="D71" i="3"/>
  <c r="G26" i="5"/>
  <c r="N26" i="5" s="1"/>
  <c r="H26" i="5"/>
  <c r="O26" i="5" s="1"/>
  <c r="H82" i="1"/>
  <c r="H81" i="1"/>
  <c r="F81" i="1"/>
</calcChain>
</file>

<file path=xl/sharedStrings.xml><?xml version="1.0" encoding="utf-8"?>
<sst xmlns="http://schemas.openxmlformats.org/spreadsheetml/2006/main" count="1883" uniqueCount="180">
  <si>
    <t>Quad</t>
  </si>
  <si>
    <t>Ham</t>
  </si>
  <si>
    <t>Set 1</t>
  </si>
  <si>
    <t>Set 2</t>
  </si>
  <si>
    <t>left</t>
  </si>
  <si>
    <t>right</t>
  </si>
  <si>
    <t>Bic Fem c l</t>
  </si>
  <si>
    <t>Gastr c lt</t>
  </si>
  <si>
    <t>Gastr c m</t>
  </si>
  <si>
    <t>Rect Femoris</t>
  </si>
  <si>
    <t>Measurement error (mm)</t>
  </si>
  <si>
    <t>Difference N/M</t>
  </si>
  <si>
    <t>Difference %</t>
  </si>
  <si>
    <t>Mike</t>
  </si>
  <si>
    <t>Charlotte</t>
  </si>
  <si>
    <t>Laurie</t>
  </si>
  <si>
    <t>Average</t>
  </si>
  <si>
    <t>SD</t>
  </si>
  <si>
    <t>Average Measurement error</t>
  </si>
  <si>
    <t>Average difference (N/m)</t>
  </si>
  <si>
    <t>Average % diff</t>
  </si>
  <si>
    <t>CV</t>
  </si>
  <si>
    <t>Hans</t>
  </si>
  <si>
    <t>Left</t>
  </si>
  <si>
    <t>Right</t>
  </si>
  <si>
    <t xml:space="preserve">Left </t>
  </si>
  <si>
    <t>Gast m</t>
  </si>
  <si>
    <t>Gast lat</t>
  </si>
  <si>
    <t>left right</t>
  </si>
  <si>
    <t>=</t>
  </si>
  <si>
    <t>Mel</t>
  </si>
  <si>
    <t>Average CV</t>
  </si>
  <si>
    <t>set1</t>
  </si>
  <si>
    <t>set 2</t>
  </si>
  <si>
    <t>P2</t>
  </si>
  <si>
    <t>P3</t>
  </si>
  <si>
    <t>P4</t>
  </si>
  <si>
    <t>P5</t>
  </si>
  <si>
    <t>Pre treatment</t>
  </si>
  <si>
    <t>Post treatment</t>
  </si>
  <si>
    <t>Treatment effect</t>
  </si>
  <si>
    <t>SI%</t>
  </si>
  <si>
    <t>Lying</t>
  </si>
  <si>
    <t>Superior</t>
  </si>
  <si>
    <t>Central</t>
  </si>
  <si>
    <t>Inferior</t>
  </si>
  <si>
    <t>Standing</t>
  </si>
  <si>
    <t>Sam G</t>
  </si>
  <si>
    <t>Iori</t>
  </si>
  <si>
    <t>Sally</t>
  </si>
  <si>
    <t>p1</t>
  </si>
  <si>
    <t>p2</t>
  </si>
  <si>
    <t>p3</t>
  </si>
  <si>
    <t>p4</t>
  </si>
  <si>
    <t>p5</t>
  </si>
  <si>
    <t>9.2 ± 1.8</t>
  </si>
  <si>
    <t>6.2 ± 4.4</t>
  </si>
  <si>
    <t>8.8 ± 4.3</t>
  </si>
  <si>
    <t>11.2 ± 5.6</t>
  </si>
  <si>
    <t>7.4 ± 1.4</t>
  </si>
  <si>
    <t>5.8 ± 2.3</t>
  </si>
  <si>
    <t>8.2 ± 2.6</t>
  </si>
  <si>
    <t>8.4 ± 5.0</t>
  </si>
  <si>
    <t>Average stiffness 
difference (N/m)</t>
  </si>
  <si>
    <t>Average difference (Fz)</t>
  </si>
  <si>
    <t>Average tone 
difference (Fz)</t>
  </si>
  <si>
    <t>9 ± 5</t>
  </si>
  <si>
    <t>10 ± 6</t>
  </si>
  <si>
    <t>12 ± 7</t>
  </si>
  <si>
    <t>4 ± 3</t>
  </si>
  <si>
    <t>5 ± 4</t>
  </si>
  <si>
    <t>8 ± 6</t>
  </si>
  <si>
    <t>6 ± 5</t>
  </si>
  <si>
    <t>1.84 ± 0.84</t>
  </si>
  <si>
    <t>1.67 ± 0.86</t>
  </si>
  <si>
    <t>2.22 ± 1.36</t>
  </si>
  <si>
    <t>2.38 ± 1.16</t>
  </si>
  <si>
    <t>0.9 ± 0.54</t>
  </si>
  <si>
    <t>1.12 ± 0.80</t>
  </si>
  <si>
    <t>1.59 ± 1.32</t>
  </si>
  <si>
    <t>1.08 ± 0.96</t>
  </si>
  <si>
    <t>CV between set 1 and set 2</t>
  </si>
  <si>
    <t>0.29 ± 0.16</t>
  </si>
  <si>
    <t>0.34 ± 0.18</t>
  </si>
  <si>
    <t>0.27 ± 0.20</t>
  </si>
  <si>
    <t>0.24 ± 0.14</t>
  </si>
  <si>
    <t>0.31 ± 0.17</t>
  </si>
  <si>
    <t>0.21 ± 0.10</t>
  </si>
  <si>
    <t>0.16 ± 0.13</t>
  </si>
  <si>
    <t>0.68 ± 0.55</t>
  </si>
  <si>
    <t>0.97 ± 0.56</t>
  </si>
  <si>
    <t>1.2 ± 0.63</t>
  </si>
  <si>
    <t>0.91 ± 0.66</t>
  </si>
  <si>
    <t>0.81 ± 0.49</t>
  </si>
  <si>
    <t>1.07 ± 0.59</t>
  </si>
  <si>
    <t>0.67 ± 0.31</t>
  </si>
  <si>
    <t>0.49 ± 0.42</t>
  </si>
  <si>
    <t>Gast med</t>
  </si>
  <si>
    <t>Column Labels</t>
  </si>
  <si>
    <t>LM pre</t>
  </si>
  <si>
    <t>LM post</t>
  </si>
  <si>
    <t>LMKtape</t>
  </si>
  <si>
    <t>Row Labels</t>
  </si>
  <si>
    <t>Stiffness1</t>
  </si>
  <si>
    <t>%d</t>
  </si>
  <si>
    <t>%d2</t>
  </si>
  <si>
    <t>Abd Dig Min</t>
  </si>
  <si>
    <t>Week1</t>
  </si>
  <si>
    <t>Week 2</t>
  </si>
  <si>
    <t>Week difference</t>
  </si>
  <si>
    <t>Pre</t>
  </si>
  <si>
    <t>Post</t>
  </si>
  <si>
    <t>Treatment effect week 1</t>
  </si>
  <si>
    <t>Treatment effect week 2</t>
  </si>
  <si>
    <t>0.20 ± 0.17</t>
  </si>
  <si>
    <t>Average Tone
difference (Fz)</t>
  </si>
  <si>
    <t>CV between 
set 1 and set 2</t>
  </si>
  <si>
    <t>Side</t>
  </si>
  <si>
    <t>Lateral Gast</t>
  </si>
  <si>
    <t>Medial Gast</t>
  </si>
  <si>
    <t>Rectus Femoris</t>
  </si>
  <si>
    <t xml:space="preserve">Bicep Femoris </t>
  </si>
  <si>
    <t>Location</t>
  </si>
  <si>
    <t>Average Stiffness 
difference (N/m)</t>
  </si>
  <si>
    <t>Stiffness</t>
  </si>
  <si>
    <t>tone</t>
  </si>
  <si>
    <t>LM post treatment</t>
  </si>
  <si>
    <t>Week 3</t>
  </si>
  <si>
    <t>pre</t>
  </si>
  <si>
    <t>post</t>
  </si>
  <si>
    <t>Week 4</t>
  </si>
  <si>
    <t>post training</t>
  </si>
  <si>
    <t xml:space="preserve"> CV Below</t>
  </si>
  <si>
    <t>CV Above</t>
  </si>
  <si>
    <t>Week 5</t>
  </si>
  <si>
    <t>Week</t>
  </si>
  <si>
    <t>Average number of "non-normal" sites</t>
  </si>
  <si>
    <t xml:space="preserve"> </t>
  </si>
  <si>
    <t>Average Pre</t>
  </si>
  <si>
    <t>Week 6</t>
  </si>
  <si>
    <t>Charlotte Bitchell</t>
  </si>
  <si>
    <t>Female</t>
  </si>
  <si>
    <t>Relaxed</t>
  </si>
  <si>
    <t>Harry Fisher</t>
  </si>
  <si>
    <t>Morning</t>
  </si>
  <si>
    <t>Medial</t>
  </si>
  <si>
    <t>Lateral</t>
  </si>
  <si>
    <t>Melanie Golding</t>
  </si>
  <si>
    <t>Mike Long</t>
  </si>
  <si>
    <t>Male</t>
  </si>
  <si>
    <t>Laurie Needham</t>
  </si>
  <si>
    <t>Hans Von</t>
  </si>
  <si>
    <t>Measurement identity</t>
  </si>
  <si>
    <t>Measurement iteration</t>
  </si>
  <si>
    <t>Measurement time</t>
  </si>
  <si>
    <t>Subject name</t>
  </si>
  <si>
    <t>Subject ID</t>
  </si>
  <si>
    <t>Gender</t>
  </si>
  <si>
    <t>Dominant side</t>
  </si>
  <si>
    <t>Birth date</t>
  </si>
  <si>
    <t>Weight</t>
  </si>
  <si>
    <t>Height</t>
  </si>
  <si>
    <t>BMI</t>
  </si>
  <si>
    <t>Pattern</t>
  </si>
  <si>
    <t>Object</t>
  </si>
  <si>
    <t>Position</t>
  </si>
  <si>
    <t>State</t>
  </si>
  <si>
    <t>Frequency</t>
  </si>
  <si>
    <t>Decrement</t>
  </si>
  <si>
    <t>Relaxation</t>
  </si>
  <si>
    <t>Creep</t>
  </si>
  <si>
    <t>Taptime</t>
  </si>
  <si>
    <t>Device SN</t>
  </si>
  <si>
    <t>Operator</t>
  </si>
  <si>
    <t>Year</t>
  </si>
  <si>
    <t>Month</t>
  </si>
  <si>
    <t>Weekday</t>
  </si>
  <si>
    <t>Day period</t>
  </si>
  <si>
    <t>diff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</si>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</sst>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%;0%;0%\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4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2" xfId="0" applyFont="1" applyBorder="1"/>
    <xf numFmtId="1" fontId="2" fillId="0" borderId="2" xfId="0" applyNumberFormat="1" applyFont="1" applyBorder="1" applyAlignment="1">
      <alignment horizont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 applyFill="1" applyBorder="1" applyAlignment="1">
      <alignment horizontal="center"/>
    </xf>
    <xf numFmtId="10" fontId="0" fillId="0" borderId="0" xfId="0" applyNumberFormat="1"/>
    <xf numFmtId="1" fontId="0" fillId="0" borderId="1" xfId="0" applyNumberFormat="1" applyBorder="1"/>
    <xf numFmtId="2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Border="1"/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Fill="1" applyBorder="1"/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9" fontId="0" fillId="0" borderId="0" xfId="0" applyNumberFormat="1"/>
    <xf numFmtId="165" fontId="0" fillId="0" borderId="1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9" fontId="2" fillId="0" borderId="26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9" fontId="2" fillId="0" borderId="28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9" fontId="2" fillId="0" borderId="30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166" fontId="0" fillId="0" borderId="28" xfId="0" applyNumberFormat="1" applyBorder="1" applyAlignment="1">
      <alignment horizontal="center"/>
    </xf>
    <xf numFmtId="166" fontId="0" fillId="0" borderId="3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166" fontId="0" fillId="0" borderId="29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27" xfId="0" applyFont="1" applyBorder="1"/>
    <xf numFmtId="166" fontId="0" fillId="0" borderId="2" xfId="0" applyNumberFormat="1" applyBorder="1" applyAlignment="1">
      <alignment horizontal="center" vertical="center"/>
    </xf>
    <xf numFmtId="0" fontId="2" fillId="0" borderId="25" xfId="0" applyFont="1" applyBorder="1"/>
    <xf numFmtId="166" fontId="0" fillId="0" borderId="0" xfId="0" applyNumberFormat="1" applyBorder="1" applyAlignment="1">
      <alignment horizontal="center" vertical="center"/>
    </xf>
    <xf numFmtId="0" fontId="2" fillId="0" borderId="23" xfId="0" applyFont="1" applyBorder="1"/>
    <xf numFmtId="0" fontId="2" fillId="0" borderId="1" xfId="0" applyFont="1" applyBorder="1"/>
    <xf numFmtId="9" fontId="2" fillId="0" borderId="24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2" fillId="0" borderId="29" xfId="0" applyFont="1" applyBorder="1"/>
    <xf numFmtId="0" fontId="2" fillId="0" borderId="3" xfId="0" applyFont="1" applyBorder="1"/>
    <xf numFmtId="0" fontId="2" fillId="0" borderId="2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1" xfId="0" applyBorder="1"/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1" fontId="2" fillId="0" borderId="0" xfId="0" applyNumberFormat="1" applyFont="1"/>
    <xf numFmtId="14" fontId="2" fillId="0" borderId="0" xfId="0" applyNumberFormat="1" applyFont="1"/>
    <xf numFmtId="0" fontId="7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6" fillId="0" borderId="21" xfId="0" applyNumberFormat="1" applyFont="1" applyFill="1" applyBorder="1" applyAlignment="1">
      <alignment horizontal="center"/>
    </xf>
    <xf numFmtId="165" fontId="6" fillId="0" borderId="4" xfId="0" applyNumberFormat="1" applyFont="1" applyFill="1" applyBorder="1" applyAlignment="1">
      <alignment horizontal="center"/>
    </xf>
    <xf numFmtId="165" fontId="6" fillId="0" borderId="22" xfId="0" applyNumberFormat="1" applyFont="1" applyFill="1" applyBorder="1" applyAlignment="1">
      <alignment horizontal="center"/>
    </xf>
    <xf numFmtId="9" fontId="6" fillId="0" borderId="4" xfId="0" applyNumberFormat="1" applyFon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0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  <color rgb="FFFF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  <color rgb="FFFF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  <color rgb="FFFF0000"/>
      </font>
      <fill>
        <patternFill>
          <bgColor rgb="FFFFC7CE"/>
        </patternFill>
      </fill>
    </dxf>
    <dxf>
      <font>
        <b/>
        <i/>
        <u/>
        <color rgb="FFFF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  <color rgb="FFFF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  <color rgb="FFFF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  <color rgb="FFFF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Stiffness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091237448529897E-2"/>
                  <c:y val="-0.18216805813846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Sheet1!$R$5:$R$44</c:f>
              <c:numCache>
                <c:formatCode>0</c:formatCode>
                <c:ptCount val="40"/>
                <c:pt idx="0">
                  <c:v>9.1999999999999886</c:v>
                </c:pt>
                <c:pt idx="1">
                  <c:v>15</c:v>
                </c:pt>
                <c:pt idx="2">
                  <c:v>18.599999999999966</c:v>
                </c:pt>
                <c:pt idx="3">
                  <c:v>6.6000000000000227</c:v>
                </c:pt>
                <c:pt idx="4">
                  <c:v>9.8000000000000114</c:v>
                </c:pt>
                <c:pt idx="5">
                  <c:v>4.2000000000000171</c:v>
                </c:pt>
                <c:pt idx="6">
                  <c:v>3.1999999999999886</c:v>
                </c:pt>
                <c:pt idx="7">
                  <c:v>5.3999999999999773</c:v>
                </c:pt>
                <c:pt idx="8">
                  <c:v>11</c:v>
                </c:pt>
                <c:pt idx="9">
                  <c:v>11.400000000000006</c:v>
                </c:pt>
                <c:pt idx="10">
                  <c:v>17.399999999999977</c:v>
                </c:pt>
                <c:pt idx="11">
                  <c:v>13.600000000000023</c:v>
                </c:pt>
                <c:pt idx="12">
                  <c:v>4</c:v>
                </c:pt>
                <c:pt idx="13">
                  <c:v>3.2000000000000171</c:v>
                </c:pt>
                <c:pt idx="14">
                  <c:v>19.400000000000006</c:v>
                </c:pt>
                <c:pt idx="15">
                  <c:v>0.40000000000000568</c:v>
                </c:pt>
                <c:pt idx="16">
                  <c:v>16.799999999999955</c:v>
                </c:pt>
                <c:pt idx="17">
                  <c:v>4</c:v>
                </c:pt>
                <c:pt idx="18">
                  <c:v>6.8000000000000114</c:v>
                </c:pt>
                <c:pt idx="19">
                  <c:v>23</c:v>
                </c:pt>
                <c:pt idx="20">
                  <c:v>2</c:v>
                </c:pt>
                <c:pt idx="21">
                  <c:v>3.5999999999999943</c:v>
                </c:pt>
                <c:pt idx="22">
                  <c:v>1.3999999999999773</c:v>
                </c:pt>
                <c:pt idx="23">
                  <c:v>9.3999999999999773</c:v>
                </c:pt>
                <c:pt idx="24">
                  <c:v>3</c:v>
                </c:pt>
                <c:pt idx="25">
                  <c:v>10.199999999999989</c:v>
                </c:pt>
                <c:pt idx="26">
                  <c:v>2.7999999999999829</c:v>
                </c:pt>
                <c:pt idx="27">
                  <c:v>15.399999999999977</c:v>
                </c:pt>
                <c:pt idx="28">
                  <c:v>3.6000000000000227</c:v>
                </c:pt>
                <c:pt idx="29">
                  <c:v>3.2000000000000171</c:v>
                </c:pt>
                <c:pt idx="30">
                  <c:v>6.7999999999999545</c:v>
                </c:pt>
                <c:pt idx="31">
                  <c:v>0.39999999999997726</c:v>
                </c:pt>
                <c:pt idx="32">
                  <c:v>6.5999999999999943</c:v>
                </c:pt>
                <c:pt idx="33">
                  <c:v>3.1999999999999886</c:v>
                </c:pt>
                <c:pt idx="34">
                  <c:v>6.3999999999999773</c:v>
                </c:pt>
                <c:pt idx="35">
                  <c:v>3.1999999999999886</c:v>
                </c:pt>
                <c:pt idx="36">
                  <c:v>2.5999999999999943</c:v>
                </c:pt>
                <c:pt idx="37">
                  <c:v>12.599999999999994</c:v>
                </c:pt>
                <c:pt idx="38">
                  <c:v>9.1999999999999886</c:v>
                </c:pt>
                <c:pt idx="39">
                  <c:v>13.399999999999977</c:v>
                </c:pt>
              </c:numCache>
            </c:numRef>
          </c:xVal>
          <c:yVal>
            <c:numRef>
              <c:f>Sheet1!$S$5:$S$44</c:f>
              <c:numCache>
                <c:formatCode>0.00</c:formatCode>
                <c:ptCount val="40"/>
                <c:pt idx="0">
                  <c:v>9.9999999999999645E-2</c:v>
                </c:pt>
                <c:pt idx="1">
                  <c:v>0.30000000000000071</c:v>
                </c:pt>
                <c:pt idx="2">
                  <c:v>0.48000000000000043</c:v>
                </c:pt>
                <c:pt idx="3">
                  <c:v>4.0000000000000924E-2</c:v>
                </c:pt>
                <c:pt idx="4">
                  <c:v>0.44000000000000128</c:v>
                </c:pt>
                <c:pt idx="5">
                  <c:v>0.11999999999999922</c:v>
                </c:pt>
                <c:pt idx="6">
                  <c:v>0.32000000000000028</c:v>
                </c:pt>
                <c:pt idx="7">
                  <c:v>0.13999999999999702</c:v>
                </c:pt>
                <c:pt idx="8">
                  <c:v>6.0000000000000497E-2</c:v>
                </c:pt>
                <c:pt idx="9">
                  <c:v>6.0000000000000497E-2</c:v>
                </c:pt>
                <c:pt idx="10">
                  <c:v>0.52000000000000135</c:v>
                </c:pt>
                <c:pt idx="11">
                  <c:v>0.24000000000000021</c:v>
                </c:pt>
                <c:pt idx="12">
                  <c:v>0.17999999999999972</c:v>
                </c:pt>
                <c:pt idx="13">
                  <c:v>0.24000000000000021</c:v>
                </c:pt>
                <c:pt idx="14">
                  <c:v>0.14000000000000057</c:v>
                </c:pt>
                <c:pt idx="15">
                  <c:v>0.32000000000000028</c:v>
                </c:pt>
                <c:pt idx="16">
                  <c:v>0.53999999999999915</c:v>
                </c:pt>
                <c:pt idx="17">
                  <c:v>0.16000000000000014</c:v>
                </c:pt>
                <c:pt idx="18">
                  <c:v>0.48000000000000043</c:v>
                </c:pt>
                <c:pt idx="19">
                  <c:v>0.54000000000000092</c:v>
                </c:pt>
                <c:pt idx="20">
                  <c:v>0.35999999999999943</c:v>
                </c:pt>
                <c:pt idx="21">
                  <c:v>0.30000000000000071</c:v>
                </c:pt>
                <c:pt idx="22">
                  <c:v>3.9999999999999147E-2</c:v>
                </c:pt>
                <c:pt idx="23">
                  <c:v>0</c:v>
                </c:pt>
                <c:pt idx="24">
                  <c:v>0.12000000000000099</c:v>
                </c:pt>
                <c:pt idx="25">
                  <c:v>0.51999999999999957</c:v>
                </c:pt>
                <c:pt idx="26">
                  <c:v>0.12000000000000099</c:v>
                </c:pt>
                <c:pt idx="27">
                  <c:v>0.45999999999999908</c:v>
                </c:pt>
                <c:pt idx="28">
                  <c:v>0.16000000000000014</c:v>
                </c:pt>
                <c:pt idx="29">
                  <c:v>0.64000000000000057</c:v>
                </c:pt>
                <c:pt idx="30">
                  <c:v>0.30000000000000071</c:v>
                </c:pt>
                <c:pt idx="31">
                  <c:v>0.27999999999999758</c:v>
                </c:pt>
                <c:pt idx="32">
                  <c:v>0.19999999999999929</c:v>
                </c:pt>
                <c:pt idx="33">
                  <c:v>0.40000000000000036</c:v>
                </c:pt>
                <c:pt idx="34">
                  <c:v>0.11999999999999922</c:v>
                </c:pt>
                <c:pt idx="35">
                  <c:v>5.9999999999998721E-2</c:v>
                </c:pt>
                <c:pt idx="36">
                  <c:v>4.0000000000000924E-2</c:v>
                </c:pt>
                <c:pt idx="37">
                  <c:v>0.25999999999999979</c:v>
                </c:pt>
                <c:pt idx="38">
                  <c:v>0.24000000000000021</c:v>
                </c:pt>
                <c:pt idx="39">
                  <c:v>3.9999999999999147E-2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4-0C46-A9D9-ACFAECC53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072160"/>
        <c:axId val="-846071296"/>
      </c:scatterChart>
      <c:valAx>
        <c:axId val="-84607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in Stiffness (N/m)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071296"/>
        <c:crosses val="autoZero"/>
        <c:crossBetween val="midCat"/>
      </c:valAx>
      <c:valAx>
        <c:axId val="-846071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Measreumennt</a:t>
                </a:r>
                <a:r>
                  <a:rPr lang="en-US" baseline="0"/>
                  <a:t> error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0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9390245711"/>
          <c:y val="7.22627375440731E-2"/>
          <c:w val="0.85296513783234695"/>
          <c:h val="0.8222743401709979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Sheet5!$Y$45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EC-1D4C-8046-67C5D38C090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EC-1D4C-8046-67C5D38C090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EC-1D4C-8046-67C5D38C090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EC-1D4C-8046-67C5D38C090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EC-1D4C-8046-67C5D38C090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EC-1D4C-8046-67C5D38C09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Sheet5!$Y$46:$Y$51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EC-1D4C-8046-67C5D38C0908}"/>
            </c:ext>
          </c:extLst>
        </c:ser>
        <c:ser>
          <c:idx val="2"/>
          <c:order val="1"/>
          <c:tx>
            <c:strRef>
              <c:f>Sheet5!$Z$45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3EC-1D4C-8046-67C5D38C090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3EC-1D4C-8046-67C5D38C090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3EC-1D4C-8046-67C5D38C090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3EC-1D4C-8046-67C5D38C090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3EC-1D4C-8046-67C5D38C090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3EC-1D4C-8046-67C5D38C09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Sheet5!$Z$46:$Z$51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3EC-1D4C-8046-67C5D38C0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846038240"/>
        <c:axId val="-846034208"/>
      </c:barChart>
      <c:scatterChart>
        <c:scatterStyle val="smoothMarker"/>
        <c:varyColors val="0"/>
        <c:ser>
          <c:idx val="0"/>
          <c:order val="2"/>
          <c:tx>
            <c:strRef>
              <c:f>Sheet5!$Y$54</c:f>
              <c:strCache>
                <c:ptCount val="1"/>
                <c:pt idx="0">
                  <c:v>Average number of "non-normal" sites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Sheet5!$X$55:$X$56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Sheet5!$Y$55:$Y$56</c:f>
              <c:numCache>
                <c:formatCode>General</c:formatCode>
                <c:ptCount val="2"/>
                <c:pt idx="0">
                  <c:v>3.7</c:v>
                </c:pt>
                <c:pt idx="1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3EC-1D4C-8046-67C5D38C0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027456"/>
        <c:axId val="-846029936"/>
      </c:scatterChart>
      <c:catAx>
        <c:axId val="-84603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Week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number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034208"/>
        <c:crosses val="autoZero"/>
        <c:auto val="1"/>
        <c:lblAlgn val="ctr"/>
        <c:lblOffset val="100"/>
        <c:noMultiLvlLbl val="0"/>
      </c:catAx>
      <c:valAx>
        <c:axId val="-84603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"non-normal" sites</a:t>
                </a:r>
              </a:p>
            </c:rich>
          </c:tx>
          <c:layout>
            <c:manualLayout>
              <c:xMode val="edge"/>
              <c:yMode val="edge"/>
              <c:x val="3.5992111155597098E-2"/>
              <c:y val="0.21820666193549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038240"/>
        <c:crosses val="autoZero"/>
        <c:crossBetween val="between"/>
      </c:valAx>
      <c:valAx>
        <c:axId val="-8460299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846027456"/>
        <c:crosses val="max"/>
        <c:crossBetween val="midCat"/>
      </c:valAx>
      <c:valAx>
        <c:axId val="-846027456"/>
        <c:scaling>
          <c:orientation val="minMax"/>
          <c:max val="1"/>
        </c:scaling>
        <c:delete val="1"/>
        <c:axPos val="t"/>
        <c:numFmt formatCode="General" sourceLinked="1"/>
        <c:majorTickMark val="none"/>
        <c:minorTickMark val="none"/>
        <c:tickLblPos val="none"/>
        <c:crossAx val="-84602993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0308183934635304"/>
          <c:y val="0.16261183017358899"/>
          <c:w val="0.24409033616560599"/>
          <c:h val="0.100380295810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317500</xdr:colOff>
      <xdr:row>47</xdr:row>
      <xdr:rowOff>165100</xdr:rowOff>
    </xdr:from>
    <xdr:to>
      <xdr:col>28</xdr:col>
      <xdr:colOff>266700</xdr:colOff>
      <xdr:row>66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28</xdr:row>
      <xdr:rowOff>0</xdr:rowOff>
    </xdr:from>
    <xdr:to>
      <xdr:col>23</xdr:col>
      <xdr:colOff>520700</xdr:colOff>
      <xdr:row>46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35200" y="5753100"/>
          <a:ext cx="5473700" cy="382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584200</xdr:colOff>
      <xdr:row>42</xdr:row>
      <xdr:rowOff>31750</xdr:rowOff>
    </xdr:from>
    <xdr:to>
      <xdr:col>20</xdr:col>
      <xdr:colOff>723900</xdr:colOff>
      <xdr:row>64</xdr:row>
      <xdr:rowOff>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10490200" y="8642350"/>
          <a:ext cx="6743700" cy="4438650"/>
          <a:chOff x="14084300" y="12325350"/>
          <a:chExt cx="6743700" cy="443865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GraphicFramePr/>
        </xdr:nvGraphicFramePr>
        <xdr:xfrm>
          <a:off x="14084300" y="12325350"/>
          <a:ext cx="6743700" cy="4438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15240000" y="12814300"/>
            <a:ext cx="292100" cy="190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*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/>
        </xdr:nvSpPr>
        <xdr:spPr>
          <a:xfrm>
            <a:off x="16217900" y="13728700"/>
            <a:ext cx="292100" cy="2413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*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0.74011</cdr:x>
      <cdr:y>0.27039</cdr:y>
    </cdr:from>
    <cdr:to>
      <cdr:x>0.96045</cdr:x>
      <cdr:y>0.34764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91100" y="1200150"/>
          <a:ext cx="14859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* </a:t>
          </a:r>
          <a:r>
            <a:rPr lang="en-US" sz="1200"/>
            <a:t>Symptomatic week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AM109"/>
  <sheetViews>
    <sheetView tabSelected="1" workbookViewId="0">
      <pane ySplit="11860" topLeftCell="A71"/>
      <selection activeCell="Q57" sqref="Q57"/>
      <selection pane="bottomLeft" activeCell="L73" sqref="L73"/>
    </sheetView>
  </sheetViews>
  <sheetFormatPr baseColWidth="10" defaultRowHeight="16" x14ac:dyDescent="0.2"/>
  <cols>
    <col min="3" max="3" width="24.83203125" customWidth="1"/>
    <col min="12" max="12" width="22.1640625" customWidth="1"/>
    <col min="13" max="13" width="13.83203125" style="24" customWidth="1"/>
    <col min="14" max="14" width="12.6640625" customWidth="1"/>
    <col min="15" max="15" width="6.5" customWidth="1"/>
    <col min="16" max="16" width="12.83203125" customWidth="1"/>
    <col min="17" max="17" width="10.5" customWidth="1"/>
    <col min="18" max="18" width="10.33203125" customWidth="1"/>
    <col min="19" max="19" width="10" customWidth="1"/>
    <col min="20" max="20" width="14.5" customWidth="1"/>
    <col min="21" max="21" width="10.83203125" style="13"/>
    <col min="22" max="22" width="16.5" customWidth="1"/>
    <col min="24" max="24" width="3" customWidth="1"/>
    <col min="26" max="26" width="23.1640625" customWidth="1"/>
    <col min="28" max="28" width="8.33203125" customWidth="1"/>
    <col min="30" max="30" width="14.6640625" customWidth="1"/>
  </cols>
  <sheetData>
    <row r="2" spans="3:39" ht="17" thickBot="1" x14ac:dyDescent="0.25"/>
    <row r="3" spans="3:39" x14ac:dyDescent="0.2">
      <c r="C3" s="11"/>
      <c r="D3" s="152" t="s">
        <v>9</v>
      </c>
      <c r="E3" s="152"/>
      <c r="F3" s="152" t="s">
        <v>6</v>
      </c>
      <c r="G3" s="152"/>
      <c r="H3" s="152" t="s">
        <v>8</v>
      </c>
      <c r="I3" s="152"/>
      <c r="J3" s="152" t="s">
        <v>7</v>
      </c>
      <c r="K3" s="152"/>
      <c r="P3" s="158"/>
      <c r="Q3" s="158"/>
      <c r="AF3" s="158" t="s">
        <v>34</v>
      </c>
      <c r="AG3" s="158"/>
      <c r="AH3" s="158" t="s">
        <v>35</v>
      </c>
      <c r="AI3" s="158"/>
      <c r="AJ3" s="158" t="s">
        <v>36</v>
      </c>
      <c r="AK3" s="158"/>
      <c r="AL3" s="158" t="s">
        <v>37</v>
      </c>
      <c r="AM3" s="158"/>
    </row>
    <row r="4" spans="3:39" ht="17" thickBot="1" x14ac:dyDescent="0.25">
      <c r="D4" s="3" t="s">
        <v>4</v>
      </c>
      <c r="E4" s="3" t="s">
        <v>5</v>
      </c>
      <c r="F4" s="3" t="s">
        <v>4</v>
      </c>
      <c r="G4" s="3" t="s">
        <v>5</v>
      </c>
      <c r="H4" s="3" t="s">
        <v>4</v>
      </c>
      <c r="I4" s="3" t="s">
        <v>5</v>
      </c>
      <c r="J4" s="3" t="s">
        <v>4</v>
      </c>
      <c r="K4" s="3" t="s">
        <v>5</v>
      </c>
      <c r="P4" t="s">
        <v>32</v>
      </c>
      <c r="Q4" t="s">
        <v>33</v>
      </c>
      <c r="R4" t="e">
        <f>R4:S44DifferenceDifference</f>
        <v>#NAME?</v>
      </c>
      <c r="S4" t="s">
        <v>124</v>
      </c>
      <c r="T4" t="s">
        <v>125</v>
      </c>
      <c r="U4" s="13" t="s">
        <v>178</v>
      </c>
      <c r="V4" t="s">
        <v>179</v>
      </c>
      <c r="AF4" t="s">
        <v>32</v>
      </c>
      <c r="AG4" t="s">
        <v>33</v>
      </c>
      <c r="AH4" t="s">
        <v>32</v>
      </c>
      <c r="AI4" t="s">
        <v>33</v>
      </c>
      <c r="AJ4" t="s">
        <v>32</v>
      </c>
      <c r="AK4" t="s">
        <v>33</v>
      </c>
      <c r="AL4" t="s">
        <v>32</v>
      </c>
      <c r="AM4" t="s">
        <v>33</v>
      </c>
    </row>
    <row r="5" spans="3:39" x14ac:dyDescent="0.2">
      <c r="C5" s="4" t="s">
        <v>2</v>
      </c>
      <c r="D5" s="14">
        <f t="shared" ref="D5:K6" si="0">AVERAGE(D15,D27,D39)</f>
        <v>252.26666666666665</v>
      </c>
      <c r="E5" s="14">
        <f t="shared" si="0"/>
        <v>274.93333333333334</v>
      </c>
      <c r="F5" s="14">
        <f t="shared" si="0"/>
        <v>263.40000000000003</v>
      </c>
      <c r="G5" s="14">
        <f t="shared" si="0"/>
        <v>260.53333333333336</v>
      </c>
      <c r="H5" s="14">
        <f t="shared" si="0"/>
        <v>241.20000000000002</v>
      </c>
      <c r="I5" s="14">
        <f t="shared" si="0"/>
        <v>241.6</v>
      </c>
      <c r="J5" s="14">
        <f t="shared" si="0"/>
        <v>260</v>
      </c>
      <c r="K5" s="14">
        <f t="shared" si="0"/>
        <v>266.66666666666669</v>
      </c>
      <c r="N5" s="157" t="s">
        <v>9</v>
      </c>
      <c r="O5" s="25" t="s">
        <v>4</v>
      </c>
      <c r="P5" s="7">
        <v>270.2</v>
      </c>
      <c r="Q5" s="7">
        <v>261</v>
      </c>
      <c r="R5" s="21">
        <v>9.1999999999999886</v>
      </c>
      <c r="S5" s="12">
        <v>9.9999999999999645E-2</v>
      </c>
      <c r="T5" s="12">
        <v>9.9999999999999645E-2</v>
      </c>
      <c r="U5" s="13">
        <v>11</v>
      </c>
      <c r="V5">
        <v>1000</v>
      </c>
      <c r="AF5" s="7">
        <v>197</v>
      </c>
      <c r="AG5" s="7">
        <v>208</v>
      </c>
      <c r="AH5" s="7">
        <v>289.60000000000002</v>
      </c>
      <c r="AI5" s="7">
        <v>306.39999999999998</v>
      </c>
      <c r="AJ5" s="7">
        <v>262.39999999999998</v>
      </c>
      <c r="AK5" s="7">
        <v>265.39999999999998</v>
      </c>
      <c r="AL5" s="7">
        <v>235.4</v>
      </c>
      <c r="AM5" s="7">
        <v>242</v>
      </c>
    </row>
    <row r="6" spans="3:39" x14ac:dyDescent="0.2">
      <c r="C6" s="6" t="s">
        <v>3</v>
      </c>
      <c r="D6" s="14">
        <f t="shared" si="0"/>
        <v>258.46666666666664</v>
      </c>
      <c r="E6" s="14">
        <f t="shared" si="0"/>
        <v>264.8</v>
      </c>
      <c r="F6" s="14">
        <f t="shared" si="0"/>
        <v>266.06666666666666</v>
      </c>
      <c r="G6" s="14">
        <f t="shared" si="0"/>
        <v>265.86666666666667</v>
      </c>
      <c r="H6" s="14">
        <f t="shared" si="0"/>
        <v>237.26666666666665</v>
      </c>
      <c r="I6" s="14">
        <f t="shared" si="0"/>
        <v>243.13333333333333</v>
      </c>
      <c r="J6" s="14">
        <f t="shared" si="0"/>
        <v>254.13333333333333</v>
      </c>
      <c r="K6" s="14">
        <f t="shared" si="0"/>
        <v>271.46666666666664</v>
      </c>
      <c r="N6" s="155"/>
      <c r="O6" s="25" t="s">
        <v>5</v>
      </c>
      <c r="P6" s="7">
        <v>287.2</v>
      </c>
      <c r="Q6" s="7">
        <v>272.2</v>
      </c>
      <c r="R6" s="21">
        <v>15</v>
      </c>
      <c r="S6" s="12">
        <v>0.30000000000000071</v>
      </c>
      <c r="T6" s="12">
        <v>0.30000000000000071</v>
      </c>
      <c r="U6" s="13">
        <v>9</v>
      </c>
      <c r="V6">
        <v>1000</v>
      </c>
      <c r="AF6" s="7">
        <v>236.8</v>
      </c>
      <c r="AG6" s="7">
        <v>225.4</v>
      </c>
      <c r="AH6" s="7">
        <v>300.8</v>
      </c>
      <c r="AI6" s="7">
        <v>296.8</v>
      </c>
      <c r="AJ6" s="7">
        <v>277.2</v>
      </c>
      <c r="AK6" s="7">
        <v>267</v>
      </c>
      <c r="AL6" s="7">
        <v>235.4</v>
      </c>
      <c r="AM6" s="7">
        <v>238.6</v>
      </c>
    </row>
    <row r="7" spans="3:39" x14ac:dyDescent="0.2">
      <c r="C7" s="6" t="s">
        <v>11</v>
      </c>
      <c r="D7" s="14">
        <f t="shared" ref="D7:K7" si="1">AVERAGE(D20,D32,D44)</f>
        <v>12.333333333333314</v>
      </c>
      <c r="E7" s="14">
        <f t="shared" si="1"/>
        <v>10.133333333333335</v>
      </c>
      <c r="F7" s="14">
        <f t="shared" si="1"/>
        <v>14.266666666666652</v>
      </c>
      <c r="G7" s="14">
        <f t="shared" si="1"/>
        <v>14.400000000000015</v>
      </c>
      <c r="H7" s="14">
        <f t="shared" si="1"/>
        <v>5.2666666666666702</v>
      </c>
      <c r="I7" s="14">
        <f t="shared" si="1"/>
        <v>3.6666666666666763</v>
      </c>
      <c r="J7" s="14">
        <f t="shared" si="1"/>
        <v>7.9999999999999902</v>
      </c>
      <c r="K7" s="14">
        <f t="shared" si="1"/>
        <v>5.0666666666666531</v>
      </c>
      <c r="N7" s="155" t="s">
        <v>6</v>
      </c>
      <c r="O7" s="25" t="s">
        <v>4</v>
      </c>
      <c r="P7" s="7">
        <v>258.60000000000002</v>
      </c>
      <c r="Q7" s="7">
        <v>277.2</v>
      </c>
      <c r="R7" s="21">
        <v>18.599999999999966</v>
      </c>
      <c r="S7" s="12">
        <v>0.48000000000000043</v>
      </c>
      <c r="T7" s="12">
        <v>0.48000000000000043</v>
      </c>
      <c r="U7" s="13">
        <v>6</v>
      </c>
      <c r="V7">
        <v>1000</v>
      </c>
      <c r="AF7" s="7">
        <v>221.2</v>
      </c>
      <c r="AG7" s="7">
        <v>203.8</v>
      </c>
      <c r="AH7" s="7">
        <v>310.39999999999998</v>
      </c>
      <c r="AI7" s="7">
        <v>317.2</v>
      </c>
      <c r="AJ7" s="7">
        <v>242.4</v>
      </c>
      <c r="AK7" s="7">
        <v>245.2</v>
      </c>
      <c r="AL7" s="7">
        <v>168.8</v>
      </c>
      <c r="AM7" s="7">
        <v>175.2</v>
      </c>
    </row>
    <row r="8" spans="3:39" x14ac:dyDescent="0.2">
      <c r="C8" s="1" t="s">
        <v>12</v>
      </c>
      <c r="D8" s="16">
        <f>(D5-D6)/D5</f>
        <v>-2.457716701902744E-2</v>
      </c>
      <c r="E8" s="16">
        <f>(E5-E6)/E5</f>
        <v>3.6857419980601332E-2</v>
      </c>
      <c r="F8" s="16">
        <f t="shared" ref="F8:K8" si="2">(F5-F6)/F5</f>
        <v>-1.0124019235636402E-2</v>
      </c>
      <c r="G8" s="16">
        <f t="shared" si="2"/>
        <v>-2.0470829068577202E-2</v>
      </c>
      <c r="H8" s="16">
        <f t="shared" si="2"/>
        <v>1.6307352128247785E-2</v>
      </c>
      <c r="I8" s="16">
        <f t="shared" si="2"/>
        <v>-6.3465783664459086E-3</v>
      </c>
      <c r="J8" s="16">
        <f t="shared" si="2"/>
        <v>2.2564102564102594E-2</v>
      </c>
      <c r="K8" s="16">
        <f t="shared" si="2"/>
        <v>-1.7999999999999829E-2</v>
      </c>
      <c r="M8" s="24" t="s">
        <v>50</v>
      </c>
      <c r="N8" s="155"/>
      <c r="O8" s="25" t="s">
        <v>5</v>
      </c>
      <c r="P8" s="7">
        <v>253</v>
      </c>
      <c r="Q8" s="7">
        <v>259.60000000000002</v>
      </c>
      <c r="R8" s="21">
        <v>6.6000000000000227</v>
      </c>
      <c r="S8" s="12">
        <v>4.0000000000000924E-2</v>
      </c>
      <c r="T8" s="12">
        <v>4.0000000000000924E-2</v>
      </c>
      <c r="U8" s="13">
        <v>7</v>
      </c>
      <c r="V8">
        <v>1000</v>
      </c>
      <c r="AF8" s="7">
        <v>253.8</v>
      </c>
      <c r="AG8" s="7">
        <v>240.2</v>
      </c>
      <c r="AH8" s="7">
        <v>274.8</v>
      </c>
      <c r="AI8" s="7">
        <v>297.8</v>
      </c>
      <c r="AJ8" s="7">
        <v>265.39999999999998</v>
      </c>
      <c r="AK8" s="7">
        <v>250</v>
      </c>
      <c r="AL8" s="7">
        <v>190</v>
      </c>
      <c r="AM8" s="7">
        <v>186.8</v>
      </c>
    </row>
    <row r="9" spans="3:39" x14ac:dyDescent="0.2">
      <c r="C9" s="2" t="s">
        <v>10</v>
      </c>
      <c r="D9" s="17">
        <f t="shared" ref="D9:K9" si="3">AVERAGE(D22,D34,D46)</f>
        <v>10.333333333333334</v>
      </c>
      <c r="E9" s="17">
        <f t="shared" si="3"/>
        <v>8</v>
      </c>
      <c r="F9" s="17">
        <f t="shared" si="3"/>
        <v>10.666666666666666</v>
      </c>
      <c r="G9" s="17">
        <f t="shared" si="3"/>
        <v>13.333333333333334</v>
      </c>
      <c r="H9" s="17">
        <f t="shared" si="3"/>
        <v>7</v>
      </c>
      <c r="I9" s="17">
        <f t="shared" si="3"/>
        <v>5</v>
      </c>
      <c r="J9" s="17">
        <f t="shared" si="3"/>
        <v>8.6666666666666661</v>
      </c>
      <c r="K9" s="17">
        <f t="shared" si="3"/>
        <v>10</v>
      </c>
      <c r="L9" s="14" t="s">
        <v>29</v>
      </c>
      <c r="M9" s="23"/>
      <c r="N9" s="155" t="s">
        <v>8</v>
      </c>
      <c r="O9" s="25" t="s">
        <v>4</v>
      </c>
      <c r="P9" s="7">
        <v>256.60000000000002</v>
      </c>
      <c r="Q9" s="7">
        <v>246.8</v>
      </c>
      <c r="R9" s="21">
        <v>9.8000000000000114</v>
      </c>
      <c r="S9" s="12">
        <v>0.44000000000000128</v>
      </c>
      <c r="T9" s="12">
        <v>0.44000000000000128</v>
      </c>
      <c r="U9" s="13">
        <v>9</v>
      </c>
      <c r="V9">
        <v>1000</v>
      </c>
      <c r="AF9" s="7">
        <v>235.2</v>
      </c>
      <c r="AG9" s="7">
        <v>231.2</v>
      </c>
      <c r="AH9" s="7">
        <v>231.8</v>
      </c>
      <c r="AI9" s="7">
        <v>233.8</v>
      </c>
      <c r="AJ9" s="7">
        <v>263.60000000000002</v>
      </c>
      <c r="AK9" s="7">
        <v>260</v>
      </c>
      <c r="AL9" s="7">
        <v>232</v>
      </c>
      <c r="AM9" s="7">
        <v>229.4</v>
      </c>
    </row>
    <row r="10" spans="3:39" x14ac:dyDescent="0.2">
      <c r="C10" s="1"/>
      <c r="D10" s="21"/>
      <c r="E10" s="21"/>
      <c r="F10" s="21"/>
      <c r="G10" s="21"/>
      <c r="H10" s="21"/>
      <c r="I10" s="21"/>
      <c r="J10" s="21"/>
      <c r="K10" s="21"/>
      <c r="N10" s="155"/>
      <c r="O10" s="25" t="s">
        <v>5</v>
      </c>
      <c r="P10" s="7">
        <v>246.6</v>
      </c>
      <c r="Q10" s="7">
        <v>250.8</v>
      </c>
      <c r="R10" s="21">
        <v>4.2000000000000171</v>
      </c>
      <c r="S10" s="12">
        <v>0.11999999999999922</v>
      </c>
      <c r="T10" s="12">
        <v>0.11999999999999922</v>
      </c>
      <c r="U10" s="13">
        <v>6</v>
      </c>
      <c r="V10">
        <v>1000</v>
      </c>
      <c r="AF10" s="7">
        <v>235.8</v>
      </c>
      <c r="AG10" s="7">
        <v>232.6</v>
      </c>
      <c r="AH10" s="7">
        <v>242.4</v>
      </c>
      <c r="AI10" s="7">
        <v>246</v>
      </c>
      <c r="AJ10" s="7">
        <v>255.4</v>
      </c>
      <c r="AK10" s="7">
        <v>252.2</v>
      </c>
      <c r="AL10" s="7">
        <v>226</v>
      </c>
      <c r="AM10" s="7">
        <v>238.6</v>
      </c>
    </row>
    <row r="11" spans="3:39" x14ac:dyDescent="0.2">
      <c r="N11" s="155" t="s">
        <v>7</v>
      </c>
      <c r="O11" s="25" t="s">
        <v>4</v>
      </c>
      <c r="P11" s="7">
        <v>263.8</v>
      </c>
      <c r="Q11" s="7">
        <v>267</v>
      </c>
      <c r="R11" s="21">
        <v>3.1999999999999886</v>
      </c>
      <c r="S11" s="12">
        <v>0.32000000000000028</v>
      </c>
      <c r="T11" s="12">
        <v>0.32000000000000028</v>
      </c>
      <c r="U11" s="13">
        <v>8</v>
      </c>
      <c r="V11">
        <v>1000</v>
      </c>
      <c r="AF11" s="7">
        <v>252.8</v>
      </c>
      <c r="AG11" s="7">
        <v>233.4</v>
      </c>
      <c r="AH11" s="7">
        <v>263.39999999999998</v>
      </c>
      <c r="AI11" s="7">
        <v>262</v>
      </c>
      <c r="AJ11" s="7">
        <v>292.39999999999998</v>
      </c>
      <c r="AK11" s="7">
        <v>285.60000000000002</v>
      </c>
      <c r="AL11" s="7">
        <v>245</v>
      </c>
      <c r="AM11" s="7">
        <v>235.8</v>
      </c>
    </row>
    <row r="12" spans="3:39" ht="17" thickBot="1" x14ac:dyDescent="0.25">
      <c r="C12" t="s">
        <v>13</v>
      </c>
      <c r="N12" s="156"/>
      <c r="O12" s="25" t="s">
        <v>5</v>
      </c>
      <c r="P12" s="7">
        <v>289</v>
      </c>
      <c r="Q12" s="7">
        <v>294.39999999999998</v>
      </c>
      <c r="R12" s="21">
        <v>5.3999999999999773</v>
      </c>
      <c r="S12" s="12">
        <v>0.13999999999999702</v>
      </c>
      <c r="T12" s="12">
        <v>0.13999999999999702</v>
      </c>
      <c r="U12" s="13">
        <v>4</v>
      </c>
      <c r="V12">
        <v>1000</v>
      </c>
      <c r="AF12" s="7">
        <v>255</v>
      </c>
      <c r="AG12" s="7">
        <v>254.6</v>
      </c>
      <c r="AH12" s="7">
        <v>256</v>
      </c>
      <c r="AI12" s="7">
        <v>265.39999999999998</v>
      </c>
      <c r="AJ12" s="7">
        <v>315.8</v>
      </c>
      <c r="AK12" s="7">
        <v>316.2</v>
      </c>
      <c r="AL12" s="7">
        <v>259.8</v>
      </c>
      <c r="AM12" s="7">
        <v>273.2</v>
      </c>
    </row>
    <row r="13" spans="3:39" x14ac:dyDescent="0.2">
      <c r="C13" s="11"/>
      <c r="D13" s="152" t="s">
        <v>9</v>
      </c>
      <c r="E13" s="152"/>
      <c r="F13" s="152" t="s">
        <v>6</v>
      </c>
      <c r="G13" s="152"/>
      <c r="H13" s="152" t="s">
        <v>8</v>
      </c>
      <c r="I13" s="152"/>
      <c r="J13" s="152" t="s">
        <v>7</v>
      </c>
      <c r="K13" s="152"/>
      <c r="N13" s="157" t="s">
        <v>9</v>
      </c>
      <c r="O13" s="25" t="s">
        <v>4</v>
      </c>
      <c r="P13" s="7">
        <v>197</v>
      </c>
      <c r="Q13" s="7">
        <v>208</v>
      </c>
      <c r="R13" s="14">
        <v>11</v>
      </c>
      <c r="S13" s="12">
        <v>6.0000000000000497E-2</v>
      </c>
      <c r="T13" s="12">
        <v>6.0000000000000497E-2</v>
      </c>
      <c r="U13" s="56">
        <v>11</v>
      </c>
      <c r="V13">
        <v>1002</v>
      </c>
    </row>
    <row r="14" spans="3:39" x14ac:dyDescent="0.2">
      <c r="C14" s="2"/>
      <c r="D14" s="3" t="s">
        <v>4</v>
      </c>
      <c r="E14" s="3" t="s">
        <v>5</v>
      </c>
      <c r="F14" s="3" t="s">
        <v>4</v>
      </c>
      <c r="G14" s="3" t="s">
        <v>5</v>
      </c>
      <c r="H14" s="3" t="s">
        <v>4</v>
      </c>
      <c r="I14" s="3" t="s">
        <v>5</v>
      </c>
      <c r="J14" s="3" t="s">
        <v>4</v>
      </c>
      <c r="K14" s="3" t="s">
        <v>5</v>
      </c>
      <c r="N14" s="155"/>
      <c r="O14" s="25" t="s">
        <v>5</v>
      </c>
      <c r="P14" s="7">
        <v>236.8</v>
      </c>
      <c r="Q14" s="7">
        <v>225.4</v>
      </c>
      <c r="R14" s="14">
        <v>11.400000000000006</v>
      </c>
      <c r="S14" s="12">
        <v>6.0000000000000497E-2</v>
      </c>
      <c r="T14" s="12">
        <v>6.0000000000000497E-2</v>
      </c>
      <c r="U14" s="56">
        <v>2</v>
      </c>
      <c r="V14">
        <v>1002</v>
      </c>
    </row>
    <row r="15" spans="3:39" x14ac:dyDescent="0.2">
      <c r="C15" s="4" t="s">
        <v>2</v>
      </c>
      <c r="D15" s="5">
        <v>270.2</v>
      </c>
      <c r="E15" s="5">
        <v>287.2</v>
      </c>
      <c r="F15" s="5">
        <v>258.60000000000002</v>
      </c>
      <c r="G15" s="5">
        <v>253</v>
      </c>
      <c r="H15" s="5">
        <v>256.60000000000002</v>
      </c>
      <c r="I15" s="5">
        <v>246.6</v>
      </c>
      <c r="J15" s="5">
        <v>263.8</v>
      </c>
      <c r="K15" s="5">
        <v>289</v>
      </c>
      <c r="N15" s="155" t="s">
        <v>6</v>
      </c>
      <c r="O15" s="25" t="s">
        <v>4</v>
      </c>
      <c r="P15" s="7">
        <v>221.2</v>
      </c>
      <c r="Q15" s="7">
        <v>203.8</v>
      </c>
      <c r="R15" s="14">
        <v>17.399999999999977</v>
      </c>
      <c r="S15" s="12">
        <v>0.52000000000000135</v>
      </c>
      <c r="T15" s="12">
        <v>0.52000000000000135</v>
      </c>
      <c r="U15" s="56">
        <v>9</v>
      </c>
      <c r="V15">
        <v>1002</v>
      </c>
    </row>
    <row r="16" spans="3:39" x14ac:dyDescent="0.2">
      <c r="C16" s="6" t="s">
        <v>3</v>
      </c>
      <c r="D16" s="7">
        <v>261</v>
      </c>
      <c r="E16" s="7">
        <v>272.2</v>
      </c>
      <c r="F16" s="7">
        <v>277.2</v>
      </c>
      <c r="G16" s="7">
        <v>259.60000000000002</v>
      </c>
      <c r="H16" s="7">
        <v>246.8</v>
      </c>
      <c r="I16" s="7">
        <v>250.8</v>
      </c>
      <c r="J16" s="7">
        <v>267</v>
      </c>
      <c r="K16" s="7">
        <v>294.39999999999998</v>
      </c>
      <c r="M16" s="24" t="s">
        <v>51</v>
      </c>
      <c r="N16" s="155"/>
      <c r="O16" s="25" t="s">
        <v>5</v>
      </c>
      <c r="P16" s="7">
        <v>253.8</v>
      </c>
      <c r="Q16" s="7">
        <v>240.2</v>
      </c>
      <c r="R16" s="14">
        <v>13.600000000000023</v>
      </c>
      <c r="S16" s="12">
        <v>0.24000000000000021</v>
      </c>
      <c r="T16" s="12">
        <v>0.24000000000000021</v>
      </c>
      <c r="U16" s="56">
        <v>19</v>
      </c>
      <c r="V16">
        <v>1002</v>
      </c>
    </row>
    <row r="17" spans="3:22" x14ac:dyDescent="0.2">
      <c r="C17" s="6" t="s">
        <v>16</v>
      </c>
      <c r="D17" s="7">
        <f>AVERAGE(D15:D16)</f>
        <v>265.60000000000002</v>
      </c>
      <c r="E17" s="7">
        <f t="shared" ref="E17:K17" si="4">AVERAGE(E15:E16)</f>
        <v>279.7</v>
      </c>
      <c r="F17" s="7">
        <f t="shared" si="4"/>
        <v>267.89999999999998</v>
      </c>
      <c r="G17" s="7">
        <f t="shared" si="4"/>
        <v>256.3</v>
      </c>
      <c r="H17" s="7">
        <f t="shared" si="4"/>
        <v>251.70000000000002</v>
      </c>
      <c r="I17" s="7">
        <f t="shared" si="4"/>
        <v>248.7</v>
      </c>
      <c r="J17" s="7">
        <f t="shared" si="4"/>
        <v>265.39999999999998</v>
      </c>
      <c r="K17" s="7">
        <f t="shared" si="4"/>
        <v>291.7</v>
      </c>
      <c r="N17" s="155" t="s">
        <v>8</v>
      </c>
      <c r="O17" s="25" t="s">
        <v>4</v>
      </c>
      <c r="P17" s="7">
        <v>235.2</v>
      </c>
      <c r="Q17" s="7">
        <v>231.2</v>
      </c>
      <c r="R17" s="14">
        <v>4</v>
      </c>
      <c r="S17" s="12">
        <v>0.17999999999999972</v>
      </c>
      <c r="T17" s="12">
        <v>0.17999999999999972</v>
      </c>
      <c r="U17" s="56">
        <v>6</v>
      </c>
      <c r="V17">
        <v>1002</v>
      </c>
    </row>
    <row r="18" spans="3:22" x14ac:dyDescent="0.2">
      <c r="C18" s="6" t="s">
        <v>17</v>
      </c>
      <c r="D18" s="7">
        <f>_xlfn.STDEV.P(D15:D16)</f>
        <v>4.5999999999999943</v>
      </c>
      <c r="E18" s="7">
        <f t="shared" ref="E18:K18" si="5">_xlfn.STDEV.P(E15:E16)</f>
        <v>7.5</v>
      </c>
      <c r="F18" s="7">
        <f t="shared" si="5"/>
        <v>9.2999999999999829</v>
      </c>
      <c r="G18" s="7">
        <f t="shared" si="5"/>
        <v>3.3000000000000114</v>
      </c>
      <c r="H18" s="7">
        <f t="shared" si="5"/>
        <v>4.9000000000000057</v>
      </c>
      <c r="I18" s="7">
        <f t="shared" si="5"/>
        <v>2.1000000000000085</v>
      </c>
      <c r="J18" s="7">
        <f t="shared" si="5"/>
        <v>1.5999999999999943</v>
      </c>
      <c r="K18" s="7">
        <f t="shared" si="5"/>
        <v>2.6999999999999886</v>
      </c>
      <c r="N18" s="155"/>
      <c r="O18" s="25" t="s">
        <v>5</v>
      </c>
      <c r="P18" s="7">
        <v>235.8</v>
      </c>
      <c r="Q18" s="7">
        <v>232.6</v>
      </c>
      <c r="R18" s="14">
        <v>3.2000000000000171</v>
      </c>
      <c r="S18" s="12">
        <v>0.24000000000000021</v>
      </c>
      <c r="T18" s="12">
        <v>0.24000000000000021</v>
      </c>
      <c r="U18" s="56">
        <v>7</v>
      </c>
      <c r="V18">
        <v>1002</v>
      </c>
    </row>
    <row r="19" spans="3:22" x14ac:dyDescent="0.2">
      <c r="C19" s="6" t="s">
        <v>21</v>
      </c>
      <c r="D19" s="18">
        <f>(D18/D17)*100</f>
        <v>1.731927710843371</v>
      </c>
      <c r="E19" s="18">
        <f t="shared" ref="E19:K19" si="6">(E18/E17)*100</f>
        <v>2.6814444047193424</v>
      </c>
      <c r="F19" s="18">
        <f t="shared" si="6"/>
        <v>3.4714445688689746</v>
      </c>
      <c r="G19" s="18">
        <f t="shared" si="6"/>
        <v>1.2875536480686738</v>
      </c>
      <c r="H19" s="18">
        <f t="shared" si="6"/>
        <v>1.9467620182757273</v>
      </c>
      <c r="I19" s="18">
        <f t="shared" si="6"/>
        <v>0.84439083232810963</v>
      </c>
      <c r="J19" s="18">
        <f t="shared" si="6"/>
        <v>0.60286360211002055</v>
      </c>
      <c r="K19" s="18">
        <f t="shared" si="6"/>
        <v>0.92560850188549493</v>
      </c>
      <c r="N19" s="155" t="s">
        <v>7</v>
      </c>
      <c r="O19" s="25" t="s">
        <v>4</v>
      </c>
      <c r="P19" s="7">
        <v>252.8</v>
      </c>
      <c r="Q19" s="7">
        <v>233.4</v>
      </c>
      <c r="R19" s="14">
        <v>19.400000000000006</v>
      </c>
      <c r="S19" s="12">
        <v>0.14000000000000057</v>
      </c>
      <c r="T19" s="12">
        <v>0.14000000000000057</v>
      </c>
      <c r="U19" s="56">
        <v>6</v>
      </c>
      <c r="V19">
        <v>1002</v>
      </c>
    </row>
    <row r="20" spans="3:22" ht="17" thickBot="1" x14ac:dyDescent="0.25">
      <c r="C20" s="6" t="s">
        <v>11</v>
      </c>
      <c r="D20" s="7">
        <f t="shared" ref="D20:H20" si="7">D15-D16</f>
        <v>9.1999999999999886</v>
      </c>
      <c r="E20" s="7">
        <f t="shared" si="7"/>
        <v>15</v>
      </c>
      <c r="F20" s="19">
        <f>(F15-F16)*-1</f>
        <v>18.599999999999966</v>
      </c>
      <c r="G20" s="19">
        <f>(G15-G16)*-1</f>
        <v>6.6000000000000227</v>
      </c>
      <c r="H20" s="7">
        <f t="shared" si="7"/>
        <v>9.8000000000000114</v>
      </c>
      <c r="I20" s="19">
        <f>(I15-I16)*-1</f>
        <v>4.2000000000000171</v>
      </c>
      <c r="J20" s="19">
        <f>(J15-J16)*-1</f>
        <v>3.1999999999999886</v>
      </c>
      <c r="K20" s="19">
        <f>(K15-K16)*-1</f>
        <v>5.3999999999999773</v>
      </c>
      <c r="N20" s="156"/>
      <c r="O20" s="25" t="s">
        <v>5</v>
      </c>
      <c r="P20" s="7">
        <v>255</v>
      </c>
      <c r="Q20" s="7">
        <v>254.6</v>
      </c>
      <c r="R20" s="14">
        <v>0.40000000000000568</v>
      </c>
      <c r="S20" s="12">
        <v>0.32000000000000028</v>
      </c>
      <c r="T20" s="12">
        <v>0.32000000000000028</v>
      </c>
      <c r="U20" s="56">
        <v>16</v>
      </c>
      <c r="V20">
        <v>1002</v>
      </c>
    </row>
    <row r="21" spans="3:22" x14ac:dyDescent="0.2">
      <c r="C21" s="1" t="s">
        <v>12</v>
      </c>
      <c r="D21" s="8">
        <f>(D15-D16)/D15</f>
        <v>3.4048852701702402E-2</v>
      </c>
      <c r="E21" s="8">
        <f>(E15-E16)/E15</f>
        <v>5.2228412256267412E-2</v>
      </c>
      <c r="F21" s="20">
        <f>((F15-F16)/F15)*-1</f>
        <v>7.1925754060324684E-2</v>
      </c>
      <c r="G21" s="20">
        <f>((G15-G16)/G15)*-1</f>
        <v>2.6086956521739219E-2</v>
      </c>
      <c r="H21" s="8">
        <f>(H15-H16)/H15</f>
        <v>3.819173811379583E-2</v>
      </c>
      <c r="I21" s="20">
        <f>((I15-I16)/I15)*-1</f>
        <v>1.7031630170316371E-2</v>
      </c>
      <c r="J21" s="20">
        <f>((J15-J16)/J15)*-1</f>
        <v>1.2130401819560229E-2</v>
      </c>
      <c r="K21" s="20">
        <f>((K15-K16)/K15)*-1</f>
        <v>1.8685121107266358E-2</v>
      </c>
      <c r="N21" s="157" t="s">
        <v>9</v>
      </c>
      <c r="O21" s="25" t="s">
        <v>4</v>
      </c>
      <c r="P21" s="7">
        <v>289.60000000000002</v>
      </c>
      <c r="Q21" s="7">
        <v>306.39999999999998</v>
      </c>
      <c r="R21" s="14">
        <v>16.799999999999955</v>
      </c>
      <c r="S21" s="12">
        <v>0.53999999999999915</v>
      </c>
      <c r="T21" s="12">
        <v>0.53999999999999915</v>
      </c>
      <c r="U21" s="183">
        <v>9</v>
      </c>
      <c r="V21">
        <v>1004</v>
      </c>
    </row>
    <row r="22" spans="3:22" ht="17" thickBot="1" x14ac:dyDescent="0.25">
      <c r="C22" s="9" t="s">
        <v>10</v>
      </c>
      <c r="D22" s="10">
        <v>11</v>
      </c>
      <c r="E22" s="10">
        <v>9</v>
      </c>
      <c r="F22" s="10">
        <v>6</v>
      </c>
      <c r="G22" s="10">
        <v>7</v>
      </c>
      <c r="H22" s="10">
        <v>9</v>
      </c>
      <c r="I22" s="10">
        <v>6</v>
      </c>
      <c r="J22" s="10">
        <v>8</v>
      </c>
      <c r="K22" s="10">
        <v>4</v>
      </c>
      <c r="L22">
        <f>AVERAGE(D22:K22)</f>
        <v>7.5</v>
      </c>
      <c r="N22" s="155"/>
      <c r="O22" s="25" t="s">
        <v>5</v>
      </c>
      <c r="P22" s="7">
        <v>300.8</v>
      </c>
      <c r="Q22" s="7">
        <v>296.8</v>
      </c>
      <c r="R22" s="14">
        <v>4</v>
      </c>
      <c r="S22" s="12">
        <v>0.16000000000000014</v>
      </c>
      <c r="T22" s="12">
        <v>0.16000000000000014</v>
      </c>
      <c r="U22" s="183">
        <v>13</v>
      </c>
      <c r="V22">
        <v>1004</v>
      </c>
    </row>
    <row r="23" spans="3:22" x14ac:dyDescent="0.2">
      <c r="N23" s="155" t="s">
        <v>6</v>
      </c>
      <c r="O23" s="25" t="s">
        <v>4</v>
      </c>
      <c r="P23" s="7">
        <v>310.39999999999998</v>
      </c>
      <c r="Q23" s="7">
        <v>317.2</v>
      </c>
      <c r="R23" s="14">
        <v>6.8000000000000114</v>
      </c>
      <c r="S23" s="12">
        <v>0.48000000000000043</v>
      </c>
      <c r="T23" s="12">
        <v>0.48000000000000043</v>
      </c>
      <c r="U23" s="183">
        <v>17</v>
      </c>
      <c r="V23">
        <v>1004</v>
      </c>
    </row>
    <row r="24" spans="3:22" ht="17" thickBot="1" x14ac:dyDescent="0.25">
      <c r="C24" t="s">
        <v>14</v>
      </c>
      <c r="M24" s="24" t="s">
        <v>52</v>
      </c>
      <c r="N24" s="155"/>
      <c r="O24" s="25" t="s">
        <v>5</v>
      </c>
      <c r="P24" s="7">
        <v>274.8</v>
      </c>
      <c r="Q24" s="7">
        <v>297.8</v>
      </c>
      <c r="R24" s="14">
        <v>23</v>
      </c>
      <c r="S24" s="12">
        <v>0.54000000000000092</v>
      </c>
      <c r="T24" s="12">
        <v>0.54000000000000092</v>
      </c>
      <c r="U24" s="183">
        <v>14</v>
      </c>
      <c r="V24">
        <v>1004</v>
      </c>
    </row>
    <row r="25" spans="3:22" x14ac:dyDescent="0.2">
      <c r="C25" s="11"/>
      <c r="D25" s="152" t="s">
        <v>9</v>
      </c>
      <c r="E25" s="152"/>
      <c r="F25" s="152" t="s">
        <v>6</v>
      </c>
      <c r="G25" s="152"/>
      <c r="H25" s="152" t="s">
        <v>8</v>
      </c>
      <c r="I25" s="152"/>
      <c r="J25" s="152" t="s">
        <v>7</v>
      </c>
      <c r="K25" s="152"/>
      <c r="N25" s="155" t="s">
        <v>8</v>
      </c>
      <c r="O25" s="25" t="s">
        <v>4</v>
      </c>
      <c r="P25" s="7">
        <v>231.8</v>
      </c>
      <c r="Q25" s="7">
        <v>233.8</v>
      </c>
      <c r="R25" s="14">
        <v>2</v>
      </c>
      <c r="S25" s="12">
        <v>0.35999999999999943</v>
      </c>
      <c r="T25" s="12">
        <v>0.35999999999999943</v>
      </c>
      <c r="U25" s="183">
        <v>6</v>
      </c>
      <c r="V25">
        <v>1004</v>
      </c>
    </row>
    <row r="26" spans="3:22" x14ac:dyDescent="0.2">
      <c r="C26" s="2"/>
      <c r="D26" s="3" t="s">
        <v>4</v>
      </c>
      <c r="E26" s="3" t="s">
        <v>5</v>
      </c>
      <c r="F26" s="3" t="s">
        <v>4</v>
      </c>
      <c r="G26" s="3" t="s">
        <v>5</v>
      </c>
      <c r="H26" s="3" t="s">
        <v>4</v>
      </c>
      <c r="I26" s="3" t="s">
        <v>5</v>
      </c>
      <c r="J26" s="3" t="s">
        <v>4</v>
      </c>
      <c r="K26" s="3" t="s">
        <v>5</v>
      </c>
      <c r="N26" s="155"/>
      <c r="O26" s="25" t="s">
        <v>5</v>
      </c>
      <c r="P26" s="7">
        <v>242.4</v>
      </c>
      <c r="Q26" s="7">
        <v>246</v>
      </c>
      <c r="R26" s="14">
        <v>3.5999999999999943</v>
      </c>
      <c r="S26" s="12">
        <v>0.30000000000000071</v>
      </c>
      <c r="T26" s="12">
        <v>0.30000000000000071</v>
      </c>
      <c r="U26" s="183">
        <v>2</v>
      </c>
      <c r="V26">
        <v>1004</v>
      </c>
    </row>
    <row r="27" spans="3:22" x14ac:dyDescent="0.2">
      <c r="C27" s="4" t="s">
        <v>2</v>
      </c>
      <c r="D27" s="5">
        <v>197</v>
      </c>
      <c r="E27" s="5">
        <v>236.8</v>
      </c>
      <c r="F27" s="5">
        <v>221.2</v>
      </c>
      <c r="G27" s="5">
        <v>253.8</v>
      </c>
      <c r="H27" s="5">
        <v>235.2</v>
      </c>
      <c r="I27" s="5">
        <v>235.8</v>
      </c>
      <c r="J27" s="5">
        <v>252.8</v>
      </c>
      <c r="K27" s="5">
        <v>255</v>
      </c>
      <c r="L27" s="15"/>
      <c r="N27" s="155" t="s">
        <v>7</v>
      </c>
      <c r="O27" s="25" t="s">
        <v>4</v>
      </c>
      <c r="P27" s="7">
        <v>263.39999999999998</v>
      </c>
      <c r="Q27" s="7">
        <v>262</v>
      </c>
      <c r="R27" s="14">
        <v>1.3999999999999773</v>
      </c>
      <c r="S27" s="12">
        <v>3.9999999999999147E-2</v>
      </c>
      <c r="T27" s="12">
        <v>3.9999999999999147E-2</v>
      </c>
      <c r="U27" s="183">
        <v>12</v>
      </c>
      <c r="V27">
        <v>1004</v>
      </c>
    </row>
    <row r="28" spans="3:22" ht="17" thickBot="1" x14ac:dyDescent="0.25">
      <c r="C28" s="6" t="s">
        <v>3</v>
      </c>
      <c r="D28" s="7">
        <v>208</v>
      </c>
      <c r="E28" s="7">
        <v>225.4</v>
      </c>
      <c r="F28" s="7">
        <v>203.8</v>
      </c>
      <c r="G28" s="7">
        <v>240.2</v>
      </c>
      <c r="H28" s="7">
        <v>231.2</v>
      </c>
      <c r="I28" s="7">
        <v>232.6</v>
      </c>
      <c r="J28" s="7">
        <v>233.4</v>
      </c>
      <c r="K28" s="7">
        <v>254.6</v>
      </c>
      <c r="N28" s="156"/>
      <c r="O28" s="25" t="s">
        <v>5</v>
      </c>
      <c r="P28" s="7">
        <v>256</v>
      </c>
      <c r="Q28" s="7">
        <v>265.39999999999998</v>
      </c>
      <c r="R28" s="14">
        <v>9.3999999999999773</v>
      </c>
      <c r="S28" s="12">
        <v>0</v>
      </c>
      <c r="T28" s="12">
        <v>0</v>
      </c>
      <c r="U28" s="183">
        <v>10</v>
      </c>
      <c r="V28">
        <v>1004</v>
      </c>
    </row>
    <row r="29" spans="3:22" x14ac:dyDescent="0.2">
      <c r="C29" s="6" t="s">
        <v>16</v>
      </c>
      <c r="D29" s="7">
        <f>AVERAGE(D27:D28)</f>
        <v>202.5</v>
      </c>
      <c r="E29" s="7">
        <f t="shared" ref="E29:K29" si="8">AVERAGE(E27:E28)</f>
        <v>231.10000000000002</v>
      </c>
      <c r="F29" s="7">
        <f t="shared" si="8"/>
        <v>212.5</v>
      </c>
      <c r="G29" s="7">
        <f t="shared" si="8"/>
        <v>247</v>
      </c>
      <c r="H29" s="7">
        <f t="shared" si="8"/>
        <v>233.2</v>
      </c>
      <c r="I29" s="7">
        <f t="shared" si="8"/>
        <v>234.2</v>
      </c>
      <c r="J29" s="7">
        <f t="shared" si="8"/>
        <v>243.10000000000002</v>
      </c>
      <c r="K29" s="7">
        <f t="shared" si="8"/>
        <v>254.8</v>
      </c>
      <c r="N29" s="157" t="s">
        <v>9</v>
      </c>
      <c r="O29" s="25" t="s">
        <v>4</v>
      </c>
      <c r="P29" s="7">
        <v>262.39999999999998</v>
      </c>
      <c r="Q29" s="7">
        <v>265.39999999999998</v>
      </c>
      <c r="R29" s="14">
        <v>3</v>
      </c>
      <c r="S29" s="12">
        <v>0.12000000000000099</v>
      </c>
      <c r="T29" s="12">
        <v>0.12000000000000099</v>
      </c>
      <c r="U29" s="183">
        <v>9</v>
      </c>
      <c r="V29">
        <v>1001</v>
      </c>
    </row>
    <row r="30" spans="3:22" x14ac:dyDescent="0.2">
      <c r="C30" s="6" t="s">
        <v>17</v>
      </c>
      <c r="D30" s="7">
        <f>_xlfn.STDEV.P(D27:D28)</f>
        <v>5.5</v>
      </c>
      <c r="E30" s="7">
        <f t="shared" ref="E30:K30" si="9">_xlfn.STDEV.P(E27:E28)</f>
        <v>5.7000000000000028</v>
      </c>
      <c r="F30" s="7">
        <f t="shared" si="9"/>
        <v>8.6999999999999886</v>
      </c>
      <c r="G30" s="7">
        <f t="shared" si="9"/>
        <v>6.8000000000000114</v>
      </c>
      <c r="H30" s="7">
        <f t="shared" si="9"/>
        <v>2</v>
      </c>
      <c r="I30" s="7">
        <f t="shared" si="9"/>
        <v>1.6000000000000085</v>
      </c>
      <c r="J30" s="7">
        <f t="shared" si="9"/>
        <v>9.7000000000000028</v>
      </c>
      <c r="K30" s="7">
        <f t="shared" si="9"/>
        <v>0.20000000000000284</v>
      </c>
      <c r="N30" s="155"/>
      <c r="O30" s="25" t="s">
        <v>5</v>
      </c>
      <c r="P30" s="7">
        <v>277.2</v>
      </c>
      <c r="Q30" s="7">
        <v>267</v>
      </c>
      <c r="R30" s="14">
        <v>10.199999999999989</v>
      </c>
      <c r="S30" s="12">
        <v>0.51999999999999957</v>
      </c>
      <c r="T30" s="12">
        <v>0.51999999999999957</v>
      </c>
      <c r="U30" s="183">
        <v>6</v>
      </c>
      <c r="V30">
        <v>1001</v>
      </c>
    </row>
    <row r="31" spans="3:22" x14ac:dyDescent="0.2">
      <c r="C31" s="6" t="s">
        <v>21</v>
      </c>
      <c r="D31" s="18">
        <f>(D30/D29)*100</f>
        <v>2.7160493827160495</v>
      </c>
      <c r="E31" s="18">
        <f t="shared" ref="E31:K31" si="10">(E30/E29)*100</f>
        <v>2.4664647338814376</v>
      </c>
      <c r="F31" s="18">
        <f t="shared" si="10"/>
        <v>4.0941176470588179</v>
      </c>
      <c r="G31" s="18">
        <f t="shared" si="10"/>
        <v>2.7530364372469682</v>
      </c>
      <c r="H31" s="18">
        <f t="shared" si="10"/>
        <v>0.85763293310463129</v>
      </c>
      <c r="I31" s="18">
        <f t="shared" si="10"/>
        <v>0.68317677198975602</v>
      </c>
      <c r="J31" s="18">
        <f t="shared" si="10"/>
        <v>3.9901275195392847</v>
      </c>
      <c r="K31" s="18">
        <f t="shared" si="10"/>
        <v>7.849293563579389E-2</v>
      </c>
      <c r="N31" s="155" t="s">
        <v>6</v>
      </c>
      <c r="O31" s="25" t="s">
        <v>4</v>
      </c>
      <c r="P31" s="7">
        <v>242.4</v>
      </c>
      <c r="Q31" s="7">
        <v>245.2</v>
      </c>
      <c r="R31" s="14">
        <v>2.7999999999999829</v>
      </c>
      <c r="S31" s="12">
        <v>0.12000000000000099</v>
      </c>
      <c r="T31" s="12">
        <v>0.12000000000000099</v>
      </c>
      <c r="U31" s="183">
        <v>5</v>
      </c>
      <c r="V31">
        <v>1001</v>
      </c>
    </row>
    <row r="32" spans="3:22" x14ac:dyDescent="0.2">
      <c r="C32" s="6" t="s">
        <v>11</v>
      </c>
      <c r="D32" s="19">
        <f>((D27-D28))*-1</f>
        <v>11</v>
      </c>
      <c r="E32" s="7">
        <f t="shared" ref="E32:K32" si="11">E27-E28</f>
        <v>11.400000000000006</v>
      </c>
      <c r="F32" s="7">
        <f t="shared" si="11"/>
        <v>17.399999999999977</v>
      </c>
      <c r="G32" s="7">
        <f t="shared" si="11"/>
        <v>13.600000000000023</v>
      </c>
      <c r="H32" s="7">
        <f t="shared" si="11"/>
        <v>4</v>
      </c>
      <c r="I32" s="7">
        <f t="shared" si="11"/>
        <v>3.2000000000000171</v>
      </c>
      <c r="J32" s="7">
        <f t="shared" si="11"/>
        <v>19.400000000000006</v>
      </c>
      <c r="K32" s="7">
        <f t="shared" si="11"/>
        <v>0.40000000000000568</v>
      </c>
      <c r="M32" s="24" t="s">
        <v>53</v>
      </c>
      <c r="N32" s="155"/>
      <c r="O32" s="25" t="s">
        <v>5</v>
      </c>
      <c r="P32" s="7">
        <v>265.39999999999998</v>
      </c>
      <c r="Q32" s="7">
        <v>250</v>
      </c>
      <c r="R32" s="14">
        <v>15.399999999999977</v>
      </c>
      <c r="S32" s="12">
        <v>0.45999999999999908</v>
      </c>
      <c r="T32" s="12">
        <v>0.45999999999999908</v>
      </c>
      <c r="U32" s="183">
        <v>13</v>
      </c>
      <c r="V32">
        <v>1001</v>
      </c>
    </row>
    <row r="33" spans="3:22" x14ac:dyDescent="0.2">
      <c r="C33" s="1" t="s">
        <v>12</v>
      </c>
      <c r="D33" s="20">
        <f>((D27-D28)/D27)*-1</f>
        <v>5.5837563451776651E-2</v>
      </c>
      <c r="E33" s="8">
        <f t="shared" ref="E33:K33" si="12">(E27-E28)/E27</f>
        <v>4.8141891891891914E-2</v>
      </c>
      <c r="F33" s="8">
        <f t="shared" si="12"/>
        <v>7.8661844484629193E-2</v>
      </c>
      <c r="G33" s="8">
        <f t="shared" si="12"/>
        <v>5.3585500394011117E-2</v>
      </c>
      <c r="H33" s="8">
        <f t="shared" si="12"/>
        <v>1.7006802721088437E-2</v>
      </c>
      <c r="I33" s="8">
        <f t="shared" si="12"/>
        <v>1.3570822731128146E-2</v>
      </c>
      <c r="J33" s="8">
        <f t="shared" si="12"/>
        <v>7.6740506329113944E-2</v>
      </c>
      <c r="K33" s="8">
        <f t="shared" si="12"/>
        <v>1.5686274509804144E-3</v>
      </c>
      <c r="N33" s="155" t="s">
        <v>8</v>
      </c>
      <c r="O33" s="25" t="s">
        <v>4</v>
      </c>
      <c r="P33" s="7">
        <v>263.60000000000002</v>
      </c>
      <c r="Q33" s="7">
        <v>260</v>
      </c>
      <c r="R33" s="14">
        <v>3.6000000000000227</v>
      </c>
      <c r="S33" s="12">
        <v>0.16000000000000014</v>
      </c>
      <c r="T33" s="12">
        <v>0.16000000000000014</v>
      </c>
      <c r="U33" s="183">
        <v>9</v>
      </c>
      <c r="V33">
        <v>1001</v>
      </c>
    </row>
    <row r="34" spans="3:22" ht="17" thickBot="1" x14ac:dyDescent="0.25">
      <c r="C34" s="9" t="s">
        <v>10</v>
      </c>
      <c r="D34" s="10">
        <v>11</v>
      </c>
      <c r="E34" s="10">
        <v>2</v>
      </c>
      <c r="F34" s="10">
        <v>9</v>
      </c>
      <c r="G34" s="10">
        <v>19</v>
      </c>
      <c r="H34" s="10">
        <v>6</v>
      </c>
      <c r="I34" s="10">
        <v>7</v>
      </c>
      <c r="J34" s="10">
        <v>6</v>
      </c>
      <c r="K34" s="10">
        <v>16</v>
      </c>
      <c r="L34">
        <f>AVERAGE(D34:K34)</f>
        <v>9.5</v>
      </c>
      <c r="N34" s="155"/>
      <c r="O34" s="25" t="s">
        <v>5</v>
      </c>
      <c r="P34" s="7">
        <v>255.4</v>
      </c>
      <c r="Q34" s="7">
        <v>252.2</v>
      </c>
      <c r="R34" s="14">
        <v>3.2000000000000171</v>
      </c>
      <c r="S34" s="12">
        <v>0.64000000000000057</v>
      </c>
      <c r="T34" s="12">
        <v>0.64000000000000057</v>
      </c>
      <c r="U34" s="183">
        <v>9</v>
      </c>
      <c r="V34">
        <v>1001</v>
      </c>
    </row>
    <row r="35" spans="3:22" x14ac:dyDescent="0.2">
      <c r="N35" s="155" t="s">
        <v>7</v>
      </c>
      <c r="O35" s="25" t="s">
        <v>4</v>
      </c>
      <c r="P35" s="7">
        <v>292.39999999999998</v>
      </c>
      <c r="Q35" s="7">
        <v>285.60000000000002</v>
      </c>
      <c r="R35" s="14">
        <v>6.7999999999999545</v>
      </c>
      <c r="S35" s="12">
        <v>0.30000000000000071</v>
      </c>
      <c r="T35" s="12">
        <v>0.30000000000000071</v>
      </c>
      <c r="U35" s="183">
        <v>10</v>
      </c>
      <c r="V35">
        <v>1001</v>
      </c>
    </row>
    <row r="36" spans="3:22" ht="17" thickBot="1" x14ac:dyDescent="0.25">
      <c r="C36" t="s">
        <v>15</v>
      </c>
      <c r="N36" s="156"/>
      <c r="O36" s="25" t="s">
        <v>5</v>
      </c>
      <c r="P36" s="7">
        <v>315.8</v>
      </c>
      <c r="Q36" s="7">
        <v>316.2</v>
      </c>
      <c r="R36" s="14">
        <v>0.39999999999997726</v>
      </c>
      <c r="S36" s="12">
        <v>0.27999999999999758</v>
      </c>
      <c r="T36" s="12">
        <v>0.27999999999999758</v>
      </c>
      <c r="U36" s="183">
        <v>2</v>
      </c>
      <c r="V36">
        <v>1001</v>
      </c>
    </row>
    <row r="37" spans="3:22" x14ac:dyDescent="0.2">
      <c r="C37" s="11"/>
      <c r="D37" s="152" t="s">
        <v>9</v>
      </c>
      <c r="E37" s="152"/>
      <c r="F37" s="152" t="s">
        <v>6</v>
      </c>
      <c r="G37" s="152"/>
      <c r="H37" s="152" t="s">
        <v>8</v>
      </c>
      <c r="I37" s="152"/>
      <c r="J37" s="152" t="s">
        <v>7</v>
      </c>
      <c r="K37" s="152"/>
      <c r="N37" s="157" t="s">
        <v>9</v>
      </c>
      <c r="O37" s="25" t="s">
        <v>4</v>
      </c>
      <c r="P37" s="7">
        <v>235.4</v>
      </c>
      <c r="Q37" s="7">
        <v>242</v>
      </c>
      <c r="R37" s="14">
        <v>6.5999999999999943</v>
      </c>
      <c r="S37" s="12">
        <v>0.19999999999999929</v>
      </c>
      <c r="T37" s="12">
        <v>0.19999999999999929</v>
      </c>
      <c r="U37" s="183">
        <v>6</v>
      </c>
      <c r="V37">
        <v>1003</v>
      </c>
    </row>
    <row r="38" spans="3:22" x14ac:dyDescent="0.2">
      <c r="C38" s="2"/>
      <c r="D38" s="3" t="s">
        <v>4</v>
      </c>
      <c r="E38" s="3" t="s">
        <v>5</v>
      </c>
      <c r="F38" s="3" t="s">
        <v>4</v>
      </c>
      <c r="G38" s="3" t="s">
        <v>5</v>
      </c>
      <c r="H38" s="3" t="s">
        <v>4</v>
      </c>
      <c r="I38" s="3" t="s">
        <v>5</v>
      </c>
      <c r="J38" s="3" t="s">
        <v>4</v>
      </c>
      <c r="K38" s="3" t="s">
        <v>5</v>
      </c>
      <c r="N38" s="155"/>
      <c r="O38" s="25" t="s">
        <v>5</v>
      </c>
      <c r="P38" s="7">
        <v>235.4</v>
      </c>
      <c r="Q38" s="7">
        <v>238.6</v>
      </c>
      <c r="R38" s="14">
        <v>3.1999999999999886</v>
      </c>
      <c r="S38" s="12">
        <v>0.40000000000000036</v>
      </c>
      <c r="T38" s="12">
        <v>0.40000000000000036</v>
      </c>
      <c r="U38" s="183">
        <v>1</v>
      </c>
      <c r="V38">
        <v>1003</v>
      </c>
    </row>
    <row r="39" spans="3:22" x14ac:dyDescent="0.2">
      <c r="C39" s="4" t="s">
        <v>2</v>
      </c>
      <c r="D39" s="5">
        <v>289.60000000000002</v>
      </c>
      <c r="E39" s="5">
        <v>300.8</v>
      </c>
      <c r="F39" s="5">
        <v>310.39999999999998</v>
      </c>
      <c r="G39" s="5">
        <v>274.8</v>
      </c>
      <c r="H39" s="5">
        <v>231.8</v>
      </c>
      <c r="I39" s="5">
        <v>242.4</v>
      </c>
      <c r="J39" s="5">
        <v>263.39999999999998</v>
      </c>
      <c r="K39" s="5">
        <v>256</v>
      </c>
      <c r="N39" s="155" t="s">
        <v>6</v>
      </c>
      <c r="O39" s="25" t="s">
        <v>4</v>
      </c>
      <c r="P39" s="7">
        <v>168.8</v>
      </c>
      <c r="Q39" s="7">
        <v>175.2</v>
      </c>
      <c r="R39" s="14">
        <v>6.3999999999999773</v>
      </c>
      <c r="S39" s="12">
        <v>0.11999999999999922</v>
      </c>
      <c r="T39" s="12">
        <v>0.11999999999999922</v>
      </c>
      <c r="U39" s="183">
        <v>7</v>
      </c>
      <c r="V39">
        <v>1003</v>
      </c>
    </row>
    <row r="40" spans="3:22" x14ac:dyDescent="0.2">
      <c r="C40" s="6" t="s">
        <v>3</v>
      </c>
      <c r="D40" s="7">
        <v>306.39999999999998</v>
      </c>
      <c r="E40" s="7">
        <v>296.8</v>
      </c>
      <c r="F40" s="7">
        <v>317.2</v>
      </c>
      <c r="G40" s="7">
        <v>297.8</v>
      </c>
      <c r="H40" s="7">
        <v>233.8</v>
      </c>
      <c r="I40" s="7">
        <v>246</v>
      </c>
      <c r="J40" s="7">
        <v>262</v>
      </c>
      <c r="K40" s="7">
        <v>265.39999999999998</v>
      </c>
      <c r="M40" s="24" t="s">
        <v>54</v>
      </c>
      <c r="N40" s="155"/>
      <c r="O40" s="25" t="s">
        <v>5</v>
      </c>
      <c r="P40" s="7">
        <v>190</v>
      </c>
      <c r="Q40" s="7">
        <v>186.8</v>
      </c>
      <c r="R40" s="14">
        <v>3.1999999999999886</v>
      </c>
      <c r="S40" s="12">
        <v>5.9999999999998721E-2</v>
      </c>
      <c r="T40" s="12">
        <v>5.9999999999998721E-2</v>
      </c>
      <c r="U40" s="183">
        <v>3</v>
      </c>
      <c r="V40">
        <v>1003</v>
      </c>
    </row>
    <row r="41" spans="3:22" x14ac:dyDescent="0.2">
      <c r="C41" s="6" t="s">
        <v>16</v>
      </c>
      <c r="D41" s="7">
        <f>AVERAGE(D39:D40)</f>
        <v>298</v>
      </c>
      <c r="E41" s="7">
        <f t="shared" ref="E41:K41" si="13">AVERAGE(E39:E40)</f>
        <v>298.8</v>
      </c>
      <c r="F41" s="7">
        <f t="shared" si="13"/>
        <v>313.79999999999995</v>
      </c>
      <c r="G41" s="7">
        <f t="shared" si="13"/>
        <v>286.3</v>
      </c>
      <c r="H41" s="7">
        <f t="shared" si="13"/>
        <v>232.8</v>
      </c>
      <c r="I41" s="7">
        <f t="shared" si="13"/>
        <v>244.2</v>
      </c>
      <c r="J41" s="7">
        <f t="shared" si="13"/>
        <v>262.7</v>
      </c>
      <c r="K41" s="7">
        <f t="shared" si="13"/>
        <v>260.7</v>
      </c>
      <c r="N41" s="155" t="s">
        <v>8</v>
      </c>
      <c r="O41" s="25" t="s">
        <v>4</v>
      </c>
      <c r="P41" s="7">
        <v>232</v>
      </c>
      <c r="Q41" s="7">
        <v>229.4</v>
      </c>
      <c r="R41" s="14">
        <v>2.5999999999999943</v>
      </c>
      <c r="S41" s="12">
        <v>4.0000000000000924E-2</v>
      </c>
      <c r="T41" s="12">
        <v>4.0000000000000924E-2</v>
      </c>
      <c r="U41" s="183">
        <v>7</v>
      </c>
      <c r="V41">
        <v>1003</v>
      </c>
    </row>
    <row r="42" spans="3:22" x14ac:dyDescent="0.2">
      <c r="C42" s="6" t="s">
        <v>17</v>
      </c>
      <c r="D42" s="7">
        <f>_xlfn.STDEV.P(D39:D40)</f>
        <v>8.3999999999999773</v>
      </c>
      <c r="E42" s="7">
        <f t="shared" ref="E42:K42" si="14">_xlfn.STDEV.P(E39:E40)</f>
        <v>2</v>
      </c>
      <c r="F42" s="7">
        <f t="shared" si="14"/>
        <v>3.4000000000000057</v>
      </c>
      <c r="G42" s="7">
        <f t="shared" si="14"/>
        <v>11.5</v>
      </c>
      <c r="H42" s="7">
        <f t="shared" si="14"/>
        <v>1</v>
      </c>
      <c r="I42" s="7">
        <f t="shared" si="14"/>
        <v>1.7999999999999972</v>
      </c>
      <c r="J42" s="7">
        <f t="shared" si="14"/>
        <v>0.69999999999998863</v>
      </c>
      <c r="K42" s="7">
        <f t="shared" si="14"/>
        <v>4.6999999999999886</v>
      </c>
      <c r="N42" s="155"/>
      <c r="O42" s="25" t="s">
        <v>5</v>
      </c>
      <c r="P42" s="7">
        <v>226</v>
      </c>
      <c r="Q42" s="7">
        <v>238.6</v>
      </c>
      <c r="R42" s="14">
        <v>12.599999999999994</v>
      </c>
      <c r="S42" s="12">
        <v>0.25999999999999979</v>
      </c>
      <c r="T42" s="12">
        <v>0.25999999999999979</v>
      </c>
      <c r="U42" s="183">
        <v>5</v>
      </c>
      <c r="V42">
        <v>1003</v>
      </c>
    </row>
    <row r="43" spans="3:22" x14ac:dyDescent="0.2">
      <c r="C43" s="6" t="s">
        <v>21</v>
      </c>
      <c r="D43" s="18">
        <f>(D42/D41)*100</f>
        <v>2.8187919463087172</v>
      </c>
      <c r="E43" s="18">
        <f t="shared" ref="E43:K43" si="15">(E42/E41)*100</f>
        <v>0.66934404283801874</v>
      </c>
      <c r="F43" s="18">
        <f t="shared" si="15"/>
        <v>1.0834926704907604</v>
      </c>
      <c r="G43" s="18">
        <f t="shared" si="15"/>
        <v>4.0167656304575621</v>
      </c>
      <c r="H43" s="18">
        <f t="shared" si="15"/>
        <v>0.42955326460481097</v>
      </c>
      <c r="I43" s="18">
        <f t="shared" si="15"/>
        <v>0.73710073710073598</v>
      </c>
      <c r="J43" s="18">
        <f t="shared" si="15"/>
        <v>0.26646364674533257</v>
      </c>
      <c r="K43" s="18">
        <f t="shared" si="15"/>
        <v>1.8028385116992669</v>
      </c>
      <c r="N43" s="155" t="s">
        <v>7</v>
      </c>
      <c r="O43" s="25" t="s">
        <v>4</v>
      </c>
      <c r="P43" s="7">
        <v>245</v>
      </c>
      <c r="Q43" s="7">
        <v>235.8</v>
      </c>
      <c r="R43" s="14">
        <v>9.1999999999999886</v>
      </c>
      <c r="S43" s="12">
        <v>0.24000000000000021</v>
      </c>
      <c r="T43" s="12">
        <v>0.24000000000000021</v>
      </c>
      <c r="U43" s="183">
        <v>5</v>
      </c>
      <c r="V43">
        <v>1003</v>
      </c>
    </row>
    <row r="44" spans="3:22" ht="17" thickBot="1" x14ac:dyDescent="0.25">
      <c r="C44" s="6" t="s">
        <v>11</v>
      </c>
      <c r="D44" s="19">
        <f>((D39-D40))*-1</f>
        <v>16.799999999999955</v>
      </c>
      <c r="E44" s="7">
        <f t="shared" ref="E44:J44" si="16">E39-E40</f>
        <v>4</v>
      </c>
      <c r="F44" s="19">
        <f>(F39-F40)*-1</f>
        <v>6.8000000000000114</v>
      </c>
      <c r="G44" s="19">
        <f>(G39-G40)*-1</f>
        <v>23</v>
      </c>
      <c r="H44" s="19">
        <f>(H39-H40)*-1</f>
        <v>2</v>
      </c>
      <c r="I44" s="19">
        <f>(I39-I40)*-1</f>
        <v>3.5999999999999943</v>
      </c>
      <c r="J44" s="7">
        <f t="shared" si="16"/>
        <v>1.3999999999999773</v>
      </c>
      <c r="K44" s="19">
        <f>(K39-K40)*-1</f>
        <v>9.3999999999999773</v>
      </c>
      <c r="N44" s="156"/>
      <c r="O44" s="25" t="s">
        <v>5</v>
      </c>
      <c r="P44" s="7">
        <v>259.8</v>
      </c>
      <c r="Q44" s="7">
        <v>273.2</v>
      </c>
      <c r="R44" s="14">
        <v>13.399999999999977</v>
      </c>
      <c r="S44" s="12">
        <v>3.9999999999999147E-2</v>
      </c>
      <c r="T44" s="12">
        <v>3.9999999999999147E-2</v>
      </c>
      <c r="U44" s="13">
        <v>10</v>
      </c>
      <c r="V44">
        <v>1003</v>
      </c>
    </row>
    <row r="45" spans="3:22" x14ac:dyDescent="0.2">
      <c r="C45" s="1" t="s">
        <v>12</v>
      </c>
      <c r="D45" s="20">
        <f>((D39-D40)/D39)*-1</f>
        <v>5.8011049723756744E-2</v>
      </c>
      <c r="E45" s="8">
        <f t="shared" ref="E45:J45" si="17">(E39-E40)/E39</f>
        <v>1.3297872340425532E-2</v>
      </c>
      <c r="F45" s="20">
        <f>((F39-F40)/F39)*-1</f>
        <v>2.1907216494845397E-2</v>
      </c>
      <c r="G45" s="20">
        <f>((G39-G40)/G39)*-1</f>
        <v>8.3697234352256178E-2</v>
      </c>
      <c r="H45" s="20">
        <f>((H39-H40)/H39)*-1</f>
        <v>8.6281276962899053E-3</v>
      </c>
      <c r="I45" s="20">
        <f>((I39-I40)/I39)*-1</f>
        <v>1.4851485148514828E-2</v>
      </c>
      <c r="J45" s="8">
        <f t="shared" si="17"/>
        <v>5.3151100987091013E-3</v>
      </c>
      <c r="K45" s="20">
        <f>((K39-K40)/K39)*-1</f>
        <v>3.6718749999999911E-2</v>
      </c>
    </row>
    <row r="46" spans="3:22" ht="17" thickBot="1" x14ac:dyDescent="0.25">
      <c r="C46" s="9" t="s">
        <v>10</v>
      </c>
      <c r="D46" s="10">
        <v>9</v>
      </c>
      <c r="E46" s="10">
        <v>13</v>
      </c>
      <c r="F46" s="10">
        <v>17</v>
      </c>
      <c r="G46" s="10">
        <v>14</v>
      </c>
      <c r="H46" s="10">
        <v>6</v>
      </c>
      <c r="I46" s="10">
        <v>2</v>
      </c>
      <c r="J46" s="10">
        <v>12</v>
      </c>
      <c r="K46" s="10">
        <v>10</v>
      </c>
      <c r="L46" s="13">
        <f>AVERAGE(D46:K46)</f>
        <v>10.375</v>
      </c>
    </row>
    <row r="47" spans="3:22" x14ac:dyDescent="0.2">
      <c r="C47" s="1"/>
      <c r="D47" s="25"/>
      <c r="E47" s="25"/>
      <c r="F47" s="25"/>
      <c r="G47" s="25"/>
      <c r="H47" s="25"/>
      <c r="I47" s="25"/>
      <c r="J47" s="25"/>
      <c r="K47" s="25"/>
    </row>
    <row r="48" spans="3:22" ht="17" thickBot="1" x14ac:dyDescent="0.25">
      <c r="C48" s="26" t="s">
        <v>22</v>
      </c>
      <c r="D48" s="25"/>
      <c r="E48" s="25"/>
      <c r="F48" s="25"/>
      <c r="G48" s="25"/>
      <c r="H48" s="25"/>
      <c r="I48" s="25"/>
      <c r="J48" s="25"/>
      <c r="K48" s="25"/>
    </row>
    <row r="49" spans="3:13" x14ac:dyDescent="0.2">
      <c r="C49" s="11"/>
      <c r="D49" s="152" t="s">
        <v>9</v>
      </c>
      <c r="E49" s="152"/>
      <c r="F49" s="152" t="s">
        <v>6</v>
      </c>
      <c r="G49" s="152"/>
      <c r="H49" s="152" t="s">
        <v>8</v>
      </c>
      <c r="I49" s="152"/>
      <c r="J49" s="152" t="s">
        <v>7</v>
      </c>
      <c r="K49" s="152"/>
    </row>
    <row r="50" spans="3:13" x14ac:dyDescent="0.2">
      <c r="C50" s="2"/>
      <c r="D50" s="3" t="s">
        <v>4</v>
      </c>
      <c r="E50" s="3" t="s">
        <v>5</v>
      </c>
      <c r="F50" s="3" t="s">
        <v>4</v>
      </c>
      <c r="G50" s="3" t="s">
        <v>5</v>
      </c>
      <c r="H50" s="3" t="s">
        <v>4</v>
      </c>
      <c r="I50" s="3" t="s">
        <v>5</v>
      </c>
      <c r="J50" s="3" t="s">
        <v>4</v>
      </c>
      <c r="K50" s="3" t="s">
        <v>5</v>
      </c>
    </row>
    <row r="51" spans="3:13" x14ac:dyDescent="0.2">
      <c r="C51" s="4" t="s">
        <v>2</v>
      </c>
      <c r="D51" s="5">
        <v>262.39999999999998</v>
      </c>
      <c r="E51" s="5">
        <v>277.2</v>
      </c>
      <c r="F51" s="5">
        <v>242.4</v>
      </c>
      <c r="G51" s="5">
        <v>265.39999999999998</v>
      </c>
      <c r="H51" s="5">
        <v>263.60000000000002</v>
      </c>
      <c r="I51" s="5">
        <v>255.4</v>
      </c>
      <c r="J51" s="5">
        <v>292.39999999999998</v>
      </c>
      <c r="K51" s="5">
        <v>315.8</v>
      </c>
    </row>
    <row r="52" spans="3:13" x14ac:dyDescent="0.2">
      <c r="C52" s="6" t="s">
        <v>3</v>
      </c>
      <c r="D52" s="7">
        <v>265.39999999999998</v>
      </c>
      <c r="E52" s="7">
        <v>267</v>
      </c>
      <c r="F52" s="7">
        <v>245.2</v>
      </c>
      <c r="G52" s="7">
        <v>250</v>
      </c>
      <c r="H52" s="7">
        <v>260</v>
      </c>
      <c r="I52" s="7">
        <v>252.2</v>
      </c>
      <c r="J52" s="7">
        <v>285.60000000000002</v>
      </c>
      <c r="K52" s="7">
        <v>316.2</v>
      </c>
    </row>
    <row r="53" spans="3:13" x14ac:dyDescent="0.2">
      <c r="C53" s="6" t="s">
        <v>16</v>
      </c>
      <c r="D53" s="7">
        <f>AVERAGE(D51:D52)</f>
        <v>263.89999999999998</v>
      </c>
      <c r="E53" s="7">
        <f t="shared" ref="E53" si="18">AVERAGE(E51:E52)</f>
        <v>272.10000000000002</v>
      </c>
      <c r="F53" s="7">
        <f t="shared" ref="F53" si="19">AVERAGE(F51:F52)</f>
        <v>243.8</v>
      </c>
      <c r="G53" s="7">
        <f t="shared" ref="G53" si="20">AVERAGE(G51:G52)</f>
        <v>257.7</v>
      </c>
      <c r="H53" s="7">
        <f t="shared" ref="H53" si="21">AVERAGE(H51:H52)</f>
        <v>261.8</v>
      </c>
      <c r="I53" s="7">
        <f t="shared" ref="I53" si="22">AVERAGE(I51:I52)</f>
        <v>253.8</v>
      </c>
      <c r="J53" s="7">
        <f t="shared" ref="J53" si="23">AVERAGE(J51:J52)</f>
        <v>289</v>
      </c>
      <c r="K53" s="7">
        <f t="shared" ref="K53" si="24">AVERAGE(K51:K52)</f>
        <v>316</v>
      </c>
    </row>
    <row r="54" spans="3:13" x14ac:dyDescent="0.2">
      <c r="C54" s="6" t="s">
        <v>17</v>
      </c>
      <c r="D54" s="7">
        <f>_xlfn.STDEV.P(D51:D52)</f>
        <v>1.5</v>
      </c>
      <c r="E54" s="7">
        <f t="shared" ref="E54:K54" si="25">_xlfn.STDEV.P(E51:E52)</f>
        <v>5.0999999999999943</v>
      </c>
      <c r="F54" s="7">
        <f t="shared" si="25"/>
        <v>1.3999999999999915</v>
      </c>
      <c r="G54" s="7">
        <f t="shared" si="25"/>
        <v>7.6999999999999886</v>
      </c>
      <c r="H54" s="7">
        <f t="shared" si="25"/>
        <v>1.8000000000000114</v>
      </c>
      <c r="I54" s="7">
        <f t="shared" si="25"/>
        <v>1.6000000000000085</v>
      </c>
      <c r="J54" s="7">
        <f t="shared" si="25"/>
        <v>3.3999999999999773</v>
      </c>
      <c r="K54" s="7">
        <f t="shared" si="25"/>
        <v>0.19999999999998863</v>
      </c>
    </row>
    <row r="55" spans="3:13" x14ac:dyDescent="0.2">
      <c r="C55" s="6" t="s">
        <v>21</v>
      </c>
      <c r="D55" s="18">
        <f>(D54/D53)*100</f>
        <v>0.56839712012125809</v>
      </c>
      <c r="E55" s="18">
        <f t="shared" ref="E55" si="26">(E54/E53)*100</f>
        <v>1.8743109151047388</v>
      </c>
      <c r="F55" s="18">
        <f t="shared" ref="F55" si="27">(F54/F53)*100</f>
        <v>0.57424118129614088</v>
      </c>
      <c r="G55" s="18">
        <f t="shared" ref="G55" si="28">(G54/G53)*100</f>
        <v>2.9879705083430306</v>
      </c>
      <c r="H55" s="18">
        <f t="shared" ref="H55" si="29">(H54/H53)*100</f>
        <v>0.68754774637128013</v>
      </c>
      <c r="I55" s="18">
        <f t="shared" ref="I55" si="30">(I54/I53)*100</f>
        <v>0.63041765169425079</v>
      </c>
      <c r="J55" s="18">
        <f t="shared" ref="J55" si="31">(J54/J53)*100</f>
        <v>1.1764705882352864</v>
      </c>
      <c r="K55" s="18">
        <f t="shared" ref="K55" si="32">(K54/K53)*100</f>
        <v>6.3291139240502725E-2</v>
      </c>
    </row>
    <row r="56" spans="3:13" x14ac:dyDescent="0.2">
      <c r="C56" s="6" t="s">
        <v>11</v>
      </c>
      <c r="D56" s="19">
        <f>((D51-D52))*-1</f>
        <v>3</v>
      </c>
      <c r="E56" s="7">
        <f t="shared" ref="E56" si="33">E51-E52</f>
        <v>10.199999999999989</v>
      </c>
      <c r="F56" s="19">
        <f>(F51-F52)*-1</f>
        <v>2.7999999999999829</v>
      </c>
      <c r="G56">
        <f>((G51-G52)*-1)*-1</f>
        <v>15.399999999999977</v>
      </c>
      <c r="H56">
        <f>((H51-H52)*-1)*-1</f>
        <v>3.6000000000000227</v>
      </c>
      <c r="I56">
        <f>((I51-I52)*-1)*-1</f>
        <v>3.2000000000000171</v>
      </c>
      <c r="J56">
        <f>((J51-J52)*-1)*-1</f>
        <v>6.7999999999999545</v>
      </c>
      <c r="K56" s="19">
        <f>(K51-K52)*-1</f>
        <v>0.39999999999997726</v>
      </c>
    </row>
    <row r="57" spans="3:13" x14ac:dyDescent="0.2">
      <c r="C57" s="1" t="s">
        <v>12</v>
      </c>
      <c r="D57" s="20">
        <f>((D51-D52)/D51)*-1</f>
        <v>1.1432926829268294E-2</v>
      </c>
      <c r="E57" s="8">
        <f t="shared" ref="E57" si="34">(E51-E52)/E51</f>
        <v>3.6796536796536758E-2</v>
      </c>
      <c r="F57" s="20">
        <f t="shared" ref="F57:K57" si="35">((F51-F52)/F51)*-1</f>
        <v>1.1551155115511481E-2</v>
      </c>
      <c r="G57" s="20">
        <f t="shared" si="35"/>
        <v>-5.8025621703089593E-2</v>
      </c>
      <c r="H57" s="20">
        <f t="shared" si="35"/>
        <v>-1.3657056145675351E-2</v>
      </c>
      <c r="I57" s="20">
        <f t="shared" si="35"/>
        <v>-1.252936570086146E-2</v>
      </c>
      <c r="J57" s="20">
        <f t="shared" si="35"/>
        <v>-2.3255813953488219E-2</v>
      </c>
      <c r="K57" s="20">
        <f t="shared" si="35"/>
        <v>1.266624445851733E-3</v>
      </c>
    </row>
    <row r="58" spans="3:13" ht="17" thickBot="1" x14ac:dyDescent="0.25">
      <c r="C58" s="9" t="s">
        <v>10</v>
      </c>
      <c r="D58" s="10">
        <v>9</v>
      </c>
      <c r="E58" s="10">
        <v>6</v>
      </c>
      <c r="F58" s="10">
        <v>5</v>
      </c>
      <c r="G58" s="10">
        <v>13</v>
      </c>
      <c r="H58" s="10">
        <v>9</v>
      </c>
      <c r="I58" s="10">
        <v>9</v>
      </c>
      <c r="J58" s="10">
        <v>10</v>
      </c>
      <c r="K58" s="10">
        <v>2</v>
      </c>
      <c r="L58" s="13">
        <f>AVERAGE(D58:K58)</f>
        <v>7.875</v>
      </c>
      <c r="M58" s="68">
        <f>AVERAGE(L22,L34,L46,L58)</f>
        <v>8.8125</v>
      </c>
    </row>
    <row r="59" spans="3:13" x14ac:dyDescent="0.2">
      <c r="C59" s="1"/>
      <c r="D59" s="25"/>
      <c r="E59" s="25"/>
      <c r="F59" s="25"/>
      <c r="G59" s="25"/>
      <c r="H59" s="25"/>
      <c r="I59" s="25"/>
      <c r="J59" s="25"/>
      <c r="K59" s="25"/>
      <c r="L59" s="13"/>
      <c r="M59" s="68"/>
    </row>
    <row r="60" spans="3:13" ht="17" thickBot="1" x14ac:dyDescent="0.25">
      <c r="C60" s="26" t="s">
        <v>30</v>
      </c>
      <c r="D60" s="25"/>
      <c r="E60" s="25"/>
      <c r="F60" s="25"/>
      <c r="G60" s="25"/>
      <c r="H60" s="25"/>
      <c r="I60" s="25"/>
      <c r="J60" s="25"/>
      <c r="K60" s="25"/>
      <c r="L60" s="13"/>
      <c r="M60" s="68"/>
    </row>
    <row r="61" spans="3:13" x14ac:dyDescent="0.2">
      <c r="C61" s="11"/>
      <c r="D61" s="152" t="s">
        <v>9</v>
      </c>
      <c r="E61" s="152"/>
      <c r="F61" s="152" t="s">
        <v>6</v>
      </c>
      <c r="G61" s="152"/>
      <c r="H61" s="152" t="s">
        <v>8</v>
      </c>
      <c r="I61" s="152"/>
      <c r="J61" s="152" t="s">
        <v>7</v>
      </c>
      <c r="K61" s="152"/>
      <c r="L61" s="13"/>
      <c r="M61" s="68"/>
    </row>
    <row r="62" spans="3:13" x14ac:dyDescent="0.2">
      <c r="C62" s="2"/>
      <c r="D62" s="3" t="s">
        <v>4</v>
      </c>
      <c r="E62" s="3" t="s">
        <v>5</v>
      </c>
      <c r="F62" s="3" t="s">
        <v>4</v>
      </c>
      <c r="G62" s="3" t="s">
        <v>5</v>
      </c>
      <c r="H62" s="3" t="s">
        <v>4</v>
      </c>
      <c r="I62" s="3" t="s">
        <v>5</v>
      </c>
      <c r="J62" s="3" t="s">
        <v>4</v>
      </c>
      <c r="K62" s="3" t="s">
        <v>5</v>
      </c>
      <c r="L62" s="13"/>
      <c r="M62" s="24">
        <v>0</v>
      </c>
    </row>
    <row r="63" spans="3:13" x14ac:dyDescent="0.2">
      <c r="C63" s="4" t="s">
        <v>2</v>
      </c>
      <c r="D63" s="5">
        <v>235.4</v>
      </c>
      <c r="E63" s="5">
        <v>235.4</v>
      </c>
      <c r="F63" s="5">
        <v>168.8</v>
      </c>
      <c r="G63" s="5">
        <v>190</v>
      </c>
      <c r="H63" s="5">
        <v>232</v>
      </c>
      <c r="I63" s="5">
        <v>226</v>
      </c>
      <c r="J63" s="5">
        <v>245</v>
      </c>
      <c r="K63" s="5">
        <v>259.8</v>
      </c>
      <c r="L63" s="13"/>
      <c r="M63" s="68"/>
    </row>
    <row r="64" spans="3:13" x14ac:dyDescent="0.2">
      <c r="C64" s="6" t="s">
        <v>3</v>
      </c>
      <c r="D64" s="7">
        <v>242</v>
      </c>
      <c r="E64" s="7">
        <v>238.6</v>
      </c>
      <c r="F64" s="7">
        <v>175.2</v>
      </c>
      <c r="G64" s="7">
        <v>186.8</v>
      </c>
      <c r="H64" s="7">
        <v>229.4</v>
      </c>
      <c r="I64" s="7">
        <v>238.6</v>
      </c>
      <c r="J64" s="7">
        <v>235.8</v>
      </c>
      <c r="K64" s="7">
        <v>273.2</v>
      </c>
      <c r="L64" s="13"/>
      <c r="M64" s="68"/>
    </row>
    <row r="65" spans="3:24" x14ac:dyDescent="0.2">
      <c r="C65" s="6" t="s">
        <v>16</v>
      </c>
      <c r="D65" s="7">
        <f>AVERAGE(D63:D64)</f>
        <v>238.7</v>
      </c>
      <c r="E65" s="7">
        <f t="shared" ref="E65:K65" si="36">AVERAGE(E63:E64)</f>
        <v>237</v>
      </c>
      <c r="F65" s="7">
        <f t="shared" si="36"/>
        <v>172</v>
      </c>
      <c r="G65" s="7">
        <f t="shared" si="36"/>
        <v>188.4</v>
      </c>
      <c r="H65" s="7">
        <f t="shared" si="36"/>
        <v>230.7</v>
      </c>
      <c r="I65" s="7">
        <f t="shared" si="36"/>
        <v>232.3</v>
      </c>
      <c r="J65" s="7">
        <f t="shared" si="36"/>
        <v>240.4</v>
      </c>
      <c r="K65" s="7">
        <f t="shared" si="36"/>
        <v>266.5</v>
      </c>
      <c r="L65" s="13"/>
      <c r="M65" s="68"/>
    </row>
    <row r="66" spans="3:24" x14ac:dyDescent="0.2">
      <c r="C66" s="6" t="s">
        <v>17</v>
      </c>
      <c r="D66" s="7">
        <f>_xlfn.STDEV.P(D63:D64)</f>
        <v>3.2999999999999972</v>
      </c>
      <c r="E66" s="7">
        <f t="shared" ref="E66:K66" si="37">_xlfn.STDEV.P(E63:E64)</f>
        <v>1.5999999999999943</v>
      </c>
      <c r="F66" s="7">
        <f t="shared" si="37"/>
        <v>3.1999999999999886</v>
      </c>
      <c r="G66" s="7">
        <f t="shared" si="37"/>
        <v>1.5999999999999943</v>
      </c>
      <c r="H66" s="7">
        <f t="shared" si="37"/>
        <v>1.2999999999999972</v>
      </c>
      <c r="I66" s="7">
        <f t="shared" si="37"/>
        <v>6.2999999999999972</v>
      </c>
      <c r="J66" s="7">
        <f t="shared" si="37"/>
        <v>4.5999999999999943</v>
      </c>
      <c r="K66" s="7">
        <f t="shared" si="37"/>
        <v>6.6999999999999886</v>
      </c>
      <c r="L66" s="13"/>
      <c r="M66" s="68"/>
    </row>
    <row r="67" spans="3:24" x14ac:dyDescent="0.2">
      <c r="C67" s="6" t="s">
        <v>21</v>
      </c>
      <c r="D67" s="76">
        <f>(D66/D65)</f>
        <v>1.3824884792626717E-2</v>
      </c>
      <c r="E67" s="76">
        <f t="shared" ref="E67:K67" si="38">(E66/E65)</f>
        <v>6.7510548523206509E-3</v>
      </c>
      <c r="F67" s="76">
        <f t="shared" si="38"/>
        <v>1.8604651162790631E-2</v>
      </c>
      <c r="G67" s="76">
        <f t="shared" si="38"/>
        <v>8.4925690021231126E-3</v>
      </c>
      <c r="H67" s="76">
        <f t="shared" si="38"/>
        <v>5.6350238404854671E-3</v>
      </c>
      <c r="I67" s="76">
        <f t="shared" si="38"/>
        <v>2.7120103314679279E-2</v>
      </c>
      <c r="J67" s="76">
        <f t="shared" si="38"/>
        <v>1.9134775374376016E-2</v>
      </c>
      <c r="K67" s="76">
        <f t="shared" si="38"/>
        <v>2.5140712945590952E-2</v>
      </c>
      <c r="L67" s="13"/>
      <c r="M67" s="68"/>
    </row>
    <row r="68" spans="3:24" ht="17" thickBot="1" x14ac:dyDescent="0.25">
      <c r="C68" s="6" t="s">
        <v>11</v>
      </c>
      <c r="D68" s="19">
        <f>((D63-D64))*-1</f>
        <v>6.5999999999999943</v>
      </c>
      <c r="E68">
        <f>(E63-E64)*-1</f>
        <v>3.1999999999999886</v>
      </c>
      <c r="F68" s="19">
        <f>(F63-F64)*-1</f>
        <v>6.3999999999999773</v>
      </c>
      <c r="G68">
        <f>((G63-G64)*-1)*-1</f>
        <v>3.1999999999999886</v>
      </c>
      <c r="H68">
        <f>((H63-H64)*-1)*-1</f>
        <v>2.5999999999999943</v>
      </c>
      <c r="I68">
        <f>(((I63-I64)*-1)*-1)*-1</f>
        <v>12.599999999999994</v>
      </c>
      <c r="J68">
        <f>((J63-J64)*-1)*-1</f>
        <v>9.1999999999999886</v>
      </c>
      <c r="K68" s="19">
        <f>(K63-K64)*-1</f>
        <v>13.399999999999977</v>
      </c>
      <c r="L68" s="13"/>
      <c r="M68" s="68"/>
    </row>
    <row r="69" spans="3:24" x14ac:dyDescent="0.2">
      <c r="C69" s="1" t="s">
        <v>12</v>
      </c>
      <c r="D69" s="20">
        <f t="shared" ref="D69:K69" si="39">((D63-D64)/D63)*-1</f>
        <v>2.8037383177570069E-2</v>
      </c>
      <c r="E69" s="20">
        <f t="shared" si="39"/>
        <v>1.3593882752761209E-2</v>
      </c>
      <c r="F69" s="20">
        <f t="shared" si="39"/>
        <v>3.7914691943127826E-2</v>
      </c>
      <c r="G69" s="20">
        <f t="shared" si="39"/>
        <v>-1.6842105263157835E-2</v>
      </c>
      <c r="H69" s="20">
        <f t="shared" si="39"/>
        <v>-1.1206896551724113E-2</v>
      </c>
      <c r="I69" s="20">
        <f t="shared" si="39"/>
        <v>5.5752212389380502E-2</v>
      </c>
      <c r="J69" s="20">
        <f t="shared" si="39"/>
        <v>-3.7551020408163216E-2</v>
      </c>
      <c r="K69" s="20">
        <f t="shared" si="39"/>
        <v>5.1578137028483358E-2</v>
      </c>
      <c r="L69" s="13"/>
      <c r="M69" s="68"/>
      <c r="N69" s="11"/>
      <c r="O69" s="152" t="s">
        <v>9</v>
      </c>
      <c r="P69" s="152"/>
      <c r="Q69" s="152" t="s">
        <v>6</v>
      </c>
      <c r="R69" s="152"/>
      <c r="S69" s="152" t="s">
        <v>8</v>
      </c>
      <c r="T69" s="152"/>
      <c r="U69" s="152" t="s">
        <v>7</v>
      </c>
      <c r="V69" s="152"/>
    </row>
    <row r="70" spans="3:24" ht="17" thickBot="1" x14ac:dyDescent="0.25">
      <c r="C70" s="9" t="s">
        <v>10</v>
      </c>
      <c r="D70" s="10">
        <v>6</v>
      </c>
      <c r="E70" s="10">
        <v>1</v>
      </c>
      <c r="F70" s="10">
        <v>7</v>
      </c>
      <c r="G70" s="10">
        <v>3</v>
      </c>
      <c r="H70" s="10">
        <v>7</v>
      </c>
      <c r="I70" s="10">
        <v>5</v>
      </c>
      <c r="J70" s="10">
        <v>5</v>
      </c>
      <c r="K70" s="10">
        <v>10</v>
      </c>
      <c r="L70" s="13">
        <f>AVERAGE(D70:K70)</f>
        <v>5.5</v>
      </c>
      <c r="N70" s="2"/>
      <c r="O70" s="3" t="s">
        <v>4</v>
      </c>
      <c r="P70" s="3" t="s">
        <v>5</v>
      </c>
      <c r="Q70" s="3" t="s">
        <v>4</v>
      </c>
      <c r="R70" s="3" t="s">
        <v>5</v>
      </c>
      <c r="S70" s="3" t="s">
        <v>4</v>
      </c>
      <c r="T70" s="3" t="s">
        <v>5</v>
      </c>
      <c r="U70" s="184" t="s">
        <v>4</v>
      </c>
      <c r="V70" s="3" t="s">
        <v>5</v>
      </c>
    </row>
    <row r="71" spans="3:24" ht="22" customHeight="1" x14ac:dyDescent="0.2">
      <c r="C71" s="1"/>
      <c r="D71" s="25"/>
      <c r="E71" s="25"/>
      <c r="F71" s="25"/>
      <c r="G71" s="25"/>
      <c r="H71" s="25"/>
      <c r="I71" s="25"/>
      <c r="J71" s="25"/>
      <c r="K71" s="25"/>
      <c r="N71" s="69" t="s">
        <v>10</v>
      </c>
      <c r="O71" s="69" t="s">
        <v>55</v>
      </c>
      <c r="P71" s="69" t="s">
        <v>56</v>
      </c>
      <c r="Q71" s="69" t="s">
        <v>57</v>
      </c>
      <c r="R71" s="69" t="s">
        <v>58</v>
      </c>
      <c r="S71" s="69" t="s">
        <v>59</v>
      </c>
      <c r="T71" s="69" t="s">
        <v>60</v>
      </c>
      <c r="U71" s="185" t="s">
        <v>61</v>
      </c>
      <c r="V71" s="69" t="s">
        <v>62</v>
      </c>
    </row>
    <row r="72" spans="3:24" x14ac:dyDescent="0.2">
      <c r="C72" t="s">
        <v>18</v>
      </c>
      <c r="D72" s="13">
        <f>AVERAGE(D22,D34,D46,D58,D70)</f>
        <v>9.1999999999999993</v>
      </c>
      <c r="E72" s="13">
        <f t="shared" ref="E72:K72" si="40">AVERAGE(E22,E34,E46,E58,E70)</f>
        <v>6.2</v>
      </c>
      <c r="F72" s="13">
        <f t="shared" si="40"/>
        <v>8.8000000000000007</v>
      </c>
      <c r="G72" s="13">
        <f t="shared" si="40"/>
        <v>11.2</v>
      </c>
      <c r="H72" s="13">
        <f t="shared" si="40"/>
        <v>7.4</v>
      </c>
      <c r="I72" s="13">
        <f t="shared" si="40"/>
        <v>5.8</v>
      </c>
      <c r="J72" s="13">
        <f t="shared" si="40"/>
        <v>8.1999999999999993</v>
      </c>
      <c r="K72" s="13">
        <f t="shared" si="40"/>
        <v>8.4</v>
      </c>
      <c r="L72" s="13">
        <f>AVERAGE(D72:K72)</f>
        <v>8.15</v>
      </c>
      <c r="N72" s="153" t="s">
        <v>63</v>
      </c>
      <c r="O72" s="145" t="s">
        <v>66</v>
      </c>
      <c r="P72" s="145" t="s">
        <v>66</v>
      </c>
      <c r="Q72" s="145" t="s">
        <v>67</v>
      </c>
      <c r="R72" s="145" t="s">
        <v>68</v>
      </c>
      <c r="S72" s="145" t="s">
        <v>69</v>
      </c>
      <c r="T72" s="145" t="s">
        <v>70</v>
      </c>
      <c r="U72" s="186" t="s">
        <v>71</v>
      </c>
      <c r="V72" s="145" t="s">
        <v>72</v>
      </c>
    </row>
    <row r="73" spans="3:24" x14ac:dyDescent="0.2">
      <c r="C73" t="s">
        <v>17</v>
      </c>
      <c r="D73" s="13">
        <f>_xlfn.STDEV.P(D22,D34,D46,D58,D70)</f>
        <v>1.833030277982336</v>
      </c>
      <c r="E73" s="13">
        <f t="shared" ref="E73:K73" si="41">_xlfn.STDEV.P(E22,E34,E46,E58,E70)</f>
        <v>4.4452221541785741</v>
      </c>
      <c r="F73" s="13">
        <f t="shared" si="41"/>
        <v>4.308131845707603</v>
      </c>
      <c r="G73" s="13">
        <f t="shared" si="41"/>
        <v>5.6</v>
      </c>
      <c r="H73" s="13">
        <f t="shared" si="41"/>
        <v>1.3564659966250536</v>
      </c>
      <c r="I73" s="13">
        <f t="shared" si="41"/>
        <v>2.3151673805580453</v>
      </c>
      <c r="J73" s="13">
        <f t="shared" si="41"/>
        <v>2.5612496949731396</v>
      </c>
      <c r="K73" s="13">
        <f t="shared" si="41"/>
        <v>4.963869458396343</v>
      </c>
      <c r="L73" s="13">
        <f>_xlfn.STDEV.P(D72:K72)</f>
        <v>1.6116761461286186</v>
      </c>
      <c r="N73" s="154"/>
      <c r="O73" s="145"/>
      <c r="P73" s="145"/>
      <c r="Q73" s="145"/>
      <c r="R73" s="145"/>
      <c r="S73" s="145"/>
      <c r="T73" s="145"/>
      <c r="U73" s="186"/>
      <c r="V73" s="145"/>
    </row>
    <row r="74" spans="3:24" x14ac:dyDescent="0.2">
      <c r="D74" s="16"/>
      <c r="N74" s="144" t="s">
        <v>81</v>
      </c>
      <c r="O74" s="144" t="s">
        <v>73</v>
      </c>
      <c r="P74" s="144" t="s">
        <v>74</v>
      </c>
      <c r="Q74" s="144" t="s">
        <v>75</v>
      </c>
      <c r="R74" s="144" t="s">
        <v>76</v>
      </c>
      <c r="S74" s="144" t="s">
        <v>77</v>
      </c>
      <c r="T74" s="144" t="s">
        <v>78</v>
      </c>
      <c r="U74" s="187" t="s">
        <v>79</v>
      </c>
      <c r="V74" s="144" t="s">
        <v>80</v>
      </c>
    </row>
    <row r="75" spans="3:24" ht="17" thickBot="1" x14ac:dyDescent="0.25">
      <c r="C75" t="s">
        <v>19</v>
      </c>
      <c r="D75" s="14">
        <f>AVERAGE(D20,D32,D44,D56,D68)</f>
        <v>9.3199999999999878</v>
      </c>
      <c r="E75" s="14">
        <f t="shared" ref="E75:K75" si="42">AVERAGE(E20,E32,E44,E56,E68)</f>
        <v>8.7599999999999962</v>
      </c>
      <c r="F75" s="14">
        <f t="shared" si="42"/>
        <v>10.399999999999983</v>
      </c>
      <c r="G75" s="14">
        <f t="shared" si="42"/>
        <v>12.360000000000003</v>
      </c>
      <c r="H75" s="14">
        <f t="shared" si="42"/>
        <v>4.4000000000000057</v>
      </c>
      <c r="I75" s="14">
        <f t="shared" si="42"/>
        <v>5.3600000000000083</v>
      </c>
      <c r="J75" s="14">
        <f t="shared" si="42"/>
        <v>7.9999999999999831</v>
      </c>
      <c r="K75" s="14">
        <f t="shared" si="42"/>
        <v>5.7999999999999829</v>
      </c>
      <c r="N75" s="151"/>
      <c r="O75" s="151"/>
      <c r="P75" s="151"/>
      <c r="Q75" s="151"/>
      <c r="R75" s="151"/>
      <c r="S75" s="151"/>
      <c r="T75" s="151"/>
      <c r="U75" s="188"/>
      <c r="V75" s="151"/>
    </row>
    <row r="76" spans="3:24" ht="17" thickBot="1" x14ac:dyDescent="0.25">
      <c r="C76" t="s">
        <v>17</v>
      </c>
      <c r="D76" s="14">
        <f>AVERAGE(D21,D33,D45,D57,D69)</f>
        <v>3.7473555176814832E-2</v>
      </c>
      <c r="E76" s="14">
        <f t="shared" ref="E76:K76" si="43">_xlfn.STDEV.P(E20,E32,E44,E56,E68)</f>
        <v>4.5067061142257812</v>
      </c>
      <c r="F76" s="14">
        <f t="shared" si="43"/>
        <v>6.3711851330815916</v>
      </c>
      <c r="G76" s="14">
        <f t="shared" si="43"/>
        <v>6.9436589778012534</v>
      </c>
      <c r="H76" s="14">
        <f t="shared" si="43"/>
        <v>2.7914154115788681</v>
      </c>
      <c r="I76" s="14">
        <f t="shared" si="43"/>
        <v>3.6384612132053777</v>
      </c>
      <c r="J76" s="14">
        <f t="shared" si="43"/>
        <v>6.3156947361315776</v>
      </c>
      <c r="K76" s="14">
        <f t="shared" si="43"/>
        <v>5.0833060108555275</v>
      </c>
    </row>
    <row r="77" spans="3:24" ht="16" customHeight="1" x14ac:dyDescent="0.2">
      <c r="N77" s="142" t="s">
        <v>122</v>
      </c>
      <c r="O77" s="142" t="s">
        <v>117</v>
      </c>
      <c r="P77" s="141" t="s">
        <v>10</v>
      </c>
      <c r="Q77" s="141" t="s">
        <v>65</v>
      </c>
      <c r="R77" s="141"/>
      <c r="S77" s="141" t="s">
        <v>116</v>
      </c>
      <c r="T77" s="142"/>
      <c r="U77" s="141" t="s">
        <v>123</v>
      </c>
      <c r="V77" s="141"/>
      <c r="W77" s="141" t="s">
        <v>116</v>
      </c>
      <c r="X77" s="142"/>
    </row>
    <row r="78" spans="3:24" ht="20" customHeight="1" x14ac:dyDescent="0.2">
      <c r="C78" t="s">
        <v>20</v>
      </c>
      <c r="D78" s="16">
        <f>AVERAGE(D33,D45,D21)</f>
        <v>4.9299155292411932E-2</v>
      </c>
      <c r="E78" s="16">
        <f t="shared" ref="E78:K78" si="44">AVERAGE(E33,E45,E21)</f>
        <v>3.7889392162861614E-2</v>
      </c>
      <c r="F78" s="16">
        <f t="shared" si="44"/>
        <v>5.7498271679933093E-2</v>
      </c>
      <c r="G78" s="16">
        <f t="shared" si="44"/>
        <v>5.445656375600217E-2</v>
      </c>
      <c r="H78" s="16">
        <f t="shared" si="44"/>
        <v>2.1275556177058053E-2</v>
      </c>
      <c r="I78" s="16">
        <f t="shared" si="44"/>
        <v>1.5151312683319781E-2</v>
      </c>
      <c r="J78" s="16">
        <f t="shared" si="44"/>
        <v>3.1395339415794428E-2</v>
      </c>
      <c r="K78" s="16">
        <f t="shared" si="44"/>
        <v>1.8990832852748895E-2</v>
      </c>
      <c r="N78" s="143"/>
      <c r="O78" s="143"/>
      <c r="P78" s="146"/>
      <c r="Q78" s="146"/>
      <c r="R78" s="146"/>
      <c r="S78" s="143"/>
      <c r="T78" s="143"/>
      <c r="U78" s="146"/>
      <c r="V78" s="146"/>
      <c r="W78" s="143"/>
      <c r="X78" s="143"/>
    </row>
    <row r="79" spans="3:24" x14ac:dyDescent="0.2">
      <c r="C79" t="s">
        <v>17</v>
      </c>
      <c r="D79" s="12">
        <f>_xlfn.STDEV.P(D21,D33,D76)</f>
        <v>9.5668019915882366E-3</v>
      </c>
      <c r="E79" s="12">
        <f t="shared" ref="E79:K79" si="45">_xlfn.STDEV.P(E21,E33,E76)</f>
        <v>2.1008247909827147</v>
      </c>
      <c r="F79" s="12">
        <f t="shared" si="45"/>
        <v>2.9679129112080078</v>
      </c>
      <c r="G79" s="12">
        <f t="shared" si="45"/>
        <v>3.2545126169260046</v>
      </c>
      <c r="H79" s="12">
        <f t="shared" si="45"/>
        <v>1.3029041290952155</v>
      </c>
      <c r="I79" s="12">
        <f t="shared" si="45"/>
        <v>1.7079745816812182</v>
      </c>
      <c r="J79" s="12">
        <f t="shared" si="45"/>
        <v>2.9564176457324778</v>
      </c>
      <c r="K79" s="12">
        <f t="shared" si="45"/>
        <v>2.3915297885365909</v>
      </c>
      <c r="N79" s="147" t="s">
        <v>120</v>
      </c>
      <c r="O79" s="22" t="s">
        <v>4</v>
      </c>
      <c r="P79" s="49" t="s">
        <v>55</v>
      </c>
      <c r="Q79" s="140" t="s">
        <v>114</v>
      </c>
      <c r="R79" s="140"/>
      <c r="S79" s="138" t="s">
        <v>89</v>
      </c>
      <c r="T79" s="138"/>
      <c r="U79" s="140" t="s">
        <v>66</v>
      </c>
      <c r="V79" s="140"/>
      <c r="W79" s="140" t="s">
        <v>73</v>
      </c>
      <c r="X79" s="140"/>
    </row>
    <row r="80" spans="3:24" x14ac:dyDescent="0.2">
      <c r="D80" s="12"/>
      <c r="E80" s="12"/>
      <c r="F80" s="12"/>
      <c r="G80" s="12"/>
      <c r="H80" s="12"/>
      <c r="I80" s="12"/>
      <c r="J80" s="12"/>
      <c r="K80" s="12"/>
      <c r="N80" s="147"/>
      <c r="O80" s="22" t="s">
        <v>5</v>
      </c>
      <c r="P80" s="49" t="s">
        <v>56</v>
      </c>
      <c r="Q80" s="138" t="s">
        <v>82</v>
      </c>
      <c r="R80" s="138"/>
      <c r="S80" s="138" t="s">
        <v>90</v>
      </c>
      <c r="T80" s="138"/>
      <c r="U80" s="138" t="s">
        <v>66</v>
      </c>
      <c r="V80" s="138"/>
      <c r="W80" s="138" t="s">
        <v>74</v>
      </c>
      <c r="X80" s="138"/>
    </row>
    <row r="81" spans="3:24" x14ac:dyDescent="0.2">
      <c r="C81" t="s">
        <v>31</v>
      </c>
      <c r="D81" s="12">
        <f>AVERAGE(D19,D31,D43,D55,D67)</f>
        <v>1.5697982089564042</v>
      </c>
      <c r="E81" s="12">
        <f t="shared" ref="E81:K81" si="46">AVERAGE(E19,E31,E43,E55,E67)</f>
        <v>1.5396630302791716</v>
      </c>
      <c r="F81" s="12">
        <f t="shared" si="46"/>
        <v>1.8483801437754974</v>
      </c>
      <c r="G81" s="12">
        <f t="shared" si="46"/>
        <v>2.2107637586236715</v>
      </c>
      <c r="H81" s="12">
        <f t="shared" si="46"/>
        <v>0.785426197239387</v>
      </c>
      <c r="I81" s="12">
        <f t="shared" si="46"/>
        <v>0.5844412192855063</v>
      </c>
      <c r="J81" s="12">
        <f t="shared" si="46"/>
        <v>1.2110120264008599</v>
      </c>
      <c r="K81" s="12">
        <f t="shared" si="46"/>
        <v>0.57907436028132986</v>
      </c>
      <c r="N81" s="147" t="s">
        <v>121</v>
      </c>
      <c r="O81" s="22" t="s">
        <v>4</v>
      </c>
      <c r="P81" s="49" t="s">
        <v>57</v>
      </c>
      <c r="Q81" s="138" t="s">
        <v>83</v>
      </c>
      <c r="R81" s="138"/>
      <c r="S81" s="138" t="s">
        <v>91</v>
      </c>
      <c r="T81" s="138"/>
      <c r="U81" s="138" t="s">
        <v>67</v>
      </c>
      <c r="V81" s="138"/>
      <c r="W81" s="138" t="s">
        <v>75</v>
      </c>
      <c r="X81" s="138"/>
    </row>
    <row r="82" spans="3:24" x14ac:dyDescent="0.2">
      <c r="C82" t="s">
        <v>17</v>
      </c>
      <c r="D82" s="12">
        <f>_xlfn.STDEV.P(D19,D31,D43,D55,D67)</f>
        <v>1.1246350706697947</v>
      </c>
      <c r="E82" s="12">
        <f t="shared" ref="E82:K82" si="47">_xlfn.STDEV.P(E19,E31,E43,E55,E67)</f>
        <v>1.0374863445794764</v>
      </c>
      <c r="F82" s="12">
        <f t="shared" si="47"/>
        <v>1.6269134185640712</v>
      </c>
      <c r="G82" s="12">
        <f t="shared" si="47"/>
        <v>1.404426434650546</v>
      </c>
      <c r="H82" s="12">
        <f t="shared" si="47"/>
        <v>0.64779853525051634</v>
      </c>
      <c r="I82" s="12">
        <f t="shared" si="47"/>
        <v>0.28752325043808041</v>
      </c>
      <c r="J82" s="12">
        <f t="shared" si="47"/>
        <v>1.4427240598357218</v>
      </c>
      <c r="K82" s="12">
        <f t="shared" si="47"/>
        <v>0.69873330950385903</v>
      </c>
      <c r="N82" s="147"/>
      <c r="O82" s="22" t="s">
        <v>5</v>
      </c>
      <c r="P82" s="49" t="s">
        <v>58</v>
      </c>
      <c r="Q82" s="138" t="s">
        <v>84</v>
      </c>
      <c r="R82" s="138"/>
      <c r="S82" s="138" t="s">
        <v>92</v>
      </c>
      <c r="T82" s="138"/>
      <c r="U82" s="138" t="s">
        <v>68</v>
      </c>
      <c r="V82" s="138"/>
      <c r="W82" s="138" t="s">
        <v>76</v>
      </c>
      <c r="X82" s="138"/>
    </row>
    <row r="83" spans="3:24" x14ac:dyDescent="0.2">
      <c r="N83" s="147" t="s">
        <v>119</v>
      </c>
      <c r="O83" s="22" t="s">
        <v>4</v>
      </c>
      <c r="P83" s="49" t="s">
        <v>59</v>
      </c>
      <c r="Q83" s="138" t="s">
        <v>85</v>
      </c>
      <c r="R83" s="138"/>
      <c r="S83" s="138" t="s">
        <v>93</v>
      </c>
      <c r="T83" s="138"/>
      <c r="U83" s="138" t="s">
        <v>69</v>
      </c>
      <c r="V83" s="138"/>
      <c r="W83" s="138" t="s">
        <v>77</v>
      </c>
      <c r="X83" s="138"/>
    </row>
    <row r="84" spans="3:24" x14ac:dyDescent="0.2">
      <c r="D84" s="23"/>
      <c r="E84" s="24"/>
      <c r="N84" s="147"/>
      <c r="O84" s="22" t="s">
        <v>5</v>
      </c>
      <c r="P84" s="49" t="s">
        <v>60</v>
      </c>
      <c r="Q84" s="138" t="s">
        <v>86</v>
      </c>
      <c r="R84" s="138"/>
      <c r="S84" s="138" t="s">
        <v>94</v>
      </c>
      <c r="T84" s="138"/>
      <c r="U84" s="138" t="s">
        <v>70</v>
      </c>
      <c r="V84" s="138"/>
      <c r="W84" s="138" t="s">
        <v>78</v>
      </c>
      <c r="X84" s="138"/>
    </row>
    <row r="85" spans="3:24" x14ac:dyDescent="0.2">
      <c r="D85" s="23"/>
      <c r="E85" s="22"/>
      <c r="F85" s="14"/>
      <c r="G85" s="14"/>
      <c r="H85" s="14"/>
      <c r="I85" s="14"/>
      <c r="J85" s="14"/>
      <c r="K85" s="14"/>
      <c r="N85" s="147" t="s">
        <v>118</v>
      </c>
      <c r="O85" s="22" t="s">
        <v>4</v>
      </c>
      <c r="P85" s="49" t="s">
        <v>61</v>
      </c>
      <c r="Q85" s="138" t="s">
        <v>87</v>
      </c>
      <c r="R85" s="138"/>
      <c r="S85" s="138" t="s">
        <v>95</v>
      </c>
      <c r="T85" s="138"/>
      <c r="U85" s="138" t="s">
        <v>71</v>
      </c>
      <c r="V85" s="138"/>
      <c r="W85" s="138" t="s">
        <v>79</v>
      </c>
      <c r="X85" s="138"/>
    </row>
    <row r="86" spans="3:24" ht="17" thickBot="1" x14ac:dyDescent="0.25">
      <c r="D86" s="23"/>
      <c r="E86" s="22"/>
      <c r="F86" s="12"/>
      <c r="G86" s="12"/>
      <c r="H86" s="12"/>
      <c r="I86" s="12"/>
      <c r="J86" s="12"/>
      <c r="K86" s="12"/>
      <c r="N86" s="148"/>
      <c r="O86" s="31" t="s">
        <v>5</v>
      </c>
      <c r="P86" s="109" t="s">
        <v>62</v>
      </c>
      <c r="Q86" s="139" t="s">
        <v>88</v>
      </c>
      <c r="R86" s="139"/>
      <c r="S86" s="139" t="s">
        <v>96</v>
      </c>
      <c r="T86" s="139"/>
      <c r="U86" s="139" t="s">
        <v>72</v>
      </c>
      <c r="V86" s="139"/>
      <c r="W86" s="139" t="s">
        <v>80</v>
      </c>
      <c r="X86" s="139"/>
    </row>
    <row r="87" spans="3:24" x14ac:dyDescent="0.2">
      <c r="D87" s="23"/>
      <c r="E87" s="22"/>
      <c r="F87" s="12"/>
      <c r="G87" s="12"/>
      <c r="H87" s="12"/>
      <c r="I87" s="12"/>
      <c r="J87" s="12"/>
      <c r="K87" s="12"/>
    </row>
    <row r="88" spans="3:24" x14ac:dyDescent="0.2">
      <c r="D88" s="23"/>
      <c r="E88" s="22"/>
      <c r="F88" s="14"/>
      <c r="G88" s="14"/>
      <c r="H88" s="14"/>
      <c r="I88" s="14"/>
      <c r="J88" s="14"/>
      <c r="K88" s="14"/>
    </row>
    <row r="89" spans="3:24" ht="17" thickBot="1" x14ac:dyDescent="0.25">
      <c r="D89" s="23"/>
      <c r="E89" s="22"/>
      <c r="F89" s="12"/>
      <c r="G89" s="12"/>
      <c r="H89" s="12"/>
      <c r="I89" s="12"/>
      <c r="J89" s="12"/>
      <c r="K89" s="12"/>
    </row>
    <row r="90" spans="3:24" x14ac:dyDescent="0.2">
      <c r="D90" s="23"/>
      <c r="E90" s="22"/>
      <c r="F90" s="12"/>
      <c r="G90" s="12"/>
      <c r="H90" s="12"/>
      <c r="I90" s="12"/>
      <c r="J90" s="12"/>
      <c r="K90" s="12"/>
      <c r="N90" s="142" t="s">
        <v>122</v>
      </c>
      <c r="O90" s="142" t="s">
        <v>117</v>
      </c>
      <c r="P90" s="141" t="s">
        <v>10</v>
      </c>
      <c r="Q90" s="149" t="s">
        <v>65</v>
      </c>
      <c r="R90" s="149"/>
      <c r="S90" s="141" t="s">
        <v>116</v>
      </c>
      <c r="T90" s="142"/>
    </row>
    <row r="91" spans="3:24" x14ac:dyDescent="0.2">
      <c r="D91" s="23"/>
      <c r="E91" s="22"/>
      <c r="N91" s="143"/>
      <c r="O91" s="143"/>
      <c r="P91" s="146"/>
      <c r="Q91" s="150"/>
      <c r="R91" s="150"/>
      <c r="S91" s="143"/>
      <c r="T91" s="143"/>
    </row>
    <row r="92" spans="3:24" x14ac:dyDescent="0.2">
      <c r="D92" s="23"/>
      <c r="E92" s="22"/>
      <c r="N92" s="147" t="s">
        <v>120</v>
      </c>
      <c r="O92" s="22" t="s">
        <v>4</v>
      </c>
      <c r="P92" s="49" t="s">
        <v>55</v>
      </c>
      <c r="Q92" s="140" t="s">
        <v>114</v>
      </c>
      <c r="R92" s="140"/>
      <c r="S92" s="138" t="s">
        <v>89</v>
      </c>
      <c r="T92" s="138"/>
    </row>
    <row r="93" spans="3:24" x14ac:dyDescent="0.2">
      <c r="D93" s="23"/>
      <c r="E93" s="24"/>
      <c r="N93" s="147"/>
      <c r="O93" s="22" t="s">
        <v>5</v>
      </c>
      <c r="P93" s="49" t="s">
        <v>56</v>
      </c>
      <c r="Q93" s="138" t="s">
        <v>82</v>
      </c>
      <c r="R93" s="138"/>
      <c r="S93" s="138" t="s">
        <v>90</v>
      </c>
      <c r="T93" s="138"/>
    </row>
    <row r="94" spans="3:24" x14ac:dyDescent="0.2">
      <c r="D94" s="23"/>
      <c r="E94" s="24"/>
      <c r="N94" s="147" t="s">
        <v>121</v>
      </c>
      <c r="O94" s="22" t="s">
        <v>4</v>
      </c>
      <c r="P94" s="49" t="s">
        <v>57</v>
      </c>
      <c r="Q94" s="138" t="s">
        <v>83</v>
      </c>
      <c r="R94" s="138"/>
      <c r="S94" s="138" t="s">
        <v>91</v>
      </c>
      <c r="T94" s="138"/>
    </row>
    <row r="95" spans="3:24" x14ac:dyDescent="0.2">
      <c r="D95" s="23"/>
      <c r="E95" s="24"/>
      <c r="N95" s="147"/>
      <c r="O95" s="22" t="s">
        <v>5</v>
      </c>
      <c r="P95" s="49" t="s">
        <v>58</v>
      </c>
      <c r="Q95" s="138" t="s">
        <v>84</v>
      </c>
      <c r="R95" s="138"/>
      <c r="S95" s="138" t="s">
        <v>92</v>
      </c>
      <c r="T95" s="138"/>
    </row>
    <row r="96" spans="3:24" x14ac:dyDescent="0.2">
      <c r="D96" s="23"/>
      <c r="E96" s="24"/>
      <c r="N96" s="147" t="s">
        <v>119</v>
      </c>
      <c r="O96" s="22" t="s">
        <v>4</v>
      </c>
      <c r="P96" s="49" t="s">
        <v>59</v>
      </c>
      <c r="Q96" s="138" t="s">
        <v>85</v>
      </c>
      <c r="R96" s="138"/>
      <c r="S96" s="138" t="s">
        <v>93</v>
      </c>
      <c r="T96" s="138"/>
    </row>
    <row r="97" spans="4:21" x14ac:dyDescent="0.2">
      <c r="D97" s="23"/>
      <c r="E97" s="24"/>
      <c r="N97" s="147"/>
      <c r="O97" s="22" t="s">
        <v>5</v>
      </c>
      <c r="P97" s="49" t="s">
        <v>60</v>
      </c>
      <c r="Q97" s="138" t="s">
        <v>86</v>
      </c>
      <c r="R97" s="138"/>
      <c r="S97" s="138" t="s">
        <v>94</v>
      </c>
      <c r="T97" s="138"/>
    </row>
    <row r="98" spans="4:21" x14ac:dyDescent="0.2">
      <c r="D98" s="23"/>
      <c r="E98" s="24"/>
      <c r="N98" s="147" t="s">
        <v>118</v>
      </c>
      <c r="O98" s="22" t="s">
        <v>4</v>
      </c>
      <c r="P98" s="49" t="s">
        <v>61</v>
      </c>
      <c r="Q98" s="138" t="s">
        <v>87</v>
      </c>
      <c r="R98" s="138"/>
      <c r="S98" s="138" t="s">
        <v>95</v>
      </c>
      <c r="T98" s="138"/>
    </row>
    <row r="99" spans="4:21" ht="17" thickBot="1" x14ac:dyDescent="0.25">
      <c r="D99" s="23"/>
      <c r="E99" s="24"/>
      <c r="N99" s="148"/>
      <c r="O99" s="31" t="s">
        <v>5</v>
      </c>
      <c r="P99" s="109" t="s">
        <v>62</v>
      </c>
      <c r="Q99" s="139" t="s">
        <v>88</v>
      </c>
      <c r="R99" s="139"/>
      <c r="S99" s="139" t="s">
        <v>96</v>
      </c>
      <c r="T99" s="139"/>
    </row>
    <row r="100" spans="4:21" x14ac:dyDescent="0.2">
      <c r="D100" s="23"/>
      <c r="E100" s="24"/>
    </row>
    <row r="101" spans="4:21" x14ac:dyDescent="0.2">
      <c r="D101" s="23"/>
      <c r="E101" s="24"/>
    </row>
    <row r="102" spans="4:21" x14ac:dyDescent="0.2">
      <c r="D102" s="23"/>
      <c r="E102" s="24"/>
      <c r="P102" s="110"/>
      <c r="Q102" s="145"/>
      <c r="R102" s="145"/>
      <c r="S102" s="111"/>
      <c r="T102" s="144"/>
      <c r="U102" s="144"/>
    </row>
    <row r="103" spans="4:21" x14ac:dyDescent="0.2">
      <c r="D103" s="23"/>
      <c r="E103" s="24"/>
      <c r="P103" s="110"/>
      <c r="Q103" s="145"/>
      <c r="R103" s="145"/>
      <c r="S103" s="111"/>
      <c r="T103" s="144"/>
      <c r="U103" s="144"/>
    </row>
    <row r="104" spans="4:21" x14ac:dyDescent="0.2">
      <c r="D104" s="23"/>
      <c r="E104" s="24"/>
      <c r="P104" s="110"/>
      <c r="Q104" s="145"/>
      <c r="R104" s="145"/>
      <c r="S104" s="111"/>
      <c r="T104" s="144"/>
      <c r="U104" s="144"/>
    </row>
    <row r="105" spans="4:21" x14ac:dyDescent="0.2">
      <c r="D105" s="23"/>
      <c r="E105" s="24"/>
      <c r="P105" s="110"/>
      <c r="Q105" s="145"/>
      <c r="R105" s="145"/>
      <c r="S105" s="111"/>
      <c r="T105" s="144"/>
      <c r="U105" s="144"/>
    </row>
    <row r="106" spans="4:21" x14ac:dyDescent="0.2">
      <c r="D106" s="23"/>
      <c r="E106" s="24"/>
      <c r="P106" s="110"/>
      <c r="Q106" s="145"/>
      <c r="R106" s="145"/>
      <c r="S106" s="111"/>
      <c r="T106" s="144"/>
      <c r="U106" s="144"/>
    </row>
    <row r="107" spans="4:21" x14ac:dyDescent="0.2">
      <c r="D107" s="23"/>
      <c r="E107" s="24"/>
      <c r="P107" s="110"/>
      <c r="Q107" s="145"/>
      <c r="R107" s="145"/>
      <c r="S107" s="111"/>
      <c r="T107" s="144"/>
      <c r="U107" s="144"/>
    </row>
    <row r="108" spans="4:21" x14ac:dyDescent="0.2">
      <c r="D108" s="23"/>
      <c r="E108" s="24"/>
      <c r="P108" s="110"/>
      <c r="Q108" s="145"/>
      <c r="R108" s="145"/>
      <c r="S108" s="111"/>
      <c r="T108" s="144"/>
      <c r="U108" s="144"/>
    </row>
    <row r="109" spans="4:21" x14ac:dyDescent="0.2">
      <c r="P109" s="110"/>
      <c r="Q109" s="145"/>
      <c r="R109" s="145"/>
      <c r="S109" s="111"/>
      <c r="T109" s="144"/>
      <c r="U109" s="144"/>
    </row>
  </sheetData>
  <mergeCells count="155">
    <mergeCell ref="D25:E25"/>
    <mergeCell ref="F25:G25"/>
    <mergeCell ref="H25:I25"/>
    <mergeCell ref="J25:K25"/>
    <mergeCell ref="D61:E61"/>
    <mergeCell ref="F61:G61"/>
    <mergeCell ref="H61:I61"/>
    <mergeCell ref="J61:K61"/>
    <mergeCell ref="D3:E3"/>
    <mergeCell ref="F3:G3"/>
    <mergeCell ref="H3:I3"/>
    <mergeCell ref="J3:K3"/>
    <mergeCell ref="D13:E13"/>
    <mergeCell ref="F13:G13"/>
    <mergeCell ref="H13:I13"/>
    <mergeCell ref="J13:K13"/>
    <mergeCell ref="D49:E49"/>
    <mergeCell ref="F49:G49"/>
    <mergeCell ref="H49:I49"/>
    <mergeCell ref="J49:K49"/>
    <mergeCell ref="D37:E37"/>
    <mergeCell ref="F37:G37"/>
    <mergeCell ref="H37:I37"/>
    <mergeCell ref="J37:K37"/>
    <mergeCell ref="AF3:AG3"/>
    <mergeCell ref="AH3:AI3"/>
    <mergeCell ref="AJ3:AK3"/>
    <mergeCell ref="AL3:AM3"/>
    <mergeCell ref="N13:N14"/>
    <mergeCell ref="N5:N6"/>
    <mergeCell ref="N7:N8"/>
    <mergeCell ref="N9:N10"/>
    <mergeCell ref="N11:N12"/>
    <mergeCell ref="P3:Q3"/>
    <mergeCell ref="N25:N26"/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O69:P69"/>
    <mergeCell ref="Q69:R69"/>
    <mergeCell ref="S69:T69"/>
    <mergeCell ref="U69:V69"/>
    <mergeCell ref="N72:N73"/>
    <mergeCell ref="O72:O73"/>
    <mergeCell ref="P72:P73"/>
    <mergeCell ref="N35:N36"/>
    <mergeCell ref="N37:N38"/>
    <mergeCell ref="N39:N40"/>
    <mergeCell ref="N41:N42"/>
    <mergeCell ref="N43:N44"/>
    <mergeCell ref="T74:T75"/>
    <mergeCell ref="U74:U75"/>
    <mergeCell ref="V74:V75"/>
    <mergeCell ref="U77:V78"/>
    <mergeCell ref="V72:V73"/>
    <mergeCell ref="Q72:Q73"/>
    <mergeCell ref="R72:R73"/>
    <mergeCell ref="S72:S73"/>
    <mergeCell ref="T72:T73"/>
    <mergeCell ref="U72:U73"/>
    <mergeCell ref="P77:P78"/>
    <mergeCell ref="O77:O78"/>
    <mergeCell ref="N77:N78"/>
    <mergeCell ref="N74:N75"/>
    <mergeCell ref="O74:O75"/>
    <mergeCell ref="P74:P75"/>
    <mergeCell ref="Q74:Q75"/>
    <mergeCell ref="R74:R75"/>
    <mergeCell ref="S74:S75"/>
    <mergeCell ref="N81:N82"/>
    <mergeCell ref="Q81:R81"/>
    <mergeCell ref="S81:T81"/>
    <mergeCell ref="Q82:R82"/>
    <mergeCell ref="S82:T82"/>
    <mergeCell ref="N79:N80"/>
    <mergeCell ref="Q79:R79"/>
    <mergeCell ref="S79:T79"/>
    <mergeCell ref="Q80:R80"/>
    <mergeCell ref="S80:T80"/>
    <mergeCell ref="N85:N86"/>
    <mergeCell ref="Q85:R85"/>
    <mergeCell ref="S85:T85"/>
    <mergeCell ref="Q86:R86"/>
    <mergeCell ref="S86:T86"/>
    <mergeCell ref="N83:N84"/>
    <mergeCell ref="Q83:R83"/>
    <mergeCell ref="S83:T83"/>
    <mergeCell ref="Q84:R84"/>
    <mergeCell ref="S84:T84"/>
    <mergeCell ref="N94:N95"/>
    <mergeCell ref="Q94:R94"/>
    <mergeCell ref="S94:T94"/>
    <mergeCell ref="Q95:R95"/>
    <mergeCell ref="S95:T95"/>
    <mergeCell ref="O90:O91"/>
    <mergeCell ref="P90:P91"/>
    <mergeCell ref="Q90:R91"/>
    <mergeCell ref="S90:T91"/>
    <mergeCell ref="N92:N93"/>
    <mergeCell ref="Q92:R92"/>
    <mergeCell ref="S92:T92"/>
    <mergeCell ref="Q93:R93"/>
    <mergeCell ref="S93:T93"/>
    <mergeCell ref="N90:N91"/>
    <mergeCell ref="N98:N99"/>
    <mergeCell ref="Q98:R98"/>
    <mergeCell ref="S98:T98"/>
    <mergeCell ref="Q99:R99"/>
    <mergeCell ref="S99:T99"/>
    <mergeCell ref="N96:N97"/>
    <mergeCell ref="Q96:R96"/>
    <mergeCell ref="S96:T96"/>
    <mergeCell ref="Q97:R97"/>
    <mergeCell ref="S97:T97"/>
    <mergeCell ref="W77:X78"/>
    <mergeCell ref="U79:V79"/>
    <mergeCell ref="U80:V80"/>
    <mergeCell ref="U81:V81"/>
    <mergeCell ref="U82:V82"/>
    <mergeCell ref="T108:U108"/>
    <mergeCell ref="T109:U109"/>
    <mergeCell ref="Q102:R102"/>
    <mergeCell ref="Q103:R103"/>
    <mergeCell ref="Q104:R104"/>
    <mergeCell ref="Q105:R105"/>
    <mergeCell ref="Q106:R106"/>
    <mergeCell ref="Q107:R107"/>
    <mergeCell ref="Q108:R108"/>
    <mergeCell ref="Q109:R109"/>
    <mergeCell ref="T106:U106"/>
    <mergeCell ref="T107:U107"/>
    <mergeCell ref="T104:U104"/>
    <mergeCell ref="T105:U105"/>
    <mergeCell ref="T102:U102"/>
    <mergeCell ref="T103:U103"/>
    <mergeCell ref="Q77:R78"/>
    <mergeCell ref="S77:T78"/>
    <mergeCell ref="U83:V83"/>
    <mergeCell ref="U84:V84"/>
    <mergeCell ref="U85:V85"/>
    <mergeCell ref="U86:V86"/>
    <mergeCell ref="W79:X79"/>
    <mergeCell ref="W80:X80"/>
    <mergeCell ref="W81:X81"/>
    <mergeCell ref="W82:X82"/>
    <mergeCell ref="W83:X83"/>
    <mergeCell ref="W84:X84"/>
    <mergeCell ref="W85:X85"/>
    <mergeCell ref="W86:X86"/>
  </mergeCells>
  <pageMargins left="0.7" right="0.7" top="0.75" bottom="0.75" header="0.3" footer="0.3"/>
  <pageSetup paperSize="9" orientation="portrait" horizontalDpi="0" verticalDpi="0"/>
  <ignoredErrors>
    <ignoredError sqref="D8 F8:K8 H20:H21 E45 J44:J45 I6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CCEE-A2E2-A94B-979A-EB3C16C77BAD}">
  <dimension ref="A1:AD81"/>
  <sheetViews>
    <sheetView workbookViewId="0">
      <selection activeCell="J90" sqref="J90"/>
    </sheetView>
  </sheetViews>
  <sheetFormatPr baseColWidth="10" defaultRowHeight="16" x14ac:dyDescent="0.2"/>
  <sheetData>
    <row r="1" spans="1:30" x14ac:dyDescent="0.2">
      <c r="A1" s="112" t="s">
        <v>152</v>
      </c>
      <c r="B1" s="112" t="s">
        <v>153</v>
      </c>
      <c r="C1" s="112" t="s">
        <v>154</v>
      </c>
      <c r="D1" s="112" t="s">
        <v>155</v>
      </c>
      <c r="E1" s="112" t="s">
        <v>156</v>
      </c>
      <c r="F1" s="112" t="s">
        <v>157</v>
      </c>
      <c r="G1" s="112" t="s">
        <v>158</v>
      </c>
      <c r="H1" s="112" t="s">
        <v>159</v>
      </c>
      <c r="I1" s="112" t="s">
        <v>160</v>
      </c>
      <c r="J1" s="112" t="s">
        <v>161</v>
      </c>
      <c r="K1" s="112" t="s">
        <v>162</v>
      </c>
      <c r="L1" s="112" t="s">
        <v>163</v>
      </c>
      <c r="M1" s="112" t="s">
        <v>164</v>
      </c>
      <c r="N1" s="112" t="s">
        <v>165</v>
      </c>
      <c r="O1" s="112" t="s">
        <v>117</v>
      </c>
      <c r="P1" s="112" t="s">
        <v>122</v>
      </c>
      <c r="Q1" s="112" t="s">
        <v>166</v>
      </c>
      <c r="R1" s="112" t="s">
        <v>167</v>
      </c>
      <c r="S1" s="112" t="s">
        <v>124</v>
      </c>
      <c r="T1" s="112" t="s">
        <v>168</v>
      </c>
      <c r="U1" s="112" t="s">
        <v>169</v>
      </c>
      <c r="V1" s="112" t="s">
        <v>170</v>
      </c>
      <c r="W1" s="112" t="s">
        <v>171</v>
      </c>
      <c r="X1" s="112" t="s">
        <v>172</v>
      </c>
      <c r="Y1" s="112" t="s">
        <v>173</v>
      </c>
      <c r="Z1" s="137" t="s">
        <v>174</v>
      </c>
      <c r="AA1" s="137" t="s">
        <v>175</v>
      </c>
      <c r="AB1" s="137" t="s">
        <v>135</v>
      </c>
      <c r="AC1" s="137" t="s">
        <v>176</v>
      </c>
      <c r="AD1" s="137" t="s">
        <v>177</v>
      </c>
    </row>
    <row r="2" spans="1:30" x14ac:dyDescent="0.2">
      <c r="A2" s="135">
        <v>6.43594E+18</v>
      </c>
      <c r="B2" s="113">
        <v>5</v>
      </c>
      <c r="C2" s="136">
        <v>42912</v>
      </c>
      <c r="D2" s="113" t="s">
        <v>140</v>
      </c>
      <c r="E2" s="113">
        <v>1</v>
      </c>
      <c r="F2" s="113" t="s">
        <v>141</v>
      </c>
      <c r="G2" s="113" t="s">
        <v>24</v>
      </c>
      <c r="H2" s="136">
        <v>34132</v>
      </c>
      <c r="I2" s="113">
        <v>65</v>
      </c>
      <c r="J2" s="113">
        <v>170</v>
      </c>
      <c r="K2" s="113">
        <v>22.5</v>
      </c>
      <c r="L2" s="113" t="s">
        <v>2</v>
      </c>
      <c r="M2" s="113" t="s">
        <v>6</v>
      </c>
      <c r="N2" s="113" t="s">
        <v>42</v>
      </c>
      <c r="O2" s="113" t="s">
        <v>24</v>
      </c>
      <c r="P2" s="113" t="s">
        <v>44</v>
      </c>
      <c r="Q2" s="113" t="s">
        <v>142</v>
      </c>
      <c r="R2" s="113">
        <v>13.9</v>
      </c>
      <c r="S2" s="113">
        <v>254</v>
      </c>
      <c r="T2" s="113">
        <v>1.19</v>
      </c>
      <c r="U2" s="113">
        <v>20.3</v>
      </c>
      <c r="V2" s="113">
        <v>1.21</v>
      </c>
      <c r="W2" s="113">
        <v>15</v>
      </c>
      <c r="X2" s="113">
        <v>221</v>
      </c>
      <c r="Y2" s="113" t="s">
        <v>143</v>
      </c>
      <c r="Z2" s="113">
        <v>2016</v>
      </c>
      <c r="AA2" s="113">
        <v>11</v>
      </c>
      <c r="AB2" s="113">
        <v>47</v>
      </c>
      <c r="AC2" s="113">
        <v>6</v>
      </c>
      <c r="AD2" s="113" t="s">
        <v>144</v>
      </c>
    </row>
    <row r="3" spans="1:30" x14ac:dyDescent="0.2">
      <c r="A3" s="135">
        <v>6.43594E+18</v>
      </c>
      <c r="B3" s="113">
        <v>5</v>
      </c>
      <c r="C3" s="136">
        <v>42912</v>
      </c>
      <c r="D3" s="113" t="s">
        <v>140</v>
      </c>
      <c r="E3" s="113">
        <v>1</v>
      </c>
      <c r="F3" s="113" t="s">
        <v>141</v>
      </c>
      <c r="G3" s="113" t="s">
        <v>24</v>
      </c>
      <c r="H3" s="136">
        <v>34132</v>
      </c>
      <c r="I3" s="113">
        <v>65</v>
      </c>
      <c r="J3" s="113">
        <v>170</v>
      </c>
      <c r="K3" s="113">
        <v>22.5</v>
      </c>
      <c r="L3" s="113" t="s">
        <v>2</v>
      </c>
      <c r="M3" s="113" t="s">
        <v>8</v>
      </c>
      <c r="N3" s="113" t="s">
        <v>42</v>
      </c>
      <c r="O3" s="113" t="s">
        <v>24</v>
      </c>
      <c r="P3" s="113" t="s">
        <v>145</v>
      </c>
      <c r="Q3" s="113" t="s">
        <v>142</v>
      </c>
      <c r="R3" s="113">
        <v>14.6</v>
      </c>
      <c r="S3" s="113">
        <v>236</v>
      </c>
      <c r="T3" s="113">
        <v>0.99</v>
      </c>
      <c r="U3" s="113">
        <v>20.7</v>
      </c>
      <c r="V3" s="113">
        <v>1.23</v>
      </c>
      <c r="W3" s="113">
        <v>15</v>
      </c>
      <c r="X3" s="113">
        <v>221</v>
      </c>
      <c r="Y3" s="113" t="s">
        <v>143</v>
      </c>
      <c r="Z3" s="113">
        <v>2016</v>
      </c>
      <c r="AA3" s="113">
        <v>11</v>
      </c>
      <c r="AB3" s="113">
        <v>47</v>
      </c>
      <c r="AC3" s="113">
        <v>6</v>
      </c>
      <c r="AD3" s="113" t="s">
        <v>144</v>
      </c>
    </row>
    <row r="4" spans="1:30" x14ac:dyDescent="0.2">
      <c r="A4" s="135">
        <v>6.43594E+18</v>
      </c>
      <c r="B4" s="113">
        <v>5</v>
      </c>
      <c r="C4" s="136">
        <v>42912</v>
      </c>
      <c r="D4" s="113" t="s">
        <v>140</v>
      </c>
      <c r="E4" s="113">
        <v>1</v>
      </c>
      <c r="F4" s="113" t="s">
        <v>141</v>
      </c>
      <c r="G4" s="113" t="s">
        <v>24</v>
      </c>
      <c r="H4" s="136">
        <v>34132</v>
      </c>
      <c r="I4" s="113">
        <v>65</v>
      </c>
      <c r="J4" s="113">
        <v>170</v>
      </c>
      <c r="K4" s="113">
        <v>22.5</v>
      </c>
      <c r="L4" s="113" t="s">
        <v>2</v>
      </c>
      <c r="M4" s="113" t="s">
        <v>8</v>
      </c>
      <c r="N4" s="113" t="s">
        <v>42</v>
      </c>
      <c r="O4" s="113" t="s">
        <v>23</v>
      </c>
      <c r="P4" s="113" t="s">
        <v>145</v>
      </c>
      <c r="Q4" s="113" t="s">
        <v>142</v>
      </c>
      <c r="R4" s="113">
        <v>14.4</v>
      </c>
      <c r="S4" s="113">
        <v>235</v>
      </c>
      <c r="T4" s="113">
        <v>0.99</v>
      </c>
      <c r="U4" s="113">
        <v>21.3</v>
      </c>
      <c r="V4" s="113">
        <v>1.28</v>
      </c>
      <c r="W4" s="113">
        <v>15</v>
      </c>
      <c r="X4" s="113">
        <v>221</v>
      </c>
      <c r="Y4" s="113" t="s">
        <v>143</v>
      </c>
      <c r="Z4" s="113">
        <v>2016</v>
      </c>
      <c r="AA4" s="113">
        <v>11</v>
      </c>
      <c r="AB4" s="113">
        <v>47</v>
      </c>
      <c r="AC4" s="113">
        <v>6</v>
      </c>
      <c r="AD4" s="113" t="s">
        <v>144</v>
      </c>
    </row>
    <row r="5" spans="1:30" x14ac:dyDescent="0.2">
      <c r="A5" s="135">
        <v>6.43594E+18</v>
      </c>
      <c r="B5" s="113">
        <v>5</v>
      </c>
      <c r="C5" s="136">
        <v>42912</v>
      </c>
      <c r="D5" s="113" t="s">
        <v>140</v>
      </c>
      <c r="E5" s="113">
        <v>1</v>
      </c>
      <c r="F5" s="113" t="s">
        <v>141</v>
      </c>
      <c r="G5" s="113" t="s">
        <v>24</v>
      </c>
      <c r="H5" s="136">
        <v>34132</v>
      </c>
      <c r="I5" s="113">
        <v>65</v>
      </c>
      <c r="J5" s="113">
        <v>170</v>
      </c>
      <c r="K5" s="113">
        <v>22.5</v>
      </c>
      <c r="L5" s="113" t="s">
        <v>2</v>
      </c>
      <c r="M5" s="113" t="s">
        <v>7</v>
      </c>
      <c r="N5" s="113" t="s">
        <v>42</v>
      </c>
      <c r="O5" s="113" t="s">
        <v>23</v>
      </c>
      <c r="P5" s="113" t="s">
        <v>146</v>
      </c>
      <c r="Q5" s="113" t="s">
        <v>142</v>
      </c>
      <c r="R5" s="113">
        <v>13.9</v>
      </c>
      <c r="S5" s="113">
        <v>253</v>
      </c>
      <c r="T5" s="113">
        <v>0.99</v>
      </c>
      <c r="U5" s="113">
        <v>20.8</v>
      </c>
      <c r="V5" s="113">
        <v>1.26</v>
      </c>
      <c r="W5" s="113">
        <v>15</v>
      </c>
      <c r="X5" s="113">
        <v>221</v>
      </c>
      <c r="Y5" s="113" t="s">
        <v>143</v>
      </c>
      <c r="Z5" s="113">
        <v>2016</v>
      </c>
      <c r="AA5" s="113">
        <v>11</v>
      </c>
      <c r="AB5" s="113">
        <v>47</v>
      </c>
      <c r="AC5" s="113">
        <v>6</v>
      </c>
      <c r="AD5" s="113" t="s">
        <v>144</v>
      </c>
    </row>
    <row r="6" spans="1:30" x14ac:dyDescent="0.2">
      <c r="A6" s="135">
        <v>6.43594E+18</v>
      </c>
      <c r="B6" s="113">
        <v>5</v>
      </c>
      <c r="C6" s="136">
        <v>42912</v>
      </c>
      <c r="D6" s="113" t="s">
        <v>140</v>
      </c>
      <c r="E6" s="113">
        <v>1</v>
      </c>
      <c r="F6" s="113" t="s">
        <v>141</v>
      </c>
      <c r="G6" s="113" t="s">
        <v>24</v>
      </c>
      <c r="H6" s="136">
        <v>34132</v>
      </c>
      <c r="I6" s="113">
        <v>65</v>
      </c>
      <c r="J6" s="113">
        <v>170</v>
      </c>
      <c r="K6" s="113">
        <v>22.5</v>
      </c>
      <c r="L6" s="113" t="s">
        <v>2</v>
      </c>
      <c r="M6" s="113" t="s">
        <v>9</v>
      </c>
      <c r="N6" s="113" t="s">
        <v>42</v>
      </c>
      <c r="O6" s="113" t="s">
        <v>23</v>
      </c>
      <c r="P6" s="113" t="s">
        <v>44</v>
      </c>
      <c r="Q6" s="113" t="s">
        <v>142</v>
      </c>
      <c r="R6" s="113">
        <v>12.4</v>
      </c>
      <c r="S6" s="113">
        <v>197</v>
      </c>
      <c r="T6" s="113">
        <v>1.0900000000000001</v>
      </c>
      <c r="U6" s="113">
        <v>24.6</v>
      </c>
      <c r="V6" s="113">
        <v>1.41</v>
      </c>
      <c r="W6" s="113">
        <v>15</v>
      </c>
      <c r="X6" s="113">
        <v>221</v>
      </c>
      <c r="Y6" s="113" t="s">
        <v>143</v>
      </c>
      <c r="Z6" s="113">
        <v>2016</v>
      </c>
      <c r="AA6" s="113">
        <v>11</v>
      </c>
      <c r="AB6" s="113">
        <v>47</v>
      </c>
      <c r="AC6" s="113">
        <v>6</v>
      </c>
      <c r="AD6" s="113" t="s">
        <v>144</v>
      </c>
    </row>
    <row r="7" spans="1:30" x14ac:dyDescent="0.2">
      <c r="A7" s="135">
        <v>6.43594E+18</v>
      </c>
      <c r="B7" s="113">
        <v>5</v>
      </c>
      <c r="C7" s="136">
        <v>42912</v>
      </c>
      <c r="D7" s="113" t="s">
        <v>140</v>
      </c>
      <c r="E7" s="113">
        <v>1</v>
      </c>
      <c r="F7" s="113" t="s">
        <v>141</v>
      </c>
      <c r="G7" s="113" t="s">
        <v>24</v>
      </c>
      <c r="H7" s="136">
        <v>34132</v>
      </c>
      <c r="I7" s="113">
        <v>65</v>
      </c>
      <c r="J7" s="113">
        <v>170</v>
      </c>
      <c r="K7" s="113">
        <v>22.5</v>
      </c>
      <c r="L7" s="113" t="s">
        <v>2</v>
      </c>
      <c r="M7" s="113" t="s">
        <v>7</v>
      </c>
      <c r="N7" s="113" t="s">
        <v>42</v>
      </c>
      <c r="O7" s="113" t="s">
        <v>24</v>
      </c>
      <c r="P7" s="113" t="s">
        <v>146</v>
      </c>
      <c r="Q7" s="113" t="s">
        <v>142</v>
      </c>
      <c r="R7" s="113">
        <v>14.1</v>
      </c>
      <c r="S7" s="113">
        <v>255</v>
      </c>
      <c r="T7" s="113">
        <v>1.1200000000000001</v>
      </c>
      <c r="U7" s="113">
        <v>19</v>
      </c>
      <c r="V7" s="113">
        <v>1.1299999999999999</v>
      </c>
      <c r="W7" s="113">
        <v>15</v>
      </c>
      <c r="X7" s="113">
        <v>221</v>
      </c>
      <c r="Y7" s="113" t="s">
        <v>143</v>
      </c>
      <c r="Z7" s="113">
        <v>2016</v>
      </c>
      <c r="AA7" s="113">
        <v>11</v>
      </c>
      <c r="AB7" s="113">
        <v>47</v>
      </c>
      <c r="AC7" s="113">
        <v>6</v>
      </c>
      <c r="AD7" s="113" t="s">
        <v>144</v>
      </c>
    </row>
    <row r="8" spans="1:30" x14ac:dyDescent="0.2">
      <c r="A8" s="135">
        <v>6.43594E+18</v>
      </c>
      <c r="B8" s="113">
        <v>5</v>
      </c>
      <c r="C8" s="136">
        <v>42912</v>
      </c>
      <c r="D8" s="113" t="s">
        <v>140</v>
      </c>
      <c r="E8" s="113">
        <v>1</v>
      </c>
      <c r="F8" s="113" t="s">
        <v>141</v>
      </c>
      <c r="G8" s="113" t="s">
        <v>24</v>
      </c>
      <c r="H8" s="136">
        <v>34132</v>
      </c>
      <c r="I8" s="113">
        <v>65</v>
      </c>
      <c r="J8" s="113">
        <v>170</v>
      </c>
      <c r="K8" s="113">
        <v>22.5</v>
      </c>
      <c r="L8" s="113" t="s">
        <v>2</v>
      </c>
      <c r="M8" s="113" t="s">
        <v>6</v>
      </c>
      <c r="N8" s="113" t="s">
        <v>42</v>
      </c>
      <c r="O8" s="113" t="s">
        <v>23</v>
      </c>
      <c r="P8" s="113" t="s">
        <v>44</v>
      </c>
      <c r="Q8" s="113" t="s">
        <v>142</v>
      </c>
      <c r="R8" s="113">
        <v>13.2</v>
      </c>
      <c r="S8" s="113">
        <v>221</v>
      </c>
      <c r="T8" s="113">
        <v>1.1399999999999999</v>
      </c>
      <c r="U8" s="113">
        <v>22.4</v>
      </c>
      <c r="V8" s="113">
        <v>1.32</v>
      </c>
      <c r="W8" s="113">
        <v>15</v>
      </c>
      <c r="X8" s="113">
        <v>221</v>
      </c>
      <c r="Y8" s="113" t="s">
        <v>143</v>
      </c>
      <c r="Z8" s="113">
        <v>2016</v>
      </c>
      <c r="AA8" s="113">
        <v>11</v>
      </c>
      <c r="AB8" s="113">
        <v>47</v>
      </c>
      <c r="AC8" s="113">
        <v>6</v>
      </c>
      <c r="AD8" s="113" t="s">
        <v>144</v>
      </c>
    </row>
    <row r="9" spans="1:30" x14ac:dyDescent="0.2">
      <c r="A9" s="135">
        <v>6.43594E+18</v>
      </c>
      <c r="B9" s="113">
        <v>5</v>
      </c>
      <c r="C9" s="136">
        <v>42912</v>
      </c>
      <c r="D9" s="113" t="s">
        <v>140</v>
      </c>
      <c r="E9" s="113">
        <v>1</v>
      </c>
      <c r="F9" s="113" t="s">
        <v>141</v>
      </c>
      <c r="G9" s="113" t="s">
        <v>24</v>
      </c>
      <c r="H9" s="136">
        <v>34132</v>
      </c>
      <c r="I9" s="113">
        <v>65</v>
      </c>
      <c r="J9" s="113">
        <v>170</v>
      </c>
      <c r="K9" s="113">
        <v>22.5</v>
      </c>
      <c r="L9" s="113" t="s">
        <v>2</v>
      </c>
      <c r="M9" s="113" t="s">
        <v>9</v>
      </c>
      <c r="N9" s="113" t="s">
        <v>42</v>
      </c>
      <c r="O9" s="113" t="s">
        <v>24</v>
      </c>
      <c r="P9" s="113" t="s">
        <v>44</v>
      </c>
      <c r="Q9" s="113" t="s">
        <v>142</v>
      </c>
      <c r="R9" s="113">
        <v>13</v>
      </c>
      <c r="S9" s="113">
        <v>237</v>
      </c>
      <c r="T9" s="113">
        <v>1.1200000000000001</v>
      </c>
      <c r="U9" s="113">
        <v>23.2</v>
      </c>
      <c r="V9" s="113">
        <v>1.4</v>
      </c>
      <c r="W9" s="113">
        <v>15</v>
      </c>
      <c r="X9" s="113">
        <v>221</v>
      </c>
      <c r="Y9" s="113" t="s">
        <v>143</v>
      </c>
      <c r="Z9" s="113">
        <v>2016</v>
      </c>
      <c r="AA9" s="113">
        <v>11</v>
      </c>
      <c r="AB9" s="113">
        <v>47</v>
      </c>
      <c r="AC9" s="113">
        <v>6</v>
      </c>
      <c r="AD9" s="113" t="s">
        <v>144</v>
      </c>
    </row>
    <row r="10" spans="1:30" x14ac:dyDescent="0.2">
      <c r="A10" s="135">
        <v>6.43594E+18</v>
      </c>
      <c r="B10" s="113">
        <v>5</v>
      </c>
      <c r="C10" s="136">
        <v>42912</v>
      </c>
      <c r="D10" s="113" t="s">
        <v>140</v>
      </c>
      <c r="E10" s="113">
        <v>1</v>
      </c>
      <c r="F10" s="113" t="s">
        <v>141</v>
      </c>
      <c r="G10" s="113" t="s">
        <v>24</v>
      </c>
      <c r="H10" s="136">
        <v>34132</v>
      </c>
      <c r="I10" s="113">
        <v>65</v>
      </c>
      <c r="J10" s="113">
        <v>170</v>
      </c>
      <c r="K10" s="113">
        <v>22.5</v>
      </c>
      <c r="L10" s="113" t="s">
        <v>3</v>
      </c>
      <c r="M10" s="113" t="s">
        <v>8</v>
      </c>
      <c r="N10" s="113" t="s">
        <v>42</v>
      </c>
      <c r="O10" s="113" t="s">
        <v>24</v>
      </c>
      <c r="P10" s="113" t="s">
        <v>145</v>
      </c>
      <c r="Q10" s="113" t="s">
        <v>142</v>
      </c>
      <c r="R10" s="113">
        <v>14.3</v>
      </c>
      <c r="S10" s="113">
        <v>233</v>
      </c>
      <c r="T10" s="113">
        <v>0.96</v>
      </c>
      <c r="U10" s="113">
        <v>21.1</v>
      </c>
      <c r="V10" s="113">
        <v>1.26</v>
      </c>
      <c r="W10" s="113">
        <v>15</v>
      </c>
      <c r="X10" s="113">
        <v>221</v>
      </c>
      <c r="Y10" s="113" t="s">
        <v>143</v>
      </c>
      <c r="Z10" s="113">
        <v>2016</v>
      </c>
      <c r="AA10" s="113">
        <v>11</v>
      </c>
      <c r="AB10" s="113">
        <v>47</v>
      </c>
      <c r="AC10" s="113">
        <v>6</v>
      </c>
      <c r="AD10" s="113" t="s">
        <v>144</v>
      </c>
    </row>
    <row r="11" spans="1:30" x14ac:dyDescent="0.2">
      <c r="A11" s="135">
        <v>6.43594E+18</v>
      </c>
      <c r="B11" s="113">
        <v>5</v>
      </c>
      <c r="C11" s="136">
        <v>42912</v>
      </c>
      <c r="D11" s="113" t="s">
        <v>140</v>
      </c>
      <c r="E11" s="113">
        <v>1</v>
      </c>
      <c r="F11" s="113" t="s">
        <v>141</v>
      </c>
      <c r="G11" s="113" t="s">
        <v>24</v>
      </c>
      <c r="H11" s="136">
        <v>34132</v>
      </c>
      <c r="I11" s="113">
        <v>65</v>
      </c>
      <c r="J11" s="113">
        <v>170</v>
      </c>
      <c r="K11" s="113">
        <v>22.5</v>
      </c>
      <c r="L11" s="113" t="s">
        <v>3</v>
      </c>
      <c r="M11" s="113" t="s">
        <v>6</v>
      </c>
      <c r="N11" s="113" t="s">
        <v>42</v>
      </c>
      <c r="O11" s="113" t="s">
        <v>24</v>
      </c>
      <c r="P11" s="113" t="s">
        <v>44</v>
      </c>
      <c r="Q11" s="113" t="s">
        <v>142</v>
      </c>
      <c r="R11" s="113">
        <v>13.7</v>
      </c>
      <c r="S11" s="113">
        <v>240</v>
      </c>
      <c r="T11" s="113">
        <v>1.17</v>
      </c>
      <c r="U11" s="113">
        <v>20.9</v>
      </c>
      <c r="V11" s="113">
        <v>1.24</v>
      </c>
      <c r="W11" s="113">
        <v>15</v>
      </c>
      <c r="X11" s="113">
        <v>221</v>
      </c>
      <c r="Y11" s="113" t="s">
        <v>143</v>
      </c>
      <c r="Z11" s="113">
        <v>2016</v>
      </c>
      <c r="AA11" s="113">
        <v>11</v>
      </c>
      <c r="AB11" s="113">
        <v>47</v>
      </c>
      <c r="AC11" s="113">
        <v>6</v>
      </c>
      <c r="AD11" s="113" t="s">
        <v>144</v>
      </c>
    </row>
    <row r="12" spans="1:30" x14ac:dyDescent="0.2">
      <c r="A12" s="135">
        <v>6.43594E+18</v>
      </c>
      <c r="B12" s="113">
        <v>5</v>
      </c>
      <c r="C12" s="136">
        <v>42912</v>
      </c>
      <c r="D12" s="113" t="s">
        <v>140</v>
      </c>
      <c r="E12" s="113">
        <v>1</v>
      </c>
      <c r="F12" s="113" t="s">
        <v>141</v>
      </c>
      <c r="G12" s="113" t="s">
        <v>24</v>
      </c>
      <c r="H12" s="136">
        <v>34132</v>
      </c>
      <c r="I12" s="113">
        <v>65</v>
      </c>
      <c r="J12" s="113">
        <v>170</v>
      </c>
      <c r="K12" s="113">
        <v>22.5</v>
      </c>
      <c r="L12" s="113" t="s">
        <v>3</v>
      </c>
      <c r="M12" s="113" t="s">
        <v>7</v>
      </c>
      <c r="N12" s="113" t="s">
        <v>42</v>
      </c>
      <c r="O12" s="113" t="s">
        <v>23</v>
      </c>
      <c r="P12" s="113" t="s">
        <v>146</v>
      </c>
      <c r="Q12" s="113" t="s">
        <v>142</v>
      </c>
      <c r="R12" s="113">
        <v>13.8</v>
      </c>
      <c r="S12" s="113">
        <v>233</v>
      </c>
      <c r="T12" s="113">
        <v>0.94</v>
      </c>
      <c r="U12" s="113">
        <v>21.4</v>
      </c>
      <c r="V12" s="113">
        <v>1.28</v>
      </c>
      <c r="W12" s="113">
        <v>15</v>
      </c>
      <c r="X12" s="113">
        <v>221</v>
      </c>
      <c r="Y12" s="113" t="s">
        <v>143</v>
      </c>
      <c r="Z12" s="113">
        <v>2016</v>
      </c>
      <c r="AA12" s="113">
        <v>11</v>
      </c>
      <c r="AB12" s="113">
        <v>47</v>
      </c>
      <c r="AC12" s="113">
        <v>6</v>
      </c>
      <c r="AD12" s="113" t="s">
        <v>144</v>
      </c>
    </row>
    <row r="13" spans="1:30" x14ac:dyDescent="0.2">
      <c r="A13" s="135">
        <v>6.43594E+18</v>
      </c>
      <c r="B13" s="113">
        <v>5</v>
      </c>
      <c r="C13" s="136">
        <v>42912</v>
      </c>
      <c r="D13" s="113" t="s">
        <v>140</v>
      </c>
      <c r="E13" s="113">
        <v>1</v>
      </c>
      <c r="F13" s="113" t="s">
        <v>141</v>
      </c>
      <c r="G13" s="113" t="s">
        <v>24</v>
      </c>
      <c r="H13" s="136">
        <v>34132</v>
      </c>
      <c r="I13" s="113">
        <v>65</v>
      </c>
      <c r="J13" s="113">
        <v>170</v>
      </c>
      <c r="K13" s="113">
        <v>22.5</v>
      </c>
      <c r="L13" s="113" t="s">
        <v>3</v>
      </c>
      <c r="M13" s="113" t="s">
        <v>7</v>
      </c>
      <c r="N13" s="113" t="s">
        <v>42</v>
      </c>
      <c r="O13" s="113" t="s">
        <v>24</v>
      </c>
      <c r="P13" s="113" t="s">
        <v>146</v>
      </c>
      <c r="Q13" s="113" t="s">
        <v>142</v>
      </c>
      <c r="R13" s="113">
        <v>13.7</v>
      </c>
      <c r="S13" s="113">
        <v>255</v>
      </c>
      <c r="T13" s="113">
        <v>1</v>
      </c>
      <c r="U13" s="113">
        <v>20</v>
      </c>
      <c r="V13" s="113">
        <v>1.21</v>
      </c>
      <c r="W13" s="113">
        <v>15</v>
      </c>
      <c r="X13" s="113">
        <v>221</v>
      </c>
      <c r="Y13" s="113" t="s">
        <v>143</v>
      </c>
      <c r="Z13" s="113">
        <v>2016</v>
      </c>
      <c r="AA13" s="113">
        <v>11</v>
      </c>
      <c r="AB13" s="113">
        <v>47</v>
      </c>
      <c r="AC13" s="113">
        <v>6</v>
      </c>
      <c r="AD13" s="113" t="s">
        <v>144</v>
      </c>
    </row>
    <row r="14" spans="1:30" x14ac:dyDescent="0.2">
      <c r="A14" s="135">
        <v>6.43594E+18</v>
      </c>
      <c r="B14" s="113">
        <v>5</v>
      </c>
      <c r="C14" s="136">
        <v>42912</v>
      </c>
      <c r="D14" s="113" t="s">
        <v>140</v>
      </c>
      <c r="E14" s="113">
        <v>1</v>
      </c>
      <c r="F14" s="113" t="s">
        <v>141</v>
      </c>
      <c r="G14" s="113" t="s">
        <v>24</v>
      </c>
      <c r="H14" s="136">
        <v>34132</v>
      </c>
      <c r="I14" s="113">
        <v>65</v>
      </c>
      <c r="J14" s="113">
        <v>170</v>
      </c>
      <c r="K14" s="113">
        <v>22.5</v>
      </c>
      <c r="L14" s="113" t="s">
        <v>3</v>
      </c>
      <c r="M14" s="113" t="s">
        <v>9</v>
      </c>
      <c r="N14" s="113" t="s">
        <v>42</v>
      </c>
      <c r="O14" s="113" t="s">
        <v>24</v>
      </c>
      <c r="P14" s="113" t="s">
        <v>44</v>
      </c>
      <c r="Q14" s="113" t="s">
        <v>142</v>
      </c>
      <c r="R14" s="113">
        <v>13</v>
      </c>
      <c r="S14" s="113">
        <v>225</v>
      </c>
      <c r="T14" s="113">
        <v>1.06</v>
      </c>
      <c r="U14" s="113">
        <v>23.1</v>
      </c>
      <c r="V14" s="113">
        <v>1.38</v>
      </c>
      <c r="W14" s="113">
        <v>15</v>
      </c>
      <c r="X14" s="113">
        <v>221</v>
      </c>
      <c r="Y14" s="113" t="s">
        <v>143</v>
      </c>
      <c r="Z14" s="113">
        <v>2016</v>
      </c>
      <c r="AA14" s="113">
        <v>11</v>
      </c>
      <c r="AB14" s="113">
        <v>47</v>
      </c>
      <c r="AC14" s="113">
        <v>6</v>
      </c>
      <c r="AD14" s="113" t="s">
        <v>144</v>
      </c>
    </row>
    <row r="15" spans="1:30" x14ac:dyDescent="0.2">
      <c r="A15" s="135">
        <v>6.43594E+18</v>
      </c>
      <c r="B15" s="113">
        <v>5</v>
      </c>
      <c r="C15" s="136">
        <v>42912</v>
      </c>
      <c r="D15" s="113" t="s">
        <v>140</v>
      </c>
      <c r="E15" s="113">
        <v>1</v>
      </c>
      <c r="F15" s="113" t="s">
        <v>141</v>
      </c>
      <c r="G15" s="113" t="s">
        <v>24</v>
      </c>
      <c r="H15" s="136">
        <v>34132</v>
      </c>
      <c r="I15" s="113">
        <v>65</v>
      </c>
      <c r="J15" s="113">
        <v>170</v>
      </c>
      <c r="K15" s="113">
        <v>22.5</v>
      </c>
      <c r="L15" s="113" t="s">
        <v>3</v>
      </c>
      <c r="M15" s="113" t="s">
        <v>8</v>
      </c>
      <c r="N15" s="113" t="s">
        <v>42</v>
      </c>
      <c r="O15" s="113" t="s">
        <v>23</v>
      </c>
      <c r="P15" s="113" t="s">
        <v>145</v>
      </c>
      <c r="Q15" s="113" t="s">
        <v>142</v>
      </c>
      <c r="R15" s="113">
        <v>14.5</v>
      </c>
      <c r="S15" s="113">
        <v>231</v>
      </c>
      <c r="T15" s="113">
        <v>1.04</v>
      </c>
      <c r="U15" s="113">
        <v>21.8</v>
      </c>
      <c r="V15" s="113">
        <v>1.31</v>
      </c>
      <c r="W15" s="113">
        <v>15</v>
      </c>
      <c r="X15" s="113">
        <v>221</v>
      </c>
      <c r="Y15" s="113" t="s">
        <v>143</v>
      </c>
      <c r="Z15" s="113">
        <v>2016</v>
      </c>
      <c r="AA15" s="113">
        <v>11</v>
      </c>
      <c r="AB15" s="113">
        <v>47</v>
      </c>
      <c r="AC15" s="113">
        <v>6</v>
      </c>
      <c r="AD15" s="113" t="s">
        <v>144</v>
      </c>
    </row>
    <row r="16" spans="1:30" x14ac:dyDescent="0.2">
      <c r="A16" s="135">
        <v>6.43594E+18</v>
      </c>
      <c r="B16" s="113">
        <v>5</v>
      </c>
      <c r="C16" s="136">
        <v>42912</v>
      </c>
      <c r="D16" s="113" t="s">
        <v>140</v>
      </c>
      <c r="E16" s="113">
        <v>1</v>
      </c>
      <c r="F16" s="113" t="s">
        <v>141</v>
      </c>
      <c r="G16" s="113" t="s">
        <v>24</v>
      </c>
      <c r="H16" s="136">
        <v>34132</v>
      </c>
      <c r="I16" s="113">
        <v>65</v>
      </c>
      <c r="J16" s="113">
        <v>170</v>
      </c>
      <c r="K16" s="113">
        <v>22.5</v>
      </c>
      <c r="L16" s="113" t="s">
        <v>3</v>
      </c>
      <c r="M16" s="113" t="s">
        <v>9</v>
      </c>
      <c r="N16" s="113" t="s">
        <v>42</v>
      </c>
      <c r="O16" s="113" t="s">
        <v>23</v>
      </c>
      <c r="P16" s="113" t="s">
        <v>44</v>
      </c>
      <c r="Q16" s="113" t="s">
        <v>142</v>
      </c>
      <c r="R16" s="113">
        <v>12.4</v>
      </c>
      <c r="S16" s="113">
        <v>208</v>
      </c>
      <c r="T16" s="113">
        <v>1.04</v>
      </c>
      <c r="U16" s="113">
        <v>24.3</v>
      </c>
      <c r="V16" s="113">
        <v>1.44</v>
      </c>
      <c r="W16" s="113">
        <v>15</v>
      </c>
      <c r="X16" s="113">
        <v>221</v>
      </c>
      <c r="Y16" s="113" t="s">
        <v>143</v>
      </c>
      <c r="Z16" s="113">
        <v>2016</v>
      </c>
      <c r="AA16" s="113">
        <v>11</v>
      </c>
      <c r="AB16" s="113">
        <v>47</v>
      </c>
      <c r="AC16" s="113">
        <v>6</v>
      </c>
      <c r="AD16" s="113" t="s">
        <v>144</v>
      </c>
    </row>
    <row r="17" spans="1:30" x14ac:dyDescent="0.2">
      <c r="A17" s="135">
        <v>6.43594E+18</v>
      </c>
      <c r="B17" s="113">
        <v>5</v>
      </c>
      <c r="C17" s="136">
        <v>42912</v>
      </c>
      <c r="D17" s="113" t="s">
        <v>140</v>
      </c>
      <c r="E17" s="113">
        <v>1</v>
      </c>
      <c r="F17" s="113" t="s">
        <v>141</v>
      </c>
      <c r="G17" s="113" t="s">
        <v>24</v>
      </c>
      <c r="H17" s="136">
        <v>34132</v>
      </c>
      <c r="I17" s="113">
        <v>65</v>
      </c>
      <c r="J17" s="113">
        <v>170</v>
      </c>
      <c r="K17" s="113">
        <v>22.5</v>
      </c>
      <c r="L17" s="113" t="s">
        <v>3</v>
      </c>
      <c r="M17" s="113" t="s">
        <v>6</v>
      </c>
      <c r="N17" s="113" t="s">
        <v>42</v>
      </c>
      <c r="O17" s="113" t="s">
        <v>23</v>
      </c>
      <c r="P17" s="113" t="s">
        <v>44</v>
      </c>
      <c r="Q17" s="113" t="s">
        <v>142</v>
      </c>
      <c r="R17" s="113">
        <v>12.7</v>
      </c>
      <c r="S17" s="113">
        <v>204</v>
      </c>
      <c r="T17" s="113">
        <v>1.0900000000000001</v>
      </c>
      <c r="U17" s="113">
        <v>23.6</v>
      </c>
      <c r="V17" s="113">
        <v>1.37</v>
      </c>
      <c r="W17" s="113">
        <v>15</v>
      </c>
      <c r="X17" s="113">
        <v>221</v>
      </c>
      <c r="Y17" s="113" t="s">
        <v>143</v>
      </c>
      <c r="Z17" s="113">
        <v>2016</v>
      </c>
      <c r="AA17" s="113">
        <v>11</v>
      </c>
      <c r="AB17" s="113">
        <v>47</v>
      </c>
      <c r="AC17" s="113">
        <v>6</v>
      </c>
      <c r="AD17" s="113" t="s">
        <v>144</v>
      </c>
    </row>
    <row r="18" spans="1:30" x14ac:dyDescent="0.2">
      <c r="A18" s="135">
        <v>6.43929E+18</v>
      </c>
      <c r="B18" s="113">
        <v>5</v>
      </c>
      <c r="C18" s="136">
        <v>42921</v>
      </c>
      <c r="D18" s="113" t="s">
        <v>147</v>
      </c>
      <c r="E18" s="113">
        <v>2</v>
      </c>
      <c r="F18" s="113" t="s">
        <v>141</v>
      </c>
      <c r="G18" s="113" t="s">
        <v>24</v>
      </c>
      <c r="H18" s="136">
        <v>32874</v>
      </c>
      <c r="I18" s="113">
        <v>65</v>
      </c>
      <c r="J18" s="113">
        <v>165</v>
      </c>
      <c r="K18" s="113">
        <v>23.9</v>
      </c>
      <c r="L18" s="113" t="s">
        <v>2</v>
      </c>
      <c r="M18" s="113" t="s">
        <v>6</v>
      </c>
      <c r="N18" s="113" t="s">
        <v>42</v>
      </c>
      <c r="O18" s="113" t="s">
        <v>24</v>
      </c>
      <c r="P18" s="113" t="s">
        <v>44</v>
      </c>
      <c r="Q18" s="113" t="s">
        <v>142</v>
      </c>
      <c r="R18" s="113">
        <v>12.8</v>
      </c>
      <c r="S18" s="113">
        <v>190</v>
      </c>
      <c r="T18" s="113">
        <v>0.91</v>
      </c>
      <c r="U18" s="113">
        <v>24.3</v>
      </c>
      <c r="V18" s="113">
        <v>1.4</v>
      </c>
      <c r="W18" s="113">
        <v>15</v>
      </c>
      <c r="X18" s="113">
        <v>221</v>
      </c>
      <c r="Y18" s="113" t="s">
        <v>143</v>
      </c>
      <c r="Z18" s="113">
        <v>2016</v>
      </c>
      <c r="AA18" s="113">
        <v>11</v>
      </c>
      <c r="AB18" s="113">
        <v>47</v>
      </c>
      <c r="AC18" s="113">
        <v>6</v>
      </c>
      <c r="AD18" s="113" t="s">
        <v>144</v>
      </c>
    </row>
    <row r="19" spans="1:30" x14ac:dyDescent="0.2">
      <c r="A19" s="135">
        <v>6.43929E+18</v>
      </c>
      <c r="B19" s="113">
        <v>5</v>
      </c>
      <c r="C19" s="136">
        <v>42921</v>
      </c>
      <c r="D19" s="113" t="s">
        <v>147</v>
      </c>
      <c r="E19" s="113">
        <v>2</v>
      </c>
      <c r="F19" s="113" t="s">
        <v>141</v>
      </c>
      <c r="G19" s="113" t="s">
        <v>24</v>
      </c>
      <c r="H19" s="136">
        <v>32874</v>
      </c>
      <c r="I19" s="113">
        <v>65</v>
      </c>
      <c r="J19" s="113">
        <v>165</v>
      </c>
      <c r="K19" s="113">
        <v>23.9</v>
      </c>
      <c r="L19" s="113" t="s">
        <v>2</v>
      </c>
      <c r="M19" s="113" t="s">
        <v>8</v>
      </c>
      <c r="N19" s="113" t="s">
        <v>42</v>
      </c>
      <c r="O19" s="113" t="s">
        <v>24</v>
      </c>
      <c r="P19" s="113" t="s">
        <v>145</v>
      </c>
      <c r="Q19" s="113" t="s">
        <v>142</v>
      </c>
      <c r="R19" s="113">
        <v>13.9</v>
      </c>
      <c r="S19" s="113">
        <v>226</v>
      </c>
      <c r="T19" s="113">
        <v>0.98</v>
      </c>
      <c r="U19" s="113">
        <v>21.4</v>
      </c>
      <c r="V19" s="113">
        <v>1.27</v>
      </c>
      <c r="W19" s="113">
        <v>15</v>
      </c>
      <c r="X19" s="113">
        <v>221</v>
      </c>
      <c r="Y19" s="113" t="s">
        <v>143</v>
      </c>
      <c r="Z19" s="113">
        <v>2016</v>
      </c>
      <c r="AA19" s="113">
        <v>11</v>
      </c>
      <c r="AB19" s="113">
        <v>47</v>
      </c>
      <c r="AC19" s="113">
        <v>6</v>
      </c>
      <c r="AD19" s="113" t="s">
        <v>144</v>
      </c>
    </row>
    <row r="20" spans="1:30" x14ac:dyDescent="0.2">
      <c r="A20" s="135">
        <v>6.43929E+18</v>
      </c>
      <c r="B20" s="113">
        <v>5</v>
      </c>
      <c r="C20" s="136">
        <v>42921</v>
      </c>
      <c r="D20" s="113" t="s">
        <v>147</v>
      </c>
      <c r="E20" s="113">
        <v>2</v>
      </c>
      <c r="F20" s="113" t="s">
        <v>141</v>
      </c>
      <c r="G20" s="113" t="s">
        <v>24</v>
      </c>
      <c r="H20" s="136">
        <v>32874</v>
      </c>
      <c r="I20" s="113">
        <v>65</v>
      </c>
      <c r="J20" s="113">
        <v>165</v>
      </c>
      <c r="K20" s="113">
        <v>23.9</v>
      </c>
      <c r="L20" s="113" t="s">
        <v>2</v>
      </c>
      <c r="M20" s="113" t="s">
        <v>8</v>
      </c>
      <c r="N20" s="113" t="s">
        <v>42</v>
      </c>
      <c r="O20" s="113" t="s">
        <v>23</v>
      </c>
      <c r="P20" s="113" t="s">
        <v>145</v>
      </c>
      <c r="Q20" s="113" t="s">
        <v>142</v>
      </c>
      <c r="R20" s="113">
        <v>13.9</v>
      </c>
      <c r="S20" s="113">
        <v>232</v>
      </c>
      <c r="T20" s="113">
        <v>1.1100000000000001</v>
      </c>
      <c r="U20" s="113">
        <v>22</v>
      </c>
      <c r="V20" s="113">
        <v>1.33</v>
      </c>
      <c r="W20" s="113">
        <v>15</v>
      </c>
      <c r="X20" s="113">
        <v>221</v>
      </c>
      <c r="Y20" s="113" t="s">
        <v>143</v>
      </c>
      <c r="Z20" s="113">
        <v>2016</v>
      </c>
      <c r="AA20" s="113">
        <v>11</v>
      </c>
      <c r="AB20" s="113">
        <v>47</v>
      </c>
      <c r="AC20" s="113">
        <v>6</v>
      </c>
      <c r="AD20" s="113" t="s">
        <v>144</v>
      </c>
    </row>
    <row r="21" spans="1:30" x14ac:dyDescent="0.2">
      <c r="A21" s="135">
        <v>6.43929E+18</v>
      </c>
      <c r="B21" s="113">
        <v>5</v>
      </c>
      <c r="C21" s="136">
        <v>42921</v>
      </c>
      <c r="D21" s="113" t="s">
        <v>147</v>
      </c>
      <c r="E21" s="113">
        <v>2</v>
      </c>
      <c r="F21" s="113" t="s">
        <v>141</v>
      </c>
      <c r="G21" s="113" t="s">
        <v>24</v>
      </c>
      <c r="H21" s="136">
        <v>32874</v>
      </c>
      <c r="I21" s="113">
        <v>65</v>
      </c>
      <c r="J21" s="113">
        <v>165</v>
      </c>
      <c r="K21" s="113">
        <v>23.9</v>
      </c>
      <c r="L21" s="113" t="s">
        <v>2</v>
      </c>
      <c r="M21" s="113" t="s">
        <v>7</v>
      </c>
      <c r="N21" s="113" t="s">
        <v>42</v>
      </c>
      <c r="O21" s="113" t="s">
        <v>23</v>
      </c>
      <c r="P21" s="113" t="s">
        <v>146</v>
      </c>
      <c r="Q21" s="113" t="s">
        <v>142</v>
      </c>
      <c r="R21" s="113">
        <v>14.6</v>
      </c>
      <c r="S21" s="113">
        <v>245</v>
      </c>
      <c r="T21" s="113">
        <v>0.87</v>
      </c>
      <c r="U21" s="113">
        <v>20.5</v>
      </c>
      <c r="V21" s="113">
        <v>1.24</v>
      </c>
      <c r="W21" s="113">
        <v>15</v>
      </c>
      <c r="X21" s="113">
        <v>221</v>
      </c>
      <c r="Y21" s="113" t="s">
        <v>143</v>
      </c>
      <c r="Z21" s="113">
        <v>2016</v>
      </c>
      <c r="AA21" s="113">
        <v>11</v>
      </c>
      <c r="AB21" s="113">
        <v>47</v>
      </c>
      <c r="AC21" s="113">
        <v>6</v>
      </c>
      <c r="AD21" s="113" t="s">
        <v>144</v>
      </c>
    </row>
    <row r="22" spans="1:30" x14ac:dyDescent="0.2">
      <c r="A22" s="135">
        <v>6.43929E+18</v>
      </c>
      <c r="B22" s="113">
        <v>5</v>
      </c>
      <c r="C22" s="136">
        <v>42921</v>
      </c>
      <c r="D22" s="113" t="s">
        <v>147</v>
      </c>
      <c r="E22" s="113">
        <v>2</v>
      </c>
      <c r="F22" s="113" t="s">
        <v>141</v>
      </c>
      <c r="G22" s="113" t="s">
        <v>24</v>
      </c>
      <c r="H22" s="136">
        <v>32874</v>
      </c>
      <c r="I22" s="113">
        <v>65</v>
      </c>
      <c r="J22" s="113">
        <v>165</v>
      </c>
      <c r="K22" s="113">
        <v>23.9</v>
      </c>
      <c r="L22" s="113" t="s">
        <v>2</v>
      </c>
      <c r="M22" s="113" t="s">
        <v>9</v>
      </c>
      <c r="N22" s="113" t="s">
        <v>42</v>
      </c>
      <c r="O22" s="113" t="s">
        <v>23</v>
      </c>
      <c r="P22" s="113" t="s">
        <v>44</v>
      </c>
      <c r="Q22" s="113" t="s">
        <v>142</v>
      </c>
      <c r="R22" s="113">
        <v>13.8</v>
      </c>
      <c r="S22" s="113">
        <v>235</v>
      </c>
      <c r="T22" s="113">
        <v>1.44</v>
      </c>
      <c r="U22" s="113">
        <v>22.2</v>
      </c>
      <c r="V22" s="113">
        <v>1.33</v>
      </c>
      <c r="W22" s="113">
        <v>15</v>
      </c>
      <c r="X22" s="113">
        <v>221</v>
      </c>
      <c r="Y22" s="113" t="s">
        <v>143</v>
      </c>
      <c r="Z22" s="113">
        <v>2016</v>
      </c>
      <c r="AA22" s="113">
        <v>11</v>
      </c>
      <c r="AB22" s="113">
        <v>47</v>
      </c>
      <c r="AC22" s="113">
        <v>6</v>
      </c>
      <c r="AD22" s="113" t="s">
        <v>144</v>
      </c>
    </row>
    <row r="23" spans="1:30" x14ac:dyDescent="0.2">
      <c r="A23" s="135">
        <v>6.43929E+18</v>
      </c>
      <c r="B23" s="113">
        <v>5</v>
      </c>
      <c r="C23" s="136">
        <v>42921</v>
      </c>
      <c r="D23" s="113" t="s">
        <v>147</v>
      </c>
      <c r="E23" s="113">
        <v>2</v>
      </c>
      <c r="F23" s="113" t="s">
        <v>141</v>
      </c>
      <c r="G23" s="113" t="s">
        <v>24</v>
      </c>
      <c r="H23" s="136">
        <v>32874</v>
      </c>
      <c r="I23" s="113">
        <v>65</v>
      </c>
      <c r="J23" s="113">
        <v>165</v>
      </c>
      <c r="K23" s="113">
        <v>23.9</v>
      </c>
      <c r="L23" s="113" t="s">
        <v>2</v>
      </c>
      <c r="M23" s="113" t="s">
        <v>7</v>
      </c>
      <c r="N23" s="113" t="s">
        <v>42</v>
      </c>
      <c r="O23" s="113" t="s">
        <v>24</v>
      </c>
      <c r="P23" s="113" t="s">
        <v>146</v>
      </c>
      <c r="Q23" s="113" t="s">
        <v>142</v>
      </c>
      <c r="R23" s="113">
        <v>15.1</v>
      </c>
      <c r="S23" s="113">
        <v>260</v>
      </c>
      <c r="T23" s="113">
        <v>0.81</v>
      </c>
      <c r="U23" s="113">
        <v>20</v>
      </c>
      <c r="V23" s="113">
        <v>1.23</v>
      </c>
      <c r="W23" s="113">
        <v>15</v>
      </c>
      <c r="X23" s="113">
        <v>221</v>
      </c>
      <c r="Y23" s="113" t="s">
        <v>143</v>
      </c>
      <c r="Z23" s="113">
        <v>2016</v>
      </c>
      <c r="AA23" s="113">
        <v>11</v>
      </c>
      <c r="AB23" s="113">
        <v>47</v>
      </c>
      <c r="AC23" s="113">
        <v>6</v>
      </c>
      <c r="AD23" s="113" t="s">
        <v>144</v>
      </c>
    </row>
    <row r="24" spans="1:30" x14ac:dyDescent="0.2">
      <c r="A24" s="135">
        <v>6.43929E+18</v>
      </c>
      <c r="B24" s="113">
        <v>5</v>
      </c>
      <c r="C24" s="136">
        <v>42921</v>
      </c>
      <c r="D24" s="113" t="s">
        <v>147</v>
      </c>
      <c r="E24" s="113">
        <v>2</v>
      </c>
      <c r="F24" s="113" t="s">
        <v>141</v>
      </c>
      <c r="G24" s="113" t="s">
        <v>24</v>
      </c>
      <c r="H24" s="136">
        <v>32874</v>
      </c>
      <c r="I24" s="113">
        <v>65</v>
      </c>
      <c r="J24" s="113">
        <v>165</v>
      </c>
      <c r="K24" s="113">
        <v>23.9</v>
      </c>
      <c r="L24" s="113" t="s">
        <v>2</v>
      </c>
      <c r="M24" s="113" t="s">
        <v>6</v>
      </c>
      <c r="N24" s="113" t="s">
        <v>42</v>
      </c>
      <c r="O24" s="113" t="s">
        <v>23</v>
      </c>
      <c r="P24" s="113" t="s">
        <v>44</v>
      </c>
      <c r="Q24" s="113" t="s">
        <v>142</v>
      </c>
      <c r="R24" s="113">
        <v>12.5</v>
      </c>
      <c r="S24" s="113">
        <v>169</v>
      </c>
      <c r="T24" s="113">
        <v>0.84</v>
      </c>
      <c r="U24" s="113">
        <v>24.9</v>
      </c>
      <c r="V24" s="113">
        <v>1.36</v>
      </c>
      <c r="W24" s="113">
        <v>15</v>
      </c>
      <c r="X24" s="113">
        <v>221</v>
      </c>
      <c r="Y24" s="113" t="s">
        <v>143</v>
      </c>
      <c r="Z24" s="113">
        <v>2016</v>
      </c>
      <c r="AA24" s="113">
        <v>11</v>
      </c>
      <c r="AB24" s="113">
        <v>47</v>
      </c>
      <c r="AC24" s="113">
        <v>6</v>
      </c>
      <c r="AD24" s="113" t="s">
        <v>144</v>
      </c>
    </row>
    <row r="25" spans="1:30" x14ac:dyDescent="0.2">
      <c r="A25" s="135">
        <v>6.43929E+18</v>
      </c>
      <c r="B25" s="113">
        <v>5</v>
      </c>
      <c r="C25" s="136">
        <v>42921</v>
      </c>
      <c r="D25" s="113" t="s">
        <v>147</v>
      </c>
      <c r="E25" s="113">
        <v>2</v>
      </c>
      <c r="F25" s="113" t="s">
        <v>141</v>
      </c>
      <c r="G25" s="113" t="s">
        <v>24</v>
      </c>
      <c r="H25" s="136">
        <v>32874</v>
      </c>
      <c r="I25" s="113">
        <v>65</v>
      </c>
      <c r="J25" s="113">
        <v>165</v>
      </c>
      <c r="K25" s="113">
        <v>23.9</v>
      </c>
      <c r="L25" s="113" t="s">
        <v>2</v>
      </c>
      <c r="M25" s="113" t="s">
        <v>9</v>
      </c>
      <c r="N25" s="113" t="s">
        <v>42</v>
      </c>
      <c r="O25" s="113" t="s">
        <v>24</v>
      </c>
      <c r="P25" s="113" t="s">
        <v>44</v>
      </c>
      <c r="Q25" s="113" t="s">
        <v>142</v>
      </c>
      <c r="R25" s="113">
        <v>13.4</v>
      </c>
      <c r="S25" s="113">
        <v>235</v>
      </c>
      <c r="T25" s="113">
        <v>1.42</v>
      </c>
      <c r="U25" s="113">
        <v>22.9</v>
      </c>
      <c r="V25" s="113">
        <v>1.39</v>
      </c>
      <c r="W25" s="113">
        <v>15</v>
      </c>
      <c r="X25" s="113">
        <v>221</v>
      </c>
      <c r="Y25" s="113" t="s">
        <v>143</v>
      </c>
      <c r="Z25" s="113">
        <v>2016</v>
      </c>
      <c r="AA25" s="113">
        <v>11</v>
      </c>
      <c r="AB25" s="113">
        <v>47</v>
      </c>
      <c r="AC25" s="113">
        <v>6</v>
      </c>
      <c r="AD25" s="113" t="s">
        <v>144</v>
      </c>
    </row>
    <row r="26" spans="1:30" x14ac:dyDescent="0.2">
      <c r="A26" s="135">
        <v>6.43929E+18</v>
      </c>
      <c r="B26" s="113">
        <v>5</v>
      </c>
      <c r="C26" s="136">
        <v>42921</v>
      </c>
      <c r="D26" s="113" t="s">
        <v>147</v>
      </c>
      <c r="E26" s="113">
        <v>2</v>
      </c>
      <c r="F26" s="113" t="s">
        <v>141</v>
      </c>
      <c r="G26" s="113" t="s">
        <v>24</v>
      </c>
      <c r="H26" s="136">
        <v>32874</v>
      </c>
      <c r="I26" s="113">
        <v>65</v>
      </c>
      <c r="J26" s="113">
        <v>165</v>
      </c>
      <c r="K26" s="113">
        <v>23.9</v>
      </c>
      <c r="L26" s="113" t="s">
        <v>3</v>
      </c>
      <c r="M26" s="113" t="s">
        <v>8</v>
      </c>
      <c r="N26" s="113" t="s">
        <v>42</v>
      </c>
      <c r="O26" s="113" t="s">
        <v>24</v>
      </c>
      <c r="P26" s="113" t="s">
        <v>145</v>
      </c>
      <c r="Q26" s="113" t="s">
        <v>142</v>
      </c>
      <c r="R26" s="113">
        <v>14.2</v>
      </c>
      <c r="S26" s="113">
        <v>239</v>
      </c>
      <c r="T26" s="113">
        <v>1</v>
      </c>
      <c r="U26" s="113">
        <v>20.8</v>
      </c>
      <c r="V26" s="113">
        <v>1.24</v>
      </c>
      <c r="W26" s="113">
        <v>15</v>
      </c>
      <c r="X26" s="113">
        <v>221</v>
      </c>
      <c r="Y26" s="113" t="s">
        <v>143</v>
      </c>
      <c r="Z26" s="113">
        <v>2016</v>
      </c>
      <c r="AA26" s="113">
        <v>11</v>
      </c>
      <c r="AB26" s="113">
        <v>47</v>
      </c>
      <c r="AC26" s="113">
        <v>6</v>
      </c>
      <c r="AD26" s="113" t="s">
        <v>144</v>
      </c>
    </row>
    <row r="27" spans="1:30" x14ac:dyDescent="0.2">
      <c r="A27" s="135">
        <v>6.43929E+18</v>
      </c>
      <c r="B27" s="113">
        <v>5</v>
      </c>
      <c r="C27" s="136">
        <v>42921</v>
      </c>
      <c r="D27" s="113" t="s">
        <v>147</v>
      </c>
      <c r="E27" s="113">
        <v>2</v>
      </c>
      <c r="F27" s="113" t="s">
        <v>141</v>
      </c>
      <c r="G27" s="113" t="s">
        <v>24</v>
      </c>
      <c r="H27" s="136">
        <v>32874</v>
      </c>
      <c r="I27" s="113">
        <v>65</v>
      </c>
      <c r="J27" s="113">
        <v>165</v>
      </c>
      <c r="K27" s="113">
        <v>23.9</v>
      </c>
      <c r="L27" s="113" t="s">
        <v>3</v>
      </c>
      <c r="M27" s="113" t="s">
        <v>6</v>
      </c>
      <c r="N27" s="113" t="s">
        <v>42</v>
      </c>
      <c r="O27" s="113" t="s">
        <v>24</v>
      </c>
      <c r="P27" s="113" t="s">
        <v>44</v>
      </c>
      <c r="Q27" s="113" t="s">
        <v>142</v>
      </c>
      <c r="R27" s="113">
        <v>12.8</v>
      </c>
      <c r="S27" s="113">
        <v>187</v>
      </c>
      <c r="T27" s="113">
        <v>0.93</v>
      </c>
      <c r="U27" s="113">
        <v>23.9</v>
      </c>
      <c r="V27" s="113">
        <v>1.37</v>
      </c>
      <c r="W27" s="113">
        <v>15</v>
      </c>
      <c r="X27" s="113">
        <v>221</v>
      </c>
      <c r="Y27" s="113" t="s">
        <v>143</v>
      </c>
      <c r="Z27" s="113">
        <v>2016</v>
      </c>
      <c r="AA27" s="113">
        <v>11</v>
      </c>
      <c r="AB27" s="113">
        <v>47</v>
      </c>
      <c r="AC27" s="113">
        <v>6</v>
      </c>
      <c r="AD27" s="113" t="s">
        <v>144</v>
      </c>
    </row>
    <row r="28" spans="1:30" x14ac:dyDescent="0.2">
      <c r="A28" s="135">
        <v>6.43929E+18</v>
      </c>
      <c r="B28" s="113">
        <v>5</v>
      </c>
      <c r="C28" s="136">
        <v>42921</v>
      </c>
      <c r="D28" s="113" t="s">
        <v>147</v>
      </c>
      <c r="E28" s="113">
        <v>2</v>
      </c>
      <c r="F28" s="113" t="s">
        <v>141</v>
      </c>
      <c r="G28" s="113" t="s">
        <v>24</v>
      </c>
      <c r="H28" s="136">
        <v>32874</v>
      </c>
      <c r="I28" s="113">
        <v>65</v>
      </c>
      <c r="J28" s="113">
        <v>165</v>
      </c>
      <c r="K28" s="113">
        <v>23.9</v>
      </c>
      <c r="L28" s="113" t="s">
        <v>3</v>
      </c>
      <c r="M28" s="113" t="s">
        <v>7</v>
      </c>
      <c r="N28" s="113" t="s">
        <v>42</v>
      </c>
      <c r="O28" s="113" t="s">
        <v>23</v>
      </c>
      <c r="P28" s="113" t="s">
        <v>146</v>
      </c>
      <c r="Q28" s="113" t="s">
        <v>142</v>
      </c>
      <c r="R28" s="113">
        <v>14.4</v>
      </c>
      <c r="S28" s="113">
        <v>236</v>
      </c>
      <c r="T28" s="113">
        <v>0.85</v>
      </c>
      <c r="U28" s="113">
        <v>20.9</v>
      </c>
      <c r="V28" s="113">
        <v>1.26</v>
      </c>
      <c r="W28" s="113">
        <v>15</v>
      </c>
      <c r="X28" s="113">
        <v>221</v>
      </c>
      <c r="Y28" s="113" t="s">
        <v>143</v>
      </c>
      <c r="Z28" s="113">
        <v>2016</v>
      </c>
      <c r="AA28" s="113">
        <v>11</v>
      </c>
      <c r="AB28" s="113">
        <v>47</v>
      </c>
      <c r="AC28" s="113">
        <v>6</v>
      </c>
      <c r="AD28" s="113" t="s">
        <v>144</v>
      </c>
    </row>
    <row r="29" spans="1:30" x14ac:dyDescent="0.2">
      <c r="A29" s="135">
        <v>6.43929E+18</v>
      </c>
      <c r="B29" s="113">
        <v>5</v>
      </c>
      <c r="C29" s="136">
        <v>42921</v>
      </c>
      <c r="D29" s="113" t="s">
        <v>147</v>
      </c>
      <c r="E29" s="113">
        <v>2</v>
      </c>
      <c r="F29" s="113" t="s">
        <v>141</v>
      </c>
      <c r="G29" s="113" t="s">
        <v>24</v>
      </c>
      <c r="H29" s="136">
        <v>32874</v>
      </c>
      <c r="I29" s="113">
        <v>65</v>
      </c>
      <c r="J29" s="113">
        <v>165</v>
      </c>
      <c r="K29" s="113">
        <v>23.9</v>
      </c>
      <c r="L29" s="113" t="s">
        <v>3</v>
      </c>
      <c r="M29" s="113" t="s">
        <v>7</v>
      </c>
      <c r="N29" s="113" t="s">
        <v>42</v>
      </c>
      <c r="O29" s="113" t="s">
        <v>24</v>
      </c>
      <c r="P29" s="113" t="s">
        <v>146</v>
      </c>
      <c r="Q29" s="113" t="s">
        <v>142</v>
      </c>
      <c r="R29" s="113">
        <v>15.2</v>
      </c>
      <c r="S29" s="113">
        <v>273</v>
      </c>
      <c r="T29" s="113">
        <v>0.92</v>
      </c>
      <c r="U29" s="113">
        <v>18.899999999999999</v>
      </c>
      <c r="V29" s="113">
        <v>1.17</v>
      </c>
      <c r="W29" s="113">
        <v>15</v>
      </c>
      <c r="X29" s="113">
        <v>221</v>
      </c>
      <c r="Y29" s="113" t="s">
        <v>143</v>
      </c>
      <c r="Z29" s="113">
        <v>2016</v>
      </c>
      <c r="AA29" s="113">
        <v>11</v>
      </c>
      <c r="AB29" s="113">
        <v>47</v>
      </c>
      <c r="AC29" s="113">
        <v>6</v>
      </c>
      <c r="AD29" s="113" t="s">
        <v>144</v>
      </c>
    </row>
    <row r="30" spans="1:30" x14ac:dyDescent="0.2">
      <c r="A30" s="135">
        <v>6.43929E+18</v>
      </c>
      <c r="B30" s="113">
        <v>5</v>
      </c>
      <c r="C30" s="136">
        <v>42921</v>
      </c>
      <c r="D30" s="113" t="s">
        <v>147</v>
      </c>
      <c r="E30" s="113">
        <v>2</v>
      </c>
      <c r="F30" s="113" t="s">
        <v>141</v>
      </c>
      <c r="G30" s="113" t="s">
        <v>24</v>
      </c>
      <c r="H30" s="136">
        <v>32874</v>
      </c>
      <c r="I30" s="113">
        <v>65</v>
      </c>
      <c r="J30" s="113">
        <v>165</v>
      </c>
      <c r="K30" s="113">
        <v>23.9</v>
      </c>
      <c r="L30" s="113" t="s">
        <v>3</v>
      </c>
      <c r="M30" s="113" t="s">
        <v>9</v>
      </c>
      <c r="N30" s="113" t="s">
        <v>42</v>
      </c>
      <c r="O30" s="113" t="s">
        <v>24</v>
      </c>
      <c r="P30" s="113" t="s">
        <v>44</v>
      </c>
      <c r="Q30" s="113" t="s">
        <v>142</v>
      </c>
      <c r="R30" s="113">
        <v>13.8</v>
      </c>
      <c r="S30" s="113">
        <v>239</v>
      </c>
      <c r="T30" s="113">
        <v>1.5</v>
      </c>
      <c r="U30" s="113">
        <v>22.7</v>
      </c>
      <c r="V30" s="113">
        <v>1.38</v>
      </c>
      <c r="W30" s="113">
        <v>15</v>
      </c>
      <c r="X30" s="113">
        <v>221</v>
      </c>
      <c r="Y30" s="113" t="s">
        <v>143</v>
      </c>
      <c r="Z30" s="113">
        <v>2016</v>
      </c>
      <c r="AA30" s="113">
        <v>11</v>
      </c>
      <c r="AB30" s="113">
        <v>47</v>
      </c>
      <c r="AC30" s="113">
        <v>6</v>
      </c>
      <c r="AD30" s="113" t="s">
        <v>144</v>
      </c>
    </row>
    <row r="31" spans="1:30" x14ac:dyDescent="0.2">
      <c r="A31" s="135">
        <v>6.43929E+18</v>
      </c>
      <c r="B31" s="113">
        <v>5</v>
      </c>
      <c r="C31" s="136">
        <v>42921</v>
      </c>
      <c r="D31" s="113" t="s">
        <v>147</v>
      </c>
      <c r="E31" s="113">
        <v>2</v>
      </c>
      <c r="F31" s="113" t="s">
        <v>141</v>
      </c>
      <c r="G31" s="113" t="s">
        <v>24</v>
      </c>
      <c r="H31" s="136">
        <v>32874</v>
      </c>
      <c r="I31" s="113">
        <v>65</v>
      </c>
      <c r="J31" s="113">
        <v>165</v>
      </c>
      <c r="K31" s="113">
        <v>23.9</v>
      </c>
      <c r="L31" s="113" t="s">
        <v>3</v>
      </c>
      <c r="M31" s="113" t="s">
        <v>8</v>
      </c>
      <c r="N31" s="113" t="s">
        <v>42</v>
      </c>
      <c r="O31" s="113" t="s">
        <v>23</v>
      </c>
      <c r="P31" s="113" t="s">
        <v>145</v>
      </c>
      <c r="Q31" s="113" t="s">
        <v>142</v>
      </c>
      <c r="R31" s="113">
        <v>13.8</v>
      </c>
      <c r="S31" s="113">
        <v>229</v>
      </c>
      <c r="T31" s="113">
        <v>1.02</v>
      </c>
      <c r="U31" s="113">
        <v>22.1</v>
      </c>
      <c r="V31" s="113">
        <v>1.33</v>
      </c>
      <c r="W31" s="113">
        <v>15</v>
      </c>
      <c r="X31" s="113">
        <v>221</v>
      </c>
      <c r="Y31" s="113" t="s">
        <v>143</v>
      </c>
      <c r="Z31" s="113">
        <v>2016</v>
      </c>
      <c r="AA31" s="113">
        <v>11</v>
      </c>
      <c r="AB31" s="113">
        <v>47</v>
      </c>
      <c r="AC31" s="113">
        <v>6</v>
      </c>
      <c r="AD31" s="113" t="s">
        <v>144</v>
      </c>
    </row>
    <row r="32" spans="1:30" x14ac:dyDescent="0.2">
      <c r="A32" s="135">
        <v>6.43929E+18</v>
      </c>
      <c r="B32" s="113">
        <v>5</v>
      </c>
      <c r="C32" s="136">
        <v>42921</v>
      </c>
      <c r="D32" s="113" t="s">
        <v>147</v>
      </c>
      <c r="E32" s="113">
        <v>2</v>
      </c>
      <c r="F32" s="113" t="s">
        <v>141</v>
      </c>
      <c r="G32" s="113" t="s">
        <v>24</v>
      </c>
      <c r="H32" s="136">
        <v>32874</v>
      </c>
      <c r="I32" s="113">
        <v>65</v>
      </c>
      <c r="J32" s="113">
        <v>165</v>
      </c>
      <c r="K32" s="113">
        <v>23.9</v>
      </c>
      <c r="L32" s="113" t="s">
        <v>3</v>
      </c>
      <c r="M32" s="113" t="s">
        <v>9</v>
      </c>
      <c r="N32" s="113" t="s">
        <v>42</v>
      </c>
      <c r="O32" s="113" t="s">
        <v>23</v>
      </c>
      <c r="P32" s="113" t="s">
        <v>44</v>
      </c>
      <c r="Q32" s="113" t="s">
        <v>142</v>
      </c>
      <c r="R32" s="113">
        <v>14</v>
      </c>
      <c r="S32" s="113">
        <v>242</v>
      </c>
      <c r="T32" s="113">
        <v>1.4</v>
      </c>
      <c r="U32" s="113">
        <v>22.4</v>
      </c>
      <c r="V32" s="113">
        <v>1.36</v>
      </c>
      <c r="W32" s="113">
        <v>15</v>
      </c>
      <c r="X32" s="113">
        <v>221</v>
      </c>
      <c r="Y32" s="113" t="s">
        <v>143</v>
      </c>
      <c r="Z32" s="113">
        <v>2016</v>
      </c>
      <c r="AA32" s="113">
        <v>11</v>
      </c>
      <c r="AB32" s="113">
        <v>47</v>
      </c>
      <c r="AC32" s="113">
        <v>6</v>
      </c>
      <c r="AD32" s="113" t="s">
        <v>144</v>
      </c>
    </row>
    <row r="33" spans="1:30" x14ac:dyDescent="0.2">
      <c r="A33" s="135">
        <v>6.43929E+18</v>
      </c>
      <c r="B33" s="113">
        <v>5</v>
      </c>
      <c r="C33" s="136">
        <v>42921</v>
      </c>
      <c r="D33" s="113" t="s">
        <v>147</v>
      </c>
      <c r="E33" s="113">
        <v>2</v>
      </c>
      <c r="F33" s="113" t="s">
        <v>141</v>
      </c>
      <c r="G33" s="113" t="s">
        <v>24</v>
      </c>
      <c r="H33" s="136">
        <v>32874</v>
      </c>
      <c r="I33" s="113">
        <v>65</v>
      </c>
      <c r="J33" s="113">
        <v>165</v>
      </c>
      <c r="K33" s="113">
        <v>23.9</v>
      </c>
      <c r="L33" s="113" t="s">
        <v>3</v>
      </c>
      <c r="M33" s="113" t="s">
        <v>6</v>
      </c>
      <c r="N33" s="113" t="s">
        <v>42</v>
      </c>
      <c r="O33" s="113" t="s">
        <v>23</v>
      </c>
      <c r="P33" s="113" t="s">
        <v>44</v>
      </c>
      <c r="Q33" s="113" t="s">
        <v>142</v>
      </c>
      <c r="R33" s="113">
        <v>12.6</v>
      </c>
      <c r="S33" s="113">
        <v>175</v>
      </c>
      <c r="T33" s="113">
        <v>0.89</v>
      </c>
      <c r="U33" s="113">
        <v>24.6</v>
      </c>
      <c r="V33" s="113">
        <v>1.38</v>
      </c>
      <c r="W33" s="113">
        <v>15</v>
      </c>
      <c r="X33" s="113">
        <v>221</v>
      </c>
      <c r="Y33" s="113" t="s">
        <v>143</v>
      </c>
      <c r="Z33" s="113">
        <v>2016</v>
      </c>
      <c r="AA33" s="113">
        <v>11</v>
      </c>
      <c r="AB33" s="113">
        <v>47</v>
      </c>
      <c r="AC33" s="113">
        <v>6</v>
      </c>
      <c r="AD33" s="113" t="s">
        <v>144</v>
      </c>
    </row>
    <row r="34" spans="1:30" x14ac:dyDescent="0.2">
      <c r="A34" s="135">
        <v>6.43333E+18</v>
      </c>
      <c r="B34" s="113">
        <v>5</v>
      </c>
      <c r="C34" s="136">
        <v>42905</v>
      </c>
      <c r="D34" s="113" t="s">
        <v>148</v>
      </c>
      <c r="E34" s="113">
        <v>3</v>
      </c>
      <c r="F34" s="113" t="s">
        <v>149</v>
      </c>
      <c r="G34" s="113" t="s">
        <v>24</v>
      </c>
      <c r="H34" s="136">
        <v>33016</v>
      </c>
      <c r="I34" s="113">
        <v>71</v>
      </c>
      <c r="J34" s="113">
        <v>176</v>
      </c>
      <c r="K34" s="113">
        <v>22.9</v>
      </c>
      <c r="L34" s="113" t="s">
        <v>2</v>
      </c>
      <c r="M34" s="113" t="s">
        <v>6</v>
      </c>
      <c r="N34" s="113" t="s">
        <v>42</v>
      </c>
      <c r="O34" s="113" t="s">
        <v>24</v>
      </c>
      <c r="P34" s="113" t="s">
        <v>44</v>
      </c>
      <c r="Q34" s="113" t="s">
        <v>142</v>
      </c>
      <c r="R34" s="113">
        <v>14.5</v>
      </c>
      <c r="S34" s="113">
        <v>253</v>
      </c>
      <c r="T34" s="113">
        <v>1.22</v>
      </c>
      <c r="U34" s="113">
        <v>20.100000000000001</v>
      </c>
      <c r="V34" s="113">
        <v>1.2</v>
      </c>
      <c r="W34" s="113">
        <v>15</v>
      </c>
      <c r="X34" s="113">
        <v>221</v>
      </c>
      <c r="Y34" s="113" t="s">
        <v>143</v>
      </c>
      <c r="Z34" s="113">
        <v>2016</v>
      </c>
      <c r="AA34" s="113">
        <v>11</v>
      </c>
      <c r="AB34" s="113">
        <v>47</v>
      </c>
      <c r="AC34" s="113">
        <v>6</v>
      </c>
      <c r="AD34" s="113" t="s">
        <v>144</v>
      </c>
    </row>
    <row r="35" spans="1:30" x14ac:dyDescent="0.2">
      <c r="A35" s="135">
        <v>6.43333E+18</v>
      </c>
      <c r="B35" s="113">
        <v>5</v>
      </c>
      <c r="C35" s="136">
        <v>42905</v>
      </c>
      <c r="D35" s="113" t="s">
        <v>148</v>
      </c>
      <c r="E35" s="113">
        <v>3</v>
      </c>
      <c r="F35" s="113" t="s">
        <v>149</v>
      </c>
      <c r="G35" s="113" t="s">
        <v>24</v>
      </c>
      <c r="H35" s="136">
        <v>33016</v>
      </c>
      <c r="I35" s="113">
        <v>71</v>
      </c>
      <c r="J35" s="113">
        <v>176</v>
      </c>
      <c r="K35" s="113">
        <v>22.9</v>
      </c>
      <c r="L35" s="113" t="s">
        <v>2</v>
      </c>
      <c r="M35" s="113" t="s">
        <v>8</v>
      </c>
      <c r="N35" s="113" t="s">
        <v>42</v>
      </c>
      <c r="O35" s="113" t="s">
        <v>24</v>
      </c>
      <c r="P35" s="113" t="s">
        <v>145</v>
      </c>
      <c r="Q35" s="113" t="s">
        <v>142</v>
      </c>
      <c r="R35" s="113">
        <v>14.5</v>
      </c>
      <c r="S35" s="113">
        <v>247</v>
      </c>
      <c r="T35" s="113">
        <v>1.17</v>
      </c>
      <c r="U35" s="113">
        <v>22</v>
      </c>
      <c r="V35" s="113">
        <v>1.35</v>
      </c>
      <c r="W35" s="113">
        <v>15</v>
      </c>
      <c r="X35" s="113">
        <v>221</v>
      </c>
      <c r="Y35" s="113" t="s">
        <v>143</v>
      </c>
      <c r="Z35" s="113">
        <v>2016</v>
      </c>
      <c r="AA35" s="113">
        <v>11</v>
      </c>
      <c r="AB35" s="113">
        <v>47</v>
      </c>
      <c r="AC35" s="113">
        <v>6</v>
      </c>
      <c r="AD35" s="113" t="s">
        <v>144</v>
      </c>
    </row>
    <row r="36" spans="1:30" x14ac:dyDescent="0.2">
      <c r="A36" s="135">
        <v>6.43333E+18</v>
      </c>
      <c r="B36" s="113">
        <v>5</v>
      </c>
      <c r="C36" s="136">
        <v>42905</v>
      </c>
      <c r="D36" s="113" t="s">
        <v>148</v>
      </c>
      <c r="E36" s="113">
        <v>3</v>
      </c>
      <c r="F36" s="113" t="s">
        <v>149</v>
      </c>
      <c r="G36" s="113" t="s">
        <v>24</v>
      </c>
      <c r="H36" s="136">
        <v>33016</v>
      </c>
      <c r="I36" s="113">
        <v>71</v>
      </c>
      <c r="J36" s="113">
        <v>176</v>
      </c>
      <c r="K36" s="113">
        <v>22.9</v>
      </c>
      <c r="L36" s="113" t="s">
        <v>2</v>
      </c>
      <c r="M36" s="113" t="s">
        <v>8</v>
      </c>
      <c r="N36" s="113" t="s">
        <v>42</v>
      </c>
      <c r="O36" s="113" t="s">
        <v>23</v>
      </c>
      <c r="P36" s="113" t="s">
        <v>145</v>
      </c>
      <c r="Q36" s="113" t="s">
        <v>142</v>
      </c>
      <c r="R36" s="113">
        <v>15.4</v>
      </c>
      <c r="S36" s="113">
        <v>257</v>
      </c>
      <c r="T36" s="113">
        <v>1.1200000000000001</v>
      </c>
      <c r="U36" s="113">
        <v>21.1</v>
      </c>
      <c r="V36" s="113">
        <v>1.3</v>
      </c>
      <c r="W36" s="113">
        <v>15</v>
      </c>
      <c r="X36" s="113">
        <v>221</v>
      </c>
      <c r="Y36" s="113" t="s">
        <v>143</v>
      </c>
      <c r="Z36" s="113">
        <v>2016</v>
      </c>
      <c r="AA36" s="113">
        <v>11</v>
      </c>
      <c r="AB36" s="113">
        <v>47</v>
      </c>
      <c r="AC36" s="113">
        <v>6</v>
      </c>
      <c r="AD36" s="113" t="s">
        <v>144</v>
      </c>
    </row>
    <row r="37" spans="1:30" x14ac:dyDescent="0.2">
      <c r="A37" s="135">
        <v>6.43333E+18</v>
      </c>
      <c r="B37" s="113">
        <v>5</v>
      </c>
      <c r="C37" s="136">
        <v>42905</v>
      </c>
      <c r="D37" s="113" t="s">
        <v>148</v>
      </c>
      <c r="E37" s="113">
        <v>3</v>
      </c>
      <c r="F37" s="113" t="s">
        <v>149</v>
      </c>
      <c r="G37" s="113" t="s">
        <v>24</v>
      </c>
      <c r="H37" s="136">
        <v>33016</v>
      </c>
      <c r="I37" s="113">
        <v>71</v>
      </c>
      <c r="J37" s="113">
        <v>176</v>
      </c>
      <c r="K37" s="113">
        <v>22.9</v>
      </c>
      <c r="L37" s="113" t="s">
        <v>2</v>
      </c>
      <c r="M37" s="113" t="s">
        <v>7</v>
      </c>
      <c r="N37" s="113" t="s">
        <v>42</v>
      </c>
      <c r="O37" s="113" t="s">
        <v>23</v>
      </c>
      <c r="P37" s="113" t="s">
        <v>146</v>
      </c>
      <c r="Q37" s="113" t="s">
        <v>142</v>
      </c>
      <c r="R37" s="113">
        <v>16.2</v>
      </c>
      <c r="S37" s="113">
        <v>264</v>
      </c>
      <c r="T37" s="113">
        <v>1.08</v>
      </c>
      <c r="U37" s="113">
        <v>20.9</v>
      </c>
      <c r="V37" s="113">
        <v>1.31</v>
      </c>
      <c r="W37" s="113">
        <v>15</v>
      </c>
      <c r="X37" s="113">
        <v>221</v>
      </c>
      <c r="Y37" s="113" t="s">
        <v>143</v>
      </c>
      <c r="Z37" s="113">
        <v>2016</v>
      </c>
      <c r="AA37" s="113">
        <v>11</v>
      </c>
      <c r="AB37" s="113">
        <v>47</v>
      </c>
      <c r="AC37" s="113">
        <v>6</v>
      </c>
      <c r="AD37" s="113" t="s">
        <v>144</v>
      </c>
    </row>
    <row r="38" spans="1:30" x14ac:dyDescent="0.2">
      <c r="A38" s="135">
        <v>6.43332E+18</v>
      </c>
      <c r="B38" s="113">
        <v>5</v>
      </c>
      <c r="C38" s="136">
        <v>42905</v>
      </c>
      <c r="D38" s="113" t="s">
        <v>148</v>
      </c>
      <c r="E38" s="113">
        <v>3</v>
      </c>
      <c r="F38" s="113" t="s">
        <v>149</v>
      </c>
      <c r="G38" s="113" t="s">
        <v>24</v>
      </c>
      <c r="H38" s="136">
        <v>33016</v>
      </c>
      <c r="I38" s="113">
        <v>71</v>
      </c>
      <c r="J38" s="113">
        <v>176</v>
      </c>
      <c r="K38" s="113">
        <v>22.9</v>
      </c>
      <c r="L38" s="113" t="s">
        <v>2</v>
      </c>
      <c r="M38" s="113" t="s">
        <v>9</v>
      </c>
      <c r="N38" s="113" t="s">
        <v>42</v>
      </c>
      <c r="O38" s="113" t="s">
        <v>23</v>
      </c>
      <c r="P38" s="113" t="s">
        <v>44</v>
      </c>
      <c r="Q38" s="113" t="s">
        <v>142</v>
      </c>
      <c r="R38" s="113">
        <v>15.9</v>
      </c>
      <c r="S38" s="113">
        <v>270</v>
      </c>
      <c r="T38" s="113">
        <v>1.39</v>
      </c>
      <c r="U38" s="113">
        <v>20.3</v>
      </c>
      <c r="V38" s="113">
        <v>1.25</v>
      </c>
      <c r="W38" s="113">
        <v>15</v>
      </c>
      <c r="X38" s="113">
        <v>221</v>
      </c>
      <c r="Y38" s="113" t="s">
        <v>143</v>
      </c>
      <c r="Z38" s="113">
        <v>2016</v>
      </c>
      <c r="AA38" s="113">
        <v>11</v>
      </c>
      <c r="AB38" s="113">
        <v>47</v>
      </c>
      <c r="AC38" s="113">
        <v>6</v>
      </c>
      <c r="AD38" s="113" t="s">
        <v>144</v>
      </c>
    </row>
    <row r="39" spans="1:30" x14ac:dyDescent="0.2">
      <c r="A39" s="135">
        <v>6.43333E+18</v>
      </c>
      <c r="B39" s="113">
        <v>5</v>
      </c>
      <c r="C39" s="136">
        <v>42905</v>
      </c>
      <c r="D39" s="113" t="s">
        <v>148</v>
      </c>
      <c r="E39" s="113">
        <v>3</v>
      </c>
      <c r="F39" s="113" t="s">
        <v>149</v>
      </c>
      <c r="G39" s="113" t="s">
        <v>24</v>
      </c>
      <c r="H39" s="136">
        <v>33016</v>
      </c>
      <c r="I39" s="113">
        <v>71</v>
      </c>
      <c r="J39" s="113">
        <v>176</v>
      </c>
      <c r="K39" s="113">
        <v>22.9</v>
      </c>
      <c r="L39" s="113" t="s">
        <v>2</v>
      </c>
      <c r="M39" s="113" t="s">
        <v>7</v>
      </c>
      <c r="N39" s="113" t="s">
        <v>42</v>
      </c>
      <c r="O39" s="113" t="s">
        <v>24</v>
      </c>
      <c r="P39" s="113" t="s">
        <v>146</v>
      </c>
      <c r="Q39" s="113" t="s">
        <v>142</v>
      </c>
      <c r="R39" s="113">
        <v>16.899999999999999</v>
      </c>
      <c r="S39" s="113">
        <v>289</v>
      </c>
      <c r="T39" s="113">
        <v>1.28</v>
      </c>
      <c r="U39" s="113">
        <v>18.899999999999999</v>
      </c>
      <c r="V39" s="113">
        <v>1.18</v>
      </c>
      <c r="W39" s="113">
        <v>15</v>
      </c>
      <c r="X39" s="113">
        <v>221</v>
      </c>
      <c r="Y39" s="113" t="s">
        <v>143</v>
      </c>
      <c r="Z39" s="113">
        <v>2016</v>
      </c>
      <c r="AA39" s="113">
        <v>11</v>
      </c>
      <c r="AB39" s="113">
        <v>47</v>
      </c>
      <c r="AC39" s="113">
        <v>6</v>
      </c>
      <c r="AD39" s="113" t="s">
        <v>144</v>
      </c>
    </row>
    <row r="40" spans="1:30" x14ac:dyDescent="0.2">
      <c r="A40" s="135">
        <v>6.43333E+18</v>
      </c>
      <c r="B40" s="113">
        <v>5</v>
      </c>
      <c r="C40" s="136">
        <v>42905</v>
      </c>
      <c r="D40" s="113" t="s">
        <v>148</v>
      </c>
      <c r="E40" s="113">
        <v>3</v>
      </c>
      <c r="F40" s="113" t="s">
        <v>149</v>
      </c>
      <c r="G40" s="113" t="s">
        <v>24</v>
      </c>
      <c r="H40" s="136">
        <v>33016</v>
      </c>
      <c r="I40" s="113">
        <v>71</v>
      </c>
      <c r="J40" s="113">
        <v>176</v>
      </c>
      <c r="K40" s="113">
        <v>22.9</v>
      </c>
      <c r="L40" s="113" t="s">
        <v>2</v>
      </c>
      <c r="M40" s="113" t="s">
        <v>6</v>
      </c>
      <c r="N40" s="113" t="s">
        <v>42</v>
      </c>
      <c r="O40" s="113" t="s">
        <v>23</v>
      </c>
      <c r="P40" s="113" t="s">
        <v>44</v>
      </c>
      <c r="Q40" s="113" t="s">
        <v>142</v>
      </c>
      <c r="R40" s="113">
        <v>14.9</v>
      </c>
      <c r="S40" s="113">
        <v>259</v>
      </c>
      <c r="T40" s="113">
        <v>1.21</v>
      </c>
      <c r="U40" s="113">
        <v>19.8</v>
      </c>
      <c r="V40" s="113">
        <v>1.2</v>
      </c>
      <c r="W40" s="113">
        <v>15</v>
      </c>
      <c r="X40" s="113">
        <v>221</v>
      </c>
      <c r="Y40" s="113" t="s">
        <v>143</v>
      </c>
      <c r="Z40" s="113">
        <v>2016</v>
      </c>
      <c r="AA40" s="113">
        <v>11</v>
      </c>
      <c r="AB40" s="113">
        <v>47</v>
      </c>
      <c r="AC40" s="113">
        <v>6</v>
      </c>
      <c r="AD40" s="113" t="s">
        <v>144</v>
      </c>
    </row>
    <row r="41" spans="1:30" x14ac:dyDescent="0.2">
      <c r="A41" s="135">
        <v>6.43333E+18</v>
      </c>
      <c r="B41" s="113">
        <v>5</v>
      </c>
      <c r="C41" s="136">
        <v>42905</v>
      </c>
      <c r="D41" s="113" t="s">
        <v>148</v>
      </c>
      <c r="E41" s="113">
        <v>3</v>
      </c>
      <c r="F41" s="113" t="s">
        <v>149</v>
      </c>
      <c r="G41" s="113" t="s">
        <v>24</v>
      </c>
      <c r="H41" s="136">
        <v>33016</v>
      </c>
      <c r="I41" s="113">
        <v>71</v>
      </c>
      <c r="J41" s="113">
        <v>176</v>
      </c>
      <c r="K41" s="113">
        <v>22.9</v>
      </c>
      <c r="L41" s="113" t="s">
        <v>2</v>
      </c>
      <c r="M41" s="113" t="s">
        <v>9</v>
      </c>
      <c r="N41" s="113" t="s">
        <v>42</v>
      </c>
      <c r="O41" s="113" t="s">
        <v>24</v>
      </c>
      <c r="P41" s="113" t="s">
        <v>44</v>
      </c>
      <c r="Q41" s="113" t="s">
        <v>142</v>
      </c>
      <c r="R41" s="113">
        <v>15.9</v>
      </c>
      <c r="S41" s="113">
        <v>287</v>
      </c>
      <c r="T41" s="113">
        <v>1.41</v>
      </c>
      <c r="U41" s="113">
        <v>19.7</v>
      </c>
      <c r="V41" s="113">
        <v>1.22</v>
      </c>
      <c r="W41" s="113">
        <v>15</v>
      </c>
      <c r="X41" s="113">
        <v>221</v>
      </c>
      <c r="Y41" s="113" t="s">
        <v>143</v>
      </c>
      <c r="Z41" s="113">
        <v>2016</v>
      </c>
      <c r="AA41" s="113">
        <v>11</v>
      </c>
      <c r="AB41" s="113">
        <v>47</v>
      </c>
      <c r="AC41" s="113">
        <v>6</v>
      </c>
      <c r="AD41" s="113" t="s">
        <v>144</v>
      </c>
    </row>
    <row r="42" spans="1:30" x14ac:dyDescent="0.2">
      <c r="A42" s="135">
        <v>6.43333E+18</v>
      </c>
      <c r="B42" s="113">
        <v>5</v>
      </c>
      <c r="C42" s="136">
        <v>42905</v>
      </c>
      <c r="D42" s="113" t="s">
        <v>148</v>
      </c>
      <c r="E42" s="113">
        <v>3</v>
      </c>
      <c r="F42" s="113" t="s">
        <v>149</v>
      </c>
      <c r="G42" s="113" t="s">
        <v>24</v>
      </c>
      <c r="H42" s="136">
        <v>33016</v>
      </c>
      <c r="I42" s="113">
        <v>71</v>
      </c>
      <c r="J42" s="113">
        <v>176</v>
      </c>
      <c r="K42" s="113">
        <v>22.9</v>
      </c>
      <c r="L42" s="113" t="s">
        <v>3</v>
      </c>
      <c r="M42" s="113" t="s">
        <v>8</v>
      </c>
      <c r="N42" s="113" t="s">
        <v>42</v>
      </c>
      <c r="O42" s="113" t="s">
        <v>24</v>
      </c>
      <c r="P42" s="113" t="s">
        <v>145</v>
      </c>
      <c r="Q42" s="113" t="s">
        <v>142</v>
      </c>
      <c r="R42" s="113">
        <v>14.6</v>
      </c>
      <c r="S42" s="113">
        <v>251</v>
      </c>
      <c r="T42" s="113">
        <v>1.1399999999999999</v>
      </c>
      <c r="U42" s="113">
        <v>21.6</v>
      </c>
      <c r="V42" s="113">
        <v>1.31</v>
      </c>
      <c r="W42" s="113">
        <v>15</v>
      </c>
      <c r="X42" s="113">
        <v>221</v>
      </c>
      <c r="Y42" s="113" t="s">
        <v>143</v>
      </c>
      <c r="Z42" s="113">
        <v>2016</v>
      </c>
      <c r="AA42" s="113">
        <v>11</v>
      </c>
      <c r="AB42" s="113">
        <v>47</v>
      </c>
      <c r="AC42" s="113">
        <v>6</v>
      </c>
      <c r="AD42" s="113" t="s">
        <v>144</v>
      </c>
    </row>
    <row r="43" spans="1:30" x14ac:dyDescent="0.2">
      <c r="A43" s="135">
        <v>6.43333E+18</v>
      </c>
      <c r="B43" s="113">
        <v>5</v>
      </c>
      <c r="C43" s="136">
        <v>42905</v>
      </c>
      <c r="D43" s="113" t="s">
        <v>148</v>
      </c>
      <c r="E43" s="113">
        <v>3</v>
      </c>
      <c r="F43" s="113" t="s">
        <v>149</v>
      </c>
      <c r="G43" s="113" t="s">
        <v>24</v>
      </c>
      <c r="H43" s="136">
        <v>33016</v>
      </c>
      <c r="I43" s="113">
        <v>71</v>
      </c>
      <c r="J43" s="113">
        <v>176</v>
      </c>
      <c r="K43" s="113">
        <v>22.9</v>
      </c>
      <c r="L43" s="113" t="s">
        <v>3</v>
      </c>
      <c r="M43" s="113" t="s">
        <v>6</v>
      </c>
      <c r="N43" s="113" t="s">
        <v>42</v>
      </c>
      <c r="O43" s="113" t="s">
        <v>24</v>
      </c>
      <c r="P43" s="113" t="s">
        <v>44</v>
      </c>
      <c r="Q43" s="113" t="s">
        <v>142</v>
      </c>
      <c r="R43" s="113">
        <v>14.6</v>
      </c>
      <c r="S43" s="113">
        <v>260</v>
      </c>
      <c r="T43" s="113">
        <v>1.22</v>
      </c>
      <c r="U43" s="113">
        <v>20.2</v>
      </c>
      <c r="V43" s="113">
        <v>1.19</v>
      </c>
      <c r="W43" s="113">
        <v>15</v>
      </c>
      <c r="X43" s="113">
        <v>221</v>
      </c>
      <c r="Y43" s="113" t="s">
        <v>143</v>
      </c>
      <c r="Z43" s="113">
        <v>2016</v>
      </c>
      <c r="AA43" s="113">
        <v>11</v>
      </c>
      <c r="AB43" s="113">
        <v>47</v>
      </c>
      <c r="AC43" s="113">
        <v>6</v>
      </c>
      <c r="AD43" s="113" t="s">
        <v>144</v>
      </c>
    </row>
    <row r="44" spans="1:30" x14ac:dyDescent="0.2">
      <c r="A44" s="135">
        <v>6.43333E+18</v>
      </c>
      <c r="B44" s="113">
        <v>5</v>
      </c>
      <c r="C44" s="136">
        <v>42905</v>
      </c>
      <c r="D44" s="113" t="s">
        <v>148</v>
      </c>
      <c r="E44" s="113">
        <v>3</v>
      </c>
      <c r="F44" s="113" t="s">
        <v>149</v>
      </c>
      <c r="G44" s="113" t="s">
        <v>24</v>
      </c>
      <c r="H44" s="136">
        <v>33016</v>
      </c>
      <c r="I44" s="113">
        <v>71</v>
      </c>
      <c r="J44" s="113">
        <v>176</v>
      </c>
      <c r="K44" s="113">
        <v>22.9</v>
      </c>
      <c r="L44" s="113" t="s">
        <v>3</v>
      </c>
      <c r="M44" s="113" t="s">
        <v>7</v>
      </c>
      <c r="N44" s="113" t="s">
        <v>42</v>
      </c>
      <c r="O44" s="113" t="s">
        <v>23</v>
      </c>
      <c r="P44" s="113" t="s">
        <v>146</v>
      </c>
      <c r="Q44" s="113" t="s">
        <v>142</v>
      </c>
      <c r="R44" s="113">
        <v>15.9</v>
      </c>
      <c r="S44" s="113">
        <v>267</v>
      </c>
      <c r="T44" s="113">
        <v>1.1000000000000001</v>
      </c>
      <c r="U44" s="113">
        <v>21</v>
      </c>
      <c r="V44" s="113">
        <v>1.29</v>
      </c>
      <c r="W44" s="113">
        <v>15</v>
      </c>
      <c r="X44" s="113">
        <v>221</v>
      </c>
      <c r="Y44" s="113" t="s">
        <v>143</v>
      </c>
      <c r="Z44" s="113">
        <v>2016</v>
      </c>
      <c r="AA44" s="113">
        <v>11</v>
      </c>
      <c r="AB44" s="113">
        <v>47</v>
      </c>
      <c r="AC44" s="113">
        <v>6</v>
      </c>
      <c r="AD44" s="113" t="s">
        <v>144</v>
      </c>
    </row>
    <row r="45" spans="1:30" x14ac:dyDescent="0.2">
      <c r="A45" s="135">
        <v>6.43333E+18</v>
      </c>
      <c r="B45" s="113">
        <v>5</v>
      </c>
      <c r="C45" s="136">
        <v>42905</v>
      </c>
      <c r="D45" s="113" t="s">
        <v>148</v>
      </c>
      <c r="E45" s="113">
        <v>3</v>
      </c>
      <c r="F45" s="113" t="s">
        <v>149</v>
      </c>
      <c r="G45" s="113" t="s">
        <v>24</v>
      </c>
      <c r="H45" s="136">
        <v>33016</v>
      </c>
      <c r="I45" s="113">
        <v>71</v>
      </c>
      <c r="J45" s="113">
        <v>176</v>
      </c>
      <c r="K45" s="113">
        <v>22.9</v>
      </c>
      <c r="L45" s="113" t="s">
        <v>3</v>
      </c>
      <c r="M45" s="113" t="s">
        <v>7</v>
      </c>
      <c r="N45" s="113" t="s">
        <v>42</v>
      </c>
      <c r="O45" s="113" t="s">
        <v>24</v>
      </c>
      <c r="P45" s="113" t="s">
        <v>146</v>
      </c>
      <c r="Q45" s="113" t="s">
        <v>142</v>
      </c>
      <c r="R45" s="113">
        <v>17</v>
      </c>
      <c r="S45" s="113">
        <v>294</v>
      </c>
      <c r="T45" s="113">
        <v>1.31</v>
      </c>
      <c r="U45" s="113">
        <v>18.7</v>
      </c>
      <c r="V45" s="113">
        <v>1.1599999999999999</v>
      </c>
      <c r="W45" s="113">
        <v>15</v>
      </c>
      <c r="X45" s="113">
        <v>221</v>
      </c>
      <c r="Y45" s="113" t="s">
        <v>143</v>
      </c>
      <c r="Z45" s="113">
        <v>2016</v>
      </c>
      <c r="AA45" s="113">
        <v>11</v>
      </c>
      <c r="AB45" s="113">
        <v>47</v>
      </c>
      <c r="AC45" s="113">
        <v>6</v>
      </c>
      <c r="AD45" s="113" t="s">
        <v>144</v>
      </c>
    </row>
    <row r="46" spans="1:30" x14ac:dyDescent="0.2">
      <c r="A46" s="135">
        <v>6.43333E+18</v>
      </c>
      <c r="B46" s="113">
        <v>5</v>
      </c>
      <c r="C46" s="136">
        <v>42905</v>
      </c>
      <c r="D46" s="113" t="s">
        <v>148</v>
      </c>
      <c r="E46" s="113">
        <v>3</v>
      </c>
      <c r="F46" s="113" t="s">
        <v>149</v>
      </c>
      <c r="G46" s="113" t="s">
        <v>24</v>
      </c>
      <c r="H46" s="136">
        <v>33016</v>
      </c>
      <c r="I46" s="113">
        <v>71</v>
      </c>
      <c r="J46" s="113">
        <v>176</v>
      </c>
      <c r="K46" s="113">
        <v>22.9</v>
      </c>
      <c r="L46" s="113" t="s">
        <v>3</v>
      </c>
      <c r="M46" s="113" t="s">
        <v>9</v>
      </c>
      <c r="N46" s="113" t="s">
        <v>42</v>
      </c>
      <c r="O46" s="113" t="s">
        <v>24</v>
      </c>
      <c r="P46" s="113" t="s">
        <v>44</v>
      </c>
      <c r="Q46" s="113" t="s">
        <v>142</v>
      </c>
      <c r="R46" s="113">
        <v>15.6</v>
      </c>
      <c r="S46" s="113">
        <v>272</v>
      </c>
      <c r="T46" s="113">
        <v>1.41</v>
      </c>
      <c r="U46" s="113">
        <v>20.399999999999999</v>
      </c>
      <c r="V46" s="113">
        <v>1.25</v>
      </c>
      <c r="W46" s="113">
        <v>15</v>
      </c>
      <c r="X46" s="113">
        <v>221</v>
      </c>
      <c r="Y46" s="113" t="s">
        <v>143</v>
      </c>
      <c r="Z46" s="113">
        <v>2016</v>
      </c>
      <c r="AA46" s="113">
        <v>11</v>
      </c>
      <c r="AB46" s="113">
        <v>47</v>
      </c>
      <c r="AC46" s="113">
        <v>6</v>
      </c>
      <c r="AD46" s="113" t="s">
        <v>144</v>
      </c>
    </row>
    <row r="47" spans="1:30" x14ac:dyDescent="0.2">
      <c r="A47" s="135">
        <v>6.43333E+18</v>
      </c>
      <c r="B47" s="113">
        <v>5</v>
      </c>
      <c r="C47" s="136">
        <v>42905</v>
      </c>
      <c r="D47" s="113" t="s">
        <v>148</v>
      </c>
      <c r="E47" s="113">
        <v>3</v>
      </c>
      <c r="F47" s="113" t="s">
        <v>149</v>
      </c>
      <c r="G47" s="113" t="s">
        <v>24</v>
      </c>
      <c r="H47" s="136">
        <v>33016</v>
      </c>
      <c r="I47" s="113">
        <v>71</v>
      </c>
      <c r="J47" s="113">
        <v>176</v>
      </c>
      <c r="K47" s="113">
        <v>22.9</v>
      </c>
      <c r="L47" s="113" t="s">
        <v>3</v>
      </c>
      <c r="M47" s="113" t="s">
        <v>8</v>
      </c>
      <c r="N47" s="113" t="s">
        <v>42</v>
      </c>
      <c r="O47" s="113" t="s">
        <v>23</v>
      </c>
      <c r="P47" s="113" t="s">
        <v>145</v>
      </c>
      <c r="Q47" s="113" t="s">
        <v>142</v>
      </c>
      <c r="R47" s="113">
        <v>15</v>
      </c>
      <c r="S47" s="113">
        <v>247</v>
      </c>
      <c r="T47" s="113">
        <v>1.08</v>
      </c>
      <c r="U47" s="113">
        <v>21.4</v>
      </c>
      <c r="V47" s="113">
        <v>1.29</v>
      </c>
      <c r="W47" s="113">
        <v>15</v>
      </c>
      <c r="X47" s="113">
        <v>221</v>
      </c>
      <c r="Y47" s="113" t="s">
        <v>143</v>
      </c>
      <c r="Z47" s="113">
        <v>2016</v>
      </c>
      <c r="AA47" s="113">
        <v>11</v>
      </c>
      <c r="AB47" s="113">
        <v>47</v>
      </c>
      <c r="AC47" s="113">
        <v>6</v>
      </c>
      <c r="AD47" s="113" t="s">
        <v>144</v>
      </c>
    </row>
    <row r="48" spans="1:30" x14ac:dyDescent="0.2">
      <c r="A48" s="135">
        <v>6.43333E+18</v>
      </c>
      <c r="B48" s="113">
        <v>5</v>
      </c>
      <c r="C48" s="136">
        <v>42905</v>
      </c>
      <c r="D48" s="113" t="s">
        <v>148</v>
      </c>
      <c r="E48" s="113">
        <v>3</v>
      </c>
      <c r="F48" s="113" t="s">
        <v>149</v>
      </c>
      <c r="G48" s="113" t="s">
        <v>24</v>
      </c>
      <c r="H48" s="136">
        <v>33016</v>
      </c>
      <c r="I48" s="113">
        <v>71</v>
      </c>
      <c r="J48" s="113">
        <v>176</v>
      </c>
      <c r="K48" s="113">
        <v>22.9</v>
      </c>
      <c r="L48" s="113" t="s">
        <v>3</v>
      </c>
      <c r="M48" s="113" t="s">
        <v>9</v>
      </c>
      <c r="N48" s="113" t="s">
        <v>42</v>
      </c>
      <c r="O48" s="113" t="s">
        <v>23</v>
      </c>
      <c r="P48" s="113" t="s">
        <v>44</v>
      </c>
      <c r="Q48" s="113" t="s">
        <v>142</v>
      </c>
      <c r="R48" s="113">
        <v>15.8</v>
      </c>
      <c r="S48" s="113">
        <v>261</v>
      </c>
      <c r="T48" s="113">
        <v>1.39</v>
      </c>
      <c r="U48" s="113">
        <v>20.399999999999999</v>
      </c>
      <c r="V48" s="113">
        <v>1.22</v>
      </c>
      <c r="W48" s="113">
        <v>15</v>
      </c>
      <c r="X48" s="113">
        <v>221</v>
      </c>
      <c r="Y48" s="113" t="s">
        <v>143</v>
      </c>
      <c r="Z48" s="113">
        <v>2016</v>
      </c>
      <c r="AA48" s="113">
        <v>11</v>
      </c>
      <c r="AB48" s="113">
        <v>47</v>
      </c>
      <c r="AC48" s="113">
        <v>6</v>
      </c>
      <c r="AD48" s="113" t="s">
        <v>144</v>
      </c>
    </row>
    <row r="49" spans="1:30" x14ac:dyDescent="0.2">
      <c r="A49" s="135">
        <v>6.43333E+18</v>
      </c>
      <c r="B49" s="113">
        <v>5</v>
      </c>
      <c r="C49" s="136">
        <v>42905</v>
      </c>
      <c r="D49" s="113" t="s">
        <v>148</v>
      </c>
      <c r="E49" s="113">
        <v>3</v>
      </c>
      <c r="F49" s="113" t="s">
        <v>149</v>
      </c>
      <c r="G49" s="113" t="s">
        <v>24</v>
      </c>
      <c r="H49" s="136">
        <v>33016</v>
      </c>
      <c r="I49" s="113">
        <v>71</v>
      </c>
      <c r="J49" s="113">
        <v>176</v>
      </c>
      <c r="K49" s="113">
        <v>22.9</v>
      </c>
      <c r="L49" s="113" t="s">
        <v>3</v>
      </c>
      <c r="M49" s="113" t="s">
        <v>6</v>
      </c>
      <c r="N49" s="113" t="s">
        <v>42</v>
      </c>
      <c r="O49" s="113" t="s">
        <v>23</v>
      </c>
      <c r="P49" s="113" t="s">
        <v>44</v>
      </c>
      <c r="Q49" s="113" t="s">
        <v>142</v>
      </c>
      <c r="R49" s="113">
        <v>15.4</v>
      </c>
      <c r="S49" s="113">
        <v>277</v>
      </c>
      <c r="T49" s="113">
        <v>1.2</v>
      </c>
      <c r="U49" s="113">
        <v>19.100000000000001</v>
      </c>
      <c r="V49" s="113">
        <v>1.1599999999999999</v>
      </c>
      <c r="W49" s="113">
        <v>15</v>
      </c>
      <c r="X49" s="113">
        <v>221</v>
      </c>
      <c r="Y49" s="113" t="s">
        <v>143</v>
      </c>
      <c r="Z49" s="113">
        <v>2016</v>
      </c>
      <c r="AA49" s="113">
        <v>11</v>
      </c>
      <c r="AB49" s="113">
        <v>47</v>
      </c>
      <c r="AC49" s="113">
        <v>6</v>
      </c>
      <c r="AD49" s="113" t="s">
        <v>144</v>
      </c>
    </row>
    <row r="50" spans="1:30" x14ac:dyDescent="0.2">
      <c r="A50" s="135">
        <v>6.43593E+18</v>
      </c>
      <c r="B50" s="113">
        <v>5</v>
      </c>
      <c r="C50" s="136">
        <v>42912</v>
      </c>
      <c r="D50" s="113" t="s">
        <v>150</v>
      </c>
      <c r="E50" s="113">
        <v>4</v>
      </c>
      <c r="F50" s="113" t="s">
        <v>149</v>
      </c>
      <c r="G50" s="113" t="s">
        <v>24</v>
      </c>
      <c r="H50" s="136">
        <v>32827</v>
      </c>
      <c r="I50" s="113">
        <v>80</v>
      </c>
      <c r="J50" s="113">
        <v>180</v>
      </c>
      <c r="K50" s="113">
        <v>24.7</v>
      </c>
      <c r="L50" s="113" t="s">
        <v>2</v>
      </c>
      <c r="M50" s="113" t="s">
        <v>6</v>
      </c>
      <c r="N50" s="113" t="s">
        <v>42</v>
      </c>
      <c r="O50" s="113" t="s">
        <v>24</v>
      </c>
      <c r="P50" s="113" t="s">
        <v>44</v>
      </c>
      <c r="Q50" s="113" t="s">
        <v>142</v>
      </c>
      <c r="R50" s="113">
        <v>15.9</v>
      </c>
      <c r="S50" s="113">
        <v>275</v>
      </c>
      <c r="T50" s="113">
        <v>1.39</v>
      </c>
      <c r="U50" s="113">
        <v>19.5</v>
      </c>
      <c r="V50" s="113">
        <v>1.21</v>
      </c>
      <c r="W50" s="113">
        <v>15</v>
      </c>
      <c r="X50" s="113">
        <v>221</v>
      </c>
      <c r="Y50" s="113" t="s">
        <v>143</v>
      </c>
      <c r="Z50" s="113">
        <v>2016</v>
      </c>
      <c r="AA50" s="113">
        <v>11</v>
      </c>
      <c r="AB50" s="113">
        <v>47</v>
      </c>
      <c r="AC50" s="113">
        <v>6</v>
      </c>
      <c r="AD50" s="113" t="s">
        <v>144</v>
      </c>
    </row>
    <row r="51" spans="1:30" x14ac:dyDescent="0.2">
      <c r="A51" s="135">
        <v>6.43593E+18</v>
      </c>
      <c r="B51" s="113">
        <v>5</v>
      </c>
      <c r="C51" s="136">
        <v>42912</v>
      </c>
      <c r="D51" s="113" t="s">
        <v>150</v>
      </c>
      <c r="E51" s="113">
        <v>4</v>
      </c>
      <c r="F51" s="113" t="s">
        <v>149</v>
      </c>
      <c r="G51" s="113" t="s">
        <v>24</v>
      </c>
      <c r="H51" s="136">
        <v>32827</v>
      </c>
      <c r="I51" s="113">
        <v>80</v>
      </c>
      <c r="J51" s="113">
        <v>180</v>
      </c>
      <c r="K51" s="113">
        <v>24.7</v>
      </c>
      <c r="L51" s="113" t="s">
        <v>2</v>
      </c>
      <c r="M51" s="113" t="s">
        <v>8</v>
      </c>
      <c r="N51" s="113" t="s">
        <v>42</v>
      </c>
      <c r="O51" s="113" t="s">
        <v>24</v>
      </c>
      <c r="P51" s="113" t="s">
        <v>145</v>
      </c>
      <c r="Q51" s="113" t="s">
        <v>142</v>
      </c>
      <c r="R51" s="113">
        <v>14.8</v>
      </c>
      <c r="S51" s="113">
        <v>242</v>
      </c>
      <c r="T51" s="113">
        <v>1.08</v>
      </c>
      <c r="U51" s="113">
        <v>22.8</v>
      </c>
      <c r="V51" s="113">
        <v>1.41</v>
      </c>
      <c r="W51" s="113">
        <v>15</v>
      </c>
      <c r="X51" s="113">
        <v>221</v>
      </c>
      <c r="Y51" s="113" t="s">
        <v>143</v>
      </c>
      <c r="Z51" s="113">
        <v>2016</v>
      </c>
      <c r="AA51" s="113">
        <v>11</v>
      </c>
      <c r="AB51" s="113">
        <v>47</v>
      </c>
      <c r="AC51" s="113">
        <v>6</v>
      </c>
      <c r="AD51" s="113" t="s">
        <v>144</v>
      </c>
    </row>
    <row r="52" spans="1:30" x14ac:dyDescent="0.2">
      <c r="A52" s="135">
        <v>6.43593E+18</v>
      </c>
      <c r="B52" s="113">
        <v>5</v>
      </c>
      <c r="C52" s="136">
        <v>42912</v>
      </c>
      <c r="D52" s="113" t="s">
        <v>150</v>
      </c>
      <c r="E52" s="113">
        <v>4</v>
      </c>
      <c r="F52" s="113" t="s">
        <v>149</v>
      </c>
      <c r="G52" s="113" t="s">
        <v>24</v>
      </c>
      <c r="H52" s="136">
        <v>32827</v>
      </c>
      <c r="I52" s="113">
        <v>80</v>
      </c>
      <c r="J52" s="113">
        <v>180</v>
      </c>
      <c r="K52" s="113">
        <v>24.7</v>
      </c>
      <c r="L52" s="113" t="s">
        <v>2</v>
      </c>
      <c r="M52" s="113" t="s">
        <v>8</v>
      </c>
      <c r="N52" s="113" t="s">
        <v>42</v>
      </c>
      <c r="O52" s="113" t="s">
        <v>23</v>
      </c>
      <c r="P52" s="113" t="s">
        <v>145</v>
      </c>
      <c r="Q52" s="113" t="s">
        <v>142</v>
      </c>
      <c r="R52" s="113">
        <v>14.3</v>
      </c>
      <c r="S52" s="113">
        <v>232</v>
      </c>
      <c r="T52" s="113">
        <v>1.01</v>
      </c>
      <c r="U52" s="113">
        <v>23.8</v>
      </c>
      <c r="V52" s="113">
        <v>1.47</v>
      </c>
      <c r="W52" s="113">
        <v>15</v>
      </c>
      <c r="X52" s="113">
        <v>221</v>
      </c>
      <c r="Y52" s="113" t="s">
        <v>143</v>
      </c>
      <c r="Z52" s="113">
        <v>2016</v>
      </c>
      <c r="AA52" s="113">
        <v>11</v>
      </c>
      <c r="AB52" s="113">
        <v>47</v>
      </c>
      <c r="AC52" s="113">
        <v>6</v>
      </c>
      <c r="AD52" s="113" t="s">
        <v>144</v>
      </c>
    </row>
    <row r="53" spans="1:30" x14ac:dyDescent="0.2">
      <c r="A53" s="135">
        <v>6.43593E+18</v>
      </c>
      <c r="B53" s="113">
        <v>5</v>
      </c>
      <c r="C53" s="136">
        <v>42912</v>
      </c>
      <c r="D53" s="113" t="s">
        <v>150</v>
      </c>
      <c r="E53" s="113">
        <v>4</v>
      </c>
      <c r="F53" s="113" t="s">
        <v>149</v>
      </c>
      <c r="G53" s="113" t="s">
        <v>24</v>
      </c>
      <c r="H53" s="136">
        <v>32827</v>
      </c>
      <c r="I53" s="113">
        <v>80</v>
      </c>
      <c r="J53" s="113">
        <v>180</v>
      </c>
      <c r="K53" s="113">
        <v>24.7</v>
      </c>
      <c r="L53" s="113" t="s">
        <v>2</v>
      </c>
      <c r="M53" s="113" t="s">
        <v>7</v>
      </c>
      <c r="N53" s="113" t="s">
        <v>42</v>
      </c>
      <c r="O53" s="113" t="s">
        <v>23</v>
      </c>
      <c r="P53" s="113" t="s">
        <v>146</v>
      </c>
      <c r="Q53" s="113" t="s">
        <v>142</v>
      </c>
      <c r="R53" s="113">
        <v>15.2</v>
      </c>
      <c r="S53" s="113">
        <v>263</v>
      </c>
      <c r="T53" s="113">
        <v>1.49</v>
      </c>
      <c r="U53" s="113">
        <v>21.9</v>
      </c>
      <c r="V53" s="113">
        <v>1.37</v>
      </c>
      <c r="W53" s="113">
        <v>15</v>
      </c>
      <c r="X53" s="113">
        <v>221</v>
      </c>
      <c r="Y53" s="113" t="s">
        <v>143</v>
      </c>
      <c r="Z53" s="113">
        <v>2016</v>
      </c>
      <c r="AA53" s="113">
        <v>11</v>
      </c>
      <c r="AB53" s="113">
        <v>47</v>
      </c>
      <c r="AC53" s="113">
        <v>6</v>
      </c>
      <c r="AD53" s="113" t="s">
        <v>144</v>
      </c>
    </row>
    <row r="54" spans="1:30" x14ac:dyDescent="0.2">
      <c r="A54" s="135">
        <v>6.43593E+18</v>
      </c>
      <c r="B54" s="113">
        <v>5</v>
      </c>
      <c r="C54" s="136">
        <v>42912</v>
      </c>
      <c r="D54" s="113" t="s">
        <v>150</v>
      </c>
      <c r="E54" s="113">
        <v>4</v>
      </c>
      <c r="F54" s="113" t="s">
        <v>149</v>
      </c>
      <c r="G54" s="113" t="s">
        <v>24</v>
      </c>
      <c r="H54" s="136">
        <v>32827</v>
      </c>
      <c r="I54" s="113">
        <v>80</v>
      </c>
      <c r="J54" s="113">
        <v>180</v>
      </c>
      <c r="K54" s="113">
        <v>24.7</v>
      </c>
      <c r="L54" s="113" t="s">
        <v>2</v>
      </c>
      <c r="M54" s="113" t="s">
        <v>9</v>
      </c>
      <c r="N54" s="113" t="s">
        <v>42</v>
      </c>
      <c r="O54" s="113" t="s">
        <v>23</v>
      </c>
      <c r="P54" s="113" t="s">
        <v>44</v>
      </c>
      <c r="Q54" s="113" t="s">
        <v>142</v>
      </c>
      <c r="R54" s="113">
        <v>15.3</v>
      </c>
      <c r="S54" s="113">
        <v>290</v>
      </c>
      <c r="T54" s="113">
        <v>2.1</v>
      </c>
      <c r="U54" s="113">
        <v>20.100000000000001</v>
      </c>
      <c r="V54" s="113">
        <v>1.26</v>
      </c>
      <c r="W54" s="113">
        <v>15</v>
      </c>
      <c r="X54" s="113">
        <v>221</v>
      </c>
      <c r="Y54" s="113" t="s">
        <v>143</v>
      </c>
      <c r="Z54" s="113">
        <v>2016</v>
      </c>
      <c r="AA54" s="113">
        <v>11</v>
      </c>
      <c r="AB54" s="113">
        <v>47</v>
      </c>
      <c r="AC54" s="113">
        <v>6</v>
      </c>
      <c r="AD54" s="113" t="s">
        <v>144</v>
      </c>
    </row>
    <row r="55" spans="1:30" x14ac:dyDescent="0.2">
      <c r="A55" s="135">
        <v>6.43593E+18</v>
      </c>
      <c r="B55" s="113">
        <v>5</v>
      </c>
      <c r="C55" s="136">
        <v>42912</v>
      </c>
      <c r="D55" s="113" t="s">
        <v>150</v>
      </c>
      <c r="E55" s="113">
        <v>4</v>
      </c>
      <c r="F55" s="113" t="s">
        <v>149</v>
      </c>
      <c r="G55" s="113" t="s">
        <v>24</v>
      </c>
      <c r="H55" s="136">
        <v>32827</v>
      </c>
      <c r="I55" s="113">
        <v>80</v>
      </c>
      <c r="J55" s="113">
        <v>180</v>
      </c>
      <c r="K55" s="113">
        <v>24.7</v>
      </c>
      <c r="L55" s="113" t="s">
        <v>2</v>
      </c>
      <c r="M55" s="113" t="s">
        <v>7</v>
      </c>
      <c r="N55" s="113" t="s">
        <v>42</v>
      </c>
      <c r="O55" s="113" t="s">
        <v>24</v>
      </c>
      <c r="P55" s="113" t="s">
        <v>146</v>
      </c>
      <c r="Q55" s="113" t="s">
        <v>142</v>
      </c>
      <c r="R55" s="113">
        <v>15.6</v>
      </c>
      <c r="S55" s="113">
        <v>256</v>
      </c>
      <c r="T55" s="113">
        <v>1.58</v>
      </c>
      <c r="U55" s="113">
        <v>23.3</v>
      </c>
      <c r="V55" s="113">
        <v>1.46</v>
      </c>
      <c r="W55" s="113">
        <v>15</v>
      </c>
      <c r="X55" s="113">
        <v>221</v>
      </c>
      <c r="Y55" s="113" t="s">
        <v>143</v>
      </c>
      <c r="Z55" s="113">
        <v>2016</v>
      </c>
      <c r="AA55" s="113">
        <v>11</v>
      </c>
      <c r="AB55" s="113">
        <v>47</v>
      </c>
      <c r="AC55" s="113">
        <v>6</v>
      </c>
      <c r="AD55" s="113" t="s">
        <v>144</v>
      </c>
    </row>
    <row r="56" spans="1:30" x14ac:dyDescent="0.2">
      <c r="A56" s="135">
        <v>6.43593E+18</v>
      </c>
      <c r="B56" s="113">
        <v>5</v>
      </c>
      <c r="C56" s="136">
        <v>42912</v>
      </c>
      <c r="D56" s="113" t="s">
        <v>150</v>
      </c>
      <c r="E56" s="113">
        <v>4</v>
      </c>
      <c r="F56" s="113" t="s">
        <v>149</v>
      </c>
      <c r="G56" s="113" t="s">
        <v>24</v>
      </c>
      <c r="H56" s="136">
        <v>32827</v>
      </c>
      <c r="I56" s="113">
        <v>80</v>
      </c>
      <c r="J56" s="113">
        <v>180</v>
      </c>
      <c r="K56" s="113">
        <v>24.7</v>
      </c>
      <c r="L56" s="113" t="s">
        <v>2</v>
      </c>
      <c r="M56" s="113" t="s">
        <v>6</v>
      </c>
      <c r="N56" s="113" t="s">
        <v>42</v>
      </c>
      <c r="O56" s="113" t="s">
        <v>23</v>
      </c>
      <c r="P56" s="113" t="s">
        <v>44</v>
      </c>
      <c r="Q56" s="113" t="s">
        <v>142</v>
      </c>
      <c r="R56" s="113">
        <v>15.9</v>
      </c>
      <c r="S56" s="113">
        <v>310</v>
      </c>
      <c r="T56" s="113">
        <v>1.72</v>
      </c>
      <c r="U56" s="113">
        <v>18</v>
      </c>
      <c r="V56" s="113">
        <v>1.1299999999999999</v>
      </c>
      <c r="W56" s="113">
        <v>15</v>
      </c>
      <c r="X56" s="113">
        <v>221</v>
      </c>
      <c r="Y56" s="113" t="s">
        <v>143</v>
      </c>
      <c r="Z56" s="113">
        <v>2016</v>
      </c>
      <c r="AA56" s="113">
        <v>11</v>
      </c>
      <c r="AB56" s="113">
        <v>47</v>
      </c>
      <c r="AC56" s="113">
        <v>6</v>
      </c>
      <c r="AD56" s="113" t="s">
        <v>144</v>
      </c>
    </row>
    <row r="57" spans="1:30" x14ac:dyDescent="0.2">
      <c r="A57" s="135">
        <v>6.43593E+18</v>
      </c>
      <c r="B57" s="113">
        <v>5</v>
      </c>
      <c r="C57" s="136">
        <v>42912</v>
      </c>
      <c r="D57" s="113" t="s">
        <v>150</v>
      </c>
      <c r="E57" s="113">
        <v>4</v>
      </c>
      <c r="F57" s="113" t="s">
        <v>149</v>
      </c>
      <c r="G57" s="113" t="s">
        <v>24</v>
      </c>
      <c r="H57" s="136">
        <v>32827</v>
      </c>
      <c r="I57" s="113">
        <v>80</v>
      </c>
      <c r="J57" s="113">
        <v>180</v>
      </c>
      <c r="K57" s="113">
        <v>24.7</v>
      </c>
      <c r="L57" s="113" t="s">
        <v>2</v>
      </c>
      <c r="M57" s="113" t="s">
        <v>9</v>
      </c>
      <c r="N57" s="113" t="s">
        <v>42</v>
      </c>
      <c r="O57" s="113" t="s">
        <v>24</v>
      </c>
      <c r="P57" s="113" t="s">
        <v>44</v>
      </c>
      <c r="Q57" s="113" t="s">
        <v>142</v>
      </c>
      <c r="R57" s="113">
        <v>15.8</v>
      </c>
      <c r="S57" s="113">
        <v>301</v>
      </c>
      <c r="T57" s="113">
        <v>1.98</v>
      </c>
      <c r="U57" s="113">
        <v>19.8</v>
      </c>
      <c r="V57" s="113">
        <v>1.25</v>
      </c>
      <c r="W57" s="113">
        <v>15</v>
      </c>
      <c r="X57" s="113">
        <v>221</v>
      </c>
      <c r="Y57" s="113" t="s">
        <v>143</v>
      </c>
      <c r="Z57" s="113">
        <v>2016</v>
      </c>
      <c r="AA57" s="113">
        <v>11</v>
      </c>
      <c r="AB57" s="113">
        <v>47</v>
      </c>
      <c r="AC57" s="113">
        <v>6</v>
      </c>
      <c r="AD57" s="113" t="s">
        <v>144</v>
      </c>
    </row>
    <row r="58" spans="1:30" x14ac:dyDescent="0.2">
      <c r="A58" s="135">
        <v>6.43594E+18</v>
      </c>
      <c r="B58" s="113">
        <v>5</v>
      </c>
      <c r="C58" s="136">
        <v>42912</v>
      </c>
      <c r="D58" s="113" t="s">
        <v>150</v>
      </c>
      <c r="E58" s="113">
        <v>4</v>
      </c>
      <c r="F58" s="113" t="s">
        <v>149</v>
      </c>
      <c r="G58" s="113" t="s">
        <v>24</v>
      </c>
      <c r="H58" s="136">
        <v>32827</v>
      </c>
      <c r="I58" s="113">
        <v>80</v>
      </c>
      <c r="J58" s="113">
        <v>180</v>
      </c>
      <c r="K58" s="113">
        <v>24.7</v>
      </c>
      <c r="L58" s="113" t="s">
        <v>3</v>
      </c>
      <c r="M58" s="113" t="s">
        <v>8</v>
      </c>
      <c r="N58" s="113" t="s">
        <v>42</v>
      </c>
      <c r="O58" s="113" t="s">
        <v>24</v>
      </c>
      <c r="P58" s="113" t="s">
        <v>145</v>
      </c>
      <c r="Q58" s="113" t="s">
        <v>142</v>
      </c>
      <c r="R58" s="113">
        <v>14.5</v>
      </c>
      <c r="S58" s="113">
        <v>246</v>
      </c>
      <c r="T58" s="113">
        <v>1.05</v>
      </c>
      <c r="U58" s="113">
        <v>22.9</v>
      </c>
      <c r="V58" s="113">
        <v>1.41</v>
      </c>
      <c r="W58" s="113">
        <v>15</v>
      </c>
      <c r="X58" s="113">
        <v>221</v>
      </c>
      <c r="Y58" s="113" t="s">
        <v>143</v>
      </c>
      <c r="Z58" s="113">
        <v>2016</v>
      </c>
      <c r="AA58" s="113">
        <v>11</v>
      </c>
      <c r="AB58" s="113">
        <v>47</v>
      </c>
      <c r="AC58" s="113">
        <v>6</v>
      </c>
      <c r="AD58" s="113" t="s">
        <v>144</v>
      </c>
    </row>
    <row r="59" spans="1:30" x14ac:dyDescent="0.2">
      <c r="A59" s="135">
        <v>6.43593E+18</v>
      </c>
      <c r="B59" s="113">
        <v>5</v>
      </c>
      <c r="C59" s="136">
        <v>42912</v>
      </c>
      <c r="D59" s="113" t="s">
        <v>150</v>
      </c>
      <c r="E59" s="113">
        <v>4</v>
      </c>
      <c r="F59" s="113" t="s">
        <v>149</v>
      </c>
      <c r="G59" s="113" t="s">
        <v>24</v>
      </c>
      <c r="H59" s="136">
        <v>32827</v>
      </c>
      <c r="I59" s="113">
        <v>80</v>
      </c>
      <c r="J59" s="113">
        <v>180</v>
      </c>
      <c r="K59" s="113">
        <v>24.7</v>
      </c>
      <c r="L59" s="113" t="s">
        <v>3</v>
      </c>
      <c r="M59" s="113" t="s">
        <v>6</v>
      </c>
      <c r="N59" s="113" t="s">
        <v>42</v>
      </c>
      <c r="O59" s="113" t="s">
        <v>24</v>
      </c>
      <c r="P59" s="113" t="s">
        <v>44</v>
      </c>
      <c r="Q59" s="113" t="s">
        <v>142</v>
      </c>
      <c r="R59" s="113">
        <v>16.399999999999999</v>
      </c>
      <c r="S59" s="113">
        <v>298</v>
      </c>
      <c r="T59" s="113">
        <v>1.34</v>
      </c>
      <c r="U59" s="113">
        <v>18.5</v>
      </c>
      <c r="V59" s="113">
        <v>1.1499999999999999</v>
      </c>
      <c r="W59" s="113">
        <v>15</v>
      </c>
      <c r="X59" s="113">
        <v>221</v>
      </c>
      <c r="Y59" s="113" t="s">
        <v>143</v>
      </c>
      <c r="Z59" s="113">
        <v>2016</v>
      </c>
      <c r="AA59" s="113">
        <v>11</v>
      </c>
      <c r="AB59" s="113">
        <v>47</v>
      </c>
      <c r="AC59" s="113">
        <v>6</v>
      </c>
      <c r="AD59" s="113" t="s">
        <v>144</v>
      </c>
    </row>
    <row r="60" spans="1:30" x14ac:dyDescent="0.2">
      <c r="A60" s="135">
        <v>6.43593E+18</v>
      </c>
      <c r="B60" s="113">
        <v>5</v>
      </c>
      <c r="C60" s="136">
        <v>42912</v>
      </c>
      <c r="D60" s="113" t="s">
        <v>150</v>
      </c>
      <c r="E60" s="113">
        <v>4</v>
      </c>
      <c r="F60" s="113" t="s">
        <v>149</v>
      </c>
      <c r="G60" s="113" t="s">
        <v>24</v>
      </c>
      <c r="H60" s="136">
        <v>32827</v>
      </c>
      <c r="I60" s="113">
        <v>80</v>
      </c>
      <c r="J60" s="113">
        <v>180</v>
      </c>
      <c r="K60" s="113">
        <v>24.7</v>
      </c>
      <c r="L60" s="113" t="s">
        <v>3</v>
      </c>
      <c r="M60" s="113" t="s">
        <v>7</v>
      </c>
      <c r="N60" s="113" t="s">
        <v>42</v>
      </c>
      <c r="O60" s="113" t="s">
        <v>23</v>
      </c>
      <c r="P60" s="113" t="s">
        <v>146</v>
      </c>
      <c r="Q60" s="113" t="s">
        <v>142</v>
      </c>
      <c r="R60" s="113">
        <v>15.1</v>
      </c>
      <c r="S60" s="113">
        <v>262</v>
      </c>
      <c r="T60" s="113">
        <v>1.53</v>
      </c>
      <c r="U60" s="113">
        <v>22.4</v>
      </c>
      <c r="V60" s="113">
        <v>1.39</v>
      </c>
      <c r="W60" s="113">
        <v>15</v>
      </c>
      <c r="X60" s="113">
        <v>221</v>
      </c>
      <c r="Y60" s="113" t="s">
        <v>143</v>
      </c>
      <c r="Z60" s="113">
        <v>2016</v>
      </c>
      <c r="AA60" s="113">
        <v>11</v>
      </c>
      <c r="AB60" s="113">
        <v>47</v>
      </c>
      <c r="AC60" s="113">
        <v>6</v>
      </c>
      <c r="AD60" s="113" t="s">
        <v>144</v>
      </c>
    </row>
    <row r="61" spans="1:30" x14ac:dyDescent="0.2">
      <c r="A61" s="135">
        <v>6.43594E+18</v>
      </c>
      <c r="B61" s="113">
        <v>5</v>
      </c>
      <c r="C61" s="136">
        <v>42912</v>
      </c>
      <c r="D61" s="113" t="s">
        <v>150</v>
      </c>
      <c r="E61" s="113">
        <v>4</v>
      </c>
      <c r="F61" s="113" t="s">
        <v>149</v>
      </c>
      <c r="G61" s="113" t="s">
        <v>24</v>
      </c>
      <c r="H61" s="136">
        <v>32827</v>
      </c>
      <c r="I61" s="113">
        <v>80</v>
      </c>
      <c r="J61" s="113">
        <v>180</v>
      </c>
      <c r="K61" s="113">
        <v>24.7</v>
      </c>
      <c r="L61" s="113" t="s">
        <v>3</v>
      </c>
      <c r="M61" s="113" t="s">
        <v>7</v>
      </c>
      <c r="N61" s="113" t="s">
        <v>42</v>
      </c>
      <c r="O61" s="113" t="s">
        <v>24</v>
      </c>
      <c r="P61" s="113" t="s">
        <v>146</v>
      </c>
      <c r="Q61" s="113" t="s">
        <v>142</v>
      </c>
      <c r="R61" s="113">
        <v>15.6</v>
      </c>
      <c r="S61" s="113">
        <v>265</v>
      </c>
      <c r="T61" s="113">
        <v>1.49</v>
      </c>
      <c r="U61" s="113">
        <v>23.1</v>
      </c>
      <c r="V61" s="113">
        <v>1.44</v>
      </c>
      <c r="W61" s="113">
        <v>15</v>
      </c>
      <c r="X61" s="113">
        <v>221</v>
      </c>
      <c r="Y61" s="113" t="s">
        <v>143</v>
      </c>
      <c r="Z61" s="113">
        <v>2016</v>
      </c>
      <c r="AA61" s="113">
        <v>11</v>
      </c>
      <c r="AB61" s="113">
        <v>47</v>
      </c>
      <c r="AC61" s="113">
        <v>6</v>
      </c>
      <c r="AD61" s="113" t="s">
        <v>144</v>
      </c>
    </row>
    <row r="62" spans="1:30" x14ac:dyDescent="0.2">
      <c r="A62" s="135">
        <v>6.43593E+18</v>
      </c>
      <c r="B62" s="113">
        <v>5</v>
      </c>
      <c r="C62" s="136">
        <v>42912</v>
      </c>
      <c r="D62" s="113" t="s">
        <v>150</v>
      </c>
      <c r="E62" s="113">
        <v>4</v>
      </c>
      <c r="F62" s="113" t="s">
        <v>149</v>
      </c>
      <c r="G62" s="113" t="s">
        <v>24</v>
      </c>
      <c r="H62" s="136">
        <v>32827</v>
      </c>
      <c r="I62" s="113">
        <v>80</v>
      </c>
      <c r="J62" s="113">
        <v>180</v>
      </c>
      <c r="K62" s="113">
        <v>24.7</v>
      </c>
      <c r="L62" s="113" t="s">
        <v>3</v>
      </c>
      <c r="M62" s="113" t="s">
        <v>9</v>
      </c>
      <c r="N62" s="113" t="s">
        <v>42</v>
      </c>
      <c r="O62" s="113" t="s">
        <v>24</v>
      </c>
      <c r="P62" s="113" t="s">
        <v>44</v>
      </c>
      <c r="Q62" s="113" t="s">
        <v>142</v>
      </c>
      <c r="R62" s="113">
        <v>15.6</v>
      </c>
      <c r="S62" s="113">
        <v>297</v>
      </c>
      <c r="T62" s="113">
        <v>1.74</v>
      </c>
      <c r="U62" s="113">
        <v>19.5</v>
      </c>
      <c r="V62" s="113">
        <v>1.21</v>
      </c>
      <c r="W62" s="113">
        <v>15</v>
      </c>
      <c r="X62" s="113">
        <v>221</v>
      </c>
      <c r="Y62" s="113" t="s">
        <v>143</v>
      </c>
      <c r="Z62" s="113">
        <v>2016</v>
      </c>
      <c r="AA62" s="113">
        <v>11</v>
      </c>
      <c r="AB62" s="113">
        <v>47</v>
      </c>
      <c r="AC62" s="113">
        <v>6</v>
      </c>
      <c r="AD62" s="113" t="s">
        <v>144</v>
      </c>
    </row>
    <row r="63" spans="1:30" x14ac:dyDescent="0.2">
      <c r="A63" s="135">
        <v>6.43593E+18</v>
      </c>
      <c r="B63" s="113">
        <v>5</v>
      </c>
      <c r="C63" s="136">
        <v>42912</v>
      </c>
      <c r="D63" s="113" t="s">
        <v>150</v>
      </c>
      <c r="E63" s="113">
        <v>4</v>
      </c>
      <c r="F63" s="113" t="s">
        <v>149</v>
      </c>
      <c r="G63" s="113" t="s">
        <v>24</v>
      </c>
      <c r="H63" s="136">
        <v>32827</v>
      </c>
      <c r="I63" s="113">
        <v>80</v>
      </c>
      <c r="J63" s="113">
        <v>180</v>
      </c>
      <c r="K63" s="113">
        <v>24.7</v>
      </c>
      <c r="L63" s="113" t="s">
        <v>3</v>
      </c>
      <c r="M63" s="113" t="s">
        <v>8</v>
      </c>
      <c r="N63" s="113" t="s">
        <v>42</v>
      </c>
      <c r="O63" s="113" t="s">
        <v>23</v>
      </c>
      <c r="P63" s="113" t="s">
        <v>145</v>
      </c>
      <c r="Q63" s="113" t="s">
        <v>142</v>
      </c>
      <c r="R63" s="113">
        <v>13.9</v>
      </c>
      <c r="S63" s="113">
        <v>234</v>
      </c>
      <c r="T63" s="113">
        <v>1.04</v>
      </c>
      <c r="U63" s="113">
        <v>24.9</v>
      </c>
      <c r="V63" s="113">
        <v>1.52</v>
      </c>
      <c r="W63" s="113">
        <v>15</v>
      </c>
      <c r="X63" s="113">
        <v>221</v>
      </c>
      <c r="Y63" s="113" t="s">
        <v>143</v>
      </c>
      <c r="Z63" s="113">
        <v>2016</v>
      </c>
      <c r="AA63" s="113">
        <v>11</v>
      </c>
      <c r="AB63" s="113">
        <v>47</v>
      </c>
      <c r="AC63" s="113">
        <v>6</v>
      </c>
      <c r="AD63" s="113" t="s">
        <v>144</v>
      </c>
    </row>
    <row r="64" spans="1:30" x14ac:dyDescent="0.2">
      <c r="A64" s="135">
        <v>6.43593E+18</v>
      </c>
      <c r="B64" s="113">
        <v>5</v>
      </c>
      <c r="C64" s="136">
        <v>42912</v>
      </c>
      <c r="D64" s="113" t="s">
        <v>150</v>
      </c>
      <c r="E64" s="113">
        <v>4</v>
      </c>
      <c r="F64" s="113" t="s">
        <v>149</v>
      </c>
      <c r="G64" s="113" t="s">
        <v>24</v>
      </c>
      <c r="H64" s="136">
        <v>32827</v>
      </c>
      <c r="I64" s="113">
        <v>80</v>
      </c>
      <c r="J64" s="113">
        <v>180</v>
      </c>
      <c r="K64" s="113">
        <v>24.7</v>
      </c>
      <c r="L64" s="113" t="s">
        <v>3</v>
      </c>
      <c r="M64" s="113" t="s">
        <v>9</v>
      </c>
      <c r="N64" s="113" t="s">
        <v>42</v>
      </c>
      <c r="O64" s="113" t="s">
        <v>23</v>
      </c>
      <c r="P64" s="113" t="s">
        <v>44</v>
      </c>
      <c r="Q64" s="113" t="s">
        <v>142</v>
      </c>
      <c r="R64" s="113">
        <v>15.8</v>
      </c>
      <c r="S64" s="113">
        <v>306</v>
      </c>
      <c r="T64" s="113">
        <v>1.92</v>
      </c>
      <c r="U64" s="113">
        <v>19.3</v>
      </c>
      <c r="V64" s="113">
        <v>1.21</v>
      </c>
      <c r="W64" s="113">
        <v>15</v>
      </c>
      <c r="X64" s="113">
        <v>221</v>
      </c>
      <c r="Y64" s="113" t="s">
        <v>143</v>
      </c>
      <c r="Z64" s="113">
        <v>2016</v>
      </c>
      <c r="AA64" s="113">
        <v>11</v>
      </c>
      <c r="AB64" s="113">
        <v>47</v>
      </c>
      <c r="AC64" s="113">
        <v>6</v>
      </c>
      <c r="AD64" s="113" t="s">
        <v>144</v>
      </c>
    </row>
    <row r="65" spans="1:30" x14ac:dyDescent="0.2">
      <c r="A65" s="135">
        <v>6.43593E+18</v>
      </c>
      <c r="B65" s="113">
        <v>5</v>
      </c>
      <c r="C65" s="136">
        <v>42912</v>
      </c>
      <c r="D65" s="113" t="s">
        <v>150</v>
      </c>
      <c r="E65" s="113">
        <v>4</v>
      </c>
      <c r="F65" s="113" t="s">
        <v>149</v>
      </c>
      <c r="G65" s="113" t="s">
        <v>24</v>
      </c>
      <c r="H65" s="136">
        <v>32827</v>
      </c>
      <c r="I65" s="113">
        <v>80</v>
      </c>
      <c r="J65" s="113">
        <v>180</v>
      </c>
      <c r="K65" s="113">
        <v>24.7</v>
      </c>
      <c r="L65" s="113" t="s">
        <v>3</v>
      </c>
      <c r="M65" s="113" t="s">
        <v>6</v>
      </c>
      <c r="N65" s="113" t="s">
        <v>42</v>
      </c>
      <c r="O65" s="113" t="s">
        <v>23</v>
      </c>
      <c r="P65" s="113" t="s">
        <v>44</v>
      </c>
      <c r="Q65" s="113" t="s">
        <v>142</v>
      </c>
      <c r="R65" s="113">
        <v>16.3</v>
      </c>
      <c r="S65" s="113">
        <v>317</v>
      </c>
      <c r="T65" s="113">
        <v>1.65</v>
      </c>
      <c r="U65" s="113">
        <v>17.5</v>
      </c>
      <c r="V65" s="113">
        <v>1.0900000000000001</v>
      </c>
      <c r="W65" s="113">
        <v>15</v>
      </c>
      <c r="X65" s="113">
        <v>221</v>
      </c>
      <c r="Y65" s="113" t="s">
        <v>143</v>
      </c>
      <c r="Z65" s="113">
        <v>2016</v>
      </c>
      <c r="AA65" s="113">
        <v>11</v>
      </c>
      <c r="AB65" s="113">
        <v>47</v>
      </c>
      <c r="AC65" s="113">
        <v>6</v>
      </c>
      <c r="AD65" s="113" t="s">
        <v>144</v>
      </c>
    </row>
    <row r="66" spans="1:30" x14ac:dyDescent="0.2">
      <c r="A66" s="135">
        <v>6.43667E+18</v>
      </c>
      <c r="B66" s="113">
        <v>5</v>
      </c>
      <c r="C66" s="136">
        <v>42914</v>
      </c>
      <c r="D66" s="113" t="s">
        <v>151</v>
      </c>
      <c r="E66" s="113">
        <v>5</v>
      </c>
      <c r="F66" s="113" t="s">
        <v>149</v>
      </c>
      <c r="G66" s="113" t="s">
        <v>23</v>
      </c>
      <c r="H66" s="136">
        <v>31309</v>
      </c>
      <c r="I66" s="113">
        <v>91</v>
      </c>
      <c r="J66" s="113">
        <v>198</v>
      </c>
      <c r="K66" s="113">
        <v>23.2</v>
      </c>
      <c r="L66" s="113" t="s">
        <v>2</v>
      </c>
      <c r="M66" s="113" t="s">
        <v>6</v>
      </c>
      <c r="N66" s="113" t="s">
        <v>42</v>
      </c>
      <c r="O66" s="113" t="s">
        <v>24</v>
      </c>
      <c r="P66" s="113" t="s">
        <v>44</v>
      </c>
      <c r="Q66" s="113" t="s">
        <v>142</v>
      </c>
      <c r="R66" s="113">
        <v>14.3</v>
      </c>
      <c r="S66" s="113">
        <v>265</v>
      </c>
      <c r="T66" s="113">
        <v>1.36</v>
      </c>
      <c r="U66" s="113">
        <v>20.7</v>
      </c>
      <c r="V66" s="113">
        <v>1.27</v>
      </c>
      <c r="W66" s="113">
        <v>15</v>
      </c>
      <c r="X66" s="113">
        <v>221</v>
      </c>
      <c r="Y66" s="113" t="s">
        <v>143</v>
      </c>
      <c r="Z66" s="113">
        <v>2016</v>
      </c>
      <c r="AA66" s="113">
        <v>11</v>
      </c>
      <c r="AB66" s="113">
        <v>47</v>
      </c>
      <c r="AC66" s="113">
        <v>6</v>
      </c>
      <c r="AD66" s="113" t="s">
        <v>144</v>
      </c>
    </row>
    <row r="67" spans="1:30" x14ac:dyDescent="0.2">
      <c r="A67" s="135">
        <v>6.43667E+18</v>
      </c>
      <c r="B67" s="113">
        <v>5</v>
      </c>
      <c r="C67" s="136">
        <v>42914</v>
      </c>
      <c r="D67" s="113" t="s">
        <v>151</v>
      </c>
      <c r="E67" s="113">
        <v>5</v>
      </c>
      <c r="F67" s="113" t="s">
        <v>149</v>
      </c>
      <c r="G67" s="113" t="s">
        <v>23</v>
      </c>
      <c r="H67" s="136">
        <v>31309</v>
      </c>
      <c r="I67" s="113">
        <v>91</v>
      </c>
      <c r="J67" s="113">
        <v>198</v>
      </c>
      <c r="K67" s="113">
        <v>23.2</v>
      </c>
      <c r="L67" s="113" t="s">
        <v>2</v>
      </c>
      <c r="M67" s="113" t="s">
        <v>8</v>
      </c>
      <c r="N67" s="113" t="s">
        <v>42</v>
      </c>
      <c r="O67" s="113" t="s">
        <v>24</v>
      </c>
      <c r="P67" s="113" t="s">
        <v>145</v>
      </c>
      <c r="Q67" s="113" t="s">
        <v>142</v>
      </c>
      <c r="R67" s="113">
        <v>14.3</v>
      </c>
      <c r="S67" s="113">
        <v>255</v>
      </c>
      <c r="T67" s="113">
        <v>1.1399999999999999</v>
      </c>
      <c r="U67" s="113">
        <v>20.7</v>
      </c>
      <c r="V67" s="113">
        <v>1.28</v>
      </c>
      <c r="W67" s="113">
        <v>15</v>
      </c>
      <c r="X67" s="113">
        <v>221</v>
      </c>
      <c r="Y67" s="113" t="s">
        <v>143</v>
      </c>
      <c r="Z67" s="113">
        <v>2016</v>
      </c>
      <c r="AA67" s="113">
        <v>11</v>
      </c>
      <c r="AB67" s="113">
        <v>47</v>
      </c>
      <c r="AC67" s="113">
        <v>6</v>
      </c>
      <c r="AD67" s="113" t="s">
        <v>144</v>
      </c>
    </row>
    <row r="68" spans="1:30" x14ac:dyDescent="0.2">
      <c r="A68" s="135">
        <v>6.43667E+18</v>
      </c>
      <c r="B68" s="113">
        <v>5</v>
      </c>
      <c r="C68" s="136">
        <v>42914</v>
      </c>
      <c r="D68" s="113" t="s">
        <v>151</v>
      </c>
      <c r="E68" s="113">
        <v>5</v>
      </c>
      <c r="F68" s="113" t="s">
        <v>149</v>
      </c>
      <c r="G68" s="113" t="s">
        <v>23</v>
      </c>
      <c r="H68" s="136">
        <v>31309</v>
      </c>
      <c r="I68" s="113">
        <v>91</v>
      </c>
      <c r="J68" s="113">
        <v>198</v>
      </c>
      <c r="K68" s="113">
        <v>23.2</v>
      </c>
      <c r="L68" s="113" t="s">
        <v>2</v>
      </c>
      <c r="M68" s="113" t="s">
        <v>8</v>
      </c>
      <c r="N68" s="113" t="s">
        <v>42</v>
      </c>
      <c r="O68" s="113" t="s">
        <v>23</v>
      </c>
      <c r="P68" s="113" t="s">
        <v>145</v>
      </c>
      <c r="Q68" s="113" t="s">
        <v>142</v>
      </c>
      <c r="R68" s="113">
        <v>14.8</v>
      </c>
      <c r="S68" s="113">
        <v>264</v>
      </c>
      <c r="T68" s="113">
        <v>1.1399999999999999</v>
      </c>
      <c r="U68" s="113">
        <v>20.2</v>
      </c>
      <c r="V68" s="113">
        <v>1.25</v>
      </c>
      <c r="W68" s="113">
        <v>15</v>
      </c>
      <c r="X68" s="113">
        <v>221</v>
      </c>
      <c r="Y68" s="113" t="s">
        <v>143</v>
      </c>
      <c r="Z68" s="113">
        <v>2016</v>
      </c>
      <c r="AA68" s="113">
        <v>11</v>
      </c>
      <c r="AB68" s="113">
        <v>47</v>
      </c>
      <c r="AC68" s="113">
        <v>6</v>
      </c>
      <c r="AD68" s="113" t="s">
        <v>144</v>
      </c>
    </row>
    <row r="69" spans="1:30" x14ac:dyDescent="0.2">
      <c r="A69" s="135">
        <v>6.43667E+18</v>
      </c>
      <c r="B69" s="113">
        <v>5</v>
      </c>
      <c r="C69" s="136">
        <v>42914</v>
      </c>
      <c r="D69" s="113" t="s">
        <v>151</v>
      </c>
      <c r="E69" s="113">
        <v>5</v>
      </c>
      <c r="F69" s="113" t="s">
        <v>149</v>
      </c>
      <c r="G69" s="113" t="s">
        <v>23</v>
      </c>
      <c r="H69" s="136">
        <v>31309</v>
      </c>
      <c r="I69" s="113">
        <v>91</v>
      </c>
      <c r="J69" s="113">
        <v>198</v>
      </c>
      <c r="K69" s="113">
        <v>23.2</v>
      </c>
      <c r="L69" s="113" t="s">
        <v>2</v>
      </c>
      <c r="M69" s="113" t="s">
        <v>7</v>
      </c>
      <c r="N69" s="113" t="s">
        <v>42</v>
      </c>
      <c r="O69" s="113" t="s">
        <v>23</v>
      </c>
      <c r="P69" s="113" t="s">
        <v>146</v>
      </c>
      <c r="Q69" s="113" t="s">
        <v>142</v>
      </c>
      <c r="R69" s="113">
        <v>17.3</v>
      </c>
      <c r="S69" s="113">
        <v>292</v>
      </c>
      <c r="T69" s="113">
        <v>1.17</v>
      </c>
      <c r="U69" s="113">
        <v>19.3</v>
      </c>
      <c r="V69" s="113">
        <v>1.22</v>
      </c>
      <c r="W69" s="113">
        <v>15</v>
      </c>
      <c r="X69" s="113">
        <v>221</v>
      </c>
      <c r="Y69" s="113" t="s">
        <v>143</v>
      </c>
      <c r="Z69" s="113">
        <v>2016</v>
      </c>
      <c r="AA69" s="113">
        <v>11</v>
      </c>
      <c r="AB69" s="113">
        <v>47</v>
      </c>
      <c r="AC69" s="113">
        <v>6</v>
      </c>
      <c r="AD69" s="113" t="s">
        <v>144</v>
      </c>
    </row>
    <row r="70" spans="1:30" x14ac:dyDescent="0.2">
      <c r="A70" s="135">
        <v>6.43667E+18</v>
      </c>
      <c r="B70" s="113">
        <v>5</v>
      </c>
      <c r="C70" s="136">
        <v>42914</v>
      </c>
      <c r="D70" s="113" t="s">
        <v>151</v>
      </c>
      <c r="E70" s="113">
        <v>5</v>
      </c>
      <c r="F70" s="113" t="s">
        <v>149</v>
      </c>
      <c r="G70" s="113" t="s">
        <v>23</v>
      </c>
      <c r="H70" s="136">
        <v>31309</v>
      </c>
      <c r="I70" s="113">
        <v>91</v>
      </c>
      <c r="J70" s="113">
        <v>198</v>
      </c>
      <c r="K70" s="113">
        <v>23.2</v>
      </c>
      <c r="L70" s="113" t="s">
        <v>2</v>
      </c>
      <c r="M70" s="113" t="s">
        <v>9</v>
      </c>
      <c r="N70" s="113" t="s">
        <v>42</v>
      </c>
      <c r="O70" s="113" t="s">
        <v>23</v>
      </c>
      <c r="P70" s="113" t="s">
        <v>44</v>
      </c>
      <c r="Q70" s="113" t="s">
        <v>142</v>
      </c>
      <c r="R70" s="113">
        <v>14.8</v>
      </c>
      <c r="S70" s="113">
        <v>262</v>
      </c>
      <c r="T70" s="113">
        <v>1.31</v>
      </c>
      <c r="U70" s="113">
        <v>21.1</v>
      </c>
      <c r="V70" s="113">
        <v>1.3</v>
      </c>
      <c r="W70" s="113">
        <v>15</v>
      </c>
      <c r="X70" s="113">
        <v>221</v>
      </c>
      <c r="Y70" s="113" t="s">
        <v>143</v>
      </c>
      <c r="Z70" s="113">
        <v>2016</v>
      </c>
      <c r="AA70" s="113">
        <v>11</v>
      </c>
      <c r="AB70" s="113">
        <v>47</v>
      </c>
      <c r="AC70" s="113">
        <v>6</v>
      </c>
      <c r="AD70" s="113" t="s">
        <v>144</v>
      </c>
    </row>
    <row r="71" spans="1:30" x14ac:dyDescent="0.2">
      <c r="A71" s="135">
        <v>6.43667E+18</v>
      </c>
      <c r="B71" s="113">
        <v>5</v>
      </c>
      <c r="C71" s="136">
        <v>42914</v>
      </c>
      <c r="D71" s="113" t="s">
        <v>151</v>
      </c>
      <c r="E71" s="113">
        <v>5</v>
      </c>
      <c r="F71" s="113" t="s">
        <v>149</v>
      </c>
      <c r="G71" s="113" t="s">
        <v>23</v>
      </c>
      <c r="H71" s="136">
        <v>31309</v>
      </c>
      <c r="I71" s="113">
        <v>91</v>
      </c>
      <c r="J71" s="113">
        <v>198</v>
      </c>
      <c r="K71" s="113">
        <v>23.2</v>
      </c>
      <c r="L71" s="113" t="s">
        <v>2</v>
      </c>
      <c r="M71" s="113" t="s">
        <v>7</v>
      </c>
      <c r="N71" s="113" t="s">
        <v>42</v>
      </c>
      <c r="O71" s="113" t="s">
        <v>24</v>
      </c>
      <c r="P71" s="113" t="s">
        <v>146</v>
      </c>
      <c r="Q71" s="113" t="s">
        <v>142</v>
      </c>
      <c r="R71" s="113">
        <v>18.5</v>
      </c>
      <c r="S71" s="113">
        <v>316</v>
      </c>
      <c r="T71" s="113">
        <v>1.26</v>
      </c>
      <c r="U71" s="113">
        <v>17.399999999999999</v>
      </c>
      <c r="V71" s="113">
        <v>1.1000000000000001</v>
      </c>
      <c r="W71" s="113">
        <v>15</v>
      </c>
      <c r="X71" s="113">
        <v>221</v>
      </c>
      <c r="Y71" s="113" t="s">
        <v>143</v>
      </c>
      <c r="Z71" s="113">
        <v>2016</v>
      </c>
      <c r="AA71" s="113">
        <v>11</v>
      </c>
      <c r="AB71" s="113">
        <v>47</v>
      </c>
      <c r="AC71" s="113">
        <v>6</v>
      </c>
      <c r="AD71" s="113" t="s">
        <v>144</v>
      </c>
    </row>
    <row r="72" spans="1:30" x14ac:dyDescent="0.2">
      <c r="A72" s="135">
        <v>6.43667E+18</v>
      </c>
      <c r="B72" s="113">
        <v>5</v>
      </c>
      <c r="C72" s="136">
        <v>42914</v>
      </c>
      <c r="D72" s="113" t="s">
        <v>151</v>
      </c>
      <c r="E72" s="113">
        <v>5</v>
      </c>
      <c r="F72" s="113" t="s">
        <v>149</v>
      </c>
      <c r="G72" s="113" t="s">
        <v>23</v>
      </c>
      <c r="H72" s="136">
        <v>31309</v>
      </c>
      <c r="I72" s="113">
        <v>91</v>
      </c>
      <c r="J72" s="113">
        <v>198</v>
      </c>
      <c r="K72" s="113">
        <v>23.2</v>
      </c>
      <c r="L72" s="113" t="s">
        <v>2</v>
      </c>
      <c r="M72" s="113" t="s">
        <v>6</v>
      </c>
      <c r="N72" s="113" t="s">
        <v>42</v>
      </c>
      <c r="O72" s="113" t="s">
        <v>23</v>
      </c>
      <c r="P72" s="113" t="s">
        <v>44</v>
      </c>
      <c r="Q72" s="113" t="s">
        <v>142</v>
      </c>
      <c r="R72" s="113">
        <v>13.6</v>
      </c>
      <c r="S72" s="113">
        <v>242</v>
      </c>
      <c r="T72" s="113">
        <v>1.31</v>
      </c>
      <c r="U72" s="113">
        <v>21.9</v>
      </c>
      <c r="V72" s="113">
        <v>1.33</v>
      </c>
      <c r="W72" s="113">
        <v>15</v>
      </c>
      <c r="X72" s="113">
        <v>221</v>
      </c>
      <c r="Y72" s="113" t="s">
        <v>143</v>
      </c>
      <c r="Z72" s="113">
        <v>2016</v>
      </c>
      <c r="AA72" s="113">
        <v>11</v>
      </c>
      <c r="AB72" s="113">
        <v>47</v>
      </c>
      <c r="AC72" s="113">
        <v>6</v>
      </c>
      <c r="AD72" s="113" t="s">
        <v>144</v>
      </c>
    </row>
    <row r="73" spans="1:30" x14ac:dyDescent="0.2">
      <c r="A73" s="135">
        <v>6.43667E+18</v>
      </c>
      <c r="B73" s="113">
        <v>5</v>
      </c>
      <c r="C73" s="136">
        <v>42914</v>
      </c>
      <c r="D73" s="113" t="s">
        <v>151</v>
      </c>
      <c r="E73" s="113">
        <v>5</v>
      </c>
      <c r="F73" s="113" t="s">
        <v>149</v>
      </c>
      <c r="G73" s="113" t="s">
        <v>23</v>
      </c>
      <c r="H73" s="136">
        <v>31309</v>
      </c>
      <c r="I73" s="113">
        <v>91</v>
      </c>
      <c r="J73" s="113">
        <v>198</v>
      </c>
      <c r="K73" s="113">
        <v>23.2</v>
      </c>
      <c r="L73" s="113" t="s">
        <v>2</v>
      </c>
      <c r="M73" s="113" t="s">
        <v>9</v>
      </c>
      <c r="N73" s="113" t="s">
        <v>42</v>
      </c>
      <c r="O73" s="113" t="s">
        <v>24</v>
      </c>
      <c r="P73" s="113" t="s">
        <v>44</v>
      </c>
      <c r="Q73" s="113" t="s">
        <v>142</v>
      </c>
      <c r="R73" s="113">
        <v>15</v>
      </c>
      <c r="S73" s="113">
        <v>277</v>
      </c>
      <c r="T73" s="113">
        <v>1.46</v>
      </c>
      <c r="U73" s="113">
        <v>21.1</v>
      </c>
      <c r="V73" s="113">
        <v>1.31</v>
      </c>
      <c r="W73" s="113">
        <v>15</v>
      </c>
      <c r="X73" s="113">
        <v>221</v>
      </c>
      <c r="Y73" s="113" t="s">
        <v>143</v>
      </c>
      <c r="Z73" s="113">
        <v>2016</v>
      </c>
      <c r="AA73" s="113">
        <v>11</v>
      </c>
      <c r="AB73" s="113">
        <v>47</v>
      </c>
      <c r="AC73" s="113">
        <v>6</v>
      </c>
      <c r="AD73" s="113" t="s">
        <v>144</v>
      </c>
    </row>
    <row r="74" spans="1:30" x14ac:dyDescent="0.2">
      <c r="A74" s="135">
        <v>6.43667E+18</v>
      </c>
      <c r="B74" s="113">
        <v>5</v>
      </c>
      <c r="C74" s="136">
        <v>42914</v>
      </c>
      <c r="D74" s="113" t="s">
        <v>151</v>
      </c>
      <c r="E74" s="113">
        <v>5</v>
      </c>
      <c r="F74" s="113" t="s">
        <v>149</v>
      </c>
      <c r="G74" s="113" t="s">
        <v>23</v>
      </c>
      <c r="H74" s="136">
        <v>31309</v>
      </c>
      <c r="I74" s="113">
        <v>91</v>
      </c>
      <c r="J74" s="113">
        <v>198</v>
      </c>
      <c r="K74" s="113">
        <v>23.2</v>
      </c>
      <c r="L74" s="113" t="s">
        <v>3</v>
      </c>
      <c r="M74" s="113" t="s">
        <v>8</v>
      </c>
      <c r="N74" s="113" t="s">
        <v>42</v>
      </c>
      <c r="O74" s="113" t="s">
        <v>24</v>
      </c>
      <c r="P74" s="113" t="s">
        <v>145</v>
      </c>
      <c r="Q74" s="113" t="s">
        <v>142</v>
      </c>
      <c r="R74" s="113">
        <v>14.9</v>
      </c>
      <c r="S74" s="113">
        <v>252</v>
      </c>
      <c r="T74" s="113">
        <v>1.1299999999999999</v>
      </c>
      <c r="U74" s="113">
        <v>21.3</v>
      </c>
      <c r="V74" s="113">
        <v>1.3</v>
      </c>
      <c r="W74" s="113">
        <v>15</v>
      </c>
      <c r="X74" s="113">
        <v>221</v>
      </c>
      <c r="Y74" s="113" t="s">
        <v>143</v>
      </c>
      <c r="Z74" s="113">
        <v>2016</v>
      </c>
      <c r="AA74" s="113">
        <v>11</v>
      </c>
      <c r="AB74" s="113">
        <v>47</v>
      </c>
      <c r="AC74" s="113">
        <v>6</v>
      </c>
      <c r="AD74" s="113" t="s">
        <v>144</v>
      </c>
    </row>
    <row r="75" spans="1:30" x14ac:dyDescent="0.2">
      <c r="A75" s="135">
        <v>6.43667E+18</v>
      </c>
      <c r="B75" s="113">
        <v>5</v>
      </c>
      <c r="C75" s="136">
        <v>42914</v>
      </c>
      <c r="D75" s="113" t="s">
        <v>151</v>
      </c>
      <c r="E75" s="113">
        <v>5</v>
      </c>
      <c r="F75" s="113" t="s">
        <v>149</v>
      </c>
      <c r="G75" s="113" t="s">
        <v>23</v>
      </c>
      <c r="H75" s="136">
        <v>31309</v>
      </c>
      <c r="I75" s="113">
        <v>91</v>
      </c>
      <c r="J75" s="113">
        <v>198</v>
      </c>
      <c r="K75" s="113">
        <v>23.2</v>
      </c>
      <c r="L75" s="113" t="s">
        <v>3</v>
      </c>
      <c r="M75" s="113" t="s">
        <v>6</v>
      </c>
      <c r="N75" s="113" t="s">
        <v>42</v>
      </c>
      <c r="O75" s="113" t="s">
        <v>24</v>
      </c>
      <c r="P75" s="113" t="s">
        <v>44</v>
      </c>
      <c r="Q75" s="113" t="s">
        <v>142</v>
      </c>
      <c r="R75" s="113">
        <v>13.8</v>
      </c>
      <c r="S75" s="113">
        <v>250</v>
      </c>
      <c r="T75" s="113">
        <v>1.33</v>
      </c>
      <c r="U75" s="113">
        <v>21.5</v>
      </c>
      <c r="V75" s="113">
        <v>1.3</v>
      </c>
      <c r="W75" s="113">
        <v>15</v>
      </c>
      <c r="X75" s="113">
        <v>221</v>
      </c>
      <c r="Y75" s="113" t="s">
        <v>143</v>
      </c>
      <c r="Z75" s="113">
        <v>2016</v>
      </c>
      <c r="AA75" s="113">
        <v>11</v>
      </c>
      <c r="AB75" s="113">
        <v>47</v>
      </c>
      <c r="AC75" s="113">
        <v>6</v>
      </c>
      <c r="AD75" s="113" t="s">
        <v>144</v>
      </c>
    </row>
    <row r="76" spans="1:30" x14ac:dyDescent="0.2">
      <c r="A76" s="135">
        <v>6.43667E+18</v>
      </c>
      <c r="B76" s="113">
        <v>5</v>
      </c>
      <c r="C76" s="136">
        <v>42914</v>
      </c>
      <c r="D76" s="113" t="s">
        <v>151</v>
      </c>
      <c r="E76" s="113">
        <v>5</v>
      </c>
      <c r="F76" s="113" t="s">
        <v>149</v>
      </c>
      <c r="G76" s="113" t="s">
        <v>23</v>
      </c>
      <c r="H76" s="136">
        <v>31309</v>
      </c>
      <c r="I76" s="113">
        <v>91</v>
      </c>
      <c r="J76" s="113">
        <v>198</v>
      </c>
      <c r="K76" s="113">
        <v>23.2</v>
      </c>
      <c r="L76" s="113" t="s">
        <v>3</v>
      </c>
      <c r="M76" s="113" t="s">
        <v>7</v>
      </c>
      <c r="N76" s="113" t="s">
        <v>42</v>
      </c>
      <c r="O76" s="113" t="s">
        <v>23</v>
      </c>
      <c r="P76" s="113" t="s">
        <v>146</v>
      </c>
      <c r="Q76" s="113" t="s">
        <v>142</v>
      </c>
      <c r="R76" s="113">
        <v>17</v>
      </c>
      <c r="S76" s="113">
        <v>286</v>
      </c>
      <c r="T76" s="113">
        <v>1.17</v>
      </c>
      <c r="U76" s="113">
        <v>20.100000000000001</v>
      </c>
      <c r="V76" s="113">
        <v>1.25</v>
      </c>
      <c r="W76" s="113">
        <v>15</v>
      </c>
      <c r="X76" s="113">
        <v>221</v>
      </c>
      <c r="Y76" s="113" t="s">
        <v>143</v>
      </c>
      <c r="Z76" s="113">
        <v>2016</v>
      </c>
      <c r="AA76" s="113">
        <v>11</v>
      </c>
      <c r="AB76" s="113">
        <v>47</v>
      </c>
      <c r="AC76" s="113">
        <v>6</v>
      </c>
      <c r="AD76" s="113" t="s">
        <v>144</v>
      </c>
    </row>
    <row r="77" spans="1:30" x14ac:dyDescent="0.2">
      <c r="A77" s="135">
        <v>6.43667E+18</v>
      </c>
      <c r="B77" s="113">
        <v>5</v>
      </c>
      <c r="C77" s="136">
        <v>42914</v>
      </c>
      <c r="D77" s="113" t="s">
        <v>151</v>
      </c>
      <c r="E77" s="113">
        <v>5</v>
      </c>
      <c r="F77" s="113" t="s">
        <v>149</v>
      </c>
      <c r="G77" s="113" t="s">
        <v>23</v>
      </c>
      <c r="H77" s="136">
        <v>31309</v>
      </c>
      <c r="I77" s="113">
        <v>91</v>
      </c>
      <c r="J77" s="113">
        <v>198</v>
      </c>
      <c r="K77" s="113">
        <v>23.2</v>
      </c>
      <c r="L77" s="113" t="s">
        <v>3</v>
      </c>
      <c r="M77" s="113" t="s">
        <v>7</v>
      </c>
      <c r="N77" s="113" t="s">
        <v>42</v>
      </c>
      <c r="O77" s="113" t="s">
        <v>24</v>
      </c>
      <c r="P77" s="113" t="s">
        <v>146</v>
      </c>
      <c r="Q77" s="113" t="s">
        <v>142</v>
      </c>
      <c r="R77" s="113">
        <v>18.3</v>
      </c>
      <c r="S77" s="113">
        <v>316</v>
      </c>
      <c r="T77" s="113">
        <v>1.23</v>
      </c>
      <c r="U77" s="113">
        <v>17.3</v>
      </c>
      <c r="V77" s="113">
        <v>1.08</v>
      </c>
      <c r="W77" s="113">
        <v>15</v>
      </c>
      <c r="X77" s="113">
        <v>221</v>
      </c>
      <c r="Y77" s="113" t="s">
        <v>143</v>
      </c>
      <c r="Z77" s="113">
        <v>2016</v>
      </c>
      <c r="AA77" s="113">
        <v>11</v>
      </c>
      <c r="AB77" s="113">
        <v>47</v>
      </c>
      <c r="AC77" s="113">
        <v>6</v>
      </c>
      <c r="AD77" s="113" t="s">
        <v>144</v>
      </c>
    </row>
    <row r="78" spans="1:30" x14ac:dyDescent="0.2">
      <c r="A78" s="135">
        <v>6.43667E+18</v>
      </c>
      <c r="B78" s="113">
        <v>5</v>
      </c>
      <c r="C78" s="136">
        <v>42914</v>
      </c>
      <c r="D78" s="113" t="s">
        <v>151</v>
      </c>
      <c r="E78" s="113">
        <v>5</v>
      </c>
      <c r="F78" s="113" t="s">
        <v>149</v>
      </c>
      <c r="G78" s="113" t="s">
        <v>23</v>
      </c>
      <c r="H78" s="136">
        <v>31309</v>
      </c>
      <c r="I78" s="113">
        <v>91</v>
      </c>
      <c r="J78" s="113">
        <v>198</v>
      </c>
      <c r="K78" s="113">
        <v>23.2</v>
      </c>
      <c r="L78" s="113" t="s">
        <v>3</v>
      </c>
      <c r="M78" s="113" t="s">
        <v>9</v>
      </c>
      <c r="N78" s="113" t="s">
        <v>42</v>
      </c>
      <c r="O78" s="113" t="s">
        <v>24</v>
      </c>
      <c r="P78" s="113" t="s">
        <v>44</v>
      </c>
      <c r="Q78" s="113" t="s">
        <v>142</v>
      </c>
      <c r="R78" s="113">
        <v>15.5</v>
      </c>
      <c r="S78" s="113">
        <v>267</v>
      </c>
      <c r="T78" s="113">
        <v>1.35</v>
      </c>
      <c r="U78" s="113">
        <v>20.100000000000001</v>
      </c>
      <c r="V78" s="113">
        <v>1.22</v>
      </c>
      <c r="W78" s="113">
        <v>15</v>
      </c>
      <c r="X78" s="113">
        <v>221</v>
      </c>
      <c r="Y78" s="113" t="s">
        <v>143</v>
      </c>
      <c r="Z78" s="113">
        <v>2016</v>
      </c>
      <c r="AA78" s="113">
        <v>11</v>
      </c>
      <c r="AB78" s="113">
        <v>47</v>
      </c>
      <c r="AC78" s="113">
        <v>6</v>
      </c>
      <c r="AD78" s="113" t="s">
        <v>144</v>
      </c>
    </row>
    <row r="79" spans="1:30" x14ac:dyDescent="0.2">
      <c r="A79" s="135">
        <v>6.43667E+18</v>
      </c>
      <c r="B79" s="113">
        <v>5</v>
      </c>
      <c r="C79" s="136">
        <v>42914</v>
      </c>
      <c r="D79" s="113" t="s">
        <v>151</v>
      </c>
      <c r="E79" s="113">
        <v>5</v>
      </c>
      <c r="F79" s="113" t="s">
        <v>149</v>
      </c>
      <c r="G79" s="113" t="s">
        <v>23</v>
      </c>
      <c r="H79" s="136">
        <v>31309</v>
      </c>
      <c r="I79" s="113">
        <v>91</v>
      </c>
      <c r="J79" s="113">
        <v>198</v>
      </c>
      <c r="K79" s="113">
        <v>23.2</v>
      </c>
      <c r="L79" s="113" t="s">
        <v>3</v>
      </c>
      <c r="M79" s="113" t="s">
        <v>8</v>
      </c>
      <c r="N79" s="113" t="s">
        <v>42</v>
      </c>
      <c r="O79" s="113" t="s">
        <v>23</v>
      </c>
      <c r="P79" s="113" t="s">
        <v>145</v>
      </c>
      <c r="Q79" s="113" t="s">
        <v>142</v>
      </c>
      <c r="R79" s="113">
        <v>14.9</v>
      </c>
      <c r="S79" s="113">
        <v>260</v>
      </c>
      <c r="T79" s="113">
        <v>1.22</v>
      </c>
      <c r="U79" s="113">
        <v>21</v>
      </c>
      <c r="V79" s="113">
        <v>1.29</v>
      </c>
      <c r="W79" s="113">
        <v>15</v>
      </c>
      <c r="X79" s="113">
        <v>221</v>
      </c>
      <c r="Y79" s="113" t="s">
        <v>143</v>
      </c>
      <c r="Z79" s="113">
        <v>2016</v>
      </c>
      <c r="AA79" s="113">
        <v>11</v>
      </c>
      <c r="AB79" s="113">
        <v>47</v>
      </c>
      <c r="AC79" s="113">
        <v>6</v>
      </c>
      <c r="AD79" s="113" t="s">
        <v>144</v>
      </c>
    </row>
    <row r="80" spans="1:30" x14ac:dyDescent="0.2">
      <c r="A80" s="135">
        <v>6.43667E+18</v>
      </c>
      <c r="B80" s="113">
        <v>5</v>
      </c>
      <c r="C80" s="136">
        <v>42914</v>
      </c>
      <c r="D80" s="113" t="s">
        <v>151</v>
      </c>
      <c r="E80" s="113">
        <v>5</v>
      </c>
      <c r="F80" s="113" t="s">
        <v>149</v>
      </c>
      <c r="G80" s="113" t="s">
        <v>23</v>
      </c>
      <c r="H80" s="136">
        <v>31309</v>
      </c>
      <c r="I80" s="113">
        <v>91</v>
      </c>
      <c r="J80" s="113">
        <v>198</v>
      </c>
      <c r="K80" s="113">
        <v>23.2</v>
      </c>
      <c r="L80" s="113" t="s">
        <v>3</v>
      </c>
      <c r="M80" s="113" t="s">
        <v>9</v>
      </c>
      <c r="N80" s="113" t="s">
        <v>42</v>
      </c>
      <c r="O80" s="113" t="s">
        <v>23</v>
      </c>
      <c r="P80" s="113" t="s">
        <v>44</v>
      </c>
      <c r="Q80" s="113" t="s">
        <v>142</v>
      </c>
      <c r="R80" s="113">
        <v>14.6</v>
      </c>
      <c r="S80" s="113">
        <v>265</v>
      </c>
      <c r="T80" s="113">
        <v>1.34</v>
      </c>
      <c r="U80" s="113">
        <v>21.8</v>
      </c>
      <c r="V80" s="113">
        <v>1.34</v>
      </c>
      <c r="W80" s="113">
        <v>15</v>
      </c>
      <c r="X80" s="113">
        <v>221</v>
      </c>
      <c r="Y80" s="113" t="s">
        <v>143</v>
      </c>
      <c r="Z80" s="113">
        <v>2016</v>
      </c>
      <c r="AA80" s="113">
        <v>11</v>
      </c>
      <c r="AB80" s="113">
        <v>47</v>
      </c>
      <c r="AC80" s="113">
        <v>6</v>
      </c>
      <c r="AD80" s="113" t="s">
        <v>144</v>
      </c>
    </row>
    <row r="81" spans="1:30" x14ac:dyDescent="0.2">
      <c r="A81" s="135">
        <v>6.43667E+18</v>
      </c>
      <c r="B81" s="113">
        <v>5</v>
      </c>
      <c r="C81" s="136">
        <v>42914</v>
      </c>
      <c r="D81" s="113" t="s">
        <v>151</v>
      </c>
      <c r="E81" s="113">
        <v>5</v>
      </c>
      <c r="F81" s="113" t="s">
        <v>149</v>
      </c>
      <c r="G81" s="113" t="s">
        <v>23</v>
      </c>
      <c r="H81" s="136">
        <v>31309</v>
      </c>
      <c r="I81" s="113">
        <v>91</v>
      </c>
      <c r="J81" s="113">
        <v>198</v>
      </c>
      <c r="K81" s="113">
        <v>23.2</v>
      </c>
      <c r="L81" s="113" t="s">
        <v>3</v>
      </c>
      <c r="M81" s="113" t="s">
        <v>6</v>
      </c>
      <c r="N81" s="113" t="s">
        <v>42</v>
      </c>
      <c r="O81" s="113" t="s">
        <v>23</v>
      </c>
      <c r="P81" s="113" t="s">
        <v>44</v>
      </c>
      <c r="Q81" s="113" t="s">
        <v>142</v>
      </c>
      <c r="R81" s="113">
        <v>13.7</v>
      </c>
      <c r="S81" s="113">
        <v>245</v>
      </c>
      <c r="T81" s="113">
        <v>1.41</v>
      </c>
      <c r="U81" s="113">
        <v>21.8</v>
      </c>
      <c r="V81" s="113">
        <v>1.3</v>
      </c>
      <c r="W81" s="113">
        <v>15</v>
      </c>
      <c r="X81" s="113">
        <v>221</v>
      </c>
      <c r="Y81" s="113" t="s">
        <v>143</v>
      </c>
      <c r="Z81" s="113">
        <v>2016</v>
      </c>
      <c r="AA81" s="113">
        <v>11</v>
      </c>
      <c r="AB81" s="113">
        <v>47</v>
      </c>
      <c r="AC81" s="113">
        <v>6</v>
      </c>
      <c r="AD81" s="113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94"/>
  <sheetViews>
    <sheetView topLeftCell="N26" workbookViewId="0">
      <selection activeCell="P24" sqref="P24"/>
    </sheetView>
  </sheetViews>
  <sheetFormatPr baseColWidth="10" defaultRowHeight="16" x14ac:dyDescent="0.2"/>
  <cols>
    <col min="2" max="2" width="22.6640625" customWidth="1"/>
    <col min="13" max="13" width="10.83203125" style="12"/>
  </cols>
  <sheetData>
    <row r="2" spans="2:13" ht="17" thickBot="1" x14ac:dyDescent="0.25">
      <c r="B2" t="s">
        <v>13</v>
      </c>
    </row>
    <row r="3" spans="2:13" x14ac:dyDescent="0.2">
      <c r="B3" s="11"/>
      <c r="C3" s="152" t="s">
        <v>9</v>
      </c>
      <c r="D3" s="152"/>
      <c r="E3" s="152" t="s">
        <v>6</v>
      </c>
      <c r="F3" s="152"/>
      <c r="G3" s="152" t="s">
        <v>8</v>
      </c>
      <c r="H3" s="152"/>
      <c r="I3" s="152" t="s">
        <v>7</v>
      </c>
      <c r="J3" s="152"/>
      <c r="M3" s="12">
        <v>9.9999999999999645E-2</v>
      </c>
    </row>
    <row r="4" spans="2:13" x14ac:dyDescent="0.2">
      <c r="B4" s="2"/>
      <c r="C4" s="3" t="s">
        <v>4</v>
      </c>
      <c r="D4" s="3" t="s">
        <v>5</v>
      </c>
      <c r="E4" s="3" t="s">
        <v>4</v>
      </c>
      <c r="F4" s="3" t="s">
        <v>5</v>
      </c>
      <c r="G4" s="3" t="s">
        <v>4</v>
      </c>
      <c r="H4" s="3" t="s">
        <v>5</v>
      </c>
      <c r="I4" s="3" t="s">
        <v>4</v>
      </c>
      <c r="J4" s="3" t="s">
        <v>5</v>
      </c>
      <c r="M4" s="12">
        <v>0.30000000000000071</v>
      </c>
    </row>
    <row r="5" spans="2:13" x14ac:dyDescent="0.2">
      <c r="B5" s="4" t="s">
        <v>2</v>
      </c>
      <c r="C5" s="70">
        <v>15.84</v>
      </c>
      <c r="D5" s="70">
        <v>15.88</v>
      </c>
      <c r="E5" s="70">
        <v>14.9</v>
      </c>
      <c r="F5" s="70">
        <v>14.52</v>
      </c>
      <c r="G5" s="70">
        <v>15.38</v>
      </c>
      <c r="H5" s="70">
        <v>14.5</v>
      </c>
      <c r="I5" s="70">
        <v>16.18</v>
      </c>
      <c r="J5" s="70">
        <v>16.920000000000002</v>
      </c>
      <c r="M5" s="12">
        <v>0.48000000000000043</v>
      </c>
    </row>
    <row r="6" spans="2:13" x14ac:dyDescent="0.2">
      <c r="B6" s="6" t="s">
        <v>3</v>
      </c>
      <c r="C6" s="18">
        <v>15.74</v>
      </c>
      <c r="D6" s="18">
        <v>15.58</v>
      </c>
      <c r="E6" s="18">
        <v>15.38</v>
      </c>
      <c r="F6" s="18">
        <v>14.56</v>
      </c>
      <c r="G6" s="18">
        <v>14.94</v>
      </c>
      <c r="H6" s="18">
        <v>14.62</v>
      </c>
      <c r="I6" s="18">
        <v>15.86</v>
      </c>
      <c r="J6" s="18">
        <v>17.059999999999999</v>
      </c>
      <c r="M6" s="12">
        <v>4.0000000000000924E-2</v>
      </c>
    </row>
    <row r="7" spans="2:13" x14ac:dyDescent="0.2">
      <c r="B7" s="6" t="s">
        <v>16</v>
      </c>
      <c r="C7" s="7">
        <f>AVERAGE(C5:C6)</f>
        <v>15.79</v>
      </c>
      <c r="D7" s="7">
        <f t="shared" ref="D7:J7" si="0">AVERAGE(D5:D6)</f>
        <v>15.73</v>
      </c>
      <c r="E7" s="7">
        <f t="shared" si="0"/>
        <v>15.14</v>
      </c>
      <c r="F7" s="7">
        <f t="shared" si="0"/>
        <v>14.54</v>
      </c>
      <c r="G7" s="7">
        <f t="shared" si="0"/>
        <v>15.16</v>
      </c>
      <c r="H7" s="7">
        <f t="shared" si="0"/>
        <v>14.559999999999999</v>
      </c>
      <c r="I7" s="7">
        <f t="shared" si="0"/>
        <v>16.02</v>
      </c>
      <c r="J7" s="7">
        <f t="shared" si="0"/>
        <v>16.990000000000002</v>
      </c>
      <c r="M7" s="12">
        <v>0.44000000000000128</v>
      </c>
    </row>
    <row r="8" spans="2:13" x14ac:dyDescent="0.2">
      <c r="B8" s="6" t="s">
        <v>17</v>
      </c>
      <c r="C8" s="18">
        <f>_xlfn.STDEV.P(C5:C6)</f>
        <v>4.9999999999999822E-2</v>
      </c>
      <c r="D8" s="18">
        <f t="shared" ref="D8:J8" si="1">_xlfn.STDEV.P(D5:D6)</f>
        <v>0.15000000000000036</v>
      </c>
      <c r="E8" s="18">
        <f t="shared" si="1"/>
        <v>0.24000000000000021</v>
      </c>
      <c r="F8" s="18">
        <f t="shared" si="1"/>
        <v>2.0000000000000462E-2</v>
      </c>
      <c r="G8" s="18">
        <f t="shared" si="1"/>
        <v>0.22000000000000064</v>
      </c>
      <c r="H8" s="18">
        <f t="shared" si="1"/>
        <v>5.9999999999999609E-2</v>
      </c>
      <c r="I8" s="18">
        <f t="shared" si="1"/>
        <v>0.16000000000000014</v>
      </c>
      <c r="J8" s="18">
        <f t="shared" si="1"/>
        <v>6.9999999999998508E-2</v>
      </c>
      <c r="M8" s="12">
        <v>0.11999999999999922</v>
      </c>
    </row>
    <row r="9" spans="2:13" x14ac:dyDescent="0.2">
      <c r="B9" s="6" t="s">
        <v>21</v>
      </c>
      <c r="C9" s="18">
        <f>(C8/C7)*100</f>
        <v>0.31665611146295014</v>
      </c>
      <c r="D9" s="18">
        <f t="shared" ref="D9:J9" si="2">(D8/D7)*100</f>
        <v>0.95359186268277396</v>
      </c>
      <c r="E9" s="18">
        <f t="shared" si="2"/>
        <v>1.5852047556142681</v>
      </c>
      <c r="F9" s="18">
        <f t="shared" si="2"/>
        <v>0.13755158184319438</v>
      </c>
      <c r="G9" s="18">
        <f t="shared" si="2"/>
        <v>1.4511873350923525</v>
      </c>
      <c r="H9" s="18">
        <f t="shared" si="2"/>
        <v>0.4120879120879094</v>
      </c>
      <c r="I9" s="18">
        <f t="shared" si="2"/>
        <v>0.99875156054931424</v>
      </c>
      <c r="J9" s="18">
        <f t="shared" si="2"/>
        <v>0.4120070629782136</v>
      </c>
      <c r="M9" s="12">
        <v>0.32000000000000028</v>
      </c>
    </row>
    <row r="10" spans="2:13" x14ac:dyDescent="0.2">
      <c r="B10" s="6" t="s">
        <v>11</v>
      </c>
      <c r="C10" s="18">
        <f t="shared" ref="C10:G10" si="3">C5-C6</f>
        <v>9.9999999999999645E-2</v>
      </c>
      <c r="D10" s="18">
        <f t="shared" si="3"/>
        <v>0.30000000000000071</v>
      </c>
      <c r="E10" s="18">
        <f>(E5-E6)*-1</f>
        <v>0.48000000000000043</v>
      </c>
      <c r="F10" s="18">
        <f>(F5-F6)*-1</f>
        <v>4.0000000000000924E-2</v>
      </c>
      <c r="G10" s="18">
        <f t="shared" si="3"/>
        <v>0.44000000000000128</v>
      </c>
      <c r="H10" s="18">
        <f>(H5-H6)*-1</f>
        <v>0.11999999999999922</v>
      </c>
      <c r="I10" s="18">
        <f>(I5-I6)</f>
        <v>0.32000000000000028</v>
      </c>
      <c r="J10" s="18">
        <f>(J5-J6)*-1</f>
        <v>0.13999999999999702</v>
      </c>
      <c r="K10">
        <v>-1</v>
      </c>
      <c r="M10" s="12">
        <v>0.13999999999999702</v>
      </c>
    </row>
    <row r="11" spans="2:13" x14ac:dyDescent="0.2">
      <c r="B11" s="1" t="s">
        <v>12</v>
      </c>
      <c r="C11" s="8">
        <f>(C5-C6)/C5</f>
        <v>6.3131313131312905E-3</v>
      </c>
      <c r="D11" s="8">
        <f>(D5-D6)/D5</f>
        <v>1.8891687657430774E-2</v>
      </c>
      <c r="E11" s="20">
        <f>((E5-E6)/E5)*-1</f>
        <v>3.2214765100671172E-2</v>
      </c>
      <c r="F11" s="20">
        <f>((F5-F6)/F5)*-1</f>
        <v>2.7548209366391823E-3</v>
      </c>
      <c r="G11" s="20">
        <f>(G5-G6)/G5</f>
        <v>2.8608582574772515E-2</v>
      </c>
      <c r="H11" s="20">
        <f>((H5-H6)/H5)*-1</f>
        <v>8.2758620689654637E-3</v>
      </c>
      <c r="I11" s="20">
        <f>((I5-I6)/I5)</f>
        <v>1.9777503090234877E-2</v>
      </c>
      <c r="J11" s="20">
        <f>((J5-J6)/J5)*-1</f>
        <v>8.2742316784868205E-3</v>
      </c>
      <c r="M11" s="12">
        <v>6.0000000000000497E-2</v>
      </c>
    </row>
    <row r="12" spans="2:13" ht="17" thickBot="1" x14ac:dyDescent="0.25">
      <c r="B12" s="9" t="s">
        <v>10</v>
      </c>
      <c r="C12" s="10">
        <v>11</v>
      </c>
      <c r="D12" s="10">
        <v>9</v>
      </c>
      <c r="E12" s="10">
        <v>6</v>
      </c>
      <c r="F12" s="10">
        <v>7</v>
      </c>
      <c r="G12" s="10">
        <v>9</v>
      </c>
      <c r="H12" s="10">
        <v>6</v>
      </c>
      <c r="I12" s="10">
        <v>8</v>
      </c>
      <c r="J12" s="10">
        <v>4</v>
      </c>
      <c r="M12" s="12">
        <v>6.0000000000000497E-2</v>
      </c>
    </row>
    <row r="13" spans="2:13" x14ac:dyDescent="0.2">
      <c r="C13" s="24"/>
      <c r="D13" s="24"/>
      <c r="E13" s="24"/>
      <c r="F13" s="24"/>
      <c r="G13" s="24"/>
      <c r="H13" s="24"/>
      <c r="I13" s="24"/>
      <c r="J13" s="24"/>
      <c r="M13" s="12">
        <v>0.52000000000000135</v>
      </c>
    </row>
    <row r="14" spans="2:13" ht="17" thickBot="1" x14ac:dyDescent="0.25">
      <c r="B14" t="s">
        <v>14</v>
      </c>
      <c r="C14" s="24"/>
      <c r="D14" s="24"/>
      <c r="E14" s="24"/>
      <c r="F14" s="24"/>
      <c r="G14" s="24"/>
      <c r="H14" s="24"/>
      <c r="I14" s="24"/>
      <c r="J14" s="24"/>
      <c r="M14" s="12">
        <v>0.24000000000000021</v>
      </c>
    </row>
    <row r="15" spans="2:13" x14ac:dyDescent="0.2">
      <c r="B15" s="11"/>
      <c r="C15" s="152" t="s">
        <v>9</v>
      </c>
      <c r="D15" s="152"/>
      <c r="E15" s="152" t="s">
        <v>6</v>
      </c>
      <c r="F15" s="152"/>
      <c r="G15" s="152" t="s">
        <v>8</v>
      </c>
      <c r="H15" s="152"/>
      <c r="I15" s="152" t="s">
        <v>7</v>
      </c>
      <c r="J15" s="152"/>
      <c r="M15" s="12">
        <v>0.17999999999999972</v>
      </c>
    </row>
    <row r="16" spans="2:13" x14ac:dyDescent="0.2">
      <c r="B16" s="2"/>
      <c r="C16" s="3" t="s">
        <v>4</v>
      </c>
      <c r="D16" s="3" t="s">
        <v>5</v>
      </c>
      <c r="E16" s="3" t="s">
        <v>4</v>
      </c>
      <c r="F16" s="3" t="s">
        <v>5</v>
      </c>
      <c r="G16" s="3" t="s">
        <v>4</v>
      </c>
      <c r="H16" s="3" t="s">
        <v>5</v>
      </c>
      <c r="I16" s="3" t="s">
        <v>4</v>
      </c>
      <c r="J16" s="3" t="s">
        <v>5</v>
      </c>
      <c r="M16" s="12">
        <v>0.24000000000000021</v>
      </c>
    </row>
    <row r="17" spans="2:13" x14ac:dyDescent="0.2">
      <c r="B17" s="4" t="s">
        <v>2</v>
      </c>
      <c r="C17" s="70">
        <v>12.34</v>
      </c>
      <c r="D17" s="70">
        <v>12.94</v>
      </c>
      <c r="E17" s="70">
        <v>13.22</v>
      </c>
      <c r="F17" s="70">
        <v>13.94</v>
      </c>
      <c r="G17" s="70">
        <v>14.4</v>
      </c>
      <c r="H17" s="70">
        <v>14.58</v>
      </c>
      <c r="I17" s="70">
        <v>13.96</v>
      </c>
      <c r="J17" s="70">
        <v>14.08</v>
      </c>
      <c r="M17" s="12">
        <v>0.14000000000000057</v>
      </c>
    </row>
    <row r="18" spans="2:13" x14ac:dyDescent="0.2">
      <c r="B18" s="6" t="s">
        <v>3</v>
      </c>
      <c r="C18" s="18">
        <v>12.4</v>
      </c>
      <c r="D18" s="18">
        <v>13</v>
      </c>
      <c r="E18" s="18">
        <v>12.7</v>
      </c>
      <c r="F18" s="18">
        <v>13.7</v>
      </c>
      <c r="G18" s="18">
        <v>14.58</v>
      </c>
      <c r="H18" s="18">
        <v>14.34</v>
      </c>
      <c r="I18" s="18">
        <v>13.82</v>
      </c>
      <c r="J18" s="18">
        <v>13.76</v>
      </c>
      <c r="M18" s="12">
        <v>0.32000000000000028</v>
      </c>
    </row>
    <row r="19" spans="2:13" x14ac:dyDescent="0.2">
      <c r="B19" s="6" t="s">
        <v>16</v>
      </c>
      <c r="C19" s="18">
        <f>AVERAGE(C17:C18)</f>
        <v>12.370000000000001</v>
      </c>
      <c r="D19" s="18">
        <f t="shared" ref="D19:J19" si="4">AVERAGE(D17:D18)</f>
        <v>12.969999999999999</v>
      </c>
      <c r="E19" s="18">
        <f t="shared" si="4"/>
        <v>12.96</v>
      </c>
      <c r="F19" s="18">
        <f t="shared" si="4"/>
        <v>13.82</v>
      </c>
      <c r="G19" s="18">
        <f t="shared" si="4"/>
        <v>14.49</v>
      </c>
      <c r="H19" s="18">
        <f t="shared" si="4"/>
        <v>14.46</v>
      </c>
      <c r="I19" s="18">
        <f t="shared" si="4"/>
        <v>13.89</v>
      </c>
      <c r="J19" s="18">
        <f t="shared" si="4"/>
        <v>13.92</v>
      </c>
      <c r="M19" s="12">
        <v>0.53999999999999915</v>
      </c>
    </row>
    <row r="20" spans="2:13" x14ac:dyDescent="0.2">
      <c r="B20" s="6" t="s">
        <v>17</v>
      </c>
      <c r="C20" s="18">
        <f>_xlfn.STDEV.P(C17:C18)</f>
        <v>3.0000000000000249E-2</v>
      </c>
      <c r="D20" s="18">
        <f t="shared" ref="D20:J20" si="5">_xlfn.STDEV.P(D17:D18)</f>
        <v>3.0000000000000249E-2</v>
      </c>
      <c r="E20" s="18">
        <f t="shared" si="5"/>
        <v>0.26000000000000068</v>
      </c>
      <c r="F20" s="18">
        <f t="shared" si="5"/>
        <v>0.12000000000000011</v>
      </c>
      <c r="G20" s="18">
        <f t="shared" si="5"/>
        <v>8.9999999999999858E-2</v>
      </c>
      <c r="H20" s="18">
        <f t="shared" si="5"/>
        <v>0.12000000000000011</v>
      </c>
      <c r="I20" s="18">
        <f t="shared" si="5"/>
        <v>7.0000000000000284E-2</v>
      </c>
      <c r="J20" s="18">
        <f t="shared" si="5"/>
        <v>0.16000000000000014</v>
      </c>
      <c r="M20" s="12">
        <v>0.16000000000000014</v>
      </c>
    </row>
    <row r="21" spans="2:13" x14ac:dyDescent="0.2">
      <c r="B21" s="6" t="s">
        <v>21</v>
      </c>
      <c r="C21" s="18">
        <f>(C20/C19)*100</f>
        <v>0.24252223120452907</v>
      </c>
      <c r="D21" s="18">
        <f t="shared" ref="D21:J21" si="6">(D20/D19)*100</f>
        <v>0.23130300693909217</v>
      </c>
      <c r="E21" s="18">
        <f t="shared" si="6"/>
        <v>2.0061728395061778</v>
      </c>
      <c r="F21" s="18">
        <f t="shared" si="6"/>
        <v>0.86830680173661434</v>
      </c>
      <c r="G21" s="18">
        <f t="shared" si="6"/>
        <v>0.6211180124223592</v>
      </c>
      <c r="H21" s="18">
        <f t="shared" si="6"/>
        <v>0.82987551867219989</v>
      </c>
      <c r="I21" s="18">
        <f t="shared" si="6"/>
        <v>0.50395968322534401</v>
      </c>
      <c r="J21" s="18">
        <f t="shared" si="6"/>
        <v>1.1494252873563229</v>
      </c>
      <c r="M21" s="12">
        <v>0.48000000000000043</v>
      </c>
    </row>
    <row r="22" spans="2:13" x14ac:dyDescent="0.2">
      <c r="B22" s="6" t="s">
        <v>11</v>
      </c>
      <c r="C22" s="71">
        <f>((C17-C18))*-1</f>
        <v>6.0000000000000497E-2</v>
      </c>
      <c r="D22" s="71">
        <f>(D17-D18)*-1</f>
        <v>6.0000000000000497E-2</v>
      </c>
      <c r="E22" s="71">
        <f t="shared" ref="E22:J22" si="7">E17-E18</f>
        <v>0.52000000000000135</v>
      </c>
      <c r="F22" s="71">
        <f t="shared" si="7"/>
        <v>0.24000000000000021</v>
      </c>
      <c r="G22" s="71">
        <f>(G17-G18)*-1</f>
        <v>0.17999999999999972</v>
      </c>
      <c r="H22" s="71">
        <f t="shared" si="7"/>
        <v>0.24000000000000021</v>
      </c>
      <c r="I22" s="71">
        <f t="shared" si="7"/>
        <v>0.14000000000000057</v>
      </c>
      <c r="J22" s="71">
        <f t="shared" si="7"/>
        <v>0.32000000000000028</v>
      </c>
      <c r="M22" s="12">
        <v>0.54000000000000092</v>
      </c>
    </row>
    <row r="23" spans="2:13" x14ac:dyDescent="0.2">
      <c r="B23" s="1" t="s">
        <v>12</v>
      </c>
      <c r="C23" s="20">
        <f>((C17-C18)/C17)*-1</f>
        <v>4.862236628849311E-3</v>
      </c>
      <c r="D23" s="8">
        <f>((D17-D18)/D17)*-1</f>
        <v>4.6367851622875194E-3</v>
      </c>
      <c r="E23" s="8">
        <f t="shared" ref="E23:J23" si="8">(E17-E18)/E17</f>
        <v>3.9334341906202823E-2</v>
      </c>
      <c r="F23" s="8">
        <f t="shared" si="8"/>
        <v>1.7216642754662857E-2</v>
      </c>
      <c r="G23" s="8">
        <f>((G17-G18)/G17)*-1</f>
        <v>1.249999999999998E-2</v>
      </c>
      <c r="H23" s="8">
        <f t="shared" si="8"/>
        <v>1.6460905349794254E-2</v>
      </c>
      <c r="I23" s="8">
        <f t="shared" si="8"/>
        <v>1.0028653295128981E-2</v>
      </c>
      <c r="J23" s="8">
        <f t="shared" si="8"/>
        <v>2.2727272727272749E-2</v>
      </c>
      <c r="M23" s="12">
        <v>0.35999999999999943</v>
      </c>
    </row>
    <row r="24" spans="2:13" ht="17" thickBot="1" x14ac:dyDescent="0.25">
      <c r="B24" s="9" t="s">
        <v>10</v>
      </c>
      <c r="C24" s="10">
        <v>11</v>
      </c>
      <c r="D24" s="10">
        <v>2</v>
      </c>
      <c r="E24" s="10">
        <v>9</v>
      </c>
      <c r="F24" s="10">
        <v>19</v>
      </c>
      <c r="G24" s="10">
        <v>6</v>
      </c>
      <c r="H24" s="10">
        <v>7</v>
      </c>
      <c r="I24" s="10">
        <v>6</v>
      </c>
      <c r="J24" s="10">
        <v>16</v>
      </c>
      <c r="M24" s="12">
        <v>0.30000000000000071</v>
      </c>
    </row>
    <row r="25" spans="2:13" x14ac:dyDescent="0.2">
      <c r="C25" s="24"/>
      <c r="D25" s="24"/>
      <c r="E25" s="24"/>
      <c r="F25" s="24"/>
      <c r="G25" s="24"/>
      <c r="H25" s="24"/>
      <c r="I25" s="24"/>
      <c r="J25" s="24"/>
      <c r="M25" s="12">
        <v>3.9999999999999147E-2</v>
      </c>
    </row>
    <row r="26" spans="2:13" ht="17" thickBot="1" x14ac:dyDescent="0.25">
      <c r="B26" t="s">
        <v>15</v>
      </c>
      <c r="C26" s="24"/>
      <c r="D26" s="24"/>
      <c r="E26" s="24"/>
      <c r="F26" s="24"/>
      <c r="G26" s="24"/>
      <c r="H26" s="24"/>
      <c r="I26" s="24"/>
      <c r="J26" s="24"/>
      <c r="M26" s="12">
        <v>0</v>
      </c>
    </row>
    <row r="27" spans="2:13" x14ac:dyDescent="0.2">
      <c r="B27" s="11"/>
      <c r="C27" s="152" t="s">
        <v>9</v>
      </c>
      <c r="D27" s="152"/>
      <c r="E27" s="152" t="s">
        <v>6</v>
      </c>
      <c r="F27" s="152"/>
      <c r="G27" s="152" t="s">
        <v>8</v>
      </c>
      <c r="H27" s="152"/>
      <c r="I27" s="152" t="s">
        <v>7</v>
      </c>
      <c r="J27" s="152"/>
      <c r="M27" s="12">
        <v>0.12000000000000099</v>
      </c>
    </row>
    <row r="28" spans="2:13" x14ac:dyDescent="0.2">
      <c r="B28" s="2"/>
      <c r="C28" s="3" t="s">
        <v>4</v>
      </c>
      <c r="D28" s="3" t="s">
        <v>5</v>
      </c>
      <c r="E28" s="3" t="s">
        <v>4</v>
      </c>
      <c r="F28" s="3" t="s">
        <v>5</v>
      </c>
      <c r="G28" s="3" t="s">
        <v>4</v>
      </c>
      <c r="H28" s="3" t="s">
        <v>5</v>
      </c>
      <c r="I28" s="3" t="s">
        <v>4</v>
      </c>
      <c r="J28" s="3" t="s">
        <v>5</v>
      </c>
      <c r="M28" s="12">
        <v>0.51999999999999957</v>
      </c>
    </row>
    <row r="29" spans="2:13" x14ac:dyDescent="0.2">
      <c r="B29" s="4" t="s">
        <v>2</v>
      </c>
      <c r="C29" s="70">
        <v>15.32</v>
      </c>
      <c r="D29" s="70">
        <v>15.76</v>
      </c>
      <c r="E29" s="70">
        <v>15.84</v>
      </c>
      <c r="F29" s="70">
        <v>15.88</v>
      </c>
      <c r="G29" s="70">
        <v>14.28</v>
      </c>
      <c r="H29" s="70">
        <v>14.82</v>
      </c>
      <c r="I29" s="70">
        <v>15.2</v>
      </c>
      <c r="J29" s="70">
        <v>15.6</v>
      </c>
      <c r="M29" s="12">
        <v>0.12000000000000099</v>
      </c>
    </row>
    <row r="30" spans="2:13" x14ac:dyDescent="0.2">
      <c r="B30" s="6" t="s">
        <v>3</v>
      </c>
      <c r="C30" s="18">
        <v>15.86</v>
      </c>
      <c r="D30" s="18">
        <v>15.6</v>
      </c>
      <c r="E30" s="18">
        <v>16.32</v>
      </c>
      <c r="F30" s="18">
        <v>16.420000000000002</v>
      </c>
      <c r="G30" s="18">
        <v>13.92</v>
      </c>
      <c r="H30" s="18">
        <v>14.52</v>
      </c>
      <c r="I30" s="18">
        <v>15.16</v>
      </c>
      <c r="J30" s="18">
        <v>15.6</v>
      </c>
      <c r="M30" s="12">
        <v>0.45999999999999908</v>
      </c>
    </row>
    <row r="31" spans="2:13" x14ac:dyDescent="0.2">
      <c r="B31" s="6" t="s">
        <v>16</v>
      </c>
      <c r="C31" s="18">
        <f>AVERAGE(C29:C30)</f>
        <v>15.59</v>
      </c>
      <c r="D31" s="18">
        <f t="shared" ref="D31:J31" si="9">AVERAGE(D29:D30)</f>
        <v>15.68</v>
      </c>
      <c r="E31" s="18">
        <f t="shared" si="9"/>
        <v>16.079999999999998</v>
      </c>
      <c r="F31" s="18">
        <f t="shared" si="9"/>
        <v>16.150000000000002</v>
      </c>
      <c r="G31" s="18">
        <f t="shared" si="9"/>
        <v>14.1</v>
      </c>
      <c r="H31" s="18">
        <f t="shared" si="9"/>
        <v>14.67</v>
      </c>
      <c r="I31" s="18">
        <f t="shared" si="9"/>
        <v>15.18</v>
      </c>
      <c r="J31" s="18">
        <f t="shared" si="9"/>
        <v>15.6</v>
      </c>
      <c r="M31" s="12">
        <v>0.16000000000000014</v>
      </c>
    </row>
    <row r="32" spans="2:13" x14ac:dyDescent="0.2">
      <c r="B32" s="6" t="s">
        <v>17</v>
      </c>
      <c r="C32" s="18">
        <f>_xlfn.STDEV.P(C29:C30)</f>
        <v>0.26999999999999957</v>
      </c>
      <c r="D32" s="18">
        <f t="shared" ref="D32:J32" si="10">_xlfn.STDEV.P(D29:D30)</f>
        <v>8.0000000000000071E-2</v>
      </c>
      <c r="E32" s="18">
        <f t="shared" si="10"/>
        <v>0.24000000000000021</v>
      </c>
      <c r="F32" s="18">
        <f t="shared" si="10"/>
        <v>0.27000000000000046</v>
      </c>
      <c r="G32" s="18">
        <f t="shared" si="10"/>
        <v>0.17999999999999972</v>
      </c>
      <c r="H32" s="18">
        <f t="shared" si="10"/>
        <v>0.15000000000000036</v>
      </c>
      <c r="I32" s="18">
        <f t="shared" si="10"/>
        <v>1.9999999999999574E-2</v>
      </c>
      <c r="J32" s="18">
        <f t="shared" si="10"/>
        <v>0</v>
      </c>
      <c r="M32" s="12">
        <v>0.64000000000000057</v>
      </c>
    </row>
    <row r="33" spans="2:13" x14ac:dyDescent="0.2">
      <c r="B33" s="6" t="s">
        <v>21</v>
      </c>
      <c r="C33" s="18">
        <f>(C32/C31)*100</f>
        <v>1.7318794098781243</v>
      </c>
      <c r="D33" s="18">
        <f t="shared" ref="D33:J33" si="11">(D32/D31)*100</f>
        <v>0.51020408163265352</v>
      </c>
      <c r="E33" s="18">
        <f t="shared" si="11"/>
        <v>1.4925373134328375</v>
      </c>
      <c r="F33" s="18">
        <f t="shared" si="11"/>
        <v>1.6718266253869998</v>
      </c>
      <c r="G33" s="18">
        <f t="shared" si="11"/>
        <v>1.2765957446808491</v>
      </c>
      <c r="H33" s="18">
        <f t="shared" si="11"/>
        <v>1.0224948875255648</v>
      </c>
      <c r="I33" s="18">
        <f t="shared" si="11"/>
        <v>0.13175230566534632</v>
      </c>
      <c r="J33" s="18">
        <f t="shared" si="11"/>
        <v>0</v>
      </c>
      <c r="M33" s="12">
        <v>0.30000000000000071</v>
      </c>
    </row>
    <row r="34" spans="2:13" x14ac:dyDescent="0.2">
      <c r="B34" s="6" t="s">
        <v>11</v>
      </c>
      <c r="C34" s="71">
        <f>((C29-C30))*-1</f>
        <v>0.53999999999999915</v>
      </c>
      <c r="D34" s="71">
        <f t="shared" ref="D34:I34" si="12">D29-D30</f>
        <v>0.16000000000000014</v>
      </c>
      <c r="E34" s="71">
        <f>(E29-E30)*-1</f>
        <v>0.48000000000000043</v>
      </c>
      <c r="F34" s="71">
        <f>(F29-F30)*-1</f>
        <v>0.54000000000000092</v>
      </c>
      <c r="G34" s="71">
        <f>(G29-G30)</f>
        <v>0.35999999999999943</v>
      </c>
      <c r="H34" s="71">
        <f>(H29-H30)</f>
        <v>0.30000000000000071</v>
      </c>
      <c r="I34" s="71">
        <f t="shared" si="12"/>
        <v>3.9999999999999147E-2</v>
      </c>
      <c r="J34" s="71">
        <f>(J29-J30)*-1</f>
        <v>0</v>
      </c>
      <c r="M34" s="12">
        <v>0.27999999999999758</v>
      </c>
    </row>
    <row r="35" spans="2:13" x14ac:dyDescent="0.2">
      <c r="B35" s="1" t="s">
        <v>12</v>
      </c>
      <c r="C35" s="20">
        <f>((C29-C30)/C29)*-1</f>
        <v>3.5248041775456866E-2</v>
      </c>
      <c r="D35" s="20">
        <f t="shared" ref="D35:I35" si="13">(D29-D30)/D29</f>
        <v>1.01522842639594E-2</v>
      </c>
      <c r="E35" s="20">
        <f>((E29-E30)/E29)*-1</f>
        <v>3.0303030303030332E-2</v>
      </c>
      <c r="F35" s="20">
        <f>((F29-F30)/F29)*-1</f>
        <v>3.4005037783375373E-2</v>
      </c>
      <c r="G35" s="20">
        <f>((G29-G30)/G29)</f>
        <v>2.5210084033613408E-2</v>
      </c>
      <c r="H35" s="20">
        <f>((H29-H30)/H29)</f>
        <v>2.0242914979757134E-2</v>
      </c>
      <c r="I35" s="20">
        <f t="shared" si="13"/>
        <v>2.631578947368365E-3</v>
      </c>
      <c r="J35" s="20">
        <f>((J29-J30)/J29)*-1</f>
        <v>0</v>
      </c>
      <c r="M35" s="12">
        <v>0.19999999999999929</v>
      </c>
    </row>
    <row r="36" spans="2:13" ht="17" thickBot="1" x14ac:dyDescent="0.25">
      <c r="B36" s="9" t="s">
        <v>10</v>
      </c>
      <c r="C36" s="10">
        <v>9</v>
      </c>
      <c r="D36" s="10">
        <v>13</v>
      </c>
      <c r="E36" s="10">
        <v>17</v>
      </c>
      <c r="F36" s="10">
        <v>14</v>
      </c>
      <c r="G36" s="10">
        <v>6</v>
      </c>
      <c r="H36" s="10">
        <v>2</v>
      </c>
      <c r="I36" s="10">
        <v>12</v>
      </c>
      <c r="J36" s="10">
        <v>10</v>
      </c>
      <c r="M36" s="12">
        <v>0.40000000000000036</v>
      </c>
    </row>
    <row r="37" spans="2:13" x14ac:dyDescent="0.2">
      <c r="B37" s="1"/>
      <c r="C37" s="25"/>
      <c r="D37" s="25"/>
      <c r="E37" s="25"/>
      <c r="F37" s="25"/>
      <c r="G37" s="25"/>
      <c r="H37" s="25"/>
      <c r="I37" s="25"/>
      <c r="J37" s="25"/>
      <c r="M37" s="12">
        <v>0.11999999999999922</v>
      </c>
    </row>
    <row r="38" spans="2:13" ht="17" thickBot="1" x14ac:dyDescent="0.25">
      <c r="B38" s="26" t="s">
        <v>22</v>
      </c>
      <c r="C38" s="25"/>
      <c r="D38" s="25"/>
      <c r="E38" s="25"/>
      <c r="F38" s="25"/>
      <c r="G38" s="25"/>
      <c r="H38" s="25"/>
      <c r="I38" s="25"/>
      <c r="J38" s="25"/>
      <c r="M38" s="12">
        <v>5.9999999999998721E-2</v>
      </c>
    </row>
    <row r="39" spans="2:13" x14ac:dyDescent="0.2">
      <c r="B39" s="11"/>
      <c r="C39" s="152" t="s">
        <v>9</v>
      </c>
      <c r="D39" s="152"/>
      <c r="E39" s="152" t="s">
        <v>6</v>
      </c>
      <c r="F39" s="152"/>
      <c r="G39" s="152" t="s">
        <v>8</v>
      </c>
      <c r="H39" s="152"/>
      <c r="I39" s="152" t="s">
        <v>7</v>
      </c>
      <c r="J39" s="152"/>
      <c r="M39" s="12">
        <v>4.0000000000000924E-2</v>
      </c>
    </row>
    <row r="40" spans="2:13" x14ac:dyDescent="0.2">
      <c r="B40" s="2"/>
      <c r="C40" s="3" t="s">
        <v>4</v>
      </c>
      <c r="D40" s="3" t="s">
        <v>5</v>
      </c>
      <c r="E40" s="3" t="s">
        <v>4</v>
      </c>
      <c r="F40" s="3" t="s">
        <v>5</v>
      </c>
      <c r="G40" s="3" t="s">
        <v>4</v>
      </c>
      <c r="H40" s="3" t="s">
        <v>5</v>
      </c>
      <c r="I40" s="3" t="s">
        <v>4</v>
      </c>
      <c r="J40" s="3" t="s">
        <v>5</v>
      </c>
      <c r="M40" s="12">
        <v>0.25999999999999979</v>
      </c>
    </row>
    <row r="41" spans="2:13" x14ac:dyDescent="0.2">
      <c r="B41" s="4" t="s">
        <v>2</v>
      </c>
      <c r="C41" s="70">
        <v>14.74</v>
      </c>
      <c r="D41" s="70">
        <v>14.96</v>
      </c>
      <c r="E41" s="70">
        <v>13.6</v>
      </c>
      <c r="F41" s="70">
        <v>14.28</v>
      </c>
      <c r="G41" s="70">
        <v>14.78</v>
      </c>
      <c r="H41" s="70">
        <v>14.34</v>
      </c>
      <c r="I41" s="70">
        <v>17.32</v>
      </c>
      <c r="J41" s="70">
        <v>18.559999999999999</v>
      </c>
      <c r="M41" s="12">
        <v>0.24000000000000021</v>
      </c>
    </row>
    <row r="42" spans="2:13" x14ac:dyDescent="0.2">
      <c r="B42" s="6" t="s">
        <v>3</v>
      </c>
      <c r="C42" s="18">
        <v>14.62</v>
      </c>
      <c r="D42" s="18">
        <v>15.48</v>
      </c>
      <c r="E42" s="18">
        <v>13.72</v>
      </c>
      <c r="F42" s="18">
        <v>13.82</v>
      </c>
      <c r="G42" s="18">
        <v>14.94</v>
      </c>
      <c r="H42" s="18">
        <v>14.98</v>
      </c>
      <c r="I42" s="18">
        <v>17.02</v>
      </c>
      <c r="J42" s="18">
        <v>18.28</v>
      </c>
      <c r="M42" s="12">
        <v>3.9999999999999147E-2</v>
      </c>
    </row>
    <row r="43" spans="2:13" x14ac:dyDescent="0.2">
      <c r="B43" s="6" t="s">
        <v>16</v>
      </c>
      <c r="C43" s="18">
        <f>AVERAGE(C41:C42)</f>
        <v>14.68</v>
      </c>
      <c r="D43" s="18">
        <f t="shared" ref="D43:J43" si="14">AVERAGE(D41:D42)</f>
        <v>15.22</v>
      </c>
      <c r="E43" s="18">
        <f t="shared" si="14"/>
        <v>13.66</v>
      </c>
      <c r="F43" s="18">
        <f t="shared" si="14"/>
        <v>14.05</v>
      </c>
      <c r="G43" s="18">
        <f t="shared" si="14"/>
        <v>14.86</v>
      </c>
      <c r="H43" s="18">
        <f t="shared" si="14"/>
        <v>14.66</v>
      </c>
      <c r="I43" s="18">
        <f t="shared" si="14"/>
        <v>17.170000000000002</v>
      </c>
      <c r="J43" s="18">
        <f t="shared" si="14"/>
        <v>18.420000000000002</v>
      </c>
    </row>
    <row r="44" spans="2:13" x14ac:dyDescent="0.2">
      <c r="B44" s="6" t="s">
        <v>17</v>
      </c>
      <c r="C44" s="18">
        <f>_xlfn.STDEV.P(C41:C42)</f>
        <v>6.0000000000000497E-2</v>
      </c>
      <c r="D44" s="18">
        <f t="shared" ref="D44:J44" si="15">_xlfn.STDEV.P(D41:D42)</f>
        <v>0.25999999999999979</v>
      </c>
      <c r="E44" s="18">
        <f t="shared" si="15"/>
        <v>6.0000000000000497E-2</v>
      </c>
      <c r="F44" s="18">
        <f t="shared" si="15"/>
        <v>0.22999999999999954</v>
      </c>
      <c r="G44" s="18">
        <f t="shared" si="15"/>
        <v>8.0000000000000071E-2</v>
      </c>
      <c r="H44" s="18">
        <f t="shared" si="15"/>
        <v>0.32000000000000028</v>
      </c>
      <c r="I44" s="18">
        <f t="shared" si="15"/>
        <v>0.15000000000000036</v>
      </c>
      <c r="J44" s="18">
        <f t="shared" si="15"/>
        <v>0.13999999999999879</v>
      </c>
    </row>
    <row r="45" spans="2:13" x14ac:dyDescent="0.2">
      <c r="B45" s="6" t="s">
        <v>21</v>
      </c>
      <c r="C45" s="18">
        <f>(C44/C43)*100</f>
        <v>0.40871934604904975</v>
      </c>
      <c r="D45" s="18">
        <f t="shared" ref="D45:J45" si="16">(D44/D43)*100</f>
        <v>1.7082785808147161</v>
      </c>
      <c r="E45" s="18">
        <f t="shared" si="16"/>
        <v>0.4392386530014678</v>
      </c>
      <c r="F45" s="18">
        <f t="shared" si="16"/>
        <v>1.6370106761565801</v>
      </c>
      <c r="G45" s="18">
        <f t="shared" si="16"/>
        <v>0.5383580080753706</v>
      </c>
      <c r="H45" s="18">
        <f t="shared" si="16"/>
        <v>2.1828103683492515</v>
      </c>
      <c r="I45" s="18">
        <f t="shared" si="16"/>
        <v>0.87361677344205202</v>
      </c>
      <c r="J45" s="18">
        <f t="shared" si="16"/>
        <v>0.76004343105319649</v>
      </c>
    </row>
    <row r="46" spans="2:13" x14ac:dyDescent="0.2">
      <c r="B46" s="6" t="s">
        <v>11</v>
      </c>
      <c r="C46" s="50">
        <f>((C41-C42))</f>
        <v>0.12000000000000099</v>
      </c>
      <c r="D46" s="50">
        <f>(D41-D42)*-1</f>
        <v>0.51999999999999957</v>
      </c>
      <c r="E46" s="50">
        <f>(E41-E42)*-1</f>
        <v>0.12000000000000099</v>
      </c>
      <c r="F46" s="50">
        <f>((F41-F42)*-1)*-1</f>
        <v>0.45999999999999908</v>
      </c>
      <c r="G46" s="50">
        <f>((G41-G42)*-1)</f>
        <v>0.16000000000000014</v>
      </c>
      <c r="H46" s="50">
        <f>((H41-H42)*-1)</f>
        <v>0.64000000000000057</v>
      </c>
      <c r="I46" s="50">
        <f>((I41-I42)*-1)*-1</f>
        <v>0.30000000000000071</v>
      </c>
      <c r="J46" s="50">
        <f>(J41-J42)</f>
        <v>0.27999999999999758</v>
      </c>
    </row>
    <row r="47" spans="2:13" x14ac:dyDescent="0.2">
      <c r="B47" s="1" t="s">
        <v>12</v>
      </c>
      <c r="C47" s="20">
        <f>((C41-C42)/C41)</f>
        <v>8.141112618724626E-3</v>
      </c>
      <c r="D47" s="20">
        <f>((D41-D42)/D41)*-1</f>
        <v>3.4759358288770026E-2</v>
      </c>
      <c r="E47" s="20">
        <f>((E41-E42)/E41)*-1</f>
        <v>8.8235294117647786E-3</v>
      </c>
      <c r="F47" s="20">
        <f>((F41-F42)/F41)</f>
        <v>3.2212885154061559E-2</v>
      </c>
      <c r="G47" s="20">
        <f>((G41-G42)/G41)*-1</f>
        <v>1.0825439783491214E-2</v>
      </c>
      <c r="H47" s="20">
        <f>((H41-H42)/H41)*-1</f>
        <v>4.4630404463040486E-2</v>
      </c>
      <c r="I47" s="20">
        <f>((I41-I42)/I41)</f>
        <v>1.7321016166281795E-2</v>
      </c>
      <c r="J47" s="20">
        <f>((J41-J42)/J41)</f>
        <v>1.5086206896551595E-2</v>
      </c>
    </row>
    <row r="48" spans="2:13" ht="17" thickBot="1" x14ac:dyDescent="0.25">
      <c r="B48" s="9" t="s">
        <v>10</v>
      </c>
      <c r="C48" s="10">
        <v>9</v>
      </c>
      <c r="D48" s="10">
        <v>6</v>
      </c>
      <c r="E48" s="10">
        <v>5</v>
      </c>
      <c r="F48" s="10">
        <v>13</v>
      </c>
      <c r="G48" s="10">
        <v>9</v>
      </c>
      <c r="H48" s="10">
        <v>9</v>
      </c>
      <c r="I48" s="10">
        <v>10</v>
      </c>
      <c r="J48" s="10">
        <v>2</v>
      </c>
    </row>
    <row r="49" spans="2:10" x14ac:dyDescent="0.2">
      <c r="B49" s="1"/>
      <c r="C49" s="25"/>
      <c r="D49" s="25"/>
      <c r="E49" s="25"/>
      <c r="F49" s="25"/>
      <c r="G49" s="25"/>
      <c r="H49" s="25"/>
      <c r="I49" s="25"/>
      <c r="J49" s="25"/>
    </row>
    <row r="50" spans="2:10" ht="17" thickBot="1" x14ac:dyDescent="0.25">
      <c r="B50" s="26" t="s">
        <v>30</v>
      </c>
      <c r="C50" s="25"/>
      <c r="D50" s="25"/>
      <c r="E50" s="25"/>
      <c r="F50" s="25"/>
      <c r="G50" s="25"/>
      <c r="H50" s="25"/>
      <c r="I50" s="25"/>
      <c r="J50" s="25"/>
    </row>
    <row r="51" spans="2:10" x14ac:dyDescent="0.2">
      <c r="B51" s="11"/>
      <c r="C51" s="152" t="s">
        <v>9</v>
      </c>
      <c r="D51" s="152"/>
      <c r="E51" s="152" t="s">
        <v>6</v>
      </c>
      <c r="F51" s="152"/>
      <c r="G51" s="152" t="s">
        <v>8</v>
      </c>
      <c r="H51" s="152"/>
      <c r="I51" s="152" t="s">
        <v>7</v>
      </c>
      <c r="J51" s="152"/>
    </row>
    <row r="52" spans="2:10" x14ac:dyDescent="0.2">
      <c r="B52" s="2"/>
      <c r="C52" s="3" t="s">
        <v>4</v>
      </c>
      <c r="D52" s="3" t="s">
        <v>5</v>
      </c>
      <c r="E52" s="3" t="s">
        <v>4</v>
      </c>
      <c r="F52" s="3" t="s">
        <v>5</v>
      </c>
      <c r="G52" s="3" t="s">
        <v>4</v>
      </c>
      <c r="H52" s="3" t="s">
        <v>5</v>
      </c>
      <c r="I52" s="3" t="s">
        <v>4</v>
      </c>
      <c r="J52" s="3" t="s">
        <v>5</v>
      </c>
    </row>
    <row r="53" spans="2:10" x14ac:dyDescent="0.2">
      <c r="B53" s="4" t="s">
        <v>2</v>
      </c>
      <c r="C53" s="70">
        <v>13.84</v>
      </c>
      <c r="D53" s="70">
        <v>13.4</v>
      </c>
      <c r="E53" s="70">
        <v>12.48</v>
      </c>
      <c r="F53" s="70">
        <v>12.86</v>
      </c>
      <c r="G53" s="70">
        <v>13.9</v>
      </c>
      <c r="H53" s="70">
        <v>13.94</v>
      </c>
      <c r="I53" s="70">
        <v>14.66</v>
      </c>
      <c r="J53" s="70">
        <v>15.14</v>
      </c>
    </row>
    <row r="54" spans="2:10" x14ac:dyDescent="0.2">
      <c r="B54" s="6" t="s">
        <v>3</v>
      </c>
      <c r="C54" s="18">
        <v>14.04</v>
      </c>
      <c r="D54" s="18">
        <v>13.8</v>
      </c>
      <c r="E54" s="18">
        <v>12.6</v>
      </c>
      <c r="F54" s="18">
        <v>12.8</v>
      </c>
      <c r="G54" s="18">
        <v>13.86</v>
      </c>
      <c r="H54" s="18">
        <v>14.2</v>
      </c>
      <c r="I54" s="18">
        <v>14.42</v>
      </c>
      <c r="J54" s="18">
        <v>15.18</v>
      </c>
    </row>
    <row r="55" spans="2:10" x14ac:dyDescent="0.2">
      <c r="B55" s="6" t="s">
        <v>16</v>
      </c>
      <c r="C55" s="18">
        <f>AVERAGE(C53:C54)</f>
        <v>13.94</v>
      </c>
      <c r="D55" s="18">
        <f t="shared" ref="D55:J55" si="17">AVERAGE(D53:D54)</f>
        <v>13.600000000000001</v>
      </c>
      <c r="E55" s="18">
        <f t="shared" si="17"/>
        <v>12.54</v>
      </c>
      <c r="F55" s="18">
        <f t="shared" si="17"/>
        <v>12.83</v>
      </c>
      <c r="G55" s="18">
        <f t="shared" si="17"/>
        <v>13.879999999999999</v>
      </c>
      <c r="H55" s="18">
        <f t="shared" si="17"/>
        <v>14.07</v>
      </c>
      <c r="I55" s="18">
        <f t="shared" si="17"/>
        <v>14.54</v>
      </c>
      <c r="J55" s="18">
        <f t="shared" si="17"/>
        <v>15.16</v>
      </c>
    </row>
    <row r="56" spans="2:10" x14ac:dyDescent="0.2">
      <c r="B56" s="6" t="s">
        <v>17</v>
      </c>
      <c r="C56" s="18">
        <f>_xlfn.STDEV.P(C53:C54)</f>
        <v>9.9999999999999645E-2</v>
      </c>
      <c r="D56" s="18">
        <f t="shared" ref="D56:J56" si="18">_xlfn.STDEV.P(D53:D54)</f>
        <v>0.20000000000000018</v>
      </c>
      <c r="E56" s="18">
        <f t="shared" si="18"/>
        <v>5.9999999999999609E-2</v>
      </c>
      <c r="F56" s="18">
        <f t="shared" si="18"/>
        <v>2.9999999999999361E-2</v>
      </c>
      <c r="G56" s="18">
        <f t="shared" si="18"/>
        <v>2.0000000000000462E-2</v>
      </c>
      <c r="H56" s="18">
        <f t="shared" si="18"/>
        <v>0.12999999999999989</v>
      </c>
      <c r="I56" s="18">
        <f t="shared" si="18"/>
        <v>0.12000000000000011</v>
      </c>
      <c r="J56" s="18">
        <f t="shared" si="18"/>
        <v>1.9999999999999574E-2</v>
      </c>
    </row>
    <row r="57" spans="2:10" x14ac:dyDescent="0.2">
      <c r="B57" s="6" t="s">
        <v>21</v>
      </c>
      <c r="C57" s="18">
        <f>(C56/C55)*100</f>
        <v>0.71736011477761585</v>
      </c>
      <c r="D57" s="18">
        <f t="shared" ref="D57:J57" si="19">(D56/D55)*100</f>
        <v>1.4705882352941189</v>
      </c>
      <c r="E57" s="18">
        <f t="shared" si="19"/>
        <v>0.47846889952152805</v>
      </c>
      <c r="F57" s="18">
        <f t="shared" si="19"/>
        <v>0.23382696804364272</v>
      </c>
      <c r="G57" s="18">
        <f t="shared" si="19"/>
        <v>0.14409221902017624</v>
      </c>
      <c r="H57" s="18">
        <f t="shared" si="19"/>
        <v>0.9239516702203262</v>
      </c>
      <c r="I57" s="18">
        <f t="shared" si="19"/>
        <v>0.82530949105914797</v>
      </c>
      <c r="J57" s="18">
        <f t="shared" si="19"/>
        <v>0.13192612137202883</v>
      </c>
    </row>
    <row r="58" spans="2:10" x14ac:dyDescent="0.2">
      <c r="B58" s="6" t="s">
        <v>11</v>
      </c>
      <c r="C58" s="71">
        <f>((C53-C54))*-1</f>
        <v>0.19999999999999929</v>
      </c>
      <c r="D58" s="71">
        <f>(D53-D54)*-1</f>
        <v>0.40000000000000036</v>
      </c>
      <c r="E58" s="71">
        <f>(E53-E54)*-1</f>
        <v>0.11999999999999922</v>
      </c>
      <c r="F58" s="71">
        <f>((F53-F54)*-1)*-1</f>
        <v>5.9999999999998721E-2</v>
      </c>
      <c r="G58" s="71">
        <f>((G53-G54)*-1)*-1</f>
        <v>4.0000000000000924E-2</v>
      </c>
      <c r="H58" s="71">
        <f>(((H53-H54)*-1)*-1)*-1</f>
        <v>0.25999999999999979</v>
      </c>
      <c r="I58" s="71">
        <f>((I53-I54)*-1)*-1</f>
        <v>0.24000000000000021</v>
      </c>
      <c r="J58" s="71">
        <f>(J53-J54)*-1</f>
        <v>3.9999999999999147E-2</v>
      </c>
    </row>
    <row r="59" spans="2:10" x14ac:dyDescent="0.2">
      <c r="B59" s="1" t="s">
        <v>12</v>
      </c>
      <c r="C59" s="20">
        <f>((C53-C54)/C53)*-1</f>
        <v>1.4450867052023071E-2</v>
      </c>
      <c r="D59" s="20">
        <f>((D53-D54)/D53)*-1</f>
        <v>2.9850746268656744E-2</v>
      </c>
      <c r="E59" s="20">
        <f>((E53-E54)/E53)*-1</f>
        <v>9.6153846153845517E-3</v>
      </c>
      <c r="F59" s="20">
        <f>((F53-F54)/F53)</f>
        <v>4.6656298600310049E-3</v>
      </c>
      <c r="G59" s="20">
        <f>((G53-G54)/G53)</f>
        <v>2.8776978417266851E-3</v>
      </c>
      <c r="H59" s="20">
        <f>((H53-H54)/H53)*-1</f>
        <v>1.8651362984218062E-2</v>
      </c>
      <c r="I59" s="20">
        <f>((I53-I54)/I53)</f>
        <v>1.6371077762619386E-2</v>
      </c>
      <c r="J59" s="20">
        <f>((J53-J54)/J53)*-1</f>
        <v>2.6420079260237217E-3</v>
      </c>
    </row>
    <row r="60" spans="2:10" ht="17" thickBot="1" x14ac:dyDescent="0.25">
      <c r="B60" s="9" t="s">
        <v>10</v>
      </c>
      <c r="C60" s="10">
        <v>6</v>
      </c>
      <c r="D60" s="10">
        <v>1</v>
      </c>
      <c r="E60" s="10">
        <v>7</v>
      </c>
      <c r="F60" s="10">
        <v>3</v>
      </c>
      <c r="G60" s="10">
        <v>7</v>
      </c>
      <c r="H60" s="10">
        <v>5</v>
      </c>
      <c r="I60" s="10">
        <v>5</v>
      </c>
      <c r="J60" s="10">
        <v>10</v>
      </c>
    </row>
    <row r="61" spans="2:10" x14ac:dyDescent="0.2">
      <c r="B61" s="1"/>
      <c r="C61" s="25"/>
      <c r="D61" s="25"/>
      <c r="E61" s="25"/>
      <c r="F61" s="25"/>
      <c r="G61" s="25"/>
      <c r="H61" s="25"/>
      <c r="I61" s="25"/>
      <c r="J61" s="25"/>
    </row>
    <row r="62" spans="2:10" x14ac:dyDescent="0.2">
      <c r="B62" t="s">
        <v>18</v>
      </c>
      <c r="C62" s="13">
        <f>AVERAGE(C12,C24,C36,C48,C60)</f>
        <v>9.1999999999999993</v>
      </c>
      <c r="D62" s="13">
        <f t="shared" ref="D62:J62" si="20">AVERAGE(D12,D24,D36,D48,D60)</f>
        <v>6.2</v>
      </c>
      <c r="E62" s="13">
        <f t="shared" si="20"/>
        <v>8.8000000000000007</v>
      </c>
      <c r="F62" s="13">
        <f t="shared" si="20"/>
        <v>11.2</v>
      </c>
      <c r="G62" s="13">
        <f t="shared" si="20"/>
        <v>7.4</v>
      </c>
      <c r="H62" s="13">
        <f t="shared" si="20"/>
        <v>5.8</v>
      </c>
      <c r="I62" s="13">
        <f t="shared" si="20"/>
        <v>8.1999999999999993</v>
      </c>
      <c r="J62" s="13">
        <f t="shared" si="20"/>
        <v>8.4</v>
      </c>
    </row>
    <row r="63" spans="2:10" x14ac:dyDescent="0.2">
      <c r="B63" t="s">
        <v>17</v>
      </c>
      <c r="C63" s="13">
        <f>_xlfn.STDEV.P(C12,C24,C36,C48,C60)</f>
        <v>1.833030277982336</v>
      </c>
      <c r="D63" s="13">
        <f t="shared" ref="D63:J63" si="21">_xlfn.STDEV.P(D12,D24,D36,D48,D60)</f>
        <v>4.4452221541785741</v>
      </c>
      <c r="E63" s="13">
        <f t="shared" si="21"/>
        <v>4.308131845707603</v>
      </c>
      <c r="F63" s="13">
        <f t="shared" si="21"/>
        <v>5.6</v>
      </c>
      <c r="G63" s="13">
        <f t="shared" si="21"/>
        <v>1.3564659966250536</v>
      </c>
      <c r="H63" s="13">
        <f t="shared" si="21"/>
        <v>2.3151673805580453</v>
      </c>
      <c r="I63" s="13">
        <f t="shared" si="21"/>
        <v>2.5612496949731396</v>
      </c>
      <c r="J63" s="13">
        <f t="shared" si="21"/>
        <v>4.963869458396343</v>
      </c>
    </row>
    <row r="64" spans="2:10" x14ac:dyDescent="0.2">
      <c r="C64" s="16"/>
    </row>
    <row r="65" spans="2:10" x14ac:dyDescent="0.2">
      <c r="B65" t="s">
        <v>64</v>
      </c>
      <c r="C65" s="12">
        <f>AVERAGE(C10,C22,C34,C46,C58)</f>
        <v>0.2039999999999999</v>
      </c>
      <c r="D65" s="12">
        <f>AVERAGE(D10,D22,D34,D46,D58)</f>
        <v>0.28800000000000026</v>
      </c>
      <c r="E65" s="12">
        <f t="shared" ref="E65:J65" si="22">AVERAGE(E10,E22,E34,E46,E58)</f>
        <v>0.34400000000000047</v>
      </c>
      <c r="F65" s="12">
        <f t="shared" si="22"/>
        <v>0.26799999999999996</v>
      </c>
      <c r="G65" s="12">
        <f t="shared" si="22"/>
        <v>0.23600000000000029</v>
      </c>
      <c r="H65" s="12">
        <f t="shared" si="22"/>
        <v>0.31200000000000011</v>
      </c>
      <c r="I65" s="12">
        <f t="shared" si="22"/>
        <v>0.20800000000000018</v>
      </c>
      <c r="J65" s="12">
        <f t="shared" si="22"/>
        <v>0.15599999999999881</v>
      </c>
    </row>
    <row r="66" spans="2:10" x14ac:dyDescent="0.2">
      <c r="B66" t="s">
        <v>17</v>
      </c>
      <c r="C66" s="12">
        <f>_xlfn.STDEV.P(C10,C22,C34,C46,C58)</f>
        <v>0.17408044117591109</v>
      </c>
      <c r="D66" s="12">
        <f t="shared" ref="D66:J66" si="23">_xlfn.STDEV.P(D10,D22,D34,D46,D58)</f>
        <v>0.1642437213411822</v>
      </c>
      <c r="E66" s="12">
        <f t="shared" si="23"/>
        <v>0.1834775190588758</v>
      </c>
      <c r="F66" s="12">
        <f t="shared" si="23"/>
        <v>0.20341091416145804</v>
      </c>
      <c r="G66" s="12">
        <f t="shared" si="23"/>
        <v>0.1444437606821424</v>
      </c>
      <c r="H66" s="12">
        <f t="shared" si="23"/>
        <v>0.17463103962354498</v>
      </c>
      <c r="I66" s="12">
        <f t="shared" si="23"/>
        <v>0.10476640682967078</v>
      </c>
      <c r="J66" s="12">
        <f t="shared" si="23"/>
        <v>0.12674383614203868</v>
      </c>
    </row>
    <row r="68" spans="2:10" x14ac:dyDescent="0.2">
      <c r="B68" t="s">
        <v>20</v>
      </c>
      <c r="C68" s="16">
        <f>AVERAGE(C23,C35,C11)</f>
        <v>1.547446990581249E-2</v>
      </c>
      <c r="D68" s="16">
        <f t="shared" ref="D68:J68" si="24">AVERAGE(D23,D35,D11)</f>
        <v>1.1226919027892565E-2</v>
      </c>
      <c r="E68" s="16">
        <f t="shared" si="24"/>
        <v>3.3950712436634778E-2</v>
      </c>
      <c r="F68" s="16">
        <f t="shared" si="24"/>
        <v>1.7992167158225804E-2</v>
      </c>
      <c r="G68" s="16">
        <f t="shared" si="24"/>
        <v>2.21062222027953E-2</v>
      </c>
      <c r="H68" s="16">
        <f t="shared" si="24"/>
        <v>1.4993227466172284E-2</v>
      </c>
      <c r="I68" s="16">
        <f t="shared" si="24"/>
        <v>1.0812578444244075E-2</v>
      </c>
      <c r="J68" s="16">
        <f t="shared" si="24"/>
        <v>1.0333834801919857E-2</v>
      </c>
    </row>
    <row r="69" spans="2:10" x14ac:dyDescent="0.2">
      <c r="B69" t="s">
        <v>17</v>
      </c>
      <c r="C69" s="12">
        <f>_xlfn.STDEV.P(C11,C23,C66)</f>
        <v>7.9430456028535559E-2</v>
      </c>
      <c r="D69" s="12">
        <f t="shared" ref="D69:J69" si="25">_xlfn.STDEV.P(D11,D23,D66)</f>
        <v>7.2114715725527051E-2</v>
      </c>
      <c r="E69" s="12">
        <f t="shared" si="25"/>
        <v>6.9688485122944011E-2</v>
      </c>
      <c r="F69" s="12">
        <f t="shared" si="25"/>
        <v>9.1372448280680543E-2</v>
      </c>
      <c r="G69" s="12">
        <f t="shared" si="25"/>
        <v>5.8771148347430219E-2</v>
      </c>
      <c r="H69" s="12">
        <f t="shared" si="25"/>
        <v>7.6564302248285282E-2</v>
      </c>
      <c r="I69" s="12">
        <f t="shared" si="25"/>
        <v>4.2548528863366027E-2</v>
      </c>
      <c r="J69" s="12">
        <f t="shared" si="25"/>
        <v>5.2771396968356032E-2</v>
      </c>
    </row>
    <row r="70" spans="2:10" x14ac:dyDescent="0.2">
      <c r="C70" s="12"/>
      <c r="D70" s="12"/>
      <c r="E70" s="12"/>
      <c r="F70" s="12"/>
      <c r="G70" s="12"/>
      <c r="H70" s="12"/>
      <c r="I70" s="12"/>
      <c r="J70" s="12"/>
    </row>
    <row r="71" spans="2:10" x14ac:dyDescent="0.2">
      <c r="B71" t="s">
        <v>31</v>
      </c>
      <c r="C71" s="12">
        <f>AVERAGE(C9,C21,C33,C45,C57)</f>
        <v>0.68342744267445388</v>
      </c>
      <c r="D71" s="12">
        <f t="shared" ref="D71:J71" si="26">AVERAGE(D9,D21,D33,D45,D57)</f>
        <v>0.97479315347267081</v>
      </c>
      <c r="E71" s="12">
        <f t="shared" si="26"/>
        <v>1.2003244922152558</v>
      </c>
      <c r="F71" s="12">
        <f t="shared" si="26"/>
        <v>0.90970453063340639</v>
      </c>
      <c r="G71" s="12">
        <f t="shared" si="26"/>
        <v>0.80627026385822165</v>
      </c>
      <c r="H71" s="12">
        <f t="shared" si="26"/>
        <v>1.0742440713710504</v>
      </c>
      <c r="I71" s="12">
        <f t="shared" si="26"/>
        <v>0.66667796278824087</v>
      </c>
      <c r="J71" s="12">
        <f t="shared" si="26"/>
        <v>0.49068038055195229</v>
      </c>
    </row>
    <row r="72" spans="2:10" x14ac:dyDescent="0.2">
      <c r="B72" t="s">
        <v>17</v>
      </c>
      <c r="C72" s="12">
        <f>_xlfn.STDEV.P(C9,C21,C33,C45,C57)</f>
        <v>0.54859568117528168</v>
      </c>
      <c r="D72" s="12">
        <f t="shared" ref="D72:J72" si="27">_xlfn.STDEV.P(D9,D21,D33,D45,D57)</f>
        <v>0.55729412946456336</v>
      </c>
      <c r="E72" s="12">
        <f t="shared" si="27"/>
        <v>0.62979994605025369</v>
      </c>
      <c r="F72" s="12">
        <f t="shared" si="27"/>
        <v>0.65795877447191042</v>
      </c>
      <c r="G72" s="12">
        <f t="shared" si="27"/>
        <v>0.48614034655770039</v>
      </c>
      <c r="H72" s="12">
        <f t="shared" si="27"/>
        <v>0.59200536948460447</v>
      </c>
      <c r="I72" s="12">
        <f t="shared" si="27"/>
        <v>0.31333151919289259</v>
      </c>
      <c r="J72" s="12">
        <f t="shared" si="27"/>
        <v>0.42003872451297569</v>
      </c>
    </row>
    <row r="75" spans="2:10" ht="17" thickBot="1" x14ac:dyDescent="0.25"/>
    <row r="76" spans="2:10" x14ac:dyDescent="0.2">
      <c r="B76" s="11"/>
      <c r="C76" s="152" t="s">
        <v>9</v>
      </c>
      <c r="D76" s="152"/>
      <c r="E76" s="152" t="s">
        <v>6</v>
      </c>
      <c r="F76" s="152"/>
      <c r="G76" s="152" t="s">
        <v>97</v>
      </c>
      <c r="H76" s="152"/>
      <c r="I76" s="152" t="s">
        <v>7</v>
      </c>
      <c r="J76" s="152"/>
    </row>
    <row r="77" spans="2:10" x14ac:dyDescent="0.2">
      <c r="B77" s="2"/>
      <c r="C77" s="3" t="s">
        <v>4</v>
      </c>
      <c r="D77" s="3" t="s">
        <v>5</v>
      </c>
      <c r="E77" s="3" t="s">
        <v>4</v>
      </c>
      <c r="F77" s="3" t="s">
        <v>5</v>
      </c>
      <c r="G77" s="3" t="s">
        <v>4</v>
      </c>
      <c r="H77" s="3" t="s">
        <v>5</v>
      </c>
      <c r="I77" s="3" t="s">
        <v>4</v>
      </c>
      <c r="J77" s="3" t="s">
        <v>5</v>
      </c>
    </row>
    <row r="78" spans="2:10" x14ac:dyDescent="0.2">
      <c r="B78" s="161" t="s">
        <v>10</v>
      </c>
      <c r="C78" s="159" t="s">
        <v>55</v>
      </c>
      <c r="D78" s="159" t="s">
        <v>56</v>
      </c>
      <c r="E78" s="159" t="s">
        <v>57</v>
      </c>
      <c r="F78" s="159" t="s">
        <v>58</v>
      </c>
      <c r="G78" s="159" t="s">
        <v>59</v>
      </c>
      <c r="H78" s="159" t="s">
        <v>60</v>
      </c>
      <c r="I78" s="159" t="s">
        <v>61</v>
      </c>
      <c r="J78" s="159" t="s">
        <v>62</v>
      </c>
    </row>
    <row r="79" spans="2:10" x14ac:dyDescent="0.2">
      <c r="B79" s="145"/>
      <c r="C79" s="160"/>
      <c r="D79" s="160"/>
      <c r="E79" s="160"/>
      <c r="F79" s="160"/>
      <c r="G79" s="160"/>
      <c r="H79" s="160"/>
      <c r="I79" s="160"/>
      <c r="J79" s="160"/>
    </row>
    <row r="80" spans="2:10" x14ac:dyDescent="0.2">
      <c r="B80" s="153" t="s">
        <v>115</v>
      </c>
      <c r="C80" s="145" t="s">
        <v>114</v>
      </c>
      <c r="D80" s="145" t="s">
        <v>82</v>
      </c>
      <c r="E80" s="145" t="s">
        <v>83</v>
      </c>
      <c r="F80" s="145" t="s">
        <v>84</v>
      </c>
      <c r="G80" s="145" t="s">
        <v>85</v>
      </c>
      <c r="H80" s="145" t="s">
        <v>86</v>
      </c>
      <c r="I80" s="145" t="s">
        <v>87</v>
      </c>
      <c r="J80" s="145" t="s">
        <v>88</v>
      </c>
    </row>
    <row r="81" spans="2:10" x14ac:dyDescent="0.2">
      <c r="B81" s="154"/>
      <c r="C81" s="145"/>
      <c r="D81" s="145"/>
      <c r="E81" s="145"/>
      <c r="F81" s="145"/>
      <c r="G81" s="145"/>
      <c r="H81" s="145"/>
      <c r="I81" s="145"/>
      <c r="J81" s="145"/>
    </row>
    <row r="82" spans="2:10" x14ac:dyDescent="0.2">
      <c r="B82" s="144" t="s">
        <v>81</v>
      </c>
      <c r="C82" s="144" t="s">
        <v>89</v>
      </c>
      <c r="D82" s="144" t="s">
        <v>90</v>
      </c>
      <c r="E82" s="144" t="s">
        <v>91</v>
      </c>
      <c r="F82" s="144" t="s">
        <v>92</v>
      </c>
      <c r="G82" s="144" t="s">
        <v>93</v>
      </c>
      <c r="H82" s="144" t="s">
        <v>94</v>
      </c>
      <c r="I82" s="144" t="s">
        <v>95</v>
      </c>
      <c r="J82" s="144" t="s">
        <v>96</v>
      </c>
    </row>
    <row r="83" spans="2:10" ht="17" thickBot="1" x14ac:dyDescent="0.25">
      <c r="B83" s="151"/>
      <c r="C83" s="151"/>
      <c r="D83" s="151"/>
      <c r="E83" s="151"/>
      <c r="F83" s="151"/>
      <c r="G83" s="151"/>
      <c r="H83" s="151"/>
      <c r="I83" s="151"/>
      <c r="J83" s="151"/>
    </row>
    <row r="85" spans="2:10" ht="17" thickBot="1" x14ac:dyDescent="0.25"/>
    <row r="86" spans="2:10" ht="17" thickBot="1" x14ac:dyDescent="0.25">
      <c r="B86" s="11"/>
      <c r="C86" s="2"/>
      <c r="D86" s="161" t="s">
        <v>10</v>
      </c>
      <c r="E86" s="145"/>
      <c r="F86" s="153" t="s">
        <v>115</v>
      </c>
      <c r="G86" s="154"/>
      <c r="H86" s="144" t="s">
        <v>81</v>
      </c>
      <c r="I86" s="151"/>
    </row>
    <row r="87" spans="2:10" ht="17" thickBot="1" x14ac:dyDescent="0.25">
      <c r="B87" s="152" t="s">
        <v>9</v>
      </c>
      <c r="C87" s="3" t="s">
        <v>4</v>
      </c>
      <c r="D87" s="159" t="s">
        <v>55</v>
      </c>
      <c r="E87" s="160"/>
      <c r="F87" s="145" t="s">
        <v>114</v>
      </c>
      <c r="G87" s="145"/>
      <c r="H87" s="144" t="s">
        <v>89</v>
      </c>
      <c r="I87" s="151"/>
    </row>
    <row r="88" spans="2:10" ht="17" thickBot="1" x14ac:dyDescent="0.25">
      <c r="B88" s="152"/>
      <c r="C88" s="3" t="s">
        <v>5</v>
      </c>
      <c r="D88" s="159" t="s">
        <v>56</v>
      </c>
      <c r="E88" s="160"/>
      <c r="F88" s="145" t="s">
        <v>82</v>
      </c>
      <c r="G88" s="145"/>
      <c r="H88" s="144" t="s">
        <v>90</v>
      </c>
      <c r="I88" s="151"/>
    </row>
    <row r="89" spans="2:10" ht="17" thickBot="1" x14ac:dyDescent="0.25">
      <c r="B89" s="152" t="s">
        <v>6</v>
      </c>
      <c r="C89" s="3" t="s">
        <v>4</v>
      </c>
      <c r="D89" s="159" t="s">
        <v>57</v>
      </c>
      <c r="E89" s="160"/>
      <c r="F89" s="145" t="s">
        <v>83</v>
      </c>
      <c r="G89" s="145"/>
      <c r="H89" s="144" t="s">
        <v>91</v>
      </c>
      <c r="I89" s="151"/>
    </row>
    <row r="90" spans="2:10" ht="17" thickBot="1" x14ac:dyDescent="0.25">
      <c r="B90" s="152"/>
      <c r="C90" s="3" t="s">
        <v>5</v>
      </c>
      <c r="D90" s="159" t="s">
        <v>58</v>
      </c>
      <c r="E90" s="160"/>
      <c r="F90" s="145" t="s">
        <v>84</v>
      </c>
      <c r="G90" s="145"/>
      <c r="H90" s="144" t="s">
        <v>92</v>
      </c>
      <c r="I90" s="151"/>
    </row>
    <row r="91" spans="2:10" ht="17" thickBot="1" x14ac:dyDescent="0.25">
      <c r="B91" s="152" t="s">
        <v>97</v>
      </c>
      <c r="C91" s="3" t="s">
        <v>4</v>
      </c>
      <c r="D91" s="159" t="s">
        <v>59</v>
      </c>
      <c r="E91" s="160"/>
      <c r="F91" s="145" t="s">
        <v>85</v>
      </c>
      <c r="G91" s="145"/>
      <c r="H91" s="144" t="s">
        <v>93</v>
      </c>
      <c r="I91" s="151"/>
    </row>
    <row r="92" spans="2:10" ht="17" thickBot="1" x14ac:dyDescent="0.25">
      <c r="B92" s="152"/>
      <c r="C92" s="3" t="s">
        <v>5</v>
      </c>
      <c r="D92" s="159" t="s">
        <v>60</v>
      </c>
      <c r="E92" s="160"/>
      <c r="F92" s="145" t="s">
        <v>86</v>
      </c>
      <c r="G92" s="145"/>
      <c r="H92" s="144" t="s">
        <v>94</v>
      </c>
      <c r="I92" s="151"/>
    </row>
    <row r="93" spans="2:10" ht="17" thickBot="1" x14ac:dyDescent="0.25">
      <c r="B93" s="152" t="s">
        <v>7</v>
      </c>
      <c r="C93" s="3" t="s">
        <v>4</v>
      </c>
      <c r="D93" s="159" t="s">
        <v>61</v>
      </c>
      <c r="E93" s="160"/>
      <c r="F93" s="145" t="s">
        <v>87</v>
      </c>
      <c r="G93" s="145"/>
      <c r="H93" s="144" t="s">
        <v>95</v>
      </c>
      <c r="I93" s="151"/>
    </row>
    <row r="94" spans="2:10" ht="17" thickBot="1" x14ac:dyDescent="0.25">
      <c r="B94" s="152"/>
      <c r="C94" s="3" t="s">
        <v>5</v>
      </c>
      <c r="D94" s="159" t="s">
        <v>62</v>
      </c>
      <c r="E94" s="160"/>
      <c r="F94" s="145" t="s">
        <v>88</v>
      </c>
      <c r="G94" s="145"/>
      <c r="H94" s="144" t="s">
        <v>96</v>
      </c>
      <c r="I94" s="151"/>
    </row>
  </sheetData>
  <mergeCells count="82">
    <mergeCell ref="C3:D3"/>
    <mergeCell ref="E3:F3"/>
    <mergeCell ref="G3:H3"/>
    <mergeCell ref="I3:J3"/>
    <mergeCell ref="C15:D15"/>
    <mergeCell ref="E15:F15"/>
    <mergeCell ref="G15:H15"/>
    <mergeCell ref="I15:J15"/>
    <mergeCell ref="C27:D27"/>
    <mergeCell ref="E27:F27"/>
    <mergeCell ref="G27:H27"/>
    <mergeCell ref="I27:J27"/>
    <mergeCell ref="C39:D39"/>
    <mergeCell ref="E39:F39"/>
    <mergeCell ref="G39:H39"/>
    <mergeCell ref="I39:J39"/>
    <mergeCell ref="C76:D76"/>
    <mergeCell ref="E76:F76"/>
    <mergeCell ref="G76:H76"/>
    <mergeCell ref="I76:J76"/>
    <mergeCell ref="C51:D51"/>
    <mergeCell ref="E51:F51"/>
    <mergeCell ref="G51:H51"/>
    <mergeCell ref="I51:J51"/>
    <mergeCell ref="J80:J81"/>
    <mergeCell ref="B82:B83"/>
    <mergeCell ref="C82:C83"/>
    <mergeCell ref="D82:D83"/>
    <mergeCell ref="E82:E83"/>
    <mergeCell ref="F82:F83"/>
    <mergeCell ref="G82:G83"/>
    <mergeCell ref="H82:H83"/>
    <mergeCell ref="B80:B81"/>
    <mergeCell ref="C80:C81"/>
    <mergeCell ref="D80:D81"/>
    <mergeCell ref="E80:E81"/>
    <mergeCell ref="F80:F81"/>
    <mergeCell ref="G80:G81"/>
    <mergeCell ref="F78:F79"/>
    <mergeCell ref="G78:G79"/>
    <mergeCell ref="H78:H79"/>
    <mergeCell ref="I78:I79"/>
    <mergeCell ref="H80:H81"/>
    <mergeCell ref="I80:I81"/>
    <mergeCell ref="J78:J79"/>
    <mergeCell ref="D86:E86"/>
    <mergeCell ref="F86:G86"/>
    <mergeCell ref="H86:I86"/>
    <mergeCell ref="B87:B88"/>
    <mergeCell ref="D87:E87"/>
    <mergeCell ref="F87:G87"/>
    <mergeCell ref="H87:I87"/>
    <mergeCell ref="D88:E88"/>
    <mergeCell ref="F88:G88"/>
    <mergeCell ref="I82:I83"/>
    <mergeCell ref="J82:J83"/>
    <mergeCell ref="B78:B79"/>
    <mergeCell ref="C78:C79"/>
    <mergeCell ref="D78:D79"/>
    <mergeCell ref="E78:E79"/>
    <mergeCell ref="H88:I88"/>
    <mergeCell ref="B89:B90"/>
    <mergeCell ref="D89:E89"/>
    <mergeCell ref="F89:G89"/>
    <mergeCell ref="H89:I89"/>
    <mergeCell ref="D90:E90"/>
    <mergeCell ref="F90:G90"/>
    <mergeCell ref="H90:I90"/>
    <mergeCell ref="B91:B92"/>
    <mergeCell ref="D91:E91"/>
    <mergeCell ref="F91:G91"/>
    <mergeCell ref="H91:I91"/>
    <mergeCell ref="D92:E92"/>
    <mergeCell ref="F92:G92"/>
    <mergeCell ref="H92:I92"/>
    <mergeCell ref="B93:B94"/>
    <mergeCell ref="D93:E93"/>
    <mergeCell ref="F93:G93"/>
    <mergeCell ref="H93:I93"/>
    <mergeCell ref="D94:E94"/>
    <mergeCell ref="F94:G94"/>
    <mergeCell ref="H94:I94"/>
  </mergeCells>
  <pageMargins left="0.7" right="0.7" top="0.75" bottom="0.75" header="0.3" footer="0.3"/>
  <ignoredErrors>
    <ignoredError sqref="G10:G11 I10:I11 G22:G23 I34:I35 G34:G35 D35 F47 G46 I47 F59 H58:H59 I59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K60"/>
  <sheetViews>
    <sheetView topLeftCell="A17" workbookViewId="0">
      <selection activeCell="O29" sqref="O29"/>
    </sheetView>
  </sheetViews>
  <sheetFormatPr baseColWidth="10" defaultRowHeight="16" x14ac:dyDescent="0.2"/>
  <cols>
    <col min="1" max="1" width="14.5" customWidth="1"/>
    <col min="2" max="2" width="8.6640625" customWidth="1"/>
    <col min="3" max="3" width="7.83203125" customWidth="1"/>
    <col min="4" max="4" width="8.83203125" customWidth="1"/>
    <col min="5" max="5" width="7.83203125" customWidth="1"/>
    <col min="6" max="6" width="6.5" customWidth="1"/>
    <col min="7" max="7" width="8.1640625" customWidth="1"/>
    <col min="8" max="9" width="7.6640625" customWidth="1"/>
    <col min="10" max="11" width="8.33203125" customWidth="1"/>
  </cols>
  <sheetData>
    <row r="3" spans="1:2" x14ac:dyDescent="0.2">
      <c r="A3" t="s">
        <v>0</v>
      </c>
      <c r="B3" t="s">
        <v>23</v>
      </c>
    </row>
    <row r="4" spans="1:2" x14ac:dyDescent="0.2">
      <c r="B4" t="s">
        <v>24</v>
      </c>
    </row>
    <row r="5" spans="1:2" x14ac:dyDescent="0.2">
      <c r="A5" t="s">
        <v>1</v>
      </c>
      <c r="B5" t="s">
        <v>25</v>
      </c>
    </row>
    <row r="6" spans="1:2" x14ac:dyDescent="0.2">
      <c r="B6" t="s">
        <v>5</v>
      </c>
    </row>
    <row r="7" spans="1:2" x14ac:dyDescent="0.2">
      <c r="A7" t="s">
        <v>26</v>
      </c>
      <c r="B7" t="s">
        <v>25</v>
      </c>
    </row>
    <row r="8" spans="1:2" x14ac:dyDescent="0.2">
      <c r="B8" t="s">
        <v>24</v>
      </c>
    </row>
    <row r="9" spans="1:2" x14ac:dyDescent="0.2">
      <c r="A9" t="s">
        <v>27</v>
      </c>
      <c r="B9" t="s">
        <v>28</v>
      </c>
    </row>
    <row r="15" spans="1:2" x14ac:dyDescent="0.2">
      <c r="B15" t="s">
        <v>48</v>
      </c>
    </row>
    <row r="16" spans="1:2" ht="17" thickBot="1" x14ac:dyDescent="0.25"/>
    <row r="17" spans="2:11" x14ac:dyDescent="0.2">
      <c r="B17" s="33"/>
      <c r="C17" s="33"/>
      <c r="D17" s="163" t="s">
        <v>38</v>
      </c>
      <c r="E17" s="163"/>
      <c r="F17" s="163"/>
      <c r="G17" s="163" t="s">
        <v>39</v>
      </c>
      <c r="H17" s="163"/>
      <c r="I17" s="163"/>
      <c r="J17" s="163" t="s">
        <v>40</v>
      </c>
      <c r="K17" s="163"/>
    </row>
    <row r="18" spans="2:11" x14ac:dyDescent="0.2">
      <c r="B18" s="34"/>
      <c r="C18" s="34"/>
      <c r="D18" s="35" t="s">
        <v>23</v>
      </c>
      <c r="E18" s="35" t="s">
        <v>24</v>
      </c>
      <c r="F18" s="35" t="s">
        <v>41</v>
      </c>
      <c r="G18" s="35" t="s">
        <v>23</v>
      </c>
      <c r="H18" s="35" t="s">
        <v>24</v>
      </c>
      <c r="I18" s="35" t="s">
        <v>41</v>
      </c>
      <c r="J18" s="35" t="s">
        <v>23</v>
      </c>
      <c r="K18" s="35" t="s">
        <v>24</v>
      </c>
    </row>
    <row r="19" spans="2:11" x14ac:dyDescent="0.2">
      <c r="B19" s="165" t="s">
        <v>42</v>
      </c>
      <c r="C19" s="28" t="s">
        <v>43</v>
      </c>
      <c r="D19" s="45">
        <v>14.4</v>
      </c>
      <c r="E19" s="37">
        <v>13.1</v>
      </c>
      <c r="F19" s="46">
        <v>9.4</v>
      </c>
      <c r="G19" s="30">
        <v>14.6</v>
      </c>
      <c r="H19" s="30">
        <v>13.5</v>
      </c>
      <c r="I19" s="46">
        <v>8.1</v>
      </c>
      <c r="J19" s="30">
        <v>-1.5</v>
      </c>
      <c r="K19" s="30">
        <v>-2.9</v>
      </c>
    </row>
    <row r="20" spans="2:11" x14ac:dyDescent="0.2">
      <c r="B20" s="165"/>
      <c r="C20" s="28" t="s">
        <v>44</v>
      </c>
      <c r="D20" s="39">
        <v>16.399999999999999</v>
      </c>
      <c r="E20" s="22">
        <v>16.8</v>
      </c>
      <c r="F20" s="40">
        <v>-2.4</v>
      </c>
      <c r="G20" s="30">
        <v>16.5</v>
      </c>
      <c r="H20" s="30">
        <v>17</v>
      </c>
      <c r="I20" s="40">
        <v>-3.6</v>
      </c>
      <c r="J20" s="30">
        <v>-0.2</v>
      </c>
      <c r="K20" s="30">
        <v>-1.4</v>
      </c>
    </row>
    <row r="21" spans="2:11" x14ac:dyDescent="0.2">
      <c r="B21" s="165"/>
      <c r="C21" s="28" t="s">
        <v>45</v>
      </c>
      <c r="D21" s="39">
        <v>18.5</v>
      </c>
      <c r="E21" s="22">
        <v>19.100000000000001</v>
      </c>
      <c r="F21" s="40">
        <v>-3.3</v>
      </c>
      <c r="G21" s="30">
        <v>19.399999999999999</v>
      </c>
      <c r="H21" s="30">
        <v>19</v>
      </c>
      <c r="I21" s="40">
        <v>1.7</v>
      </c>
      <c r="J21" s="30">
        <v>-4.9000000000000004</v>
      </c>
      <c r="K21" s="30">
        <v>0.1</v>
      </c>
    </row>
    <row r="22" spans="2:11" x14ac:dyDescent="0.2">
      <c r="B22" s="140" t="s">
        <v>46</v>
      </c>
      <c r="C22" s="36" t="s">
        <v>43</v>
      </c>
      <c r="D22" s="45">
        <v>15.2</v>
      </c>
      <c r="E22" s="37">
        <v>13.7</v>
      </c>
      <c r="F22" s="46">
        <v>9.6</v>
      </c>
      <c r="G22" s="37">
        <v>14.7</v>
      </c>
      <c r="H22" s="37">
        <v>13.8</v>
      </c>
      <c r="I22" s="46">
        <v>6.1</v>
      </c>
      <c r="J22" s="37">
        <v>3.2</v>
      </c>
      <c r="K22" s="37">
        <v>-0.6</v>
      </c>
    </row>
    <row r="23" spans="2:11" x14ac:dyDescent="0.2">
      <c r="B23" s="138"/>
      <c r="C23" s="26" t="s">
        <v>44</v>
      </c>
      <c r="D23" s="39">
        <v>18.399999999999999</v>
      </c>
      <c r="E23" s="22">
        <v>19.399999999999999</v>
      </c>
      <c r="F23" s="40">
        <v>-5.6</v>
      </c>
      <c r="G23" s="22">
        <v>18</v>
      </c>
      <c r="H23" s="22">
        <v>19.5</v>
      </c>
      <c r="I23" s="40">
        <v>-7.9</v>
      </c>
      <c r="J23" s="22">
        <v>1.9</v>
      </c>
      <c r="K23" s="22">
        <v>-0.3</v>
      </c>
    </row>
    <row r="24" spans="2:11" ht="17" thickBot="1" x14ac:dyDescent="0.25">
      <c r="B24" s="139"/>
      <c r="C24" s="29" t="s">
        <v>45</v>
      </c>
      <c r="D24" s="47">
        <v>19</v>
      </c>
      <c r="E24" s="31">
        <v>20.3</v>
      </c>
      <c r="F24" s="48">
        <v>-6.9</v>
      </c>
      <c r="G24" s="31">
        <v>19.2</v>
      </c>
      <c r="H24" s="31">
        <v>20.5</v>
      </c>
      <c r="I24" s="48">
        <v>-6.8</v>
      </c>
      <c r="J24" s="31">
        <v>-1.1000000000000001</v>
      </c>
      <c r="K24" s="31">
        <v>-1.1000000000000001</v>
      </c>
    </row>
    <row r="25" spans="2:11" ht="17" thickBot="1" x14ac:dyDescent="0.25"/>
    <row r="26" spans="2:11" x14ac:dyDescent="0.2">
      <c r="B26" s="33"/>
      <c r="C26" s="33"/>
      <c r="D26" s="162" t="s">
        <v>38</v>
      </c>
      <c r="E26" s="163"/>
      <c r="F26" s="164"/>
      <c r="G26" s="162" t="s">
        <v>39</v>
      </c>
      <c r="H26" s="163"/>
      <c r="I26" s="164"/>
      <c r="J26" s="163" t="s">
        <v>40</v>
      </c>
      <c r="K26" s="163"/>
    </row>
    <row r="27" spans="2:11" x14ac:dyDescent="0.2">
      <c r="B27" s="34"/>
      <c r="C27" s="34"/>
      <c r="D27" s="43" t="s">
        <v>23</v>
      </c>
      <c r="E27" s="35" t="s">
        <v>24</v>
      </c>
      <c r="F27" s="44" t="s">
        <v>41</v>
      </c>
      <c r="G27" s="43" t="s">
        <v>23</v>
      </c>
      <c r="H27" s="35" t="s">
        <v>24</v>
      </c>
      <c r="I27" s="44" t="s">
        <v>41</v>
      </c>
      <c r="J27" s="35" t="s">
        <v>23</v>
      </c>
      <c r="K27" s="35" t="s">
        <v>24</v>
      </c>
    </row>
    <row r="28" spans="2:11" x14ac:dyDescent="0.2">
      <c r="B28" s="165" t="s">
        <v>42</v>
      </c>
      <c r="C28" s="28" t="s">
        <v>43</v>
      </c>
      <c r="D28" s="39">
        <v>245</v>
      </c>
      <c r="E28" s="22">
        <v>220</v>
      </c>
      <c r="F28" s="40">
        <v>10.199999999999999</v>
      </c>
      <c r="G28" s="39">
        <v>250</v>
      </c>
      <c r="H28" s="22">
        <v>223</v>
      </c>
      <c r="I28" s="40">
        <v>10.6</v>
      </c>
      <c r="J28" s="30">
        <v>-2</v>
      </c>
      <c r="K28" s="30">
        <v>-1.5</v>
      </c>
    </row>
    <row r="29" spans="2:11" x14ac:dyDescent="0.2">
      <c r="B29" s="165"/>
      <c r="C29" s="28" t="s">
        <v>44</v>
      </c>
      <c r="D29" s="39">
        <v>305</v>
      </c>
      <c r="E29" s="22">
        <v>323</v>
      </c>
      <c r="F29" s="40">
        <v>-5.7</v>
      </c>
      <c r="G29" s="39">
        <v>307</v>
      </c>
      <c r="H29" s="22">
        <v>320</v>
      </c>
      <c r="I29" s="40">
        <v>-4.4000000000000004</v>
      </c>
      <c r="J29" s="30">
        <v>-0.5</v>
      </c>
      <c r="K29" s="30">
        <v>0.7</v>
      </c>
    </row>
    <row r="30" spans="2:11" x14ac:dyDescent="0.2">
      <c r="B30" s="165"/>
      <c r="C30" s="28" t="s">
        <v>45</v>
      </c>
      <c r="D30" s="39">
        <v>345</v>
      </c>
      <c r="E30" s="22">
        <v>352</v>
      </c>
      <c r="F30" s="40">
        <v>-2.1</v>
      </c>
      <c r="G30" s="39">
        <v>357</v>
      </c>
      <c r="H30" s="22">
        <v>349</v>
      </c>
      <c r="I30" s="40">
        <v>2.2000000000000002</v>
      </c>
      <c r="J30" s="30">
        <v>-3.5</v>
      </c>
      <c r="K30" s="30">
        <v>1</v>
      </c>
    </row>
    <row r="31" spans="2:11" x14ac:dyDescent="0.2">
      <c r="B31" s="140" t="s">
        <v>46</v>
      </c>
      <c r="C31" s="36" t="s">
        <v>43</v>
      </c>
      <c r="D31" s="45">
        <v>251</v>
      </c>
      <c r="E31" s="37">
        <v>209</v>
      </c>
      <c r="F31" s="46">
        <v>16.399999999999999</v>
      </c>
      <c r="G31" s="45">
        <v>250</v>
      </c>
      <c r="H31" s="37">
        <v>212</v>
      </c>
      <c r="I31" s="46">
        <v>15.3</v>
      </c>
      <c r="J31" s="37">
        <v>0.1</v>
      </c>
      <c r="K31" s="37">
        <v>-1.3</v>
      </c>
    </row>
    <row r="32" spans="2:11" x14ac:dyDescent="0.2">
      <c r="B32" s="138"/>
      <c r="C32" s="26" t="s">
        <v>44</v>
      </c>
      <c r="D32" s="39">
        <v>331</v>
      </c>
      <c r="E32" s="22">
        <v>378</v>
      </c>
      <c r="F32" s="40">
        <v>-14.2</v>
      </c>
      <c r="G32" s="39">
        <v>326</v>
      </c>
      <c r="H32" s="22">
        <v>373</v>
      </c>
      <c r="I32" s="40">
        <v>-14.3</v>
      </c>
      <c r="J32" s="22">
        <v>1.3</v>
      </c>
      <c r="K32" s="22">
        <v>1.2</v>
      </c>
    </row>
    <row r="33" spans="2:11" ht="17" thickBot="1" x14ac:dyDescent="0.25">
      <c r="B33" s="166"/>
      <c r="C33" s="32" t="s">
        <v>45</v>
      </c>
      <c r="D33" s="41">
        <v>357</v>
      </c>
      <c r="E33" s="38">
        <v>418</v>
      </c>
      <c r="F33" s="42">
        <v>-16.899999999999999</v>
      </c>
      <c r="G33" s="41">
        <v>355</v>
      </c>
      <c r="H33" s="38">
        <v>421</v>
      </c>
      <c r="I33" s="42">
        <v>-18.600000000000001</v>
      </c>
      <c r="J33" s="38">
        <v>0.7</v>
      </c>
      <c r="K33" s="38">
        <v>-0.8</v>
      </c>
    </row>
    <row r="34" spans="2:11" ht="17" thickTop="1" x14ac:dyDescent="0.2"/>
    <row r="36" spans="2:11" x14ac:dyDescent="0.2">
      <c r="B36" t="s">
        <v>47</v>
      </c>
    </row>
    <row r="37" spans="2:11" ht="17" thickBot="1" x14ac:dyDescent="0.25"/>
    <row r="38" spans="2:11" x14ac:dyDescent="0.2">
      <c r="B38" s="33"/>
      <c r="C38" s="33"/>
      <c r="D38" s="162" t="s">
        <v>38</v>
      </c>
      <c r="E38" s="163"/>
      <c r="F38" s="164"/>
      <c r="G38" s="162" t="s">
        <v>39</v>
      </c>
      <c r="H38" s="163"/>
      <c r="I38" s="164"/>
      <c r="J38" s="163" t="s">
        <v>40</v>
      </c>
      <c r="K38" s="163"/>
    </row>
    <row r="39" spans="2:11" x14ac:dyDescent="0.2">
      <c r="B39" s="34"/>
      <c r="C39" s="34"/>
      <c r="D39" s="43" t="s">
        <v>23</v>
      </c>
      <c r="E39" s="35" t="s">
        <v>24</v>
      </c>
      <c r="F39" s="44" t="s">
        <v>41</v>
      </c>
      <c r="G39" s="43" t="s">
        <v>23</v>
      </c>
      <c r="H39" s="35" t="s">
        <v>24</v>
      </c>
      <c r="I39" s="44" t="s">
        <v>41</v>
      </c>
      <c r="J39" s="35" t="s">
        <v>23</v>
      </c>
      <c r="K39" s="35" t="s">
        <v>24</v>
      </c>
    </row>
    <row r="40" spans="2:11" x14ac:dyDescent="0.2">
      <c r="B40" s="140" t="s">
        <v>42</v>
      </c>
      <c r="C40" s="36" t="s">
        <v>43</v>
      </c>
      <c r="D40" s="51">
        <v>16.7</v>
      </c>
      <c r="E40" s="51">
        <v>16.3</v>
      </c>
      <c r="F40" s="52">
        <v>-2.4</v>
      </c>
      <c r="G40" s="51">
        <v>17</v>
      </c>
      <c r="H40" s="51">
        <v>17.5</v>
      </c>
      <c r="I40" s="52">
        <v>2.94</v>
      </c>
      <c r="J40" s="51">
        <v>-1.8</v>
      </c>
      <c r="K40" s="51">
        <v>-7.4</v>
      </c>
    </row>
    <row r="41" spans="2:11" x14ac:dyDescent="0.2">
      <c r="B41" s="138"/>
      <c r="C41" s="26" t="s">
        <v>44</v>
      </c>
      <c r="D41" s="25">
        <v>17.7</v>
      </c>
      <c r="E41" s="25">
        <v>17.3</v>
      </c>
      <c r="F41" s="53">
        <v>-2.2599999999999998</v>
      </c>
      <c r="G41" s="25">
        <v>17.100000000000001</v>
      </c>
      <c r="H41" s="25">
        <v>18.2</v>
      </c>
      <c r="I41" s="53">
        <v>6.43</v>
      </c>
      <c r="J41" s="25">
        <v>3.4</v>
      </c>
      <c r="K41" s="25">
        <v>-5.2</v>
      </c>
    </row>
    <row r="42" spans="2:11" ht="17" thickBot="1" x14ac:dyDescent="0.25">
      <c r="B42" s="139"/>
      <c r="C42" s="29" t="s">
        <v>45</v>
      </c>
      <c r="D42" s="10">
        <v>18.399999999999999</v>
      </c>
      <c r="E42" s="10">
        <v>19.5</v>
      </c>
      <c r="F42" s="54">
        <v>5.98</v>
      </c>
      <c r="G42" s="10">
        <v>17.899999999999999</v>
      </c>
      <c r="H42" s="10">
        <v>19.7</v>
      </c>
      <c r="I42" s="54">
        <v>10.06</v>
      </c>
      <c r="J42" s="10">
        <v>2.7</v>
      </c>
      <c r="K42" s="10">
        <v>-1</v>
      </c>
    </row>
    <row r="43" spans="2:11" ht="17" thickBot="1" x14ac:dyDescent="0.25"/>
    <row r="44" spans="2:11" x14ac:dyDescent="0.2">
      <c r="B44" s="33"/>
      <c r="C44" s="33"/>
      <c r="D44" s="162" t="s">
        <v>38</v>
      </c>
      <c r="E44" s="163"/>
      <c r="F44" s="164"/>
      <c r="G44" s="162" t="s">
        <v>39</v>
      </c>
      <c r="H44" s="163"/>
      <c r="I44" s="164"/>
      <c r="J44" s="163" t="s">
        <v>40</v>
      </c>
      <c r="K44" s="163"/>
    </row>
    <row r="45" spans="2:11" x14ac:dyDescent="0.2">
      <c r="B45" s="34"/>
      <c r="C45" s="34"/>
      <c r="D45" s="43" t="s">
        <v>23</v>
      </c>
      <c r="E45" s="35" t="s">
        <v>24</v>
      </c>
      <c r="F45" s="44" t="s">
        <v>41</v>
      </c>
      <c r="G45" s="43" t="s">
        <v>23</v>
      </c>
      <c r="H45" s="35" t="s">
        <v>24</v>
      </c>
      <c r="I45" s="44" t="s">
        <v>41</v>
      </c>
      <c r="J45" s="35" t="s">
        <v>23</v>
      </c>
      <c r="K45" s="35" t="s">
        <v>24</v>
      </c>
    </row>
    <row r="46" spans="2:11" x14ac:dyDescent="0.2">
      <c r="B46" s="140" t="s">
        <v>42</v>
      </c>
      <c r="C46" s="36" t="s">
        <v>43</v>
      </c>
      <c r="D46" s="62">
        <v>306</v>
      </c>
      <c r="E46" s="62">
        <v>312</v>
      </c>
      <c r="F46" s="65">
        <v>1.96</v>
      </c>
      <c r="G46" s="62">
        <v>305</v>
      </c>
      <c r="H46" s="62">
        <v>325</v>
      </c>
      <c r="I46" s="65">
        <v>6.56</v>
      </c>
      <c r="J46" s="62">
        <v>0.3</v>
      </c>
      <c r="K46" s="62">
        <v>-4.2</v>
      </c>
    </row>
    <row r="47" spans="2:11" x14ac:dyDescent="0.2">
      <c r="B47" s="138"/>
      <c r="C47" s="26" t="s">
        <v>44</v>
      </c>
      <c r="D47" s="63">
        <v>349</v>
      </c>
      <c r="E47" s="63">
        <v>327</v>
      </c>
      <c r="F47" s="56">
        <v>-6.3</v>
      </c>
      <c r="G47" s="63">
        <v>336</v>
      </c>
      <c r="H47" s="63">
        <v>344</v>
      </c>
      <c r="I47" s="56">
        <v>2.38</v>
      </c>
      <c r="J47" s="63">
        <v>3.7</v>
      </c>
      <c r="K47" s="63">
        <v>-5.2</v>
      </c>
    </row>
    <row r="48" spans="2:11" ht="17" thickBot="1" x14ac:dyDescent="0.25">
      <c r="B48" s="139"/>
      <c r="C48" s="29" t="s">
        <v>45</v>
      </c>
      <c r="D48" s="64">
        <v>331</v>
      </c>
      <c r="E48" s="64">
        <v>352</v>
      </c>
      <c r="F48" s="57">
        <v>6.34</v>
      </c>
      <c r="G48" s="64">
        <v>325</v>
      </c>
      <c r="H48" s="64">
        <v>357</v>
      </c>
      <c r="I48" s="57">
        <v>9.85</v>
      </c>
      <c r="J48" s="64">
        <v>1.8</v>
      </c>
      <c r="K48" s="64">
        <v>-1.4</v>
      </c>
    </row>
    <row r="50" spans="2:11" x14ac:dyDescent="0.2">
      <c r="B50" t="s">
        <v>49</v>
      </c>
    </row>
    <row r="51" spans="2:11" ht="17" thickBot="1" x14ac:dyDescent="0.25"/>
    <row r="52" spans="2:11" x14ac:dyDescent="0.2">
      <c r="B52" s="33"/>
      <c r="C52" s="33"/>
      <c r="D52" s="162" t="s">
        <v>38</v>
      </c>
      <c r="E52" s="163"/>
      <c r="F52" s="164"/>
      <c r="G52" s="162" t="s">
        <v>39</v>
      </c>
      <c r="H52" s="163"/>
      <c r="I52" s="164"/>
      <c r="J52" s="163" t="s">
        <v>40</v>
      </c>
      <c r="K52" s="163"/>
    </row>
    <row r="53" spans="2:11" x14ac:dyDescent="0.2">
      <c r="B53" s="34"/>
      <c r="C53" s="34"/>
      <c r="D53" s="43" t="s">
        <v>23</v>
      </c>
      <c r="E53" s="35" t="s">
        <v>24</v>
      </c>
      <c r="F53" s="44" t="s">
        <v>41</v>
      </c>
      <c r="G53" s="43" t="s">
        <v>23</v>
      </c>
      <c r="H53" s="35" t="s">
        <v>24</v>
      </c>
      <c r="I53" s="44" t="s">
        <v>41</v>
      </c>
      <c r="J53" s="43" t="s">
        <v>23</v>
      </c>
      <c r="K53" s="35" t="s">
        <v>24</v>
      </c>
    </row>
    <row r="54" spans="2:11" x14ac:dyDescent="0.2">
      <c r="B54" s="140" t="s">
        <v>42</v>
      </c>
      <c r="C54" s="36" t="s">
        <v>43</v>
      </c>
      <c r="D54" s="58">
        <v>12.8</v>
      </c>
      <c r="E54" s="58">
        <v>17.2</v>
      </c>
      <c r="F54" s="66">
        <v>34.380000000000003</v>
      </c>
      <c r="G54" s="58">
        <v>12.6</v>
      </c>
      <c r="H54" s="58">
        <v>13.2</v>
      </c>
      <c r="I54" s="66">
        <v>4.76</v>
      </c>
      <c r="J54" s="56">
        <f>((D54-G54)/D54)*100</f>
        <v>1.5625000000000084</v>
      </c>
      <c r="K54" s="56">
        <f>((E54-H54)/E54)*100</f>
        <v>23.255813953488371</v>
      </c>
    </row>
    <row r="55" spans="2:11" ht="17" thickBot="1" x14ac:dyDescent="0.25">
      <c r="B55" s="139"/>
      <c r="C55" s="29" t="s">
        <v>45</v>
      </c>
      <c r="D55" s="60">
        <v>13.1</v>
      </c>
      <c r="E55" s="60">
        <v>13.2</v>
      </c>
      <c r="F55" s="67">
        <v>0.76</v>
      </c>
      <c r="G55" s="60">
        <v>13</v>
      </c>
      <c r="H55" s="60">
        <v>14.2</v>
      </c>
      <c r="I55" s="67">
        <v>9.23</v>
      </c>
      <c r="J55" s="57">
        <f>((D55-G55)/D55)*100</f>
        <v>0.76335877862595147</v>
      </c>
      <c r="K55" s="57">
        <f>((E55-H55)/E55)*100</f>
        <v>-7.5757575757575761</v>
      </c>
    </row>
    <row r="56" spans="2:11" ht="17" thickBot="1" x14ac:dyDescent="0.25">
      <c r="B56" s="55"/>
      <c r="D56" s="24"/>
      <c r="E56" s="24"/>
      <c r="F56" s="24"/>
      <c r="G56" s="24"/>
      <c r="H56" s="24"/>
      <c r="I56" s="24"/>
      <c r="J56" s="24"/>
      <c r="K56" s="24"/>
    </row>
    <row r="57" spans="2:11" x14ac:dyDescent="0.2">
      <c r="B57" s="33"/>
      <c r="C57" s="33"/>
      <c r="D57" s="162" t="s">
        <v>38</v>
      </c>
      <c r="E57" s="163"/>
      <c r="F57" s="164"/>
      <c r="G57" s="162" t="s">
        <v>39</v>
      </c>
      <c r="H57" s="163"/>
      <c r="I57" s="164"/>
      <c r="J57" s="163" t="s">
        <v>40</v>
      </c>
      <c r="K57" s="163"/>
    </row>
    <row r="58" spans="2:11" x14ac:dyDescent="0.2">
      <c r="B58" s="34"/>
      <c r="C58" s="34"/>
      <c r="D58" s="43" t="s">
        <v>23</v>
      </c>
      <c r="E58" s="35" t="s">
        <v>24</v>
      </c>
      <c r="F58" s="44" t="s">
        <v>41</v>
      </c>
      <c r="G58" s="43" t="s">
        <v>23</v>
      </c>
      <c r="H58" s="35" t="s">
        <v>24</v>
      </c>
      <c r="I58" s="44" t="s">
        <v>41</v>
      </c>
      <c r="J58" s="43" t="s">
        <v>23</v>
      </c>
      <c r="K58" s="35" t="s">
        <v>24</v>
      </c>
    </row>
    <row r="59" spans="2:11" x14ac:dyDescent="0.2">
      <c r="B59" s="140" t="s">
        <v>42</v>
      </c>
      <c r="C59" s="36" t="s">
        <v>43</v>
      </c>
      <c r="D59" s="58">
        <v>234</v>
      </c>
      <c r="E59" s="58">
        <v>249</v>
      </c>
      <c r="F59" s="66">
        <v>6.41</v>
      </c>
      <c r="G59" s="59">
        <v>248</v>
      </c>
      <c r="H59" s="59">
        <v>259</v>
      </c>
      <c r="I59" s="66">
        <v>4.4400000000000004</v>
      </c>
      <c r="J59" s="56">
        <f>((D59-G59)/D59)*100</f>
        <v>-5.982905982905983</v>
      </c>
      <c r="K59" s="56">
        <f>((E59-H59)/E59)*100</f>
        <v>-4.0160642570281126</v>
      </c>
    </row>
    <row r="60" spans="2:11" ht="17" thickBot="1" x14ac:dyDescent="0.25">
      <c r="B60" s="139"/>
      <c r="C60" s="29" t="s">
        <v>45</v>
      </c>
      <c r="D60" s="60">
        <v>227</v>
      </c>
      <c r="E60" s="60">
        <v>246</v>
      </c>
      <c r="F60" s="67">
        <v>8.3699999999999992</v>
      </c>
      <c r="G60" s="61">
        <v>239</v>
      </c>
      <c r="H60" s="61">
        <v>244</v>
      </c>
      <c r="I60" s="67">
        <v>2.09</v>
      </c>
      <c r="J60" s="57">
        <f>((D60-G60)/D60)*100</f>
        <v>-5.286343612334802</v>
      </c>
      <c r="K60" s="57">
        <f>((E60-H60)/E60)*100</f>
        <v>0.81300813008130091</v>
      </c>
    </row>
  </sheetData>
  <mergeCells count="26">
    <mergeCell ref="G17:I17"/>
    <mergeCell ref="J17:K17"/>
    <mergeCell ref="D26:F26"/>
    <mergeCell ref="G26:I26"/>
    <mergeCell ref="J26:K26"/>
    <mergeCell ref="B28:B30"/>
    <mergeCell ref="B31:B33"/>
    <mergeCell ref="B19:B21"/>
    <mergeCell ref="B22:B24"/>
    <mergeCell ref="D17:F17"/>
    <mergeCell ref="D38:F38"/>
    <mergeCell ref="G38:I38"/>
    <mergeCell ref="J38:K38"/>
    <mergeCell ref="B40:B42"/>
    <mergeCell ref="D44:F44"/>
    <mergeCell ref="G44:I44"/>
    <mergeCell ref="J44:K44"/>
    <mergeCell ref="D57:F57"/>
    <mergeCell ref="G57:I57"/>
    <mergeCell ref="J57:K57"/>
    <mergeCell ref="B59:B60"/>
    <mergeCell ref="B46:B48"/>
    <mergeCell ref="D52:F52"/>
    <mergeCell ref="G52:I52"/>
    <mergeCell ref="J52:K52"/>
    <mergeCell ref="B54:B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100"/>
  <sheetViews>
    <sheetView topLeftCell="A42" workbookViewId="0">
      <selection activeCell="P103" sqref="P103"/>
    </sheetView>
  </sheetViews>
  <sheetFormatPr baseColWidth="10" defaultRowHeight="16" x14ac:dyDescent="0.2"/>
  <cols>
    <col min="2" max="2" width="8.1640625" customWidth="1"/>
    <col min="3" max="3" width="8" customWidth="1"/>
    <col min="4" max="4" width="7.1640625" customWidth="1"/>
    <col min="5" max="5" width="6.6640625" customWidth="1"/>
    <col min="6" max="6" width="7.5" customWidth="1"/>
    <col min="7" max="7" width="7.83203125" customWidth="1"/>
    <col min="8" max="8" width="7.1640625" customWidth="1"/>
    <col min="9" max="10" width="7" customWidth="1"/>
    <col min="11" max="11" width="8" customWidth="1"/>
    <col min="12" max="12" width="7.5" customWidth="1"/>
    <col min="13" max="13" width="7.6640625" customWidth="1"/>
    <col min="14" max="14" width="6.6640625" customWidth="1"/>
    <col min="15" max="15" width="6.33203125" customWidth="1"/>
    <col min="16" max="16" width="8.6640625" customWidth="1"/>
    <col min="17" max="17" width="9.1640625" customWidth="1"/>
  </cols>
  <sheetData>
    <row r="1" spans="1:26" x14ac:dyDescent="0.2">
      <c r="A1" s="72"/>
      <c r="B1" s="72" t="s">
        <v>98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26" x14ac:dyDescent="0.2">
      <c r="A2" s="72"/>
      <c r="B2" s="72" t="s">
        <v>99</v>
      </c>
      <c r="C2" s="72"/>
      <c r="D2" s="72"/>
      <c r="E2" s="72"/>
      <c r="F2" s="72"/>
      <c r="G2" s="72"/>
      <c r="H2" s="72"/>
      <c r="I2" s="72"/>
      <c r="J2" s="72" t="s">
        <v>100</v>
      </c>
      <c r="K2" s="72"/>
      <c r="L2" s="72"/>
      <c r="M2" s="72"/>
      <c r="N2" s="72"/>
      <c r="O2" s="72"/>
      <c r="P2" s="72"/>
      <c r="Q2" s="72"/>
      <c r="R2" s="72" t="s">
        <v>101</v>
      </c>
    </row>
    <row r="3" spans="1:26" x14ac:dyDescent="0.2">
      <c r="A3" s="72"/>
      <c r="B3" s="72">
        <v>28</v>
      </c>
      <c r="C3" s="72"/>
      <c r="D3" s="72"/>
      <c r="E3" s="72">
        <v>29</v>
      </c>
      <c r="F3" s="72"/>
      <c r="G3" s="72"/>
      <c r="H3" s="72"/>
      <c r="I3" s="72"/>
      <c r="J3" s="72">
        <v>28</v>
      </c>
      <c r="K3" s="72"/>
      <c r="L3" s="72"/>
      <c r="M3" s="72">
        <v>29</v>
      </c>
      <c r="N3" s="72"/>
      <c r="O3" s="72"/>
      <c r="P3" s="72"/>
      <c r="Q3" s="72"/>
      <c r="R3" s="72">
        <v>29</v>
      </c>
    </row>
    <row r="4" spans="1:26" x14ac:dyDescent="0.2">
      <c r="A4" s="72"/>
      <c r="B4" s="72" t="s">
        <v>23</v>
      </c>
      <c r="C4" s="72" t="s">
        <v>24</v>
      </c>
      <c r="D4" s="72"/>
      <c r="E4" s="72" t="s">
        <v>23</v>
      </c>
      <c r="F4" s="72"/>
      <c r="G4" s="72" t="s">
        <v>24</v>
      </c>
      <c r="H4" s="72"/>
      <c r="I4" s="72"/>
      <c r="J4" s="72" t="s">
        <v>23</v>
      </c>
      <c r="K4" s="72" t="s">
        <v>24</v>
      </c>
      <c r="L4" s="72"/>
      <c r="M4" s="72" t="s">
        <v>23</v>
      </c>
      <c r="N4" s="72"/>
      <c r="O4" s="72" t="s">
        <v>24</v>
      </c>
      <c r="P4" s="72"/>
      <c r="Q4" s="72"/>
      <c r="R4" s="72" t="s">
        <v>23</v>
      </c>
    </row>
    <row r="5" spans="1:26" x14ac:dyDescent="0.2">
      <c r="A5" s="72" t="s">
        <v>102</v>
      </c>
      <c r="B5" s="72" t="s">
        <v>103</v>
      </c>
      <c r="C5" s="72" t="s">
        <v>103</v>
      </c>
      <c r="D5" s="72" t="s">
        <v>104</v>
      </c>
      <c r="E5" s="72" t="s">
        <v>103</v>
      </c>
      <c r="F5" s="72" t="s">
        <v>105</v>
      </c>
      <c r="G5" s="72" t="s">
        <v>103</v>
      </c>
      <c r="H5" s="72" t="s">
        <v>104</v>
      </c>
      <c r="I5" s="72" t="s">
        <v>105</v>
      </c>
      <c r="J5" s="72" t="s">
        <v>103</v>
      </c>
      <c r="K5" s="72" t="s">
        <v>103</v>
      </c>
      <c r="L5" s="72" t="s">
        <v>104</v>
      </c>
      <c r="M5" s="72" t="s">
        <v>103</v>
      </c>
      <c r="N5" s="72" t="s">
        <v>105</v>
      </c>
      <c r="O5" s="72" t="s">
        <v>103</v>
      </c>
      <c r="P5" s="72" t="s">
        <v>104</v>
      </c>
      <c r="Q5" s="72" t="s">
        <v>105</v>
      </c>
      <c r="R5" s="72" t="s">
        <v>103</v>
      </c>
    </row>
    <row r="6" spans="1:26" ht="17" thickBot="1" x14ac:dyDescent="0.25">
      <c r="A6" s="72" t="s">
        <v>42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</row>
    <row r="7" spans="1:26" x14ac:dyDescent="0.2">
      <c r="A7" s="72" t="s">
        <v>106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U7" s="11"/>
      <c r="V7" s="11"/>
      <c r="W7" s="169" t="s">
        <v>112</v>
      </c>
      <c r="X7" s="170"/>
      <c r="Y7" s="171" t="s">
        <v>113</v>
      </c>
      <c r="Z7" s="171"/>
    </row>
    <row r="8" spans="1:26" x14ac:dyDescent="0.2">
      <c r="A8" s="58" t="s">
        <v>43</v>
      </c>
      <c r="B8" s="58">
        <v>245</v>
      </c>
      <c r="C8" s="58">
        <v>220</v>
      </c>
      <c r="D8" s="73">
        <v>-0.10199999999999999</v>
      </c>
      <c r="E8" s="58">
        <v>272</v>
      </c>
      <c r="F8" s="73">
        <v>0.11020000000000001</v>
      </c>
      <c r="G8" s="58">
        <v>263</v>
      </c>
      <c r="H8" s="73">
        <v>-3.3099999999999997E-2</v>
      </c>
      <c r="I8" s="73">
        <v>0.19550000000000001</v>
      </c>
      <c r="J8" s="58">
        <v>250</v>
      </c>
      <c r="K8" s="58">
        <v>223</v>
      </c>
      <c r="L8" s="73">
        <v>-0.108</v>
      </c>
      <c r="M8" s="58">
        <v>249</v>
      </c>
      <c r="N8" s="73">
        <v>-4.0000000000000001E-3</v>
      </c>
      <c r="O8" s="58">
        <v>251</v>
      </c>
      <c r="P8" s="73">
        <v>8.0000000000000002E-3</v>
      </c>
      <c r="Q8" s="73">
        <v>0.12559999999999999</v>
      </c>
      <c r="R8" s="58">
        <v>308</v>
      </c>
      <c r="U8" s="2"/>
      <c r="V8" s="2"/>
      <c r="W8" s="105" t="s">
        <v>23</v>
      </c>
      <c r="X8" s="101" t="s">
        <v>24</v>
      </c>
      <c r="Y8" s="3" t="s">
        <v>25</v>
      </c>
      <c r="Z8" s="3" t="s">
        <v>24</v>
      </c>
    </row>
    <row r="9" spans="1:26" x14ac:dyDescent="0.2">
      <c r="A9" s="58" t="s">
        <v>44</v>
      </c>
      <c r="B9" s="58">
        <v>305</v>
      </c>
      <c r="C9" s="58">
        <v>323</v>
      </c>
      <c r="D9" s="73">
        <v>5.8999999999999997E-2</v>
      </c>
      <c r="E9" s="58">
        <v>316</v>
      </c>
      <c r="F9" s="73">
        <v>3.61E-2</v>
      </c>
      <c r="G9" s="58">
        <v>315</v>
      </c>
      <c r="H9" s="73">
        <v>-3.2000000000000002E-3</v>
      </c>
      <c r="I9" s="73">
        <v>-2.4799999999999999E-2</v>
      </c>
      <c r="J9" s="58">
        <v>307</v>
      </c>
      <c r="K9" s="58">
        <v>320</v>
      </c>
      <c r="L9" s="73">
        <v>4.2299999999999997E-2</v>
      </c>
      <c r="M9" s="58">
        <v>307</v>
      </c>
      <c r="N9" s="73">
        <v>0</v>
      </c>
      <c r="O9" s="58">
        <v>314</v>
      </c>
      <c r="P9" s="73">
        <v>2.2800000000000001E-2</v>
      </c>
      <c r="Q9" s="73">
        <v>-1.8800000000000001E-2</v>
      </c>
      <c r="R9" s="58">
        <v>350</v>
      </c>
      <c r="U9" s="165" t="s">
        <v>42</v>
      </c>
      <c r="V9" s="28" t="s">
        <v>43</v>
      </c>
      <c r="W9" s="106">
        <f t="shared" ref="W9:X14" si="0">((D23-D32)/D23)</f>
        <v>-2.0408163265306121E-2</v>
      </c>
      <c r="X9" s="102">
        <f t="shared" si="0"/>
        <v>-1.3636363636363636E-2</v>
      </c>
      <c r="Y9" s="97">
        <f t="shared" ref="Y9:Z14" si="1">((G23-G32)/G23)</f>
        <v>8.455882352941177E-2</v>
      </c>
      <c r="Z9" s="97">
        <f t="shared" si="1"/>
        <v>4.5627376425855515E-2</v>
      </c>
    </row>
    <row r="10" spans="1:26" x14ac:dyDescent="0.2">
      <c r="A10" s="58" t="s">
        <v>45</v>
      </c>
      <c r="B10" s="58">
        <v>345</v>
      </c>
      <c r="C10" s="58">
        <v>352</v>
      </c>
      <c r="D10" s="73">
        <v>2.0299999999999999E-2</v>
      </c>
      <c r="E10" s="58">
        <v>358</v>
      </c>
      <c r="F10" s="73">
        <v>3.7699999999999997E-2</v>
      </c>
      <c r="G10" s="58">
        <v>339</v>
      </c>
      <c r="H10" s="73">
        <v>-5.3100000000000001E-2</v>
      </c>
      <c r="I10" s="73">
        <v>-3.6900000000000002E-2</v>
      </c>
      <c r="J10" s="58">
        <v>357</v>
      </c>
      <c r="K10" s="58">
        <v>349</v>
      </c>
      <c r="L10" s="73">
        <v>-2.24E-2</v>
      </c>
      <c r="M10" s="58">
        <v>356</v>
      </c>
      <c r="N10" s="73">
        <v>-2.8E-3</v>
      </c>
      <c r="O10" s="58">
        <v>332</v>
      </c>
      <c r="P10" s="73">
        <v>-6.7400000000000002E-2</v>
      </c>
      <c r="Q10" s="73">
        <v>-4.87E-2</v>
      </c>
      <c r="R10" s="58">
        <v>352</v>
      </c>
      <c r="U10" s="165"/>
      <c r="V10" s="28" t="s">
        <v>44</v>
      </c>
      <c r="W10" s="106">
        <f t="shared" si="0"/>
        <v>-6.5573770491803279E-3</v>
      </c>
      <c r="X10" s="102">
        <f t="shared" si="0"/>
        <v>9.2879256965944269E-3</v>
      </c>
      <c r="Y10" s="97">
        <f t="shared" si="1"/>
        <v>2.8481012658227847E-2</v>
      </c>
      <c r="Z10" s="97">
        <f t="shared" si="1"/>
        <v>3.1746031746031746E-3</v>
      </c>
    </row>
    <row r="11" spans="1:26" x14ac:dyDescent="0.2">
      <c r="A11" s="72" t="s">
        <v>46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U11" s="165"/>
      <c r="V11" s="28" t="s">
        <v>45</v>
      </c>
      <c r="W11" s="106">
        <f t="shared" si="0"/>
        <v>-3.4782608695652174E-2</v>
      </c>
      <c r="X11" s="102">
        <f t="shared" si="0"/>
        <v>8.5227272727272721E-3</v>
      </c>
      <c r="Y11" s="97">
        <f t="shared" si="1"/>
        <v>5.5865921787709499E-3</v>
      </c>
      <c r="Z11" s="97">
        <f t="shared" si="1"/>
        <v>2.0648967551622419E-2</v>
      </c>
    </row>
    <row r="12" spans="1:26" x14ac:dyDescent="0.2">
      <c r="A12" s="72" t="s">
        <v>106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U12" s="140" t="s">
        <v>46</v>
      </c>
      <c r="V12" s="36" t="s">
        <v>43</v>
      </c>
      <c r="W12" s="107">
        <f t="shared" si="0"/>
        <v>3.9840637450199202E-3</v>
      </c>
      <c r="X12" s="103">
        <f t="shared" si="0"/>
        <v>-1.4354066985645933E-2</v>
      </c>
      <c r="Y12" s="98">
        <f t="shared" si="1"/>
        <v>-2.553191489361702E-2</v>
      </c>
      <c r="Z12" s="98">
        <f t="shared" si="1"/>
        <v>-5.4545454545454543E-2</v>
      </c>
    </row>
    <row r="13" spans="1:26" x14ac:dyDescent="0.2">
      <c r="A13" s="58" t="s">
        <v>43</v>
      </c>
      <c r="B13" s="58">
        <v>251</v>
      </c>
      <c r="C13" s="58">
        <v>209</v>
      </c>
      <c r="D13" s="73">
        <v>-0.1673</v>
      </c>
      <c r="E13" s="58">
        <v>235</v>
      </c>
      <c r="F13" s="73">
        <v>-6.3700000000000007E-2</v>
      </c>
      <c r="G13" s="58">
        <v>220</v>
      </c>
      <c r="H13" s="73">
        <v>-6.3799999999999996E-2</v>
      </c>
      <c r="I13" s="73">
        <v>5.2600000000000001E-2</v>
      </c>
      <c r="J13" s="58">
        <v>250</v>
      </c>
      <c r="K13" s="58">
        <v>212</v>
      </c>
      <c r="L13" s="73">
        <v>-0.152</v>
      </c>
      <c r="M13" s="58">
        <v>241</v>
      </c>
      <c r="N13" s="73">
        <v>-3.5999999999999997E-2</v>
      </c>
      <c r="O13" s="58">
        <v>232</v>
      </c>
      <c r="P13" s="73">
        <v>-3.73E-2</v>
      </c>
      <c r="Q13" s="73">
        <v>9.4299999999999995E-2</v>
      </c>
      <c r="R13" s="58">
        <v>314</v>
      </c>
      <c r="U13" s="138"/>
      <c r="V13" s="26" t="s">
        <v>44</v>
      </c>
      <c r="W13" s="106">
        <f t="shared" si="0"/>
        <v>1.5105740181268883E-2</v>
      </c>
      <c r="X13" s="102">
        <f t="shared" si="0"/>
        <v>1.3227513227513227E-2</v>
      </c>
      <c r="Y13" s="99">
        <f t="shared" si="1"/>
        <v>2.4615384615384615E-2</v>
      </c>
      <c r="Z13" s="99">
        <f t="shared" si="1"/>
        <v>4.6511627906976744E-2</v>
      </c>
    </row>
    <row r="14" spans="1:26" ht="17" thickBot="1" x14ac:dyDescent="0.25">
      <c r="A14" s="58" t="s">
        <v>44</v>
      </c>
      <c r="B14" s="58">
        <v>331</v>
      </c>
      <c r="C14" s="58">
        <v>378</v>
      </c>
      <c r="D14" s="73">
        <v>0.14199999999999999</v>
      </c>
      <c r="E14" s="58">
        <v>325</v>
      </c>
      <c r="F14" s="73">
        <v>-1.8100000000000002E-2</v>
      </c>
      <c r="G14" s="58">
        <v>344</v>
      </c>
      <c r="H14" s="73">
        <v>5.8500000000000003E-2</v>
      </c>
      <c r="I14" s="73">
        <v>-8.9899999999999994E-2</v>
      </c>
      <c r="J14" s="58">
        <v>326</v>
      </c>
      <c r="K14" s="58">
        <v>373</v>
      </c>
      <c r="L14" s="73">
        <v>0.14419999999999999</v>
      </c>
      <c r="M14" s="58">
        <v>317</v>
      </c>
      <c r="N14" s="73">
        <v>-2.76E-2</v>
      </c>
      <c r="O14" s="58">
        <v>328</v>
      </c>
      <c r="P14" s="73">
        <v>3.4700000000000002E-2</v>
      </c>
      <c r="Q14" s="73">
        <v>-0.1206</v>
      </c>
      <c r="R14" s="58">
        <v>360</v>
      </c>
      <c r="U14" s="139"/>
      <c r="V14" s="29" t="s">
        <v>45</v>
      </c>
      <c r="W14" s="108">
        <f t="shared" si="0"/>
        <v>5.6022408963585435E-3</v>
      </c>
      <c r="X14" s="104">
        <f t="shared" si="0"/>
        <v>-7.1770334928229667E-3</v>
      </c>
      <c r="Y14" s="100">
        <f t="shared" si="1"/>
        <v>8.4745762711864406E-3</v>
      </c>
      <c r="Z14" s="100">
        <f t="shared" si="1"/>
        <v>5.1075268817204304E-2</v>
      </c>
    </row>
    <row r="15" spans="1:26" x14ac:dyDescent="0.2">
      <c r="A15" s="58" t="s">
        <v>45</v>
      </c>
      <c r="B15" s="58">
        <v>357</v>
      </c>
      <c r="C15" s="58">
        <v>418</v>
      </c>
      <c r="D15" s="73">
        <v>0.1709</v>
      </c>
      <c r="E15" s="58">
        <v>354</v>
      </c>
      <c r="F15" s="73">
        <v>-8.3999999999999995E-3</v>
      </c>
      <c r="G15" s="58">
        <v>372</v>
      </c>
      <c r="H15" s="73">
        <v>5.0799999999999998E-2</v>
      </c>
      <c r="I15" s="73">
        <v>-0.11</v>
      </c>
      <c r="J15" s="58">
        <v>355</v>
      </c>
      <c r="K15" s="58">
        <v>421</v>
      </c>
      <c r="L15" s="73">
        <v>0.18590000000000001</v>
      </c>
      <c r="M15" s="58">
        <v>351</v>
      </c>
      <c r="N15" s="73">
        <v>-1.1299999999999999E-2</v>
      </c>
      <c r="O15" s="58">
        <v>353</v>
      </c>
      <c r="P15" s="73">
        <v>5.7000000000000002E-3</v>
      </c>
      <c r="Q15" s="73">
        <v>-0.1615</v>
      </c>
      <c r="R15" s="58">
        <v>389</v>
      </c>
    </row>
    <row r="19" spans="1:29" x14ac:dyDescent="0.2">
      <c r="F19" s="77">
        <v>-0.1</v>
      </c>
      <c r="G19" s="77">
        <v>0.1</v>
      </c>
    </row>
    <row r="20" spans="1:29" ht="17" thickBot="1" x14ac:dyDescent="0.25">
      <c r="F20" s="77"/>
      <c r="G20" s="77"/>
      <c r="M20" s="112" t="s">
        <v>99</v>
      </c>
      <c r="N20" s="112"/>
      <c r="O20" s="112"/>
      <c r="P20" s="112"/>
      <c r="Q20" s="112"/>
      <c r="R20" s="112"/>
      <c r="S20" s="112"/>
      <c r="T20" s="112"/>
      <c r="U20" s="112" t="s">
        <v>101</v>
      </c>
      <c r="V20" s="112" t="s">
        <v>126</v>
      </c>
      <c r="W20" s="112"/>
      <c r="X20" s="112"/>
      <c r="Y20" s="112"/>
      <c r="Z20" s="112"/>
      <c r="AA20" s="112"/>
      <c r="AB20" s="112"/>
      <c r="AC20" s="112"/>
    </row>
    <row r="21" spans="1:29" x14ac:dyDescent="0.2">
      <c r="A21" t="s">
        <v>110</v>
      </c>
      <c r="B21" s="33"/>
      <c r="C21" s="33"/>
      <c r="D21" s="167" t="s">
        <v>107</v>
      </c>
      <c r="E21" s="163"/>
      <c r="F21" s="168"/>
      <c r="G21" s="167" t="s">
        <v>108</v>
      </c>
      <c r="H21" s="163"/>
      <c r="I21" s="168"/>
      <c r="J21" s="163" t="s">
        <v>109</v>
      </c>
      <c r="K21" s="163"/>
      <c r="M21" s="112">
        <v>28</v>
      </c>
      <c r="N21" s="112"/>
      <c r="O21" s="112">
        <v>29</v>
      </c>
      <c r="P21" s="112"/>
      <c r="Q21" s="112">
        <v>30</v>
      </c>
      <c r="R21" s="112"/>
      <c r="S21" s="112">
        <v>31</v>
      </c>
      <c r="T21" s="112"/>
      <c r="U21" s="112"/>
      <c r="V21" s="112">
        <v>28</v>
      </c>
      <c r="W21" s="112"/>
      <c r="X21" s="112">
        <v>29</v>
      </c>
      <c r="Y21" s="112"/>
      <c r="Z21" s="112">
        <v>30</v>
      </c>
      <c r="AA21" s="112"/>
      <c r="AB21" s="112">
        <v>31</v>
      </c>
      <c r="AC21" s="112"/>
    </row>
    <row r="22" spans="1:29" x14ac:dyDescent="0.2">
      <c r="B22" s="34"/>
      <c r="C22" s="34"/>
      <c r="D22" s="84" t="s">
        <v>23</v>
      </c>
      <c r="E22" s="35" t="s">
        <v>24</v>
      </c>
      <c r="F22" s="85" t="s">
        <v>41</v>
      </c>
      <c r="G22" s="84" t="s">
        <v>23</v>
      </c>
      <c r="H22" s="35" t="s">
        <v>24</v>
      </c>
      <c r="I22" s="85" t="s">
        <v>41</v>
      </c>
      <c r="J22" s="35" t="s">
        <v>23</v>
      </c>
      <c r="K22" s="35" t="s">
        <v>24</v>
      </c>
      <c r="M22" s="112" t="s">
        <v>23</v>
      </c>
      <c r="N22" s="112" t="s">
        <v>24</v>
      </c>
      <c r="O22" s="112" t="s">
        <v>23</v>
      </c>
      <c r="P22" s="112" t="s">
        <v>24</v>
      </c>
      <c r="Q22" s="112" t="s">
        <v>23</v>
      </c>
      <c r="R22" s="112" t="s">
        <v>24</v>
      </c>
      <c r="S22" s="112" t="s">
        <v>23</v>
      </c>
      <c r="T22" s="112" t="s">
        <v>24</v>
      </c>
      <c r="U22" s="112"/>
      <c r="V22" s="112" t="s">
        <v>23</v>
      </c>
      <c r="W22" s="112" t="s">
        <v>24</v>
      </c>
      <c r="X22" s="112" t="s">
        <v>23</v>
      </c>
      <c r="Y22" s="112" t="s">
        <v>24</v>
      </c>
      <c r="Z22" s="112" t="s">
        <v>23</v>
      </c>
      <c r="AA22" s="112" t="s">
        <v>24</v>
      </c>
      <c r="AB22" s="112" t="s">
        <v>23</v>
      </c>
      <c r="AC22" s="112" t="s">
        <v>24</v>
      </c>
    </row>
    <row r="23" spans="1:29" x14ac:dyDescent="0.2">
      <c r="B23" s="165" t="s">
        <v>42</v>
      </c>
      <c r="C23" s="28" t="s">
        <v>43</v>
      </c>
      <c r="D23" s="92">
        <v>245</v>
      </c>
      <c r="E23" s="7">
        <v>220</v>
      </c>
      <c r="F23" s="87">
        <v>-0.10199999999999999</v>
      </c>
      <c r="G23" s="86">
        <v>272</v>
      </c>
      <c r="H23" s="75">
        <v>263</v>
      </c>
      <c r="I23" s="87">
        <v>-3.3099999999999997E-2</v>
      </c>
      <c r="J23" s="82">
        <f>((D23-G23)/D23)</f>
        <v>-0.11020408163265306</v>
      </c>
      <c r="K23" s="82">
        <f>((E23-H23)/E23)</f>
        <v>-0.19545454545454546</v>
      </c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</row>
    <row r="24" spans="1:29" x14ac:dyDescent="0.2">
      <c r="B24" s="165"/>
      <c r="C24" s="28" t="s">
        <v>44</v>
      </c>
      <c r="D24" s="92">
        <v>305</v>
      </c>
      <c r="E24" s="7">
        <v>323</v>
      </c>
      <c r="F24" s="87">
        <v>5.8999999999999997E-2</v>
      </c>
      <c r="G24" s="86">
        <v>316</v>
      </c>
      <c r="H24" s="75">
        <v>315</v>
      </c>
      <c r="I24" s="87">
        <v>-3.2000000000000002E-3</v>
      </c>
      <c r="J24" s="82">
        <f t="shared" ref="J24:J28" si="2">((D24-G24)/D24)</f>
        <v>-3.6065573770491806E-2</v>
      </c>
      <c r="K24" s="82">
        <f t="shared" ref="K24:K28" si="3">((E24-H24)/E24)</f>
        <v>2.4767801857585141E-2</v>
      </c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</row>
    <row r="25" spans="1:29" x14ac:dyDescent="0.2">
      <c r="B25" s="165"/>
      <c r="C25" s="28" t="s">
        <v>45</v>
      </c>
      <c r="D25" s="92">
        <v>345</v>
      </c>
      <c r="E25" s="7">
        <v>352</v>
      </c>
      <c r="F25" s="87">
        <v>2.0299999999999999E-2</v>
      </c>
      <c r="G25" s="86">
        <v>358</v>
      </c>
      <c r="H25" s="75">
        <v>339</v>
      </c>
      <c r="I25" s="87">
        <v>-5.3100000000000001E-2</v>
      </c>
      <c r="J25" s="82">
        <f t="shared" si="2"/>
        <v>-3.7681159420289857E-2</v>
      </c>
      <c r="K25" s="82">
        <f t="shared" si="3"/>
        <v>3.6931818181818184E-2</v>
      </c>
      <c r="M25" s="113">
        <v>245</v>
      </c>
      <c r="N25" s="113">
        <v>220</v>
      </c>
      <c r="O25" s="113">
        <v>272</v>
      </c>
      <c r="P25" s="113">
        <v>263</v>
      </c>
      <c r="Q25" s="113">
        <v>252</v>
      </c>
      <c r="R25" s="113">
        <v>247</v>
      </c>
      <c r="S25" s="113">
        <v>250</v>
      </c>
      <c r="T25" s="113">
        <v>222</v>
      </c>
      <c r="U25" s="113"/>
      <c r="V25" s="113">
        <v>250</v>
      </c>
      <c r="W25" s="113">
        <v>223</v>
      </c>
      <c r="X25" s="113">
        <v>249</v>
      </c>
      <c r="Y25" s="113">
        <v>251</v>
      </c>
      <c r="Z25" s="113">
        <v>255</v>
      </c>
      <c r="AA25" s="113">
        <v>244</v>
      </c>
      <c r="AB25" s="113">
        <v>243</v>
      </c>
      <c r="AC25" s="113">
        <v>204</v>
      </c>
    </row>
    <row r="26" spans="1:29" x14ac:dyDescent="0.2">
      <c r="B26" s="140" t="s">
        <v>46</v>
      </c>
      <c r="C26" s="36" t="s">
        <v>43</v>
      </c>
      <c r="D26" s="93">
        <v>251</v>
      </c>
      <c r="E26" s="5">
        <v>209</v>
      </c>
      <c r="F26" s="89">
        <v>-0.1673</v>
      </c>
      <c r="G26" s="88">
        <v>235</v>
      </c>
      <c r="H26" s="74">
        <v>220</v>
      </c>
      <c r="I26" s="89">
        <v>-6.3799999999999996E-2</v>
      </c>
      <c r="J26" s="82">
        <f t="shared" si="2"/>
        <v>6.3745019920318724E-2</v>
      </c>
      <c r="K26" s="82">
        <f t="shared" si="3"/>
        <v>-5.2631578947368418E-2</v>
      </c>
      <c r="M26" s="113">
        <v>305</v>
      </c>
      <c r="N26" s="113">
        <v>323</v>
      </c>
      <c r="O26" s="113">
        <v>316</v>
      </c>
      <c r="P26" s="113">
        <v>315</v>
      </c>
      <c r="Q26" s="113">
        <v>301</v>
      </c>
      <c r="R26" s="113">
        <v>307</v>
      </c>
      <c r="S26" s="113">
        <v>298</v>
      </c>
      <c r="T26" s="113">
        <v>293</v>
      </c>
      <c r="U26" s="113"/>
      <c r="V26" s="113">
        <v>307</v>
      </c>
      <c r="W26" s="113">
        <v>320</v>
      </c>
      <c r="X26" s="113">
        <v>307</v>
      </c>
      <c r="Y26" s="113">
        <v>314</v>
      </c>
      <c r="Z26" s="113">
        <v>299</v>
      </c>
      <c r="AA26" s="113">
        <v>302</v>
      </c>
      <c r="AB26" s="113">
        <v>288</v>
      </c>
      <c r="AC26" s="113">
        <v>284</v>
      </c>
    </row>
    <row r="27" spans="1:29" x14ac:dyDescent="0.2">
      <c r="B27" s="138"/>
      <c r="C27" s="26" t="s">
        <v>44</v>
      </c>
      <c r="D27" s="92">
        <v>331</v>
      </c>
      <c r="E27" s="7">
        <v>378</v>
      </c>
      <c r="F27" s="87">
        <v>0.14199999999999999</v>
      </c>
      <c r="G27" s="86">
        <v>325</v>
      </c>
      <c r="H27" s="75">
        <v>344</v>
      </c>
      <c r="I27" s="87">
        <v>5.8500000000000003E-2</v>
      </c>
      <c r="J27" s="82">
        <f t="shared" si="2"/>
        <v>1.812688821752266E-2</v>
      </c>
      <c r="K27" s="82">
        <f t="shared" si="3"/>
        <v>8.9947089947089942E-2</v>
      </c>
      <c r="M27" s="113">
        <v>345</v>
      </c>
      <c r="N27" s="113">
        <v>352</v>
      </c>
      <c r="O27" s="113">
        <v>358</v>
      </c>
      <c r="P27" s="113">
        <v>339</v>
      </c>
      <c r="Q27" s="113">
        <v>323</v>
      </c>
      <c r="R27" s="113">
        <v>329</v>
      </c>
      <c r="S27" s="113">
        <v>323</v>
      </c>
      <c r="T27" s="113">
        <v>325</v>
      </c>
      <c r="U27" s="113"/>
      <c r="V27" s="113">
        <v>357</v>
      </c>
      <c r="W27" s="113">
        <v>349</v>
      </c>
      <c r="X27" s="113">
        <v>356</v>
      </c>
      <c r="Y27" s="113">
        <v>332</v>
      </c>
      <c r="Z27" s="113">
        <v>322</v>
      </c>
      <c r="AA27" s="113">
        <v>330</v>
      </c>
      <c r="AB27" s="113">
        <v>313</v>
      </c>
      <c r="AC27" s="113">
        <v>324</v>
      </c>
    </row>
    <row r="28" spans="1:29" ht="17" thickBot="1" x14ac:dyDescent="0.25">
      <c r="B28" s="139"/>
      <c r="C28" s="29" t="s">
        <v>45</v>
      </c>
      <c r="D28" s="94">
        <v>357</v>
      </c>
      <c r="E28" s="81">
        <v>418</v>
      </c>
      <c r="F28" s="91">
        <v>0.1709</v>
      </c>
      <c r="G28" s="90">
        <v>354</v>
      </c>
      <c r="H28" s="60">
        <v>372</v>
      </c>
      <c r="I28" s="91">
        <v>5.0799999999999998E-2</v>
      </c>
      <c r="J28" s="83">
        <f t="shared" si="2"/>
        <v>8.4033613445378148E-3</v>
      </c>
      <c r="K28" s="83">
        <f t="shared" si="3"/>
        <v>0.11004784688995216</v>
      </c>
      <c r="M28" s="112"/>
      <c r="N28" s="112"/>
      <c r="O28" s="112"/>
      <c r="P28" s="112"/>
      <c r="Q28" s="112"/>
      <c r="R28" s="112"/>
      <c r="S28" s="112"/>
      <c r="T28" s="112"/>
      <c r="U28" s="112">
        <v>336.66666670000001</v>
      </c>
      <c r="V28" s="112"/>
      <c r="W28" s="112"/>
      <c r="X28" s="112"/>
      <c r="Y28" s="112"/>
      <c r="Z28" s="112"/>
      <c r="AA28" s="112"/>
      <c r="AB28" s="112"/>
      <c r="AC28" s="112"/>
    </row>
    <row r="29" spans="1:29" ht="17" thickBot="1" x14ac:dyDescent="0.25">
      <c r="A29" t="s">
        <v>111</v>
      </c>
      <c r="B29" s="55"/>
      <c r="C29" s="22"/>
      <c r="D29" s="80"/>
      <c r="E29" s="80"/>
      <c r="F29" s="80"/>
      <c r="G29" s="22"/>
      <c r="J29" s="77"/>
      <c r="K29" s="77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</row>
    <row r="30" spans="1:29" x14ac:dyDescent="0.2">
      <c r="B30" s="33"/>
      <c r="C30" s="33"/>
      <c r="D30" s="172" t="s">
        <v>107</v>
      </c>
      <c r="E30" s="173"/>
      <c r="F30" s="174"/>
      <c r="G30" s="167" t="s">
        <v>108</v>
      </c>
      <c r="H30" s="163"/>
      <c r="I30" s="168"/>
      <c r="J30" s="175" t="s">
        <v>109</v>
      </c>
      <c r="K30" s="175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</row>
    <row r="31" spans="1:29" x14ac:dyDescent="0.2">
      <c r="B31" s="34"/>
      <c r="C31" s="34"/>
      <c r="D31" s="95" t="s">
        <v>23</v>
      </c>
      <c r="E31" s="78" t="s">
        <v>24</v>
      </c>
      <c r="F31" s="96" t="s">
        <v>41</v>
      </c>
      <c r="G31" s="84" t="s">
        <v>23</v>
      </c>
      <c r="H31" s="35" t="s">
        <v>24</v>
      </c>
      <c r="I31" s="85" t="s">
        <v>41</v>
      </c>
      <c r="J31" s="79" t="s">
        <v>23</v>
      </c>
      <c r="K31" s="79" t="s">
        <v>24</v>
      </c>
      <c r="M31" s="113">
        <v>251</v>
      </c>
      <c r="N31" s="113">
        <v>209</v>
      </c>
      <c r="O31" s="113">
        <v>235</v>
      </c>
      <c r="P31" s="113">
        <v>220</v>
      </c>
      <c r="Q31" s="113">
        <v>216</v>
      </c>
      <c r="R31" s="113">
        <v>208</v>
      </c>
      <c r="S31" s="113">
        <v>237</v>
      </c>
      <c r="T31" s="113">
        <v>198</v>
      </c>
      <c r="U31" s="113"/>
      <c r="V31" s="113">
        <v>250</v>
      </c>
      <c r="W31" s="113">
        <v>212</v>
      </c>
      <c r="X31" s="113">
        <v>241</v>
      </c>
      <c r="Y31" s="113">
        <v>232</v>
      </c>
      <c r="Z31" s="113">
        <v>213</v>
      </c>
      <c r="AA31" s="113">
        <v>207</v>
      </c>
      <c r="AB31" s="113">
        <v>216</v>
      </c>
      <c r="AC31" s="113">
        <v>162</v>
      </c>
    </row>
    <row r="32" spans="1:29" x14ac:dyDescent="0.2">
      <c r="B32" s="165" t="s">
        <v>42</v>
      </c>
      <c r="C32" s="28" t="s">
        <v>43</v>
      </c>
      <c r="D32" s="92">
        <v>250</v>
      </c>
      <c r="E32" s="7">
        <v>223</v>
      </c>
      <c r="F32" s="87">
        <v>-0.108</v>
      </c>
      <c r="G32" s="86">
        <v>249</v>
      </c>
      <c r="H32" s="75">
        <v>251</v>
      </c>
      <c r="I32" s="87">
        <v>8.0000000000000002E-3</v>
      </c>
      <c r="J32" s="82">
        <f>(D32-G32)/D32</f>
        <v>4.0000000000000001E-3</v>
      </c>
      <c r="K32" s="82">
        <f>(E32-H32)/E32</f>
        <v>-0.12556053811659193</v>
      </c>
      <c r="M32" s="113">
        <v>331</v>
      </c>
      <c r="N32" s="113">
        <v>378</v>
      </c>
      <c r="O32" s="113">
        <v>325</v>
      </c>
      <c r="P32" s="113">
        <v>344</v>
      </c>
      <c r="Q32" s="113">
        <v>314</v>
      </c>
      <c r="R32" s="113">
        <v>330</v>
      </c>
      <c r="S32" s="113">
        <v>316</v>
      </c>
      <c r="T32" s="113">
        <v>319</v>
      </c>
      <c r="U32" s="113"/>
      <c r="V32" s="113">
        <v>326</v>
      </c>
      <c r="W32" s="113">
        <v>373</v>
      </c>
      <c r="X32" s="113">
        <v>317</v>
      </c>
      <c r="Y32" s="113">
        <v>328</v>
      </c>
      <c r="Z32" s="113">
        <v>304</v>
      </c>
      <c r="AA32" s="113">
        <v>328</v>
      </c>
      <c r="AB32" s="113">
        <v>301</v>
      </c>
      <c r="AC32" s="113">
        <v>339</v>
      </c>
    </row>
    <row r="33" spans="1:29" x14ac:dyDescent="0.2">
      <c r="B33" s="165"/>
      <c r="C33" s="28" t="s">
        <v>44</v>
      </c>
      <c r="D33" s="92">
        <v>307</v>
      </c>
      <c r="E33" s="7">
        <v>320</v>
      </c>
      <c r="F33" s="87">
        <v>4.2299999999999997E-2</v>
      </c>
      <c r="G33" s="86">
        <v>307</v>
      </c>
      <c r="H33" s="75">
        <v>314</v>
      </c>
      <c r="I33" s="87">
        <v>2.2800000000000001E-2</v>
      </c>
      <c r="J33" s="82">
        <f t="shared" ref="J33:J37" si="4">(D33-G33)/D33</f>
        <v>0</v>
      </c>
      <c r="K33" s="82">
        <f t="shared" ref="K33:K37" si="5">(E33-H33)/E33</f>
        <v>1.8749999999999999E-2</v>
      </c>
      <c r="M33" s="113">
        <v>357</v>
      </c>
      <c r="N33" s="113">
        <v>418</v>
      </c>
      <c r="O33" s="113">
        <v>354</v>
      </c>
      <c r="P33" s="113">
        <v>372</v>
      </c>
      <c r="Q33" s="113">
        <v>356</v>
      </c>
      <c r="R33" s="113">
        <v>361</v>
      </c>
      <c r="S33" s="113">
        <v>372</v>
      </c>
      <c r="T33" s="113">
        <v>389</v>
      </c>
      <c r="U33" s="113"/>
      <c r="V33" s="113">
        <v>355</v>
      </c>
      <c r="W33" s="113">
        <v>421</v>
      </c>
      <c r="X33" s="113">
        <v>351</v>
      </c>
      <c r="Y33" s="113">
        <v>353</v>
      </c>
      <c r="Z33" s="113">
        <v>344</v>
      </c>
      <c r="AA33" s="113">
        <v>392</v>
      </c>
      <c r="AB33" s="113">
        <v>350</v>
      </c>
      <c r="AC33" s="113">
        <v>392</v>
      </c>
    </row>
    <row r="34" spans="1:29" x14ac:dyDescent="0.2">
      <c r="B34" s="165"/>
      <c r="C34" s="28" t="s">
        <v>45</v>
      </c>
      <c r="D34" s="92">
        <v>357</v>
      </c>
      <c r="E34" s="7">
        <v>349</v>
      </c>
      <c r="F34" s="87">
        <v>-2.24E-2</v>
      </c>
      <c r="G34" s="86">
        <v>356</v>
      </c>
      <c r="H34" s="75">
        <v>332</v>
      </c>
      <c r="I34" s="87">
        <v>-6.7400000000000002E-2</v>
      </c>
      <c r="J34" s="82">
        <f t="shared" si="4"/>
        <v>2.8011204481792717E-3</v>
      </c>
      <c r="K34" s="82">
        <f t="shared" si="5"/>
        <v>4.8710601719197708E-2</v>
      </c>
    </row>
    <row r="35" spans="1:29" x14ac:dyDescent="0.2">
      <c r="B35" s="140" t="s">
        <v>46</v>
      </c>
      <c r="C35" s="36" t="s">
        <v>43</v>
      </c>
      <c r="D35" s="93">
        <v>250</v>
      </c>
      <c r="E35" s="5">
        <v>212</v>
      </c>
      <c r="F35" s="89">
        <v>-0.152</v>
      </c>
      <c r="G35" s="88">
        <v>241</v>
      </c>
      <c r="H35" s="74">
        <v>232</v>
      </c>
      <c r="I35" s="89">
        <v>-3.73E-2</v>
      </c>
      <c r="J35" s="82">
        <f t="shared" si="4"/>
        <v>3.5999999999999997E-2</v>
      </c>
      <c r="K35" s="82">
        <f t="shared" si="5"/>
        <v>-9.4339622641509441E-2</v>
      </c>
    </row>
    <row r="36" spans="1:29" x14ac:dyDescent="0.2">
      <c r="B36" s="138"/>
      <c r="C36" s="26" t="s">
        <v>44</v>
      </c>
      <c r="D36" s="92">
        <v>326</v>
      </c>
      <c r="E36" s="7">
        <v>373</v>
      </c>
      <c r="F36" s="87">
        <v>0.14419999999999999</v>
      </c>
      <c r="G36" s="86">
        <v>317</v>
      </c>
      <c r="H36" s="75">
        <v>328</v>
      </c>
      <c r="I36" s="87">
        <v>3.4700000000000002E-2</v>
      </c>
      <c r="J36" s="82">
        <f t="shared" si="4"/>
        <v>2.7607361963190184E-2</v>
      </c>
      <c r="K36" s="82">
        <f t="shared" si="5"/>
        <v>0.12064343163538874</v>
      </c>
    </row>
    <row r="37" spans="1:29" ht="17" thickBot="1" x14ac:dyDescent="0.25">
      <c r="B37" s="139"/>
      <c r="C37" s="29" t="s">
        <v>45</v>
      </c>
      <c r="D37" s="94">
        <v>355</v>
      </c>
      <c r="E37" s="81">
        <v>421</v>
      </c>
      <c r="F37" s="91">
        <v>0.18590000000000001</v>
      </c>
      <c r="G37" s="90">
        <v>351</v>
      </c>
      <c r="H37" s="60">
        <v>353</v>
      </c>
      <c r="I37" s="91">
        <v>5.7000000000000002E-3</v>
      </c>
      <c r="J37" s="83">
        <f t="shared" si="4"/>
        <v>1.1267605633802818E-2</v>
      </c>
      <c r="K37" s="83">
        <f t="shared" si="5"/>
        <v>0.16152019002375298</v>
      </c>
    </row>
    <row r="40" spans="1:29" ht="17" thickBot="1" x14ac:dyDescent="0.25">
      <c r="A40" t="s">
        <v>128</v>
      </c>
    </row>
    <row r="41" spans="1:29" x14ac:dyDescent="0.2">
      <c r="B41" s="33"/>
      <c r="C41" s="33"/>
      <c r="D41" s="167" t="s">
        <v>107</v>
      </c>
      <c r="E41" s="163"/>
      <c r="F41" s="168"/>
      <c r="G41" s="167" t="s">
        <v>108</v>
      </c>
      <c r="H41" s="163"/>
      <c r="I41" s="168"/>
      <c r="J41" s="167" t="s">
        <v>127</v>
      </c>
      <c r="K41" s="163"/>
      <c r="L41" s="168"/>
      <c r="M41" s="163" t="s">
        <v>109</v>
      </c>
      <c r="N41" s="163"/>
    </row>
    <row r="42" spans="1:29" x14ac:dyDescent="0.2">
      <c r="B42" s="34"/>
      <c r="C42" s="34"/>
      <c r="D42" s="84" t="s">
        <v>23</v>
      </c>
      <c r="E42" s="35" t="s">
        <v>24</v>
      </c>
      <c r="F42" s="85" t="s">
        <v>41</v>
      </c>
      <c r="G42" s="84" t="s">
        <v>23</v>
      </c>
      <c r="H42" s="35" t="s">
        <v>24</v>
      </c>
      <c r="I42" s="85" t="s">
        <v>41</v>
      </c>
      <c r="J42" s="84" t="s">
        <v>23</v>
      </c>
      <c r="K42" s="35" t="s">
        <v>24</v>
      </c>
      <c r="L42" s="85" t="s">
        <v>41</v>
      </c>
      <c r="M42" s="35" t="s">
        <v>23</v>
      </c>
      <c r="N42" s="35" t="s">
        <v>24</v>
      </c>
    </row>
    <row r="43" spans="1:29" x14ac:dyDescent="0.2">
      <c r="B43" s="165" t="s">
        <v>42</v>
      </c>
      <c r="C43" s="28" t="s">
        <v>43</v>
      </c>
      <c r="D43" s="92">
        <v>245</v>
      </c>
      <c r="E43" s="7">
        <v>220</v>
      </c>
      <c r="F43" s="87">
        <v>-0.10199999999999999</v>
      </c>
      <c r="G43" s="86">
        <v>272</v>
      </c>
      <c r="H43" s="75">
        <v>263</v>
      </c>
      <c r="I43" s="87">
        <v>-3.3099999999999997E-2</v>
      </c>
      <c r="J43" s="114">
        <v>252</v>
      </c>
      <c r="K43" s="4">
        <v>247</v>
      </c>
      <c r="L43" s="89">
        <f>(J43-K43)/J43</f>
        <v>1.984126984126984E-2</v>
      </c>
      <c r="M43" s="115">
        <f>(G43-J43)/G43</f>
        <v>7.3529411764705885E-2</v>
      </c>
      <c r="N43" s="115">
        <f>(H43-K43)/H43</f>
        <v>6.0836501901140684E-2</v>
      </c>
    </row>
    <row r="44" spans="1:29" x14ac:dyDescent="0.2">
      <c r="B44" s="165"/>
      <c r="C44" s="28" t="s">
        <v>44</v>
      </c>
      <c r="D44" s="92">
        <v>305</v>
      </c>
      <c r="E44" s="7">
        <v>323</v>
      </c>
      <c r="F44" s="87">
        <v>5.8999999999999997E-2</v>
      </c>
      <c r="G44" s="86">
        <v>316</v>
      </c>
      <c r="H44" s="75">
        <v>315</v>
      </c>
      <c r="I44" s="87">
        <v>-3.2000000000000002E-3</v>
      </c>
      <c r="J44" s="116">
        <v>301</v>
      </c>
      <c r="K44" s="6">
        <v>307</v>
      </c>
      <c r="L44" s="87">
        <f t="shared" ref="L44:L48" si="6">(J44-K44)/J44</f>
        <v>-1.9933554817275746E-2</v>
      </c>
      <c r="M44" s="117">
        <f t="shared" ref="M44:M48" si="7">(G44-J44)/G44</f>
        <v>4.746835443037975E-2</v>
      </c>
      <c r="N44" s="117">
        <f t="shared" ref="N44:N48" si="8">(H44-K44)/H44</f>
        <v>2.5396825396825397E-2</v>
      </c>
    </row>
    <row r="45" spans="1:29" x14ac:dyDescent="0.2">
      <c r="B45" s="165"/>
      <c r="C45" s="28" t="s">
        <v>45</v>
      </c>
      <c r="D45" s="92">
        <v>345</v>
      </c>
      <c r="E45" s="7">
        <v>352</v>
      </c>
      <c r="F45" s="87">
        <v>2.0299999999999999E-2</v>
      </c>
      <c r="G45" s="86">
        <v>358</v>
      </c>
      <c r="H45" s="75">
        <v>339</v>
      </c>
      <c r="I45" s="87">
        <v>-5.3100000000000001E-2</v>
      </c>
      <c r="J45" s="118">
        <v>323</v>
      </c>
      <c r="K45" s="119">
        <v>329</v>
      </c>
      <c r="L45" s="120">
        <f t="shared" si="6"/>
        <v>-1.8575851393188854E-2</v>
      </c>
      <c r="M45" s="121">
        <f t="shared" si="7"/>
        <v>9.7765363128491614E-2</v>
      </c>
      <c r="N45" s="121">
        <f t="shared" si="8"/>
        <v>2.9498525073746312E-2</v>
      </c>
    </row>
    <row r="46" spans="1:29" x14ac:dyDescent="0.2">
      <c r="B46" s="140" t="s">
        <v>46</v>
      </c>
      <c r="C46" s="36" t="s">
        <v>43</v>
      </c>
      <c r="D46" s="93">
        <v>251</v>
      </c>
      <c r="E46" s="5">
        <v>209</v>
      </c>
      <c r="F46" s="89">
        <v>-0.1673</v>
      </c>
      <c r="G46" s="88">
        <v>235</v>
      </c>
      <c r="H46" s="74">
        <v>220</v>
      </c>
      <c r="I46" s="89">
        <v>-6.3799999999999996E-2</v>
      </c>
      <c r="J46" s="114">
        <v>216</v>
      </c>
      <c r="K46" s="4">
        <v>208</v>
      </c>
      <c r="L46" s="89">
        <f t="shared" si="6"/>
        <v>3.7037037037037035E-2</v>
      </c>
      <c r="M46" s="115">
        <f t="shared" si="7"/>
        <v>8.085106382978724E-2</v>
      </c>
      <c r="N46" s="115">
        <f t="shared" si="8"/>
        <v>5.4545454545454543E-2</v>
      </c>
    </row>
    <row r="47" spans="1:29" x14ac:dyDescent="0.2">
      <c r="B47" s="138"/>
      <c r="C47" s="26" t="s">
        <v>44</v>
      </c>
      <c r="D47" s="92">
        <v>331</v>
      </c>
      <c r="E47" s="7">
        <v>378</v>
      </c>
      <c r="F47" s="87">
        <v>0.14199999999999999</v>
      </c>
      <c r="G47" s="86">
        <v>325</v>
      </c>
      <c r="H47" s="75">
        <v>344</v>
      </c>
      <c r="I47" s="87">
        <v>5.8500000000000003E-2</v>
      </c>
      <c r="J47" s="116">
        <v>314</v>
      </c>
      <c r="K47" s="6">
        <v>330</v>
      </c>
      <c r="L47" s="87">
        <f t="shared" si="6"/>
        <v>-5.0955414012738856E-2</v>
      </c>
      <c r="M47" s="117">
        <f t="shared" si="7"/>
        <v>3.3846153846153845E-2</v>
      </c>
      <c r="N47" s="117">
        <f t="shared" si="8"/>
        <v>4.0697674418604654E-2</v>
      </c>
    </row>
    <row r="48" spans="1:29" ht="17" thickBot="1" x14ac:dyDescent="0.25">
      <c r="B48" s="139"/>
      <c r="C48" s="29" t="s">
        <v>45</v>
      </c>
      <c r="D48" s="94">
        <v>357</v>
      </c>
      <c r="E48" s="81">
        <v>418</v>
      </c>
      <c r="F48" s="91">
        <v>0.1709</v>
      </c>
      <c r="G48" s="90">
        <v>354</v>
      </c>
      <c r="H48" s="60">
        <v>372</v>
      </c>
      <c r="I48" s="91">
        <v>5.0799999999999998E-2</v>
      </c>
      <c r="J48" s="122">
        <v>356</v>
      </c>
      <c r="K48" s="123">
        <v>361</v>
      </c>
      <c r="L48" s="91">
        <f t="shared" si="6"/>
        <v>-1.4044943820224719E-2</v>
      </c>
      <c r="M48" s="83">
        <f t="shared" si="7"/>
        <v>-5.6497175141242938E-3</v>
      </c>
      <c r="N48" s="83">
        <f t="shared" si="8"/>
        <v>2.9569892473118281E-2</v>
      </c>
    </row>
    <row r="49" spans="1:21" ht="17" thickBot="1" x14ac:dyDescent="0.25"/>
    <row r="50" spans="1:21" x14ac:dyDescent="0.2">
      <c r="B50" s="33"/>
      <c r="C50" s="33"/>
      <c r="D50" s="167" t="s">
        <v>107</v>
      </c>
      <c r="E50" s="163"/>
      <c r="F50" s="168"/>
      <c r="G50" s="167" t="s">
        <v>108</v>
      </c>
      <c r="H50" s="163"/>
      <c r="I50" s="168"/>
      <c r="J50" s="167" t="s">
        <v>127</v>
      </c>
      <c r="K50" s="163"/>
      <c r="L50" s="168"/>
      <c r="M50" s="163" t="s">
        <v>109</v>
      </c>
      <c r="N50" s="163"/>
    </row>
    <row r="51" spans="1:21" x14ac:dyDescent="0.2">
      <c r="B51" s="34"/>
      <c r="C51" s="34"/>
      <c r="D51" s="84" t="s">
        <v>23</v>
      </c>
      <c r="E51" s="35" t="s">
        <v>24</v>
      </c>
      <c r="F51" s="85" t="s">
        <v>41</v>
      </c>
      <c r="G51" s="84" t="s">
        <v>23</v>
      </c>
      <c r="H51" s="35" t="s">
        <v>24</v>
      </c>
      <c r="I51" s="85" t="s">
        <v>41</v>
      </c>
      <c r="J51" s="84" t="s">
        <v>23</v>
      </c>
      <c r="K51" s="35" t="s">
        <v>24</v>
      </c>
      <c r="L51" s="85" t="s">
        <v>41</v>
      </c>
      <c r="M51" s="22" t="s">
        <v>23</v>
      </c>
      <c r="N51" s="35" t="s">
        <v>24</v>
      </c>
    </row>
    <row r="52" spans="1:21" x14ac:dyDescent="0.2">
      <c r="B52" s="165" t="s">
        <v>42</v>
      </c>
      <c r="C52" s="28" t="s">
        <v>43</v>
      </c>
      <c r="D52" s="92">
        <v>245</v>
      </c>
      <c r="E52" s="7">
        <v>220</v>
      </c>
      <c r="F52" s="87">
        <v>-0.10199999999999999</v>
      </c>
      <c r="G52" s="86">
        <v>249</v>
      </c>
      <c r="H52" s="75">
        <v>251</v>
      </c>
      <c r="I52" s="87">
        <v>-3.3099999999999997E-2</v>
      </c>
      <c r="J52" s="114">
        <v>255</v>
      </c>
      <c r="K52" s="4">
        <v>244</v>
      </c>
      <c r="L52" s="89">
        <f>(J52-K52)/J52</f>
        <v>4.3137254901960784E-2</v>
      </c>
      <c r="M52" s="115">
        <f>(G52-J52)/G52</f>
        <v>-2.4096385542168676E-2</v>
      </c>
      <c r="N52" s="115">
        <f>(H52-K52)/H52</f>
        <v>2.7888446215139442E-2</v>
      </c>
    </row>
    <row r="53" spans="1:21" x14ac:dyDescent="0.2">
      <c r="B53" s="165"/>
      <c r="C53" s="28" t="s">
        <v>44</v>
      </c>
      <c r="D53" s="92">
        <v>305</v>
      </c>
      <c r="E53" s="7">
        <v>323</v>
      </c>
      <c r="F53" s="87">
        <v>5.8999999999999997E-2</v>
      </c>
      <c r="G53" s="86">
        <v>307</v>
      </c>
      <c r="H53" s="75">
        <v>314</v>
      </c>
      <c r="I53" s="87">
        <v>-3.2000000000000002E-3</v>
      </c>
      <c r="J53" s="116">
        <v>299</v>
      </c>
      <c r="K53" s="6">
        <v>302</v>
      </c>
      <c r="L53" s="87">
        <f t="shared" ref="L53:L57" si="9">(J53-K53)/J53</f>
        <v>-1.0033444816053512E-2</v>
      </c>
      <c r="M53" s="117">
        <f t="shared" ref="M53:M57" si="10">(G53-J53)/G53</f>
        <v>2.6058631921824105E-2</v>
      </c>
      <c r="N53" s="117">
        <f t="shared" ref="N53:N57" si="11">(H53-K53)/H53</f>
        <v>3.8216560509554139E-2</v>
      </c>
    </row>
    <row r="54" spans="1:21" x14ac:dyDescent="0.2">
      <c r="B54" s="165"/>
      <c r="C54" s="28" t="s">
        <v>45</v>
      </c>
      <c r="D54" s="92">
        <v>345</v>
      </c>
      <c r="E54" s="7">
        <v>352</v>
      </c>
      <c r="F54" s="87">
        <v>2.0299999999999999E-2</v>
      </c>
      <c r="G54" s="86">
        <v>356</v>
      </c>
      <c r="H54" s="75">
        <v>332</v>
      </c>
      <c r="I54" s="87">
        <v>-5.3100000000000001E-2</v>
      </c>
      <c r="J54" s="118">
        <v>322</v>
      </c>
      <c r="K54" s="119">
        <v>330</v>
      </c>
      <c r="L54" s="120">
        <f t="shared" si="9"/>
        <v>-2.4844720496894408E-2</v>
      </c>
      <c r="M54" s="121">
        <f t="shared" si="10"/>
        <v>9.5505617977528087E-2</v>
      </c>
      <c r="N54" s="121">
        <f t="shared" si="11"/>
        <v>6.024096385542169E-3</v>
      </c>
    </row>
    <row r="55" spans="1:21" x14ac:dyDescent="0.2">
      <c r="B55" s="140" t="s">
        <v>46</v>
      </c>
      <c r="C55" s="36" t="s">
        <v>43</v>
      </c>
      <c r="D55" s="93">
        <v>251</v>
      </c>
      <c r="E55" s="5">
        <v>209</v>
      </c>
      <c r="F55" s="89">
        <v>-0.1673</v>
      </c>
      <c r="G55" s="88">
        <v>241</v>
      </c>
      <c r="H55" s="74">
        <v>232</v>
      </c>
      <c r="I55" s="89">
        <v>-6.3799999999999996E-2</v>
      </c>
      <c r="J55" s="114">
        <v>213</v>
      </c>
      <c r="K55" s="4">
        <v>207</v>
      </c>
      <c r="L55" s="89">
        <f t="shared" si="9"/>
        <v>2.8169014084507043E-2</v>
      </c>
      <c r="M55" s="117">
        <f t="shared" si="10"/>
        <v>0.11618257261410789</v>
      </c>
      <c r="N55" s="115">
        <f t="shared" si="11"/>
        <v>0.10775862068965517</v>
      </c>
    </row>
    <row r="56" spans="1:21" x14ac:dyDescent="0.2">
      <c r="B56" s="138"/>
      <c r="C56" s="26" t="s">
        <v>44</v>
      </c>
      <c r="D56" s="92">
        <v>331</v>
      </c>
      <c r="E56" s="7">
        <v>378</v>
      </c>
      <c r="F56" s="87">
        <v>0.14199999999999999</v>
      </c>
      <c r="G56" s="86">
        <v>317</v>
      </c>
      <c r="H56" s="75">
        <v>328</v>
      </c>
      <c r="I56" s="87">
        <v>5.8500000000000003E-2</v>
      </c>
      <c r="J56" s="116">
        <v>304</v>
      </c>
      <c r="K56" s="6">
        <v>328</v>
      </c>
      <c r="L56" s="87">
        <f t="shared" si="9"/>
        <v>-7.8947368421052627E-2</v>
      </c>
      <c r="M56" s="117">
        <f t="shared" si="10"/>
        <v>4.1009463722397478E-2</v>
      </c>
      <c r="N56" s="117">
        <f t="shared" si="11"/>
        <v>0</v>
      </c>
    </row>
    <row r="57" spans="1:21" ht="17" thickBot="1" x14ac:dyDescent="0.25">
      <c r="B57" s="139"/>
      <c r="C57" s="29" t="s">
        <v>45</v>
      </c>
      <c r="D57" s="94">
        <v>357</v>
      </c>
      <c r="E57" s="81">
        <v>418</v>
      </c>
      <c r="F57" s="91">
        <v>0.1709</v>
      </c>
      <c r="G57" s="90">
        <v>351</v>
      </c>
      <c r="H57" s="60">
        <v>353</v>
      </c>
      <c r="I57" s="91">
        <v>5.0799999999999998E-2</v>
      </c>
      <c r="J57" s="122">
        <v>344</v>
      </c>
      <c r="K57" s="123">
        <v>392</v>
      </c>
      <c r="L57" s="91">
        <f t="shared" si="9"/>
        <v>-0.13953488372093023</v>
      </c>
      <c r="M57" s="83">
        <f t="shared" si="10"/>
        <v>1.9943019943019943E-2</v>
      </c>
      <c r="N57" s="83">
        <f t="shared" si="11"/>
        <v>-0.11048158640226628</v>
      </c>
    </row>
    <row r="58" spans="1:21" x14ac:dyDescent="0.2">
      <c r="T58" t="s">
        <v>131</v>
      </c>
    </row>
    <row r="59" spans="1:21" ht="17" thickBot="1" x14ac:dyDescent="0.25">
      <c r="A59" t="s">
        <v>128</v>
      </c>
      <c r="G59" s="113"/>
      <c r="H59" s="113"/>
      <c r="T59" t="s">
        <v>4</v>
      </c>
      <c r="U59" t="s">
        <v>5</v>
      </c>
    </row>
    <row r="60" spans="1:21" x14ac:dyDescent="0.2">
      <c r="B60" s="33"/>
      <c r="C60" s="33"/>
      <c r="D60" s="167" t="s">
        <v>107</v>
      </c>
      <c r="E60" s="163"/>
      <c r="F60" s="168"/>
      <c r="G60" s="167" t="s">
        <v>108</v>
      </c>
      <c r="H60" s="163"/>
      <c r="I60" s="168"/>
      <c r="J60" s="167" t="s">
        <v>127</v>
      </c>
      <c r="K60" s="163"/>
      <c r="L60" s="168"/>
      <c r="M60" s="167" t="s">
        <v>130</v>
      </c>
      <c r="N60" s="163"/>
      <c r="O60" s="168"/>
      <c r="P60" s="163" t="s">
        <v>109</v>
      </c>
      <c r="Q60" s="163"/>
      <c r="T60" s="113">
        <v>244</v>
      </c>
      <c r="U60" s="113">
        <v>235</v>
      </c>
    </row>
    <row r="61" spans="1:21" x14ac:dyDescent="0.2">
      <c r="B61" s="34"/>
      <c r="C61" s="34"/>
      <c r="D61" s="84" t="s">
        <v>23</v>
      </c>
      <c r="E61" s="35" t="s">
        <v>24</v>
      </c>
      <c r="F61" s="85" t="s">
        <v>41</v>
      </c>
      <c r="G61" s="84" t="s">
        <v>23</v>
      </c>
      <c r="H61" s="35" t="s">
        <v>24</v>
      </c>
      <c r="I61" s="85" t="s">
        <v>41</v>
      </c>
      <c r="J61" s="84" t="s">
        <v>23</v>
      </c>
      <c r="K61" s="35" t="s">
        <v>24</v>
      </c>
      <c r="L61" s="85" t="s">
        <v>41</v>
      </c>
      <c r="M61" s="84" t="s">
        <v>23</v>
      </c>
      <c r="N61" s="35" t="s">
        <v>24</v>
      </c>
      <c r="O61" s="85" t="s">
        <v>41</v>
      </c>
      <c r="P61" s="22" t="s">
        <v>23</v>
      </c>
      <c r="Q61" s="35" t="s">
        <v>24</v>
      </c>
      <c r="T61" s="113">
        <v>301</v>
      </c>
      <c r="U61" s="113">
        <v>288</v>
      </c>
    </row>
    <row r="62" spans="1:21" x14ac:dyDescent="0.2">
      <c r="B62" s="165" t="s">
        <v>42</v>
      </c>
      <c r="C62" s="28" t="s">
        <v>43</v>
      </c>
      <c r="D62" s="92">
        <v>245</v>
      </c>
      <c r="E62" s="7">
        <v>220</v>
      </c>
      <c r="F62" s="87">
        <v>-0.10199999999999999</v>
      </c>
      <c r="G62" s="86">
        <v>272</v>
      </c>
      <c r="H62" s="75">
        <v>263</v>
      </c>
      <c r="I62" s="87">
        <v>-3.3099999999999997E-2</v>
      </c>
      <c r="J62" s="88">
        <v>252</v>
      </c>
      <c r="K62" s="74">
        <v>247</v>
      </c>
      <c r="L62" s="89">
        <f>(J62-K62)/J62</f>
        <v>1.984126984126984E-2</v>
      </c>
      <c r="M62" s="88">
        <v>250</v>
      </c>
      <c r="N62" s="74">
        <v>222</v>
      </c>
      <c r="O62" s="89">
        <f>(M62-N62)/M62</f>
        <v>0.112</v>
      </c>
      <c r="P62" s="115">
        <f>(J62-M62)/J62</f>
        <v>7.9365079365079361E-3</v>
      </c>
      <c r="Q62" s="115">
        <f>(K62-N62)/K62</f>
        <v>0.10121457489878542</v>
      </c>
      <c r="T62" s="113">
        <v>335</v>
      </c>
      <c r="U62" s="113">
        <v>326</v>
      </c>
    </row>
    <row r="63" spans="1:21" x14ac:dyDescent="0.2">
      <c r="B63" s="165"/>
      <c r="C63" s="28" t="s">
        <v>44</v>
      </c>
      <c r="D63" s="92">
        <v>305</v>
      </c>
      <c r="E63" s="7">
        <v>323</v>
      </c>
      <c r="F63" s="87">
        <v>5.8999999999999997E-2</v>
      </c>
      <c r="G63" s="86">
        <v>316</v>
      </c>
      <c r="H63" s="75">
        <v>315</v>
      </c>
      <c r="I63" s="87">
        <v>-3.2000000000000002E-3</v>
      </c>
      <c r="J63" s="86">
        <v>301</v>
      </c>
      <c r="K63" s="75">
        <v>307</v>
      </c>
      <c r="L63" s="87">
        <f t="shared" ref="L63:L67" si="12">(J63-K63)/J63</f>
        <v>-1.9933554817275746E-2</v>
      </c>
      <c r="M63" s="86">
        <v>298</v>
      </c>
      <c r="N63" s="75">
        <v>293</v>
      </c>
      <c r="O63" s="87">
        <f t="shared" ref="O63:O67" si="13">(M63-N63)/M63</f>
        <v>1.6778523489932886E-2</v>
      </c>
      <c r="P63" s="117">
        <f t="shared" ref="P63:P67" si="14">(J63-M63)/J63</f>
        <v>9.9667774086378731E-3</v>
      </c>
      <c r="Q63" s="117">
        <f t="shared" ref="Q63:Q67" si="15">(K63-N63)/K63</f>
        <v>4.5602605863192182E-2</v>
      </c>
      <c r="T63" s="113">
        <v>217</v>
      </c>
      <c r="U63" s="113">
        <v>183</v>
      </c>
    </row>
    <row r="64" spans="1:21" x14ac:dyDescent="0.2">
      <c r="B64" s="165"/>
      <c r="C64" s="28" t="s">
        <v>45</v>
      </c>
      <c r="D64" s="92">
        <v>345</v>
      </c>
      <c r="E64" s="7">
        <v>352</v>
      </c>
      <c r="F64" s="87">
        <v>2.0299999999999999E-2</v>
      </c>
      <c r="G64" s="86">
        <v>358</v>
      </c>
      <c r="H64" s="75">
        <v>339</v>
      </c>
      <c r="I64" s="87">
        <v>-5.3100000000000001E-2</v>
      </c>
      <c r="J64" s="124">
        <v>323</v>
      </c>
      <c r="K64" s="125">
        <v>329</v>
      </c>
      <c r="L64" s="120">
        <f t="shared" si="12"/>
        <v>-1.8575851393188854E-2</v>
      </c>
      <c r="M64" s="124">
        <v>323</v>
      </c>
      <c r="N64" s="125">
        <v>325</v>
      </c>
      <c r="O64" s="120">
        <f t="shared" si="13"/>
        <v>-6.1919504643962852E-3</v>
      </c>
      <c r="P64" s="121">
        <f t="shared" si="14"/>
        <v>0</v>
      </c>
      <c r="Q64" s="121">
        <f t="shared" si="15"/>
        <v>1.2158054711246201E-2</v>
      </c>
      <c r="T64" s="113">
        <v>325</v>
      </c>
      <c r="U64" s="113">
        <v>350</v>
      </c>
    </row>
    <row r="65" spans="1:21" x14ac:dyDescent="0.2">
      <c r="B65" s="140" t="s">
        <v>46</v>
      </c>
      <c r="C65" s="36" t="s">
        <v>43</v>
      </c>
      <c r="D65" s="93">
        <v>251</v>
      </c>
      <c r="E65" s="5">
        <v>209</v>
      </c>
      <c r="F65" s="89">
        <v>-0.1673</v>
      </c>
      <c r="G65" s="88">
        <v>235</v>
      </c>
      <c r="H65" s="74">
        <v>220</v>
      </c>
      <c r="I65" s="89">
        <v>-6.3799999999999996E-2</v>
      </c>
      <c r="J65" s="88">
        <v>216</v>
      </c>
      <c r="K65" s="74">
        <v>208</v>
      </c>
      <c r="L65" s="89">
        <f t="shared" si="12"/>
        <v>3.7037037037037035E-2</v>
      </c>
      <c r="M65" s="88">
        <v>237</v>
      </c>
      <c r="N65" s="74">
        <v>198</v>
      </c>
      <c r="O65" s="89">
        <f t="shared" si="13"/>
        <v>0.16455696202531644</v>
      </c>
      <c r="P65" s="117">
        <f t="shared" si="14"/>
        <v>-9.7222222222222224E-2</v>
      </c>
      <c r="Q65" s="115">
        <f t="shared" si="15"/>
        <v>4.807692307692308E-2</v>
      </c>
      <c r="T65" s="113">
        <v>388</v>
      </c>
      <c r="U65" s="113">
        <v>382</v>
      </c>
    </row>
    <row r="66" spans="1:21" x14ac:dyDescent="0.2">
      <c r="B66" s="138"/>
      <c r="C66" s="26" t="s">
        <v>44</v>
      </c>
      <c r="D66" s="92">
        <v>331</v>
      </c>
      <c r="E66" s="7">
        <v>378</v>
      </c>
      <c r="F66" s="87">
        <v>0.14199999999999999</v>
      </c>
      <c r="G66" s="86">
        <v>325</v>
      </c>
      <c r="H66" s="75">
        <v>344</v>
      </c>
      <c r="I66" s="87">
        <v>5.8500000000000003E-2</v>
      </c>
      <c r="J66" s="86">
        <v>314</v>
      </c>
      <c r="K66" s="75">
        <v>330</v>
      </c>
      <c r="L66" s="87">
        <f t="shared" si="12"/>
        <v>-5.0955414012738856E-2</v>
      </c>
      <c r="M66" s="86">
        <v>316</v>
      </c>
      <c r="N66" s="75">
        <v>319</v>
      </c>
      <c r="O66" s="87">
        <f t="shared" si="13"/>
        <v>-9.4936708860759497E-3</v>
      </c>
      <c r="P66" s="117">
        <f t="shared" si="14"/>
        <v>-6.369426751592357E-3</v>
      </c>
      <c r="Q66" s="117">
        <f t="shared" si="15"/>
        <v>3.3333333333333333E-2</v>
      </c>
    </row>
    <row r="67" spans="1:21" ht="17" thickBot="1" x14ac:dyDescent="0.25">
      <c r="B67" s="139"/>
      <c r="C67" s="29" t="s">
        <v>45</v>
      </c>
      <c r="D67" s="94">
        <v>357</v>
      </c>
      <c r="E67" s="81">
        <v>418</v>
      </c>
      <c r="F67" s="91">
        <v>0.1709</v>
      </c>
      <c r="G67" s="90">
        <v>354</v>
      </c>
      <c r="H67" s="60">
        <v>372</v>
      </c>
      <c r="I67" s="91">
        <v>5.0799999999999998E-2</v>
      </c>
      <c r="J67" s="90">
        <v>356</v>
      </c>
      <c r="K67" s="60">
        <v>361</v>
      </c>
      <c r="L67" s="91">
        <f t="shared" si="12"/>
        <v>-1.4044943820224719E-2</v>
      </c>
      <c r="M67" s="90">
        <v>372</v>
      </c>
      <c r="N67" s="60">
        <v>389</v>
      </c>
      <c r="O67" s="91">
        <f t="shared" si="13"/>
        <v>-4.5698924731182797E-2</v>
      </c>
      <c r="P67" s="83">
        <f t="shared" si="14"/>
        <v>-4.49438202247191E-2</v>
      </c>
      <c r="Q67" s="83">
        <f t="shared" si="15"/>
        <v>-7.7562326869806089E-2</v>
      </c>
    </row>
    <row r="70" spans="1:21" ht="17" thickBot="1" x14ac:dyDescent="0.25">
      <c r="A70" t="s">
        <v>129</v>
      </c>
    </row>
    <row r="71" spans="1:21" x14ac:dyDescent="0.2">
      <c r="B71" s="33"/>
      <c r="C71" s="33"/>
      <c r="D71" s="167" t="s">
        <v>107</v>
      </c>
      <c r="E71" s="163"/>
      <c r="F71" s="168"/>
      <c r="G71" s="167" t="s">
        <v>108</v>
      </c>
      <c r="H71" s="163"/>
      <c r="I71" s="168"/>
      <c r="J71" s="167" t="s">
        <v>127</v>
      </c>
      <c r="K71" s="163"/>
      <c r="L71" s="168"/>
      <c r="M71" s="167" t="s">
        <v>130</v>
      </c>
      <c r="N71" s="163"/>
      <c r="O71" s="168"/>
      <c r="P71" s="163" t="s">
        <v>109</v>
      </c>
      <c r="Q71" s="163"/>
    </row>
    <row r="72" spans="1:21" x14ac:dyDescent="0.2">
      <c r="B72" s="34"/>
      <c r="C72" s="34"/>
      <c r="D72" s="84" t="s">
        <v>23</v>
      </c>
      <c r="E72" s="35" t="s">
        <v>24</v>
      </c>
      <c r="F72" s="85" t="s">
        <v>41</v>
      </c>
      <c r="G72" s="84" t="s">
        <v>23</v>
      </c>
      <c r="H72" s="35" t="s">
        <v>24</v>
      </c>
      <c r="I72" s="85" t="s">
        <v>41</v>
      </c>
      <c r="J72" s="84" t="s">
        <v>23</v>
      </c>
      <c r="K72" s="35" t="s">
        <v>24</v>
      </c>
      <c r="L72" s="85" t="s">
        <v>41</v>
      </c>
      <c r="M72" s="84" t="s">
        <v>23</v>
      </c>
      <c r="N72" s="35" t="s">
        <v>24</v>
      </c>
      <c r="O72" s="85" t="s">
        <v>41</v>
      </c>
      <c r="P72" s="22" t="s">
        <v>23</v>
      </c>
      <c r="Q72" s="35" t="s">
        <v>24</v>
      </c>
    </row>
    <row r="73" spans="1:21" x14ac:dyDescent="0.2">
      <c r="B73" s="165" t="s">
        <v>42</v>
      </c>
      <c r="C73" s="28" t="s">
        <v>43</v>
      </c>
      <c r="D73" s="92">
        <v>250</v>
      </c>
      <c r="E73" s="7">
        <v>223</v>
      </c>
      <c r="F73" s="87">
        <v>-0.108</v>
      </c>
      <c r="G73" s="86">
        <v>249</v>
      </c>
      <c r="H73" s="75">
        <v>251</v>
      </c>
      <c r="I73" s="87">
        <v>8.0000000000000002E-3</v>
      </c>
      <c r="J73" s="114">
        <v>255</v>
      </c>
      <c r="K73" s="4">
        <v>244</v>
      </c>
      <c r="L73" s="89">
        <f>(J73-K73)/J73</f>
        <v>4.3137254901960784E-2</v>
      </c>
      <c r="M73" s="88">
        <v>244</v>
      </c>
      <c r="N73" s="74">
        <v>235</v>
      </c>
      <c r="O73" s="89">
        <f>(M73-N73)/M73</f>
        <v>3.6885245901639344E-2</v>
      </c>
      <c r="P73" s="115">
        <f>(J73-M73)/J73</f>
        <v>4.3137254901960784E-2</v>
      </c>
      <c r="Q73" s="115">
        <f>(K73-N73)/K73</f>
        <v>3.6885245901639344E-2</v>
      </c>
    </row>
    <row r="74" spans="1:21" x14ac:dyDescent="0.2">
      <c r="B74" s="165"/>
      <c r="C74" s="28" t="s">
        <v>44</v>
      </c>
      <c r="D74" s="92">
        <v>307</v>
      </c>
      <c r="E74" s="7">
        <v>320</v>
      </c>
      <c r="F74" s="87">
        <v>4.2299999999999997E-2</v>
      </c>
      <c r="G74" s="86">
        <v>307</v>
      </c>
      <c r="H74" s="75">
        <v>314</v>
      </c>
      <c r="I74" s="87">
        <v>2.2800000000000001E-2</v>
      </c>
      <c r="J74" s="116">
        <v>299</v>
      </c>
      <c r="K74" s="6">
        <v>302</v>
      </c>
      <c r="L74" s="87">
        <f t="shared" ref="L74:L78" si="16">(J74-K74)/J74</f>
        <v>-1.0033444816053512E-2</v>
      </c>
      <c r="M74" s="86">
        <v>301</v>
      </c>
      <c r="N74" s="75">
        <v>288</v>
      </c>
      <c r="O74" s="87">
        <f t="shared" ref="O74:O78" si="17">(M74-N74)/M74</f>
        <v>4.3189368770764118E-2</v>
      </c>
      <c r="P74" s="117">
        <f t="shared" ref="P74:Q78" si="18">(J74-M74)/J74</f>
        <v>-6.688963210702341E-3</v>
      </c>
      <c r="Q74" s="117">
        <f t="shared" si="18"/>
        <v>4.6357615894039736E-2</v>
      </c>
    </row>
    <row r="75" spans="1:21" x14ac:dyDescent="0.2">
      <c r="B75" s="165"/>
      <c r="C75" s="28" t="s">
        <v>45</v>
      </c>
      <c r="D75" s="92">
        <v>357</v>
      </c>
      <c r="E75" s="7">
        <v>349</v>
      </c>
      <c r="F75" s="87">
        <v>-2.24E-2</v>
      </c>
      <c r="G75" s="86">
        <v>356</v>
      </c>
      <c r="H75" s="75">
        <v>332</v>
      </c>
      <c r="I75" s="87">
        <v>-6.7400000000000002E-2</v>
      </c>
      <c r="J75" s="118">
        <v>322</v>
      </c>
      <c r="K75" s="119">
        <v>330</v>
      </c>
      <c r="L75" s="120">
        <f t="shared" si="16"/>
        <v>-2.4844720496894408E-2</v>
      </c>
      <c r="M75" s="124">
        <v>335</v>
      </c>
      <c r="N75" s="125">
        <v>326</v>
      </c>
      <c r="O75" s="120">
        <f t="shared" si="17"/>
        <v>2.6865671641791045E-2</v>
      </c>
      <c r="P75" s="121">
        <f t="shared" si="18"/>
        <v>-4.0372670807453416E-2</v>
      </c>
      <c r="Q75" s="121">
        <f t="shared" si="18"/>
        <v>1.2121212121212121E-2</v>
      </c>
    </row>
    <row r="76" spans="1:21" x14ac:dyDescent="0.2">
      <c r="B76" s="140" t="s">
        <v>46</v>
      </c>
      <c r="C76" s="36" t="s">
        <v>43</v>
      </c>
      <c r="D76" s="93">
        <v>250</v>
      </c>
      <c r="E76" s="5">
        <v>212</v>
      </c>
      <c r="F76" s="89">
        <v>-0.152</v>
      </c>
      <c r="G76" s="88">
        <v>241</v>
      </c>
      <c r="H76" s="74">
        <v>232</v>
      </c>
      <c r="I76" s="89">
        <v>-3.73E-2</v>
      </c>
      <c r="J76" s="114">
        <v>213</v>
      </c>
      <c r="K76" s="4">
        <v>207</v>
      </c>
      <c r="L76" s="89">
        <f t="shared" si="16"/>
        <v>2.8169014084507043E-2</v>
      </c>
      <c r="M76" s="88">
        <v>217</v>
      </c>
      <c r="N76" s="74">
        <v>183</v>
      </c>
      <c r="O76" s="89">
        <f t="shared" si="17"/>
        <v>0.15668202764976957</v>
      </c>
      <c r="P76" s="117">
        <f t="shared" si="18"/>
        <v>-1.8779342723004695E-2</v>
      </c>
      <c r="Q76" s="115">
        <f t="shared" si="18"/>
        <v>0.11594202898550725</v>
      </c>
    </row>
    <row r="77" spans="1:21" x14ac:dyDescent="0.2">
      <c r="B77" s="138"/>
      <c r="C77" s="26" t="s">
        <v>44</v>
      </c>
      <c r="D77" s="92">
        <v>326</v>
      </c>
      <c r="E77" s="7">
        <v>373</v>
      </c>
      <c r="F77" s="87">
        <v>0.14419999999999999</v>
      </c>
      <c r="G77" s="86">
        <v>317</v>
      </c>
      <c r="H77" s="75">
        <v>328</v>
      </c>
      <c r="I77" s="87">
        <v>3.4700000000000002E-2</v>
      </c>
      <c r="J77" s="116">
        <v>304</v>
      </c>
      <c r="K77" s="6">
        <v>328</v>
      </c>
      <c r="L77" s="87">
        <f t="shared" si="16"/>
        <v>-7.8947368421052627E-2</v>
      </c>
      <c r="M77" s="86">
        <v>325</v>
      </c>
      <c r="N77" s="75">
        <v>350</v>
      </c>
      <c r="O77" s="87">
        <f t="shared" si="17"/>
        <v>-7.6923076923076927E-2</v>
      </c>
      <c r="P77" s="117">
        <f t="shared" si="18"/>
        <v>-6.9078947368421059E-2</v>
      </c>
      <c r="Q77" s="117">
        <f t="shared" si="18"/>
        <v>-6.7073170731707321E-2</v>
      </c>
    </row>
    <row r="78" spans="1:21" ht="17" thickBot="1" x14ac:dyDescent="0.25">
      <c r="B78" s="139"/>
      <c r="C78" s="29" t="s">
        <v>45</v>
      </c>
      <c r="D78" s="94">
        <v>355</v>
      </c>
      <c r="E78" s="81">
        <v>421</v>
      </c>
      <c r="F78" s="91">
        <v>0.18590000000000001</v>
      </c>
      <c r="G78" s="90">
        <v>351</v>
      </c>
      <c r="H78" s="60">
        <v>353</v>
      </c>
      <c r="I78" s="91">
        <v>5.7000000000000002E-3</v>
      </c>
      <c r="J78" s="122">
        <v>344</v>
      </c>
      <c r="K78" s="123">
        <v>392</v>
      </c>
      <c r="L78" s="91">
        <f t="shared" si="16"/>
        <v>-0.13953488372093023</v>
      </c>
      <c r="M78" s="90">
        <v>388</v>
      </c>
      <c r="N78" s="60">
        <v>382</v>
      </c>
      <c r="O78" s="91">
        <f t="shared" si="17"/>
        <v>1.5463917525773196E-2</v>
      </c>
      <c r="P78" s="83">
        <f t="shared" si="18"/>
        <v>-0.12790697674418605</v>
      </c>
      <c r="Q78" s="83">
        <f t="shared" si="18"/>
        <v>2.5510204081632654E-2</v>
      </c>
    </row>
    <row r="81" spans="1:16" x14ac:dyDescent="0.2">
      <c r="M81" s="113"/>
      <c r="N81" s="113"/>
    </row>
    <row r="82" spans="1:16" ht="17" thickBot="1" x14ac:dyDescent="0.25">
      <c r="A82" t="s">
        <v>128</v>
      </c>
      <c r="M82" s="113"/>
      <c r="N82" s="113"/>
    </row>
    <row r="83" spans="1:16" x14ac:dyDescent="0.2">
      <c r="B83" s="167" t="s">
        <v>130</v>
      </c>
      <c r="C83" s="163"/>
      <c r="D83" s="168"/>
      <c r="E83" s="167" t="s">
        <v>134</v>
      </c>
      <c r="F83" s="163"/>
      <c r="G83" s="168"/>
      <c r="H83" s="167" t="s">
        <v>139</v>
      </c>
      <c r="I83" s="163"/>
      <c r="J83" s="168"/>
      <c r="K83" s="163" t="s">
        <v>109</v>
      </c>
      <c r="L83" s="163"/>
      <c r="M83" s="113"/>
      <c r="N83" s="113"/>
    </row>
    <row r="84" spans="1:16" x14ac:dyDescent="0.2">
      <c r="B84" s="84" t="s">
        <v>23</v>
      </c>
      <c r="C84" s="35" t="s">
        <v>24</v>
      </c>
      <c r="D84" s="85" t="s">
        <v>41</v>
      </c>
      <c r="E84" s="84" t="s">
        <v>23</v>
      </c>
      <c r="F84" s="35" t="s">
        <v>24</v>
      </c>
      <c r="G84" s="85" t="s">
        <v>41</v>
      </c>
      <c r="H84" s="84" t="s">
        <v>23</v>
      </c>
      <c r="I84" s="35" t="s">
        <v>24</v>
      </c>
      <c r="J84" s="85" t="s">
        <v>41</v>
      </c>
      <c r="K84" s="22" t="s">
        <v>23</v>
      </c>
      <c r="L84" s="35" t="s">
        <v>24</v>
      </c>
      <c r="M84" s="112"/>
      <c r="N84" s="112"/>
    </row>
    <row r="85" spans="1:16" x14ac:dyDescent="0.2">
      <c r="B85" s="88">
        <v>250</v>
      </c>
      <c r="C85" s="74">
        <v>222</v>
      </c>
      <c r="D85" s="89">
        <v>0.112</v>
      </c>
      <c r="E85" s="88">
        <v>267</v>
      </c>
      <c r="F85" s="74">
        <v>246</v>
      </c>
      <c r="G85" s="89">
        <f>(E85-F85)/E85</f>
        <v>7.8651685393258425E-2</v>
      </c>
      <c r="H85" s="88">
        <v>267</v>
      </c>
      <c r="I85" s="74">
        <v>239</v>
      </c>
      <c r="J85" s="89">
        <f>(H85-I85)/H85</f>
        <v>0.10486891385767791</v>
      </c>
      <c r="K85" s="115">
        <f>(E85-H85)/E85</f>
        <v>0</v>
      </c>
      <c r="L85" s="115">
        <f>(F85-I85)/F85</f>
        <v>2.8455284552845527E-2</v>
      </c>
      <c r="M85" s="112"/>
      <c r="N85" s="112"/>
    </row>
    <row r="86" spans="1:16" x14ac:dyDescent="0.2">
      <c r="B86" s="86">
        <v>298</v>
      </c>
      <c r="C86" s="75">
        <v>293</v>
      </c>
      <c r="D86" s="87">
        <v>1.6778523489932886E-2</v>
      </c>
      <c r="E86" s="86">
        <v>299</v>
      </c>
      <c r="F86" s="75">
        <v>299</v>
      </c>
      <c r="G86" s="87">
        <f t="shared" ref="G86:G90" si="19">(E86-F86)/E86</f>
        <v>0</v>
      </c>
      <c r="H86" s="86">
        <v>296</v>
      </c>
      <c r="I86" s="75">
        <v>289</v>
      </c>
      <c r="J86" s="87">
        <f t="shared" ref="J86:J90" si="20">(H86-I86)/H86</f>
        <v>2.364864864864865E-2</v>
      </c>
      <c r="K86" s="117">
        <f t="shared" ref="K86:K90" si="21">(E86-H86)/E86</f>
        <v>1.0033444816053512E-2</v>
      </c>
      <c r="L86" s="117">
        <f t="shared" ref="L86:L90" si="22">(F86-I86)/F86</f>
        <v>3.3444816053511704E-2</v>
      </c>
      <c r="M86" s="112"/>
      <c r="N86" s="112"/>
      <c r="O86" s="113"/>
      <c r="P86" s="113"/>
    </row>
    <row r="87" spans="1:16" x14ac:dyDescent="0.2">
      <c r="B87" s="124">
        <v>323</v>
      </c>
      <c r="C87" s="125">
        <v>325</v>
      </c>
      <c r="D87" s="120">
        <v>-6.1919504643962852E-3</v>
      </c>
      <c r="E87" s="124">
        <v>323</v>
      </c>
      <c r="F87" s="125">
        <v>336</v>
      </c>
      <c r="G87" s="120">
        <f t="shared" si="19"/>
        <v>-4.0247678018575851E-2</v>
      </c>
      <c r="H87" s="124">
        <v>329</v>
      </c>
      <c r="I87" s="125">
        <v>313</v>
      </c>
      <c r="J87" s="120">
        <f t="shared" si="20"/>
        <v>4.8632218844984802E-2</v>
      </c>
      <c r="K87" s="121">
        <f t="shared" si="21"/>
        <v>-1.8575851393188854E-2</v>
      </c>
      <c r="L87" s="121">
        <f t="shared" si="22"/>
        <v>6.8452380952380959E-2</v>
      </c>
      <c r="M87" s="113"/>
      <c r="N87" s="113"/>
      <c r="O87" s="113"/>
      <c r="P87" s="113"/>
    </row>
    <row r="88" spans="1:16" x14ac:dyDescent="0.2">
      <c r="B88" s="88">
        <v>237</v>
      </c>
      <c r="C88" s="74">
        <v>198</v>
      </c>
      <c r="D88" s="89">
        <v>0.16455696202531644</v>
      </c>
      <c r="E88" s="88">
        <v>231</v>
      </c>
      <c r="F88" s="74">
        <v>217</v>
      </c>
      <c r="G88" s="89">
        <f t="shared" si="19"/>
        <v>6.0606060606060608E-2</v>
      </c>
      <c r="H88" s="88">
        <v>243</v>
      </c>
      <c r="I88" s="74">
        <v>216</v>
      </c>
      <c r="J88" s="89">
        <f t="shared" si="20"/>
        <v>0.1111111111111111</v>
      </c>
      <c r="K88" s="117">
        <f t="shared" si="21"/>
        <v>-5.1948051948051951E-2</v>
      </c>
      <c r="L88" s="115">
        <f t="shared" si="22"/>
        <v>4.608294930875576E-3</v>
      </c>
      <c r="M88" s="113"/>
      <c r="N88" s="113"/>
      <c r="O88" s="113"/>
      <c r="P88" s="113"/>
    </row>
    <row r="89" spans="1:16" x14ac:dyDescent="0.2">
      <c r="B89" s="86">
        <v>316</v>
      </c>
      <c r="C89" s="75">
        <v>319</v>
      </c>
      <c r="D89" s="87">
        <v>-9.4936708860759497E-3</v>
      </c>
      <c r="E89" s="86">
        <v>307</v>
      </c>
      <c r="F89" s="75">
        <v>337</v>
      </c>
      <c r="G89" s="87">
        <f t="shared" si="19"/>
        <v>-9.7719869706840393E-2</v>
      </c>
      <c r="H89" s="86">
        <v>310</v>
      </c>
      <c r="I89" s="75">
        <v>334</v>
      </c>
      <c r="J89" s="87">
        <f t="shared" si="20"/>
        <v>-7.7419354838709681E-2</v>
      </c>
      <c r="K89" s="117">
        <f t="shared" si="21"/>
        <v>-9.7719869706840382E-3</v>
      </c>
      <c r="L89" s="117">
        <f t="shared" si="22"/>
        <v>8.9020771513353119E-3</v>
      </c>
      <c r="M89" s="113"/>
      <c r="N89" s="113"/>
      <c r="O89" s="113"/>
      <c r="P89" s="113"/>
    </row>
    <row r="90" spans="1:16" ht="17" thickBot="1" x14ac:dyDescent="0.25">
      <c r="B90" s="90">
        <v>372</v>
      </c>
      <c r="C90" s="60">
        <v>389</v>
      </c>
      <c r="D90" s="91">
        <v>-4.5698924731182797E-2</v>
      </c>
      <c r="E90" s="90">
        <v>356</v>
      </c>
      <c r="F90" s="60">
        <v>384</v>
      </c>
      <c r="G90" s="91">
        <f t="shared" si="19"/>
        <v>-7.8651685393258425E-2</v>
      </c>
      <c r="H90" s="90">
        <v>340</v>
      </c>
      <c r="I90" s="60">
        <v>375</v>
      </c>
      <c r="J90" s="91">
        <f t="shared" si="20"/>
        <v>-0.10294117647058823</v>
      </c>
      <c r="K90" s="83">
        <f t="shared" si="21"/>
        <v>4.49438202247191E-2</v>
      </c>
      <c r="L90" s="83">
        <f t="shared" si="22"/>
        <v>2.34375E-2</v>
      </c>
      <c r="N90" s="113"/>
      <c r="O90" s="113"/>
      <c r="P90" s="113"/>
    </row>
    <row r="91" spans="1:16" x14ac:dyDescent="0.2">
      <c r="M91" s="113"/>
      <c r="N91" s="113"/>
      <c r="O91" s="113"/>
      <c r="P91" s="113"/>
    </row>
    <row r="92" spans="1:16" ht="17" thickBot="1" x14ac:dyDescent="0.25">
      <c r="A92" t="s">
        <v>129</v>
      </c>
      <c r="M92" s="113"/>
      <c r="N92" s="113"/>
    </row>
    <row r="93" spans="1:16" x14ac:dyDescent="0.2">
      <c r="B93" s="167" t="s">
        <v>130</v>
      </c>
      <c r="C93" s="163"/>
      <c r="D93" s="168"/>
      <c r="E93" s="167" t="s">
        <v>134</v>
      </c>
      <c r="F93" s="163"/>
      <c r="G93" s="168"/>
      <c r="H93" s="167" t="s">
        <v>139</v>
      </c>
      <c r="I93" s="163"/>
      <c r="J93" s="168"/>
      <c r="K93" s="163" t="s">
        <v>109</v>
      </c>
      <c r="L93" s="163"/>
      <c r="M93" s="113"/>
      <c r="N93" s="113"/>
    </row>
    <row r="94" spans="1:16" x14ac:dyDescent="0.2">
      <c r="B94" s="84" t="s">
        <v>23</v>
      </c>
      <c r="C94" s="35" t="s">
        <v>24</v>
      </c>
      <c r="D94" s="85" t="s">
        <v>41</v>
      </c>
      <c r="E94" s="84" t="s">
        <v>23</v>
      </c>
      <c r="F94" s="35" t="s">
        <v>24</v>
      </c>
      <c r="G94" s="85" t="s">
        <v>41</v>
      </c>
      <c r="H94" s="84" t="s">
        <v>23</v>
      </c>
      <c r="I94" s="35" t="s">
        <v>24</v>
      </c>
      <c r="J94" s="85" t="s">
        <v>41</v>
      </c>
      <c r="K94" s="22" t="s">
        <v>23</v>
      </c>
      <c r="L94" s="35" t="s">
        <v>24</v>
      </c>
      <c r="M94" s="113"/>
      <c r="N94" s="113"/>
    </row>
    <row r="95" spans="1:16" x14ac:dyDescent="0.2">
      <c r="B95" s="88">
        <v>244</v>
      </c>
      <c r="C95" s="74">
        <v>235</v>
      </c>
      <c r="D95" s="89">
        <v>3.6885245901639344E-2</v>
      </c>
      <c r="E95" s="88">
        <v>273</v>
      </c>
      <c r="F95" s="74">
        <v>255</v>
      </c>
      <c r="G95" s="89">
        <f>(E95-F95)/E95</f>
        <v>6.5934065934065936E-2</v>
      </c>
      <c r="H95" s="88">
        <v>268</v>
      </c>
      <c r="I95" s="74">
        <v>246</v>
      </c>
      <c r="J95" s="89">
        <f>(H95-I95)/H95</f>
        <v>8.2089552238805971E-2</v>
      </c>
      <c r="K95" s="115">
        <f>(E95-H95)/E95</f>
        <v>1.8315018315018316E-2</v>
      </c>
      <c r="L95" s="115">
        <f>(F95-I95)/F95</f>
        <v>3.5294117647058823E-2</v>
      </c>
      <c r="M95" s="113"/>
      <c r="N95" s="113"/>
    </row>
    <row r="96" spans="1:16" x14ac:dyDescent="0.2">
      <c r="B96" s="86">
        <v>301</v>
      </c>
      <c r="C96" s="75">
        <v>288</v>
      </c>
      <c r="D96" s="87">
        <v>4.3189368770764118E-2</v>
      </c>
      <c r="E96" s="86">
        <v>302</v>
      </c>
      <c r="F96" s="75">
        <v>295</v>
      </c>
      <c r="G96" s="87">
        <f t="shared" ref="G96:G100" si="23">(E96-F96)/E96</f>
        <v>2.3178807947019868E-2</v>
      </c>
      <c r="H96" s="86">
        <v>289</v>
      </c>
      <c r="I96" s="75">
        <v>291</v>
      </c>
      <c r="J96" s="87">
        <f t="shared" ref="J96:J100" si="24">(H96-I96)/H96</f>
        <v>-6.920415224913495E-3</v>
      </c>
      <c r="K96" s="117">
        <f t="shared" ref="K96:K100" si="25">(E96-H96)/E96</f>
        <v>4.3046357615894038E-2</v>
      </c>
      <c r="L96" s="117">
        <f t="shared" ref="L96:L100" si="26">(F96-I96)/F96</f>
        <v>1.3559322033898305E-2</v>
      </c>
      <c r="M96" s="113"/>
      <c r="N96" s="113"/>
    </row>
    <row r="97" spans="2:12" x14ac:dyDescent="0.2">
      <c r="B97" s="124">
        <v>335</v>
      </c>
      <c r="C97" s="125">
        <v>326</v>
      </c>
      <c r="D97" s="120">
        <v>2.6865671641791045E-2</v>
      </c>
      <c r="E97" s="124">
        <v>324</v>
      </c>
      <c r="F97" s="125">
        <v>330</v>
      </c>
      <c r="G97" s="120">
        <f t="shared" si="23"/>
        <v>-1.8518518518518517E-2</v>
      </c>
      <c r="H97" s="124">
        <v>323</v>
      </c>
      <c r="I97" s="125">
        <v>316</v>
      </c>
      <c r="J97" s="120">
        <f t="shared" si="24"/>
        <v>2.1671826625386997E-2</v>
      </c>
      <c r="K97" s="121">
        <f t="shared" si="25"/>
        <v>3.0864197530864196E-3</v>
      </c>
      <c r="L97" s="121">
        <f t="shared" si="26"/>
        <v>4.2424242424242427E-2</v>
      </c>
    </row>
    <row r="98" spans="2:12" x14ac:dyDescent="0.2">
      <c r="B98" s="88">
        <v>217</v>
      </c>
      <c r="C98" s="74">
        <v>183</v>
      </c>
      <c r="D98" s="89">
        <v>0.15668202764976957</v>
      </c>
      <c r="E98" s="88">
        <v>235</v>
      </c>
      <c r="F98" s="74">
        <v>216</v>
      </c>
      <c r="G98" s="89">
        <f t="shared" si="23"/>
        <v>8.085106382978724E-2</v>
      </c>
      <c r="H98" s="88">
        <v>261</v>
      </c>
      <c r="I98" s="74">
        <v>226</v>
      </c>
      <c r="J98" s="89">
        <f t="shared" si="24"/>
        <v>0.13409961685823754</v>
      </c>
      <c r="K98" s="117">
        <f t="shared" si="25"/>
        <v>-0.11063829787234042</v>
      </c>
      <c r="L98" s="115">
        <f t="shared" si="26"/>
        <v>-4.6296296296296294E-2</v>
      </c>
    </row>
    <row r="99" spans="2:12" x14ac:dyDescent="0.2">
      <c r="B99" s="86">
        <v>325</v>
      </c>
      <c r="C99" s="75">
        <v>350</v>
      </c>
      <c r="D99" s="87">
        <v>-7.6923076923076927E-2</v>
      </c>
      <c r="E99" s="86">
        <v>304</v>
      </c>
      <c r="F99" s="75">
        <v>327</v>
      </c>
      <c r="G99" s="87">
        <f t="shared" si="23"/>
        <v>-7.5657894736842105E-2</v>
      </c>
      <c r="H99" s="86">
        <v>302</v>
      </c>
      <c r="I99" s="75">
        <v>319</v>
      </c>
      <c r="J99" s="87">
        <f t="shared" si="24"/>
        <v>-5.6291390728476824E-2</v>
      </c>
      <c r="K99" s="117">
        <f t="shared" si="25"/>
        <v>6.5789473684210523E-3</v>
      </c>
      <c r="L99" s="117">
        <f t="shared" si="26"/>
        <v>2.4464831804281346E-2</v>
      </c>
    </row>
    <row r="100" spans="2:12" ht="17" thickBot="1" x14ac:dyDescent="0.25">
      <c r="B100" s="90">
        <v>388</v>
      </c>
      <c r="C100" s="60">
        <v>382</v>
      </c>
      <c r="D100" s="91">
        <v>1.5463917525773196E-2</v>
      </c>
      <c r="E100" s="90">
        <v>344</v>
      </c>
      <c r="F100" s="60">
        <v>376</v>
      </c>
      <c r="G100" s="91">
        <f t="shared" si="23"/>
        <v>-9.3023255813953487E-2</v>
      </c>
      <c r="H100" s="90">
        <v>324</v>
      </c>
      <c r="I100" s="60">
        <v>355</v>
      </c>
      <c r="J100" s="91">
        <f t="shared" si="24"/>
        <v>-9.5679012345679007E-2</v>
      </c>
      <c r="K100" s="83">
        <f t="shared" si="25"/>
        <v>5.8139534883720929E-2</v>
      </c>
      <c r="L100" s="83">
        <f t="shared" si="26"/>
        <v>5.5851063829787231E-2</v>
      </c>
    </row>
  </sheetData>
  <mergeCells count="48">
    <mergeCell ref="P71:Q71"/>
    <mergeCell ref="B73:B75"/>
    <mergeCell ref="B76:B78"/>
    <mergeCell ref="M60:O60"/>
    <mergeCell ref="M71:O71"/>
    <mergeCell ref="B62:B64"/>
    <mergeCell ref="B65:B67"/>
    <mergeCell ref="D71:F71"/>
    <mergeCell ref="G71:I71"/>
    <mergeCell ref="J71:L71"/>
    <mergeCell ref="B55:B57"/>
    <mergeCell ref="D60:F60"/>
    <mergeCell ref="G60:I60"/>
    <mergeCell ref="J60:L60"/>
    <mergeCell ref="P60:Q60"/>
    <mergeCell ref="D50:F50"/>
    <mergeCell ref="G50:I50"/>
    <mergeCell ref="J50:L50"/>
    <mergeCell ref="M50:N50"/>
    <mergeCell ref="B52:B54"/>
    <mergeCell ref="D41:F41"/>
    <mergeCell ref="G41:I41"/>
    <mergeCell ref="M41:N41"/>
    <mergeCell ref="B43:B45"/>
    <mergeCell ref="B46:B48"/>
    <mergeCell ref="J41:L41"/>
    <mergeCell ref="Y7:Z7"/>
    <mergeCell ref="J21:K21"/>
    <mergeCell ref="B23:B25"/>
    <mergeCell ref="B26:B28"/>
    <mergeCell ref="D30:F30"/>
    <mergeCell ref="G30:I30"/>
    <mergeCell ref="J30:K30"/>
    <mergeCell ref="D21:F21"/>
    <mergeCell ref="G21:I21"/>
    <mergeCell ref="B32:B34"/>
    <mergeCell ref="B35:B37"/>
    <mergeCell ref="U9:U11"/>
    <mergeCell ref="U12:U14"/>
    <mergeCell ref="W7:X7"/>
    <mergeCell ref="B83:D83"/>
    <mergeCell ref="K83:L83"/>
    <mergeCell ref="E83:G83"/>
    <mergeCell ref="B93:D93"/>
    <mergeCell ref="E93:G93"/>
    <mergeCell ref="K93:L93"/>
    <mergeCell ref="H83:J83"/>
    <mergeCell ref="H93:J93"/>
  </mergeCells>
  <conditionalFormatting sqref="F23:F28 F32:F37 I23:I28 I32:I37">
    <cfRule type="cellIs" dxfId="52" priority="52" operator="notBetween">
      <formula>$F$19</formula>
      <formula>$G$19</formula>
    </cfRule>
  </conditionalFormatting>
  <conditionalFormatting sqref="F23:F28 I23:I28 I32:I37 F32:F37 J30:K31">
    <cfRule type="cellIs" dxfId="51" priority="53" operator="between">
      <formula>$F$19</formula>
      <formula>$G$19</formula>
    </cfRule>
  </conditionalFormatting>
  <conditionalFormatting sqref="J32:K37 J23:K28">
    <cfRule type="cellIs" dxfId="50" priority="51" operator="notBetween">
      <formula>$G$19</formula>
      <formula>$F$19</formula>
    </cfRule>
  </conditionalFormatting>
  <conditionalFormatting sqref="W9:Z14 J23:K28 K34:K38 J30:K37">
    <cfRule type="iconSet" priority="58">
      <iconSet iconSet="3ArrowsGray" reverse="1">
        <cfvo type="percent" val="0"/>
        <cfvo type="num" val="0" gte="0"/>
        <cfvo type="num" val="0"/>
      </iconSet>
    </cfRule>
  </conditionalFormatting>
  <conditionalFormatting sqref="F43:F48 I43:I48">
    <cfRule type="cellIs" dxfId="49" priority="48" operator="notBetween">
      <formula>$F$19</formula>
      <formula>$G$19</formula>
    </cfRule>
  </conditionalFormatting>
  <conditionalFormatting sqref="F43:F48 I43:I48">
    <cfRule type="cellIs" dxfId="48" priority="49" operator="between">
      <formula>$F$19</formula>
      <formula>$G$19</formula>
    </cfRule>
  </conditionalFormatting>
  <conditionalFormatting sqref="M43:N48">
    <cfRule type="cellIs" dxfId="47" priority="47" operator="notBetween">
      <formula>$G$19</formula>
      <formula>$F$19</formula>
    </cfRule>
  </conditionalFormatting>
  <conditionalFormatting sqref="M43:N48">
    <cfRule type="iconSet" priority="50">
      <iconSet iconSet="3ArrowsGray" reverse="1">
        <cfvo type="percent" val="0"/>
        <cfvo type="num" val="0" gte="0"/>
        <cfvo type="num" val="0"/>
      </iconSet>
    </cfRule>
  </conditionalFormatting>
  <conditionalFormatting sqref="L43:L48">
    <cfRule type="cellIs" dxfId="46" priority="45" operator="notBetween">
      <formula>$F$19</formula>
      <formula>$G$19</formula>
    </cfRule>
  </conditionalFormatting>
  <conditionalFormatting sqref="L43:L48">
    <cfRule type="cellIs" dxfId="45" priority="46" operator="between">
      <formula>$F$19</formula>
      <formula>$G$19</formula>
    </cfRule>
  </conditionalFormatting>
  <conditionalFormatting sqref="F52:F57 I52:I57">
    <cfRule type="cellIs" dxfId="44" priority="42" operator="notBetween">
      <formula>$F$19</formula>
      <formula>$G$19</formula>
    </cfRule>
  </conditionalFormatting>
  <conditionalFormatting sqref="F52:F57 I52:I57">
    <cfRule type="cellIs" dxfId="43" priority="43" operator="between">
      <formula>$F$19</formula>
      <formula>$G$19</formula>
    </cfRule>
  </conditionalFormatting>
  <conditionalFormatting sqref="M52:N57">
    <cfRule type="cellIs" dxfId="42" priority="41" operator="notBetween">
      <formula>$G$19</formula>
      <formula>$F$19</formula>
    </cfRule>
  </conditionalFormatting>
  <conditionalFormatting sqref="M52:N57">
    <cfRule type="iconSet" priority="44">
      <iconSet iconSet="3ArrowsGray" reverse="1">
        <cfvo type="percent" val="0"/>
        <cfvo type="num" val="0" gte="0"/>
        <cfvo type="num" val="0"/>
      </iconSet>
    </cfRule>
  </conditionalFormatting>
  <conditionalFormatting sqref="L52:L57">
    <cfRule type="cellIs" dxfId="41" priority="39" operator="notBetween">
      <formula>$F$19</formula>
      <formula>$G$19</formula>
    </cfRule>
  </conditionalFormatting>
  <conditionalFormatting sqref="L52:L57">
    <cfRule type="cellIs" dxfId="40" priority="40" operator="between">
      <formula>$F$19</formula>
      <formula>$G$19</formula>
    </cfRule>
  </conditionalFormatting>
  <conditionalFormatting sqref="F62:F67 I62:I67">
    <cfRule type="cellIs" dxfId="39" priority="36" operator="notBetween">
      <formula>$F$19</formula>
      <formula>$G$19</formula>
    </cfRule>
  </conditionalFormatting>
  <conditionalFormatting sqref="F62:F67 I62:I67">
    <cfRule type="cellIs" dxfId="38" priority="37" operator="between">
      <formula>$F$19</formula>
      <formula>$G$19</formula>
    </cfRule>
  </conditionalFormatting>
  <conditionalFormatting sqref="L62:L67">
    <cfRule type="cellIs" dxfId="37" priority="33" operator="notBetween">
      <formula>$F$19</formula>
      <formula>$G$19</formula>
    </cfRule>
  </conditionalFormatting>
  <conditionalFormatting sqref="L62:L67">
    <cfRule type="cellIs" dxfId="36" priority="34" operator="between">
      <formula>$F$19</formula>
      <formula>$G$19</formula>
    </cfRule>
  </conditionalFormatting>
  <conditionalFormatting sqref="F73:F78 I73:I78">
    <cfRule type="cellIs" dxfId="35" priority="30" operator="notBetween">
      <formula>$F$19</formula>
      <formula>$G$19</formula>
    </cfRule>
  </conditionalFormatting>
  <conditionalFormatting sqref="F73:F78 I73:I78">
    <cfRule type="cellIs" dxfId="34" priority="31" operator="between">
      <formula>$F$19</formula>
      <formula>$G$19</formula>
    </cfRule>
  </conditionalFormatting>
  <conditionalFormatting sqref="L73:L78">
    <cfRule type="cellIs" dxfId="33" priority="27" operator="notBetween">
      <formula>$F$19</formula>
      <formula>$G$19</formula>
    </cfRule>
  </conditionalFormatting>
  <conditionalFormatting sqref="L73:L78">
    <cfRule type="cellIs" dxfId="32" priority="28" operator="between">
      <formula>$F$19</formula>
      <formula>$G$19</formula>
    </cfRule>
  </conditionalFormatting>
  <conditionalFormatting sqref="O62:O67">
    <cfRule type="cellIs" dxfId="31" priority="19" operator="notBetween">
      <formula>$F$19</formula>
      <formula>$G$19</formula>
    </cfRule>
  </conditionalFormatting>
  <conditionalFormatting sqref="O62:O67">
    <cfRule type="cellIs" dxfId="30" priority="20" operator="between">
      <formula>$F$19</formula>
      <formula>$G$19</formula>
    </cfRule>
  </conditionalFormatting>
  <conditionalFormatting sqref="O73:O78">
    <cfRule type="cellIs" dxfId="29" priority="23" operator="notBetween">
      <formula>$F$19</formula>
      <formula>$G$19</formula>
    </cfRule>
  </conditionalFormatting>
  <conditionalFormatting sqref="O73:O78">
    <cfRule type="cellIs" dxfId="28" priority="24" operator="between">
      <formula>$F$19</formula>
      <formula>$G$19</formula>
    </cfRule>
  </conditionalFormatting>
  <conditionalFormatting sqref="P62:Q67">
    <cfRule type="cellIs" dxfId="27" priority="21" operator="notBetween">
      <formula>$G$19</formula>
      <formula>$F$19</formula>
    </cfRule>
  </conditionalFormatting>
  <conditionalFormatting sqref="P62:Q67">
    <cfRule type="iconSet" priority="22">
      <iconSet iconSet="3ArrowsGray" reverse="1">
        <cfvo type="percent" val="0"/>
        <cfvo type="num" val="0" gte="0"/>
        <cfvo type="num" val="0"/>
      </iconSet>
    </cfRule>
  </conditionalFormatting>
  <conditionalFormatting sqref="P73:Q78">
    <cfRule type="cellIs" dxfId="26" priority="17" operator="notBetween">
      <formula>$G$19</formula>
      <formula>$F$19</formula>
    </cfRule>
  </conditionalFormatting>
  <conditionalFormatting sqref="P73:Q78">
    <cfRule type="iconSet" priority="18">
      <iconSet iconSet="3ArrowsGray" reverse="1">
        <cfvo type="percent" val="0"/>
        <cfvo type="num" val="0" gte="0"/>
        <cfvo type="num" val="0"/>
      </iconSet>
    </cfRule>
  </conditionalFormatting>
  <conditionalFormatting sqref="D85:D90">
    <cfRule type="cellIs" dxfId="25" priority="15" operator="notBetween">
      <formula>$F$19</formula>
      <formula>$G$19</formula>
    </cfRule>
  </conditionalFormatting>
  <conditionalFormatting sqref="D85:D90">
    <cfRule type="cellIs" dxfId="24" priority="16" operator="between">
      <formula>$F$19</formula>
      <formula>$G$19</formula>
    </cfRule>
  </conditionalFormatting>
  <conditionalFormatting sqref="K85:L90">
    <cfRule type="cellIs" dxfId="23" priority="13" operator="notBetween">
      <formula>$G$19</formula>
      <formula>$F$19</formula>
    </cfRule>
  </conditionalFormatting>
  <conditionalFormatting sqref="K85:L90">
    <cfRule type="iconSet" priority="14">
      <iconSet iconSet="3ArrowsGray" reverse="1">
        <cfvo type="percent" val="0"/>
        <cfvo type="num" val="0" gte="0"/>
        <cfvo type="num" val="0"/>
      </iconSet>
    </cfRule>
  </conditionalFormatting>
  <conditionalFormatting sqref="G85:G90">
    <cfRule type="cellIs" dxfId="22" priority="11" operator="notBetween">
      <formula>$F$19</formula>
      <formula>$G$19</formula>
    </cfRule>
  </conditionalFormatting>
  <conditionalFormatting sqref="G85:G90">
    <cfRule type="cellIs" dxfId="21" priority="12" operator="between">
      <formula>$F$19</formula>
      <formula>$G$19</formula>
    </cfRule>
  </conditionalFormatting>
  <conditionalFormatting sqref="D95:D100">
    <cfRule type="cellIs" dxfId="20" priority="9" operator="notBetween">
      <formula>$F$19</formula>
      <formula>$G$19</formula>
    </cfRule>
  </conditionalFormatting>
  <conditionalFormatting sqref="D95:D100">
    <cfRule type="cellIs" dxfId="19" priority="10" operator="between">
      <formula>$F$19</formula>
      <formula>$G$19</formula>
    </cfRule>
  </conditionalFormatting>
  <conditionalFormatting sqref="K95:L100">
    <cfRule type="cellIs" dxfId="18" priority="7" operator="notBetween">
      <formula>$G$19</formula>
      <formula>$F$19</formula>
    </cfRule>
  </conditionalFormatting>
  <conditionalFormatting sqref="K95:L100">
    <cfRule type="iconSet" priority="8">
      <iconSet iconSet="3ArrowsGray" reverse="1">
        <cfvo type="percent" val="0"/>
        <cfvo type="num" val="0" gte="0"/>
        <cfvo type="num" val="0"/>
      </iconSet>
    </cfRule>
  </conditionalFormatting>
  <conditionalFormatting sqref="G95:G100">
    <cfRule type="cellIs" dxfId="17" priority="5" operator="notBetween">
      <formula>$F$19</formula>
      <formula>$G$19</formula>
    </cfRule>
  </conditionalFormatting>
  <conditionalFormatting sqref="G95:G100">
    <cfRule type="cellIs" dxfId="16" priority="6" operator="between">
      <formula>$F$19</formula>
      <formula>$G$19</formula>
    </cfRule>
  </conditionalFormatting>
  <conditionalFormatting sqref="J85:J90">
    <cfRule type="cellIs" dxfId="15" priority="3" operator="notBetween">
      <formula>$F$19</formula>
      <formula>$G$19</formula>
    </cfRule>
  </conditionalFormatting>
  <conditionalFormatting sqref="J85:J90">
    <cfRule type="cellIs" dxfId="14" priority="4" operator="between">
      <formula>$F$19</formula>
      <formula>$G$19</formula>
    </cfRule>
  </conditionalFormatting>
  <conditionalFormatting sqref="J95:J100">
    <cfRule type="cellIs" dxfId="13" priority="1" operator="notBetween">
      <formula>$F$19</formula>
      <formula>$G$19</formula>
    </cfRule>
  </conditionalFormatting>
  <conditionalFormatting sqref="J95:J100">
    <cfRule type="cellIs" dxfId="12" priority="2" operator="between">
      <formula>$F$19</formula>
      <formula>$G$19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B61"/>
  <sheetViews>
    <sheetView topLeftCell="J15" workbookViewId="0">
      <selection activeCell="Y54" sqref="Y54"/>
    </sheetView>
  </sheetViews>
  <sheetFormatPr baseColWidth="10" defaultRowHeight="16" x14ac:dyDescent="0.2"/>
  <sheetData>
    <row r="1" spans="1:15" x14ac:dyDescent="0.2">
      <c r="C1" s="112" t="s">
        <v>99</v>
      </c>
      <c r="D1" s="112"/>
      <c r="E1" s="112"/>
      <c r="F1" s="112"/>
      <c r="G1" s="112"/>
      <c r="H1" s="112"/>
      <c r="I1" s="112"/>
      <c r="J1" s="112"/>
    </row>
    <row r="2" spans="1:15" x14ac:dyDescent="0.2">
      <c r="C2" s="112">
        <v>28</v>
      </c>
      <c r="D2" s="112"/>
      <c r="E2" s="112">
        <v>29</v>
      </c>
      <c r="F2" s="112"/>
      <c r="G2" s="112">
        <v>30</v>
      </c>
      <c r="H2" s="112"/>
      <c r="I2" s="112">
        <v>31</v>
      </c>
      <c r="J2" s="112"/>
      <c r="K2">
        <v>32</v>
      </c>
      <c r="M2">
        <v>33</v>
      </c>
    </row>
    <row r="3" spans="1:15" x14ac:dyDescent="0.2">
      <c r="C3" s="112" t="s">
        <v>23</v>
      </c>
      <c r="D3" s="112" t="s">
        <v>24</v>
      </c>
      <c r="E3" s="112" t="s">
        <v>23</v>
      </c>
      <c r="F3" s="112" t="s">
        <v>24</v>
      </c>
      <c r="G3" s="112" t="s">
        <v>23</v>
      </c>
      <c r="H3" s="112" t="s">
        <v>24</v>
      </c>
      <c r="I3" s="112" t="s">
        <v>23</v>
      </c>
      <c r="J3" s="112" t="s">
        <v>24</v>
      </c>
      <c r="K3" s="112" t="s">
        <v>23</v>
      </c>
      <c r="L3" s="112" t="s">
        <v>24</v>
      </c>
      <c r="M3" s="112" t="s">
        <v>23</v>
      </c>
      <c r="N3" s="112" t="s">
        <v>24</v>
      </c>
    </row>
    <row r="4" spans="1:15" x14ac:dyDescent="0.2">
      <c r="A4" s="165" t="s">
        <v>42</v>
      </c>
      <c r="B4" s="28" t="s">
        <v>43</v>
      </c>
      <c r="C4" s="113">
        <v>245</v>
      </c>
      <c r="D4" s="113">
        <v>220</v>
      </c>
      <c r="E4" s="113">
        <v>272</v>
      </c>
      <c r="F4" s="113">
        <v>263</v>
      </c>
      <c r="G4" s="113">
        <v>252</v>
      </c>
      <c r="H4" s="113">
        <v>247</v>
      </c>
      <c r="I4" s="113">
        <v>250</v>
      </c>
      <c r="J4" s="113">
        <v>222</v>
      </c>
      <c r="K4">
        <v>267</v>
      </c>
      <c r="L4">
        <v>246</v>
      </c>
      <c r="M4" s="113">
        <v>267</v>
      </c>
      <c r="N4" s="113">
        <v>239</v>
      </c>
    </row>
    <row r="5" spans="1:15" x14ac:dyDescent="0.2">
      <c r="A5" s="165"/>
      <c r="B5" s="28" t="s">
        <v>44</v>
      </c>
      <c r="C5" s="113">
        <v>305</v>
      </c>
      <c r="D5" s="113">
        <v>323</v>
      </c>
      <c r="E5" s="113">
        <v>316</v>
      </c>
      <c r="F5" s="113">
        <v>315</v>
      </c>
      <c r="G5" s="113">
        <v>301</v>
      </c>
      <c r="H5" s="113">
        <v>307</v>
      </c>
      <c r="I5" s="113">
        <v>298</v>
      </c>
      <c r="J5" s="113">
        <v>293</v>
      </c>
      <c r="K5">
        <v>299</v>
      </c>
      <c r="L5">
        <v>299</v>
      </c>
      <c r="M5" s="113">
        <v>296</v>
      </c>
      <c r="N5" s="113">
        <v>289</v>
      </c>
    </row>
    <row r="6" spans="1:15" x14ac:dyDescent="0.2">
      <c r="A6" s="165"/>
      <c r="B6" s="28" t="s">
        <v>45</v>
      </c>
      <c r="C6" s="113">
        <v>345</v>
      </c>
      <c r="D6" s="113">
        <v>352</v>
      </c>
      <c r="E6" s="113">
        <v>358</v>
      </c>
      <c r="F6" s="113">
        <v>339</v>
      </c>
      <c r="G6" s="113">
        <v>323</v>
      </c>
      <c r="H6" s="113">
        <v>329</v>
      </c>
      <c r="I6" s="113">
        <v>323</v>
      </c>
      <c r="J6" s="113">
        <v>325</v>
      </c>
      <c r="K6">
        <v>323</v>
      </c>
      <c r="L6">
        <v>336</v>
      </c>
      <c r="M6" s="113">
        <v>329</v>
      </c>
      <c r="N6" s="113">
        <v>313</v>
      </c>
    </row>
    <row r="7" spans="1:15" x14ac:dyDescent="0.2">
      <c r="A7" s="140" t="s">
        <v>46</v>
      </c>
      <c r="B7" s="36" t="s">
        <v>43</v>
      </c>
      <c r="C7" s="113">
        <v>251</v>
      </c>
      <c r="D7" s="113">
        <v>209</v>
      </c>
      <c r="E7" s="113">
        <v>235</v>
      </c>
      <c r="F7" s="113">
        <v>220</v>
      </c>
      <c r="G7" s="113">
        <v>216</v>
      </c>
      <c r="H7" s="113">
        <v>208</v>
      </c>
      <c r="I7" s="113">
        <v>237</v>
      </c>
      <c r="J7" s="113">
        <v>198</v>
      </c>
      <c r="K7">
        <v>231</v>
      </c>
      <c r="L7">
        <v>217</v>
      </c>
      <c r="M7" s="113">
        <v>243</v>
      </c>
      <c r="N7" s="113">
        <v>216</v>
      </c>
    </row>
    <row r="8" spans="1:15" x14ac:dyDescent="0.2">
      <c r="A8" s="138"/>
      <c r="B8" s="26" t="s">
        <v>44</v>
      </c>
      <c r="C8" s="113">
        <v>331</v>
      </c>
      <c r="D8" s="113">
        <v>378</v>
      </c>
      <c r="E8" s="113">
        <v>325</v>
      </c>
      <c r="F8" s="113">
        <v>344</v>
      </c>
      <c r="G8" s="113">
        <v>314</v>
      </c>
      <c r="H8" s="113">
        <v>330</v>
      </c>
      <c r="I8" s="113">
        <v>316</v>
      </c>
      <c r="J8" s="113">
        <v>319</v>
      </c>
      <c r="K8">
        <v>307</v>
      </c>
      <c r="L8">
        <v>337</v>
      </c>
      <c r="M8" s="113">
        <v>310</v>
      </c>
      <c r="N8" s="113">
        <v>334</v>
      </c>
    </row>
    <row r="9" spans="1:15" ht="17" thickBot="1" x14ac:dyDescent="0.25">
      <c r="A9" s="139"/>
      <c r="B9" s="29" t="s">
        <v>45</v>
      </c>
      <c r="C9" s="113">
        <v>357</v>
      </c>
      <c r="D9" s="113">
        <v>418</v>
      </c>
      <c r="E9" s="113">
        <v>354</v>
      </c>
      <c r="F9" s="113">
        <v>372</v>
      </c>
      <c r="G9" s="113">
        <v>356</v>
      </c>
      <c r="H9" s="113">
        <v>361</v>
      </c>
      <c r="I9" s="113">
        <v>372</v>
      </c>
      <c r="J9" s="113">
        <v>389</v>
      </c>
      <c r="K9">
        <v>356</v>
      </c>
      <c r="L9">
        <v>384</v>
      </c>
      <c r="M9" s="113">
        <v>340</v>
      </c>
      <c r="N9" s="113">
        <v>375</v>
      </c>
    </row>
    <row r="12" spans="1:15" x14ac:dyDescent="0.2">
      <c r="C12" s="112" t="s">
        <v>126</v>
      </c>
      <c r="D12" s="112"/>
      <c r="E12" s="112"/>
      <c r="F12" s="112"/>
      <c r="G12" s="112"/>
      <c r="H12" s="112"/>
      <c r="I12" s="112"/>
      <c r="J12" s="112"/>
    </row>
    <row r="13" spans="1:15" x14ac:dyDescent="0.2">
      <c r="C13" s="112">
        <v>28</v>
      </c>
      <c r="D13" s="112"/>
      <c r="E13" s="112">
        <v>29</v>
      </c>
      <c r="F13" s="112"/>
      <c r="G13" s="112">
        <v>30</v>
      </c>
      <c r="H13" s="112"/>
      <c r="I13" s="112">
        <v>31</v>
      </c>
      <c r="J13" s="112"/>
    </row>
    <row r="14" spans="1:15" x14ac:dyDescent="0.2">
      <c r="C14" s="112" t="s">
        <v>23</v>
      </c>
      <c r="D14" s="112" t="s">
        <v>24</v>
      </c>
      <c r="E14" s="112" t="s">
        <v>23</v>
      </c>
      <c r="F14" s="112" t="s">
        <v>24</v>
      </c>
      <c r="G14" s="112" t="s">
        <v>23</v>
      </c>
      <c r="H14" s="112" t="s">
        <v>24</v>
      </c>
      <c r="I14" s="112" t="s">
        <v>23</v>
      </c>
      <c r="J14" s="112" t="s">
        <v>24</v>
      </c>
      <c r="N14" s="112"/>
      <c r="O14" s="112"/>
    </row>
    <row r="15" spans="1:15" x14ac:dyDescent="0.2">
      <c r="A15" s="165" t="s">
        <v>42</v>
      </c>
      <c r="B15" s="28" t="s">
        <v>43</v>
      </c>
      <c r="C15" s="113">
        <v>250</v>
      </c>
      <c r="D15" s="113">
        <v>223</v>
      </c>
      <c r="E15" s="113">
        <v>249</v>
      </c>
      <c r="F15" s="113">
        <v>251</v>
      </c>
      <c r="G15" s="113">
        <v>255</v>
      </c>
      <c r="H15" s="113">
        <v>244</v>
      </c>
      <c r="I15" s="113">
        <v>243</v>
      </c>
      <c r="J15" s="113">
        <v>204</v>
      </c>
    </row>
    <row r="16" spans="1:15" x14ac:dyDescent="0.2">
      <c r="A16" s="165"/>
      <c r="B16" s="28" t="s">
        <v>44</v>
      </c>
      <c r="C16" s="113">
        <v>307</v>
      </c>
      <c r="D16" s="113">
        <v>320</v>
      </c>
      <c r="E16" s="113">
        <v>307</v>
      </c>
      <c r="F16" s="113">
        <v>314</v>
      </c>
      <c r="G16" s="113">
        <v>299</v>
      </c>
      <c r="H16" s="113">
        <v>302</v>
      </c>
      <c r="I16" s="113">
        <v>288</v>
      </c>
      <c r="J16" s="113">
        <v>284</v>
      </c>
    </row>
    <row r="17" spans="1:22" x14ac:dyDescent="0.2">
      <c r="A17" s="165"/>
      <c r="B17" s="28" t="s">
        <v>45</v>
      </c>
      <c r="C17" s="113">
        <v>357</v>
      </c>
      <c r="D17" s="113">
        <v>349</v>
      </c>
      <c r="E17" s="113">
        <v>356</v>
      </c>
      <c r="F17" s="113">
        <v>332</v>
      </c>
      <c r="G17" s="113">
        <v>322</v>
      </c>
      <c r="H17" s="113">
        <v>330</v>
      </c>
      <c r="I17" s="113">
        <v>313</v>
      </c>
      <c r="J17" s="113">
        <v>324</v>
      </c>
    </row>
    <row r="18" spans="1:22" x14ac:dyDescent="0.2">
      <c r="A18" s="140" t="s">
        <v>46</v>
      </c>
      <c r="B18" s="36" t="s">
        <v>43</v>
      </c>
      <c r="C18" s="113">
        <v>250</v>
      </c>
      <c r="D18" s="113">
        <v>212</v>
      </c>
      <c r="E18" s="113">
        <v>241</v>
      </c>
      <c r="F18" s="113">
        <v>232</v>
      </c>
      <c r="G18" s="113">
        <v>213</v>
      </c>
      <c r="H18" s="113">
        <v>207</v>
      </c>
      <c r="I18" s="113">
        <v>216</v>
      </c>
      <c r="J18" s="113">
        <v>162</v>
      </c>
    </row>
    <row r="19" spans="1:22" x14ac:dyDescent="0.2">
      <c r="A19" s="138"/>
      <c r="B19" s="26" t="s">
        <v>44</v>
      </c>
      <c r="C19" s="113">
        <v>326</v>
      </c>
      <c r="D19" s="113">
        <v>373</v>
      </c>
      <c r="E19" s="113">
        <v>317</v>
      </c>
      <c r="F19" s="113">
        <v>328</v>
      </c>
      <c r="G19" s="113">
        <v>304</v>
      </c>
      <c r="H19" s="113">
        <v>328</v>
      </c>
      <c r="I19" s="113">
        <v>301</v>
      </c>
      <c r="J19" s="113">
        <v>339</v>
      </c>
    </row>
    <row r="20" spans="1:22" ht="17" thickBot="1" x14ac:dyDescent="0.25">
      <c r="A20" s="139"/>
      <c r="B20" s="29" t="s">
        <v>45</v>
      </c>
      <c r="C20" s="113">
        <v>355</v>
      </c>
      <c r="D20" s="113">
        <v>421</v>
      </c>
      <c r="E20" s="113">
        <v>351</v>
      </c>
      <c r="F20" s="113">
        <v>353</v>
      </c>
      <c r="G20" s="113">
        <v>344</v>
      </c>
      <c r="H20" s="113">
        <v>392</v>
      </c>
      <c r="I20" s="113">
        <v>350</v>
      </c>
      <c r="J20" s="113">
        <v>392</v>
      </c>
    </row>
    <row r="23" spans="1:22" x14ac:dyDescent="0.2">
      <c r="C23" t="s">
        <v>138</v>
      </c>
    </row>
    <row r="24" spans="1:22" ht="17" thickBot="1" x14ac:dyDescent="0.25">
      <c r="C24" s="112"/>
      <c r="D24" s="112"/>
      <c r="E24" s="112"/>
      <c r="G24" s="112"/>
      <c r="H24" s="112"/>
      <c r="I24" s="112"/>
      <c r="J24" s="112"/>
    </row>
    <row r="25" spans="1:22" x14ac:dyDescent="0.2">
      <c r="C25" s="112" t="s">
        <v>23</v>
      </c>
      <c r="D25" s="112"/>
      <c r="K25" s="126"/>
      <c r="L25" s="11"/>
      <c r="M25" s="127" t="s">
        <v>16</v>
      </c>
      <c r="N25" s="127" t="s">
        <v>132</v>
      </c>
      <c r="O25" s="127" t="s">
        <v>133</v>
      </c>
      <c r="P25" s="128">
        <v>1</v>
      </c>
      <c r="Q25" s="129">
        <v>2</v>
      </c>
      <c r="R25" s="128">
        <v>3</v>
      </c>
      <c r="S25" s="128">
        <v>4</v>
      </c>
      <c r="T25" s="128">
        <v>5</v>
      </c>
      <c r="U25" s="130">
        <v>6</v>
      </c>
      <c r="V25" s="134">
        <v>7</v>
      </c>
    </row>
    <row r="26" spans="1:22" x14ac:dyDescent="0.2">
      <c r="C26" s="14">
        <f>AVERAGE(C4,E4,G4,I4,K4,M4)</f>
        <v>258.83333333333331</v>
      </c>
      <c r="D26" s="13">
        <f>_xlfn.STDEV.P(C4,E4,G4,I4,K4,M4)</f>
        <v>10.188501143718616</v>
      </c>
      <c r="E26" s="16">
        <f>D26/C26</f>
        <v>3.9363172480561301E-2</v>
      </c>
      <c r="F26" s="12">
        <f>E26*1</f>
        <v>3.9363172480561301E-2</v>
      </c>
      <c r="G26" s="12">
        <f>1-F26</f>
        <v>0.96063682751943869</v>
      </c>
      <c r="H26" s="12">
        <f>1+F26</f>
        <v>1.0393631724805612</v>
      </c>
      <c r="J26" t="s">
        <v>23</v>
      </c>
      <c r="K26" s="181" t="s">
        <v>42</v>
      </c>
      <c r="L26" s="36" t="s">
        <v>43</v>
      </c>
      <c r="M26" s="62">
        <v>254.75</v>
      </c>
      <c r="N26" s="62">
        <f t="shared" ref="N26:N31" si="0">C26*G26</f>
        <v>248.6448321896147</v>
      </c>
      <c r="O26" s="62">
        <f t="shared" ref="O26:O31" si="1">C26*H26</f>
        <v>269.02183447705193</v>
      </c>
      <c r="P26" s="74">
        <v>245</v>
      </c>
      <c r="Q26" s="74">
        <v>272</v>
      </c>
      <c r="R26" s="74">
        <v>252</v>
      </c>
      <c r="S26" s="74">
        <v>250</v>
      </c>
      <c r="T26" s="51">
        <v>267</v>
      </c>
      <c r="U26" s="51">
        <v>267</v>
      </c>
    </row>
    <row r="27" spans="1:22" x14ac:dyDescent="0.2">
      <c r="C27" s="14">
        <f t="shared" ref="C27:C31" si="2">AVERAGE(C5,E5,G5,I5,K5,M5)</f>
        <v>302.5</v>
      </c>
      <c r="D27" s="13">
        <f t="shared" ref="D27:D31" si="3">_xlfn.STDEV.P(C5,E5,G5,I5,K5,M5)</f>
        <v>6.6520673478250352</v>
      </c>
      <c r="E27" s="16">
        <f t="shared" ref="E27:E31" si="4">D27/C27</f>
        <v>2.1990305282066233E-2</v>
      </c>
      <c r="F27" s="12">
        <f t="shared" ref="F27:F31" si="5">E27*1</f>
        <v>2.1990305282066233E-2</v>
      </c>
      <c r="G27" s="12">
        <f t="shared" ref="G27:G39" si="6">1-F27</f>
        <v>0.97800969471793375</v>
      </c>
      <c r="H27" s="12">
        <f t="shared" ref="H27:H39" si="7">1+F27</f>
        <v>1.0219903052820662</v>
      </c>
      <c r="K27" s="179"/>
      <c r="L27" s="26" t="s">
        <v>44</v>
      </c>
      <c r="M27" s="63">
        <v>305</v>
      </c>
      <c r="N27" s="63">
        <f t="shared" si="0"/>
        <v>295.84793265217496</v>
      </c>
      <c r="O27" s="63">
        <f t="shared" si="1"/>
        <v>309.15206734782504</v>
      </c>
      <c r="P27" s="75">
        <v>305</v>
      </c>
      <c r="Q27" s="75">
        <v>316</v>
      </c>
      <c r="R27" s="75">
        <v>301</v>
      </c>
      <c r="S27" s="75">
        <v>298</v>
      </c>
      <c r="T27" s="25">
        <v>299</v>
      </c>
      <c r="U27" s="25">
        <v>296</v>
      </c>
    </row>
    <row r="28" spans="1:22" x14ac:dyDescent="0.2">
      <c r="C28" s="14">
        <f t="shared" si="2"/>
        <v>333.5</v>
      </c>
      <c r="D28" s="13">
        <f t="shared" si="3"/>
        <v>13.438129830200829</v>
      </c>
      <c r="E28" s="16">
        <f t="shared" si="4"/>
        <v>4.0294242369417775E-2</v>
      </c>
      <c r="F28" s="12">
        <f t="shared" si="5"/>
        <v>4.0294242369417775E-2</v>
      </c>
      <c r="G28" s="12">
        <f t="shared" si="6"/>
        <v>0.95970575763058219</v>
      </c>
      <c r="H28" s="12">
        <f t="shared" si="7"/>
        <v>1.0402942423694177</v>
      </c>
      <c r="K28" s="182"/>
      <c r="L28" s="34" t="s">
        <v>45</v>
      </c>
      <c r="M28" s="131">
        <v>337.25</v>
      </c>
      <c r="N28" s="131">
        <f t="shared" si="0"/>
        <v>320.06187016979914</v>
      </c>
      <c r="O28" s="131">
        <f t="shared" si="1"/>
        <v>346.93812983020081</v>
      </c>
      <c r="P28" s="125">
        <v>345</v>
      </c>
      <c r="Q28" s="125">
        <v>358</v>
      </c>
      <c r="R28" s="125">
        <v>323</v>
      </c>
      <c r="S28" s="125">
        <v>323</v>
      </c>
      <c r="T28" s="3">
        <v>323</v>
      </c>
      <c r="U28" s="3">
        <v>329</v>
      </c>
    </row>
    <row r="29" spans="1:22" x14ac:dyDescent="0.2">
      <c r="C29" s="14">
        <f t="shared" si="2"/>
        <v>235.5</v>
      </c>
      <c r="D29" s="13">
        <f t="shared" si="3"/>
        <v>10.797376224497011</v>
      </c>
      <c r="E29" s="16">
        <f t="shared" si="4"/>
        <v>4.5848731314212361E-2</v>
      </c>
      <c r="F29" s="12">
        <f t="shared" si="5"/>
        <v>4.5848731314212361E-2</v>
      </c>
      <c r="G29" s="12">
        <f t="shared" si="6"/>
        <v>0.95415126868578759</v>
      </c>
      <c r="H29" s="12">
        <f t="shared" si="7"/>
        <v>1.0458487313142124</v>
      </c>
      <c r="K29" s="179" t="s">
        <v>46</v>
      </c>
      <c r="L29" s="26" t="s">
        <v>43</v>
      </c>
      <c r="M29" s="63">
        <v>234.75</v>
      </c>
      <c r="N29" s="63">
        <f t="shared" si="0"/>
        <v>224.70262377550299</v>
      </c>
      <c r="O29" s="63">
        <f t="shared" si="1"/>
        <v>246.29737622449701</v>
      </c>
      <c r="P29" s="75">
        <v>251</v>
      </c>
      <c r="Q29" s="75">
        <v>235</v>
      </c>
      <c r="R29" s="75">
        <v>216</v>
      </c>
      <c r="S29" s="75">
        <v>237</v>
      </c>
      <c r="T29" s="25">
        <v>231</v>
      </c>
      <c r="U29" s="25">
        <v>243</v>
      </c>
    </row>
    <row r="30" spans="1:22" x14ac:dyDescent="0.2">
      <c r="C30" s="14">
        <f t="shared" si="2"/>
        <v>317.16666666666669</v>
      </c>
      <c r="D30" s="13">
        <f t="shared" si="3"/>
        <v>8.3549719063295207</v>
      </c>
      <c r="E30" s="16">
        <f t="shared" si="4"/>
        <v>2.6342528343655872E-2</v>
      </c>
      <c r="F30" s="12">
        <f t="shared" si="5"/>
        <v>2.6342528343655872E-2</v>
      </c>
      <c r="G30" s="12">
        <f t="shared" si="6"/>
        <v>0.97365747165634409</v>
      </c>
      <c r="H30" s="12">
        <f t="shared" si="7"/>
        <v>1.0263425283436558</v>
      </c>
      <c r="K30" s="179"/>
      <c r="L30" s="26" t="s">
        <v>44</v>
      </c>
      <c r="M30" s="63">
        <v>321.5</v>
      </c>
      <c r="N30" s="63">
        <f t="shared" si="0"/>
        <v>308.81169476033716</v>
      </c>
      <c r="O30" s="63">
        <f t="shared" si="1"/>
        <v>325.52163857299621</v>
      </c>
      <c r="P30" s="75">
        <v>331</v>
      </c>
      <c r="Q30" s="75">
        <v>325</v>
      </c>
      <c r="R30" s="75">
        <v>314</v>
      </c>
      <c r="S30" s="75">
        <v>316</v>
      </c>
      <c r="T30" s="25">
        <v>307</v>
      </c>
      <c r="U30" s="25">
        <v>310</v>
      </c>
    </row>
    <row r="31" spans="1:22" ht="17" thickBot="1" x14ac:dyDescent="0.25">
      <c r="C31" s="14">
        <f t="shared" si="2"/>
        <v>355.83333333333331</v>
      </c>
      <c r="D31" s="13">
        <f t="shared" si="3"/>
        <v>9.2811038615505677</v>
      </c>
      <c r="E31" s="16">
        <f t="shared" si="4"/>
        <v>2.6082727479767406E-2</v>
      </c>
      <c r="F31" s="12">
        <f t="shared" si="5"/>
        <v>2.6082727479767406E-2</v>
      </c>
      <c r="G31" s="12">
        <f t="shared" si="6"/>
        <v>0.97391727252023264</v>
      </c>
      <c r="H31" s="12">
        <f t="shared" si="7"/>
        <v>1.0260827274797675</v>
      </c>
      <c r="K31" s="180"/>
      <c r="L31" s="29" t="s">
        <v>45</v>
      </c>
      <c r="M31" s="64">
        <v>359.75</v>
      </c>
      <c r="N31" s="64">
        <f t="shared" si="0"/>
        <v>346.55222947178277</v>
      </c>
      <c r="O31" s="64">
        <f t="shared" si="1"/>
        <v>365.11443719488392</v>
      </c>
      <c r="P31" s="60">
        <v>357</v>
      </c>
      <c r="Q31" s="60">
        <v>354</v>
      </c>
      <c r="R31" s="60">
        <v>356</v>
      </c>
      <c r="S31" s="60">
        <v>372</v>
      </c>
      <c r="T31" s="10">
        <v>356</v>
      </c>
      <c r="U31" s="10">
        <v>340</v>
      </c>
    </row>
    <row r="32" spans="1:22" x14ac:dyDescent="0.2">
      <c r="F32" s="12"/>
      <c r="G32" s="12"/>
      <c r="H32" s="12"/>
      <c r="M32" s="23"/>
      <c r="N32" s="23"/>
      <c r="O32" s="23"/>
    </row>
    <row r="33" spans="3:26" ht="17" thickBot="1" x14ac:dyDescent="0.25">
      <c r="C33" t="s">
        <v>24</v>
      </c>
      <c r="F33" s="12"/>
      <c r="G33" s="12"/>
      <c r="H33" s="12"/>
      <c r="M33" s="23"/>
      <c r="N33" s="23"/>
      <c r="O33" s="23"/>
    </row>
    <row r="34" spans="3:26" x14ac:dyDescent="0.2">
      <c r="C34" s="13">
        <f>AVERAGE(D4,F4,H4,J4,J4,N4)</f>
        <v>235.5</v>
      </c>
      <c r="D34" s="13">
        <f>_xlfn.STDEV.P(D4,F4,H4,J4,J4,N4)</f>
        <v>15.840349322747484</v>
      </c>
      <c r="E34" s="16">
        <f>D34/C34</f>
        <v>6.72626298205838E-2</v>
      </c>
      <c r="F34" s="12">
        <f t="shared" ref="F34" si="8">E34*1</f>
        <v>6.72626298205838E-2</v>
      </c>
      <c r="G34" s="12">
        <f t="shared" si="6"/>
        <v>0.93273737017941616</v>
      </c>
      <c r="H34" s="12">
        <f t="shared" si="7"/>
        <v>1.0672626298205838</v>
      </c>
      <c r="J34" t="s">
        <v>24</v>
      </c>
      <c r="K34" s="176" t="s">
        <v>42</v>
      </c>
      <c r="L34" s="33" t="s">
        <v>43</v>
      </c>
      <c r="M34" s="132">
        <v>238</v>
      </c>
      <c r="N34" s="132">
        <f t="shared" ref="N34:N39" si="9">C34*G34</f>
        <v>219.6596506772525</v>
      </c>
      <c r="O34" s="132">
        <f t="shared" ref="O34:O39" si="10">C34*H34</f>
        <v>251.3403493227475</v>
      </c>
      <c r="P34" s="133">
        <v>220</v>
      </c>
      <c r="Q34" s="133">
        <v>263</v>
      </c>
      <c r="R34" s="133">
        <v>247</v>
      </c>
      <c r="S34" s="133">
        <v>222</v>
      </c>
      <c r="T34" s="127">
        <v>246</v>
      </c>
      <c r="U34" s="127">
        <v>239</v>
      </c>
    </row>
    <row r="35" spans="3:26" x14ac:dyDescent="0.2">
      <c r="C35" s="13">
        <f t="shared" ref="C35:C39" si="11">AVERAGE(D5,F5,H5,J5,J5,N5)</f>
        <v>303.33333333333331</v>
      </c>
      <c r="D35" s="13">
        <f t="shared" ref="D35:D39" si="12">_xlfn.STDEV.P(D5,F5,H5,J5,J5,N5)</f>
        <v>12.618328820498466</v>
      </c>
      <c r="E35" s="16">
        <f t="shared" ref="E35:E39" si="13">D35/C35</f>
        <v>4.1598886221423513E-2</v>
      </c>
      <c r="F35" s="12">
        <f t="shared" ref="F35" si="14">E35*1</f>
        <v>4.1598886221423513E-2</v>
      </c>
      <c r="G35" s="12">
        <f t="shared" si="6"/>
        <v>0.95840111377857651</v>
      </c>
      <c r="H35" s="12">
        <f t="shared" si="7"/>
        <v>1.0415988862214236</v>
      </c>
      <c r="K35" s="177"/>
      <c r="L35" s="26" t="s">
        <v>44</v>
      </c>
      <c r="M35" s="63">
        <v>309.5</v>
      </c>
      <c r="N35" s="63">
        <f t="shared" si="9"/>
        <v>290.71500451283487</v>
      </c>
      <c r="O35" s="63">
        <f t="shared" si="10"/>
        <v>315.95166215383182</v>
      </c>
      <c r="P35" s="75">
        <v>323</v>
      </c>
      <c r="Q35" s="75">
        <v>315</v>
      </c>
      <c r="R35" s="75">
        <v>307</v>
      </c>
      <c r="S35" s="75">
        <v>293</v>
      </c>
      <c r="T35" s="25">
        <v>299</v>
      </c>
      <c r="U35" s="25">
        <v>289</v>
      </c>
    </row>
    <row r="36" spans="3:26" x14ac:dyDescent="0.2">
      <c r="C36" s="13">
        <f t="shared" si="11"/>
        <v>330.5</v>
      </c>
      <c r="D36" s="13">
        <f t="shared" si="12"/>
        <v>12.271240089466644</v>
      </c>
      <c r="E36" s="16">
        <f t="shared" si="13"/>
        <v>3.7129319484014052E-2</v>
      </c>
      <c r="F36" s="12">
        <f t="shared" ref="F36" si="15">E36*1</f>
        <v>3.7129319484014052E-2</v>
      </c>
      <c r="G36" s="12">
        <f t="shared" si="6"/>
        <v>0.9628706805159859</v>
      </c>
      <c r="H36" s="12">
        <f t="shared" si="7"/>
        <v>1.0371293194840141</v>
      </c>
      <c r="K36" s="178"/>
      <c r="L36" s="34" t="s">
        <v>45</v>
      </c>
      <c r="M36" s="131">
        <v>336.25</v>
      </c>
      <c r="N36" s="131">
        <f t="shared" si="9"/>
        <v>318.22875991053331</v>
      </c>
      <c r="O36" s="131">
        <f t="shared" si="10"/>
        <v>342.77124008946669</v>
      </c>
      <c r="P36" s="125">
        <v>352</v>
      </c>
      <c r="Q36" s="125">
        <v>339</v>
      </c>
      <c r="R36" s="125">
        <v>329</v>
      </c>
      <c r="S36" s="125">
        <v>325</v>
      </c>
      <c r="T36" s="3">
        <v>336</v>
      </c>
      <c r="U36" s="3">
        <v>313</v>
      </c>
    </row>
    <row r="37" spans="3:26" x14ac:dyDescent="0.2">
      <c r="C37" s="13">
        <f t="shared" si="11"/>
        <v>208.16666666666666</v>
      </c>
      <c r="D37" s="13">
        <f t="shared" si="12"/>
        <v>8.2546283313598607</v>
      </c>
      <c r="E37" s="16">
        <f t="shared" si="13"/>
        <v>3.9653939141840809E-2</v>
      </c>
      <c r="F37" s="12">
        <f t="shared" ref="F37:F38" si="16">E37*1</f>
        <v>3.9653939141840809E-2</v>
      </c>
      <c r="G37" s="12">
        <f t="shared" si="6"/>
        <v>0.96034606085815921</v>
      </c>
      <c r="H37" s="12">
        <f t="shared" si="7"/>
        <v>1.0396539391418409</v>
      </c>
      <c r="K37" s="179" t="s">
        <v>46</v>
      </c>
      <c r="L37" s="26" t="s">
        <v>43</v>
      </c>
      <c r="M37" s="63">
        <v>208.75</v>
      </c>
      <c r="N37" s="63">
        <f t="shared" si="9"/>
        <v>199.91203833530679</v>
      </c>
      <c r="O37" s="63">
        <f t="shared" si="10"/>
        <v>216.42129499802653</v>
      </c>
      <c r="P37" s="75">
        <v>209</v>
      </c>
      <c r="Q37" s="75">
        <v>220</v>
      </c>
      <c r="R37" s="75">
        <v>208</v>
      </c>
      <c r="S37" s="75">
        <v>198</v>
      </c>
      <c r="T37" s="25">
        <v>217</v>
      </c>
      <c r="U37" s="25">
        <v>216</v>
      </c>
    </row>
    <row r="38" spans="3:26" x14ac:dyDescent="0.2">
      <c r="C38" s="13">
        <f t="shared" si="11"/>
        <v>337.33333333333331</v>
      </c>
      <c r="D38" s="13">
        <f t="shared" si="12"/>
        <v>20.146684315015435</v>
      </c>
      <c r="E38" s="16">
        <f t="shared" si="13"/>
        <v>5.97233724753422E-2</v>
      </c>
      <c r="F38" s="12">
        <f t="shared" si="16"/>
        <v>5.97233724753422E-2</v>
      </c>
      <c r="G38" s="12">
        <f t="shared" si="6"/>
        <v>0.94027662752465779</v>
      </c>
      <c r="H38" s="12">
        <f t="shared" si="7"/>
        <v>1.0597233724753421</v>
      </c>
      <c r="K38" s="179"/>
      <c r="L38" s="26" t="s">
        <v>44</v>
      </c>
      <c r="M38" s="63">
        <v>342.75</v>
      </c>
      <c r="N38" s="63">
        <f t="shared" si="9"/>
        <v>317.18664901831789</v>
      </c>
      <c r="O38" s="63">
        <f t="shared" si="10"/>
        <v>357.48001764834873</v>
      </c>
      <c r="P38" s="75">
        <v>378</v>
      </c>
      <c r="Q38" s="75">
        <v>344</v>
      </c>
      <c r="R38" s="75">
        <v>330</v>
      </c>
      <c r="S38" s="75">
        <v>319</v>
      </c>
      <c r="T38" s="25">
        <v>337</v>
      </c>
      <c r="U38" s="25">
        <v>334</v>
      </c>
    </row>
    <row r="39" spans="3:26" ht="17" thickBot="1" x14ac:dyDescent="0.25">
      <c r="C39" s="13">
        <f t="shared" si="11"/>
        <v>384</v>
      </c>
      <c r="D39" s="13">
        <f t="shared" si="12"/>
        <v>18.073922282301279</v>
      </c>
      <c r="E39" s="16">
        <f t="shared" si="13"/>
        <v>4.7067505943492911E-2</v>
      </c>
      <c r="F39" s="12">
        <f t="shared" ref="F39" si="17">E39*1</f>
        <v>4.7067505943492911E-2</v>
      </c>
      <c r="G39" s="12">
        <f t="shared" si="6"/>
        <v>0.95293249405650704</v>
      </c>
      <c r="H39" s="12">
        <f t="shared" si="7"/>
        <v>1.0470675059434928</v>
      </c>
      <c r="K39" s="180"/>
      <c r="L39" s="29" t="s">
        <v>45</v>
      </c>
      <c r="M39" s="64">
        <v>385</v>
      </c>
      <c r="N39" s="64">
        <f t="shared" si="9"/>
        <v>365.92607771769872</v>
      </c>
      <c r="O39" s="64">
        <f t="shared" si="10"/>
        <v>402.07392228230128</v>
      </c>
      <c r="P39" s="60">
        <v>418</v>
      </c>
      <c r="Q39" s="60">
        <v>372</v>
      </c>
      <c r="R39" s="60">
        <v>361</v>
      </c>
      <c r="S39" s="60">
        <v>389</v>
      </c>
      <c r="T39" s="10">
        <v>384</v>
      </c>
      <c r="U39" s="10">
        <v>375</v>
      </c>
    </row>
    <row r="40" spans="3:26" x14ac:dyDescent="0.2">
      <c r="K40" s="27"/>
      <c r="L40" s="27"/>
      <c r="M40" s="27"/>
    </row>
    <row r="45" spans="3:26" x14ac:dyDescent="0.2">
      <c r="X45" t="s">
        <v>135</v>
      </c>
      <c r="Y45" t="s">
        <v>23</v>
      </c>
      <c r="Z45" t="s">
        <v>24</v>
      </c>
    </row>
    <row r="46" spans="3:26" x14ac:dyDescent="0.2">
      <c r="X46">
        <v>1</v>
      </c>
      <c r="Y46">
        <v>3</v>
      </c>
      <c r="Z46">
        <v>4</v>
      </c>
    </row>
    <row r="47" spans="3:26" x14ac:dyDescent="0.2">
      <c r="X47">
        <v>2</v>
      </c>
      <c r="Y47">
        <v>3</v>
      </c>
      <c r="Z47">
        <v>2</v>
      </c>
    </row>
    <row r="48" spans="3:26" x14ac:dyDescent="0.2">
      <c r="X48">
        <v>3</v>
      </c>
      <c r="Y48">
        <v>1</v>
      </c>
      <c r="Z48">
        <v>1</v>
      </c>
    </row>
    <row r="49" spans="24:28" x14ac:dyDescent="0.2">
      <c r="X49">
        <v>4</v>
      </c>
      <c r="Y49">
        <v>1</v>
      </c>
      <c r="Z49">
        <v>2</v>
      </c>
    </row>
    <row r="50" spans="24:28" x14ac:dyDescent="0.2">
      <c r="X50">
        <v>5</v>
      </c>
      <c r="Y50">
        <v>1</v>
      </c>
      <c r="Z50">
        <v>1</v>
      </c>
    </row>
    <row r="51" spans="24:28" x14ac:dyDescent="0.2">
      <c r="X51">
        <v>6</v>
      </c>
      <c r="Y51">
        <v>1</v>
      </c>
      <c r="Z51">
        <v>2</v>
      </c>
    </row>
    <row r="52" spans="24:28" x14ac:dyDescent="0.2">
      <c r="X52">
        <v>7</v>
      </c>
    </row>
    <row r="53" spans="24:28" x14ac:dyDescent="0.2">
      <c r="X53">
        <v>8</v>
      </c>
    </row>
    <row r="54" spans="24:28" x14ac:dyDescent="0.2">
      <c r="Y54" t="s">
        <v>136</v>
      </c>
    </row>
    <row r="55" spans="24:28" x14ac:dyDescent="0.2">
      <c r="X55">
        <v>0</v>
      </c>
      <c r="Y55">
        <v>3.7</v>
      </c>
    </row>
    <row r="56" spans="24:28" x14ac:dyDescent="0.2">
      <c r="X56">
        <v>1</v>
      </c>
      <c r="Y56">
        <v>3.7</v>
      </c>
    </row>
    <row r="61" spans="24:28" x14ac:dyDescent="0.2">
      <c r="AB61" t="s">
        <v>137</v>
      </c>
    </row>
  </sheetData>
  <mergeCells count="8">
    <mergeCell ref="K34:K36"/>
    <mergeCell ref="K37:K39"/>
    <mergeCell ref="A4:A6"/>
    <mergeCell ref="A7:A9"/>
    <mergeCell ref="A15:A17"/>
    <mergeCell ref="A18:A20"/>
    <mergeCell ref="K26:K28"/>
    <mergeCell ref="K29:K31"/>
  </mergeCells>
  <conditionalFormatting sqref="P26:U26">
    <cfRule type="cellIs" dxfId="11" priority="18" operator="notBetween">
      <formula>$N$26</formula>
      <formula>$O$26</formula>
    </cfRule>
  </conditionalFormatting>
  <conditionalFormatting sqref="P27:U27">
    <cfRule type="cellIs" dxfId="10" priority="17" operator="notBetween">
      <formula>$N$27</formula>
      <formula>$O$27</formula>
    </cfRule>
  </conditionalFormatting>
  <conditionalFormatting sqref="P28:U28">
    <cfRule type="cellIs" dxfId="9" priority="16" operator="notBetween">
      <formula>$N$28</formula>
      <formula>$O$28</formula>
    </cfRule>
  </conditionalFormatting>
  <conditionalFormatting sqref="P29:U29">
    <cfRule type="iconSet" priority="3">
      <iconSet iconSet="3ArrowsGray">
        <cfvo type="percent" val="0"/>
        <cfvo type="num" val="$N$29"/>
        <cfvo type="num" val="$O$29" gte="0"/>
      </iconSet>
    </cfRule>
    <cfRule type="cellIs" dxfId="8" priority="15" operator="notBetween">
      <formula>$N$29</formula>
      <formula>$O$29</formula>
    </cfRule>
  </conditionalFormatting>
  <conditionalFormatting sqref="P30:U30">
    <cfRule type="iconSet" priority="2">
      <iconSet iconSet="3ArrowsGray">
        <cfvo type="percent" val="0"/>
        <cfvo type="num" val="$N$30"/>
        <cfvo type="num" val="$O$30" gte="0"/>
      </iconSet>
    </cfRule>
    <cfRule type="cellIs" dxfId="7" priority="14" operator="notBetween">
      <formula>$N$30</formula>
      <formula>$O$30</formula>
    </cfRule>
  </conditionalFormatting>
  <conditionalFormatting sqref="P31:U31">
    <cfRule type="iconSet" priority="1">
      <iconSet iconSet="3ArrowsGray">
        <cfvo type="percent" val="0"/>
        <cfvo type="num" val="$N$31"/>
        <cfvo type="num" val="$O$31" gte="0"/>
      </iconSet>
    </cfRule>
    <cfRule type="cellIs" dxfId="6" priority="13" operator="notBetween">
      <formula>$N$31</formula>
      <formula>$O$31</formula>
    </cfRule>
  </conditionalFormatting>
  <conditionalFormatting sqref="P34:U34">
    <cfRule type="cellIs" dxfId="5" priority="12" operator="notBetween">
      <formula>$N$34</formula>
      <formula>$O$34</formula>
    </cfRule>
  </conditionalFormatting>
  <conditionalFormatting sqref="P35:U35">
    <cfRule type="cellIs" dxfId="4" priority="11" operator="notBetween">
      <formula>$N$35</formula>
      <formula>$O$35</formula>
    </cfRule>
  </conditionalFormatting>
  <conditionalFormatting sqref="P36:U36">
    <cfRule type="cellIs" dxfId="3" priority="10" operator="notBetween">
      <formula>$N$36</formula>
      <formula>$O$36</formula>
    </cfRule>
  </conditionalFormatting>
  <conditionalFormatting sqref="P37:U37">
    <cfRule type="cellIs" dxfId="2" priority="9" operator="notBetween">
      <formula>$N$37</formula>
      <formula>$O$37</formula>
    </cfRule>
  </conditionalFormatting>
  <conditionalFormatting sqref="P38:U38">
    <cfRule type="cellIs" dxfId="1" priority="8" operator="notBetween">
      <formula>$N$38</formula>
      <formula>$O$38</formula>
    </cfRule>
  </conditionalFormatting>
  <conditionalFormatting sqref="P39:U39">
    <cfRule type="cellIs" dxfId="0" priority="7" operator="notBetween">
      <formula>$N$39</formula>
      <formula>$O$39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2A67131-8930-AC4B-A072-9D1C4D3406A5}">
            <x14:iconSet iconSet="3ArrowsGray" custom="1">
              <x14:cfvo type="percent">
                <xm:f>0</xm:f>
              </x14:cfvo>
              <x14:cfvo type="num">
                <xm:f>$N$26</xm:f>
              </x14:cfvo>
              <x14:cfvo type="num" gte="0">
                <xm:f>$O$26</xm:f>
              </x14:cfvo>
              <x14:cfIcon iconSet="3ArrowsGray" iconId="0"/>
              <x14:cfIcon iconSet="3ArrowsGray" iconId="1"/>
              <x14:cfIcon iconSet="3ArrowsGray" iconId="2"/>
            </x14:iconSet>
          </x14:cfRule>
          <xm:sqref>P26:U26</xm:sqref>
        </x14:conditionalFormatting>
        <x14:conditionalFormatting xmlns:xm="http://schemas.microsoft.com/office/excel/2006/main">
          <x14:cfRule type="iconSet" priority="5" id="{4AC27523-E6BA-C948-AD7D-7837541FE291}">
            <x14:iconSet iconSet="3ArrowsGray" custom="1">
              <x14:cfvo type="percent">
                <xm:f>0</xm:f>
              </x14:cfvo>
              <x14:cfvo type="num">
                <xm:f>$N$27</xm:f>
              </x14:cfvo>
              <x14:cfvo type="num" gte="0">
                <xm:f>$O$27</xm:f>
              </x14:cfvo>
              <x14:cfIcon iconSet="3ArrowsGray" iconId="0"/>
              <x14:cfIcon iconSet="3ArrowsGray" iconId="1"/>
              <x14:cfIcon iconSet="3ArrowsGray" iconId="2"/>
            </x14:iconSet>
          </x14:cfRule>
          <xm:sqref>P27:U27</xm:sqref>
        </x14:conditionalFormatting>
        <x14:conditionalFormatting xmlns:xm="http://schemas.microsoft.com/office/excel/2006/main">
          <x14:cfRule type="iconSet" priority="4" id="{8EF3224A-37C0-F54E-B8E7-A60C2D6C316F}">
            <x14:iconSet iconSet="3ArrowsGray" custom="1">
              <x14:cfvo type="percent">
                <xm:f>0</xm:f>
              </x14:cfvo>
              <x14:cfvo type="num">
                <xm:f>$N$28</xm:f>
              </x14:cfvo>
              <x14:cfvo type="num" gte="0">
                <xm:f>$O$28</xm:f>
              </x14:cfvo>
              <x14:cfIcon iconSet="3ArrowsGray" iconId="0"/>
              <x14:cfIcon iconSet="3ArrowsGray" iconId="1"/>
              <x14:cfIcon iconSet="3ArrowsGray" iconId="2"/>
            </x14:iconSet>
          </x14:cfRule>
          <xm:sqref>P28:U28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Fisher, Harry</cp:lastModifiedBy>
  <dcterms:created xsi:type="dcterms:W3CDTF">2017-06-19T12:31:55Z</dcterms:created>
  <dcterms:modified xsi:type="dcterms:W3CDTF">2019-02-09T14:33:22Z</dcterms:modified>
</cp:coreProperties>
</file>