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SAMPLE Specification" sheetId="1" r:id="rId3"/>
    <sheet state="hidden" name="SAMPLE Costing" sheetId="2" r:id="rId4"/>
    <sheet state="visible" name="Specification" sheetId="3" r:id="rId5"/>
    <sheet state="visible" name="Cladding Materials Options" sheetId="4" r:id="rId6"/>
    <sheet state="visible" name="MicroHouse Unit Summary" sheetId="5" r:id="rId7"/>
    <sheet state="visible" name="Dashboard" sheetId="6" r:id="rId8"/>
    <sheet state="visible" name="Window/Door" sheetId="7" r:id="rId9"/>
    <sheet state="visible" name="Laser Scale Model" sheetId="8" r:id="rId10"/>
    <sheet state="hidden" name="SAMPLE Thermal Calcs" sheetId="9" r:id="rId11"/>
    <sheet state="hidden" name="Mass Unit 1" sheetId="10" r:id="rId12"/>
    <sheet state="hidden" name="SAMPLE Fabrication" sheetId="11" r:id="rId13"/>
  </sheets>
  <definedNames/>
  <calcPr/>
</workbook>
</file>

<file path=xl/comments1.xml><?xml version="1.0" encoding="utf-8"?>
<comments xmlns="http://schemas.openxmlformats.org/spreadsheetml/2006/main">
  <authors>
    <author/>
  </authors>
  <commentList>
    <comment authorId="0" ref="I17">
      <text>
        <t xml:space="preserve">Get quote?
</t>
      </text>
    </comment>
    <comment authorId="0" ref="H41">
      <text>
        <t xml:space="preserve">Quote needed for blow-in service
</t>
      </text>
    </comment>
    <comment authorId="0" ref="B44">
      <text>
        <t xml:space="preserve">Already cut to size 
</t>
      </text>
    </comment>
    <comment authorId="0" ref="D54">
      <text>
        <t xml:space="preserve">Linear metres
</t>
      </text>
    </comment>
    <comment authorId="0" ref="E59">
      <text>
        <t xml:space="preserve">Viroc quoted by FGF limited. Quite £12.90  + 20% ish for cutting.  I am a
ssuming higher cost than this (30% due to specific cutting need)</t>
      </text>
    </comment>
    <comment authorId="0" ref="D62">
      <text>
        <t xml:space="preserve">Square metre area to be covered
</t>
      </text>
    </comment>
    <comment authorId="0" ref="D63">
      <text>
        <t xml:space="preserve">Linear metres
</t>
      </text>
    </comment>
    <comment authorId="0" ref="B133">
      <text>
        <t xml:space="preserve">Alt option, but I think too cramped: 
http://www.diy.com/departments/cooke-lewis-strand-lh-acrylic-corner-bath-l1495mm-w1060mm/98705_BQ.prd</t>
      </text>
    </comment>
    <comment authorId="0" ref="J149">
      <text>
        <t xml:space="preserve">Note some of the listed costs are ex VAT, some inc VAT.</t>
      </text>
    </comment>
    <comment authorId="0" ref="J157">
      <text>
        <t xml:space="preserve">Note: Check all costs listed have VAT separated into correct column
</t>
      </text>
    </comment>
  </commentList>
</comments>
</file>

<file path=xl/comments2.xml><?xml version="1.0" encoding="utf-8"?>
<comments xmlns="http://schemas.openxmlformats.org/spreadsheetml/2006/main">
  <authors>
    <author/>
  </authors>
  <commentList>
    <comment authorId="0" ref="D33">
      <text>
        <t xml:space="preserve">Volume (m3)</t>
      </text>
    </comment>
    <comment authorId="0" ref="D34">
      <text>
        <t xml:space="preserve">Volume (m3)</t>
      </text>
    </comment>
    <comment authorId="0" ref="K156">
      <text>
        <t xml:space="preserve">Note some of the listed costs are ex VAT, some inc VAT.</t>
      </text>
    </comment>
    <comment authorId="0" ref="I159">
      <text>
        <t xml:space="preserve">Estimated number of ply sheets, including some contingency</t>
      </text>
    </comment>
    <comment authorId="0" ref="J159">
      <text>
        <t xml:space="preserve">Early estimate CNC cutting price per sheet, based on estimated half hour rate. We should be able to negotiate/find a better price.</t>
      </text>
    </comment>
    <comment authorId="0" ref="K178">
      <text>
        <t xml:space="preserve">Note: Check all costs listed have VAT separated into correct column
</t>
      </text>
    </comment>
  </commentList>
</comments>
</file>

<file path=xl/comments3.xml><?xml version="1.0" encoding="utf-8"?>
<comments xmlns="http://schemas.openxmlformats.org/spreadsheetml/2006/main">
  <authors>
    <author/>
  </authors>
  <commentList>
    <comment authorId="0" ref="H21">
      <text>
        <t xml:space="preserve">Currently does not include internal partitions</t>
      </text>
    </comment>
    <comment authorId="0" ref="H27">
      <text>
        <t xml:space="preserve">Excludes floor footprint</t>
      </text>
    </comment>
  </commentList>
</comments>
</file>

<file path=xl/comments4.xml><?xml version="1.0" encoding="utf-8"?>
<comments xmlns="http://schemas.openxmlformats.org/spreadsheetml/2006/main">
  <authors>
    <author/>
  </authors>
  <commentList>
    <comment authorId="0" ref="K32">
      <text>
        <t xml:space="preserve">Note: Check all costs listed have VAT separated into correct column
</t>
      </text>
    </comment>
  </commentList>
</comments>
</file>

<file path=xl/sharedStrings.xml><?xml version="1.0" encoding="utf-8"?>
<sst xmlns="http://schemas.openxmlformats.org/spreadsheetml/2006/main" count="1559" uniqueCount="1073">
  <si>
    <t>SAMPLE - Outline Specification</t>
  </si>
  <si>
    <t>FarmHouse</t>
  </si>
  <si>
    <t>MicroHouse</t>
  </si>
  <si>
    <t>Document Ref.</t>
  </si>
  <si>
    <t>Revision:</t>
  </si>
  <si>
    <t>Date</t>
  </si>
  <si>
    <t>KEY</t>
  </si>
  <si>
    <t>Country</t>
  </si>
  <si>
    <t>UK</t>
  </si>
  <si>
    <t>Provisional data</t>
  </si>
  <si>
    <t>Team Contact</t>
  </si>
  <si>
    <t>Option not in use</t>
  </si>
  <si>
    <t>Status</t>
  </si>
  <si>
    <t>Tender</t>
  </si>
  <si>
    <t>T Sheet Reference</t>
  </si>
  <si>
    <t>NBS Section</t>
  </si>
  <si>
    <t>Design</t>
  </si>
  <si>
    <t>Element</t>
  </si>
  <si>
    <t>Description</t>
  </si>
  <si>
    <t>System Build-up</t>
  </si>
  <si>
    <t>Manufacture &amp; Product Reference</t>
  </si>
  <si>
    <t>Sample (S), Mockups (M), Prototype (P), Quality Benchmark (Q)</t>
  </si>
  <si>
    <t>Note</t>
  </si>
  <si>
    <t>AM</t>
  </si>
  <si>
    <t>Architectural Metalwork</t>
  </si>
  <si>
    <t>AM-01</t>
  </si>
  <si>
    <t>P</t>
  </si>
  <si>
    <t>Walkway Amendments</t>
  </si>
  <si>
    <r>
      <t xml:space="preserve">Existing walkway to be raised up </t>
    </r>
    <r>
      <rPr/>
      <t>170mm</t>
    </r>
    <r>
      <t xml:space="preserve"> with galvanised finish to match existing. </t>
    </r>
  </si>
  <si>
    <t>Q</t>
  </si>
  <si>
    <t>Contractor to verify load performance prior to installation</t>
  </si>
  <si>
    <t>BAL</t>
  </si>
  <si>
    <t>Balustrades</t>
  </si>
  <si>
    <t>BAL-01</t>
  </si>
  <si>
    <t>D</t>
  </si>
  <si>
    <t>Timber Balustrade</t>
  </si>
  <si>
    <t>Timber framed balustrade fixed to STR-01 timber stringer and stair opening void. Clad on either side in 18mm spruce ply to match EWS-01 sheathing.</t>
  </si>
  <si>
    <t>BAL-02</t>
  </si>
  <si>
    <t>Timber Handrail</t>
  </si>
  <si>
    <t>Standard profile timber handrail on stainless steel brackets. including fixings, oversailing 300mm at each end of flight.</t>
  </si>
  <si>
    <t>Estimate figure</t>
  </si>
  <si>
    <t>United Kingdom</t>
  </si>
  <si>
    <t>Expected figure</t>
  </si>
  <si>
    <t>Confirmed data</t>
  </si>
  <si>
    <t>DRM</t>
  </si>
  <si>
    <t>Metal Doors</t>
  </si>
  <si>
    <t>Estimated / provisional data</t>
  </si>
  <si>
    <t>Dormant option</t>
  </si>
  <si>
    <t>Client</t>
  </si>
  <si>
    <t>DRM-01</t>
  </si>
  <si>
    <t>Metal exterior Double Door</t>
  </si>
  <si>
    <t>Insulated aluminium FD30 door with a closer on the opening leaf and glazed side panel. Five lever mortice lock, which holds on a latch even if the deadlock is not engaged with inner escutcheon blanked off. Bolts on the fixed leaf top and bottom, with the top bolt being long to make easily operable, single bolt fitted horizontally to allow artist to have security if they are in the studio. Good quality ironmongery, internal and exterior. RAL colour TBC.</t>
  </si>
  <si>
    <t>S</t>
  </si>
  <si>
    <t>DRM-02</t>
  </si>
  <si>
    <t>Metal exterior Single Door</t>
  </si>
  <si>
    <t xml:space="preserve">Actual net price paid </t>
  </si>
  <si>
    <t>Insulated aluminium FD30 door. FD30 with a closer on the opening leaf. Five lever mortice lock, which holds on a latch even if the deadlock is not engaged with inner escutcheon blanked off. Bolts on the fixed leaf top and bottom, with the top bolt being long to make easily operable, single bolt fitted horizontally to allow artist to have security if they are in the studio. Good quality ironmongery, internal and exterior. RAL colour TBC.</t>
  </si>
  <si>
    <t>DRM-03</t>
  </si>
  <si>
    <t>Metal threshold detail</t>
  </si>
  <si>
    <t>4mm thick, pressed metal plate, non slip surface, external grade finish, flush fixed to plywood chassis, installed to fall (draining away from the building). RAL colour TBC</t>
  </si>
  <si>
    <t>Labour element</t>
  </si>
  <si>
    <t>None</t>
  </si>
  <si>
    <t xml:space="preserve">Draft Specification. </t>
  </si>
  <si>
    <t>DRT</t>
  </si>
  <si>
    <t>Timber Doors</t>
  </si>
  <si>
    <t>DRT-01</t>
  </si>
  <si>
    <t>FR Timber Doorset</t>
  </si>
  <si>
    <t>Action needed</t>
  </si>
  <si>
    <t>Internal FD30 Timber Door</t>
  </si>
  <si>
    <t>DRT-02</t>
  </si>
  <si>
    <t>Timber Doorset</t>
  </si>
  <si>
    <t>Internal Timber Door</t>
  </si>
  <si>
    <t>EWS</t>
  </si>
  <si>
    <t>External Wall Systems</t>
  </si>
  <si>
    <t>EWS-01</t>
  </si>
  <si>
    <t>Chassis - Structural Spruce Ply 18mm</t>
  </si>
  <si>
    <t>Actual / locked-in figure</t>
  </si>
  <si>
    <t>Project use</t>
  </si>
  <si>
    <t>Dwelling</t>
  </si>
  <si>
    <t>Project design</t>
  </si>
  <si>
    <t>Architecture 00</t>
  </si>
  <si>
    <t>Chassis structure CNC cut out of 18mm spruce plywood, forming the structural framework for the Studio units and W.C blocks. • Compliant with BS EN 13986, suitable for use as
structural floor decking on joists
• Compliant with BS EN 636 grade EN 636-2 S
• Compliant with BS EN 12871
• Appearance class to BS EN 635: II
• Bond quality to BS EN 314 part 2, class 3
• Sanded or rough or planed finish
• Preservative treatment. As British Wood
Preserving and Damp-proofing Association
Commodity Specification C11.
• Type/desired service life 40 years
• Ply to be sourced from Europe or America, no
Far Eastern ply to be used.
• Minimum grade stresses and moduli to
BS5268-2 as follows (or equivalent
characteristic values for design):</t>
  </si>
  <si>
    <t>Assembly as per wikihouse instruction manual includes fixing in place with 50mm Prodrive Recess Countersunk Screws, fixing details as per structural engineers specifications</t>
  </si>
  <si>
    <t>Key action / info / check needed</t>
  </si>
  <si>
    <t>Check / add info</t>
  </si>
  <si>
    <t>http://www.wisaplywood.com/SiteCollectionDocuments/Brochures/WISA-spruce_EN_fs.pdf</t>
  </si>
  <si>
    <t>Gross internal floor area of proposed dwelling (m2)</t>
  </si>
  <si>
    <t>P - Partial unit prototype required including structural frame and exterior wall system EWS-01. Allow for 3 structural bays at 1:1 scale with one fully clad bay.</t>
  </si>
  <si>
    <t>Underside panels</t>
  </si>
  <si>
    <t>Ready to purchase</t>
  </si>
  <si>
    <t xml:space="preserve">6mm Plywood Panels fixed from above to lower edge of plywood chassis support the insulation. </t>
  </si>
  <si>
    <t>Part of EWS-01</t>
  </si>
  <si>
    <t xml:space="preserve">Insulation </t>
  </si>
  <si>
    <t>XPS, Precut to size off site, by manufacturer, to fit variety of cavity sizes.</t>
  </si>
  <si>
    <t>00 to do</t>
  </si>
  <si>
    <t>Breather Membrane</t>
  </si>
  <si>
    <t>Composite High Density Polyethylene and Polypropylene - Black colour, uv resistant.</t>
  </si>
  <si>
    <t xml:space="preserve">Vapour barrier </t>
  </si>
  <si>
    <t>Emissivity*: 0.05
Water vapour transmission: (Sd) 2000m
CE marking: Yes
BBA certificates: 08/4548 and 90/2548
</t>
  </si>
  <si>
    <t>Horizontal Battens</t>
  </si>
  <si>
    <t>Battens - 32mm x 32mm softwood • Fully compliant with BS 8417 (Preservation of Timber) and BS 5534:2014 (Slating &amp; Tiling for
pitched roofs and vertical cladding code of practice) Double vacuum treated (VAC-VAC) to give a protective envelope of treatment around the timber and correct penetration within.
• Compliant to EUTR regulations
• Vascol Aqua preservative treated to BS:8417</t>
  </si>
  <si>
    <t>Vertical Battens</t>
  </si>
  <si>
    <t>Purchased</t>
  </si>
  <si>
    <t>Counter battens - 32mm x 75mm softwood • Fully compliant with BS 8417 (Preservation of Timber) and BS 5534:2014 (Slating &amp; Tiling for
pitched roofs and vertical cladding code of practice) Double vacuum treated (VAC-VAC) to give a protective envelope of treatment around the timber and correct penetration within.
• Compliant to EUTR regulations
• Vascol Aqua preservative treated to BS:8417</t>
  </si>
  <si>
    <t>Corner flashing</t>
  </si>
  <si>
    <t>V150mm x 150mm corner flashing 0.7mm gauge, one piece without joints RAL colour TBC</t>
  </si>
  <si>
    <t>EWS-01a</t>
  </si>
  <si>
    <t>Metal Overcladding</t>
  </si>
  <si>
    <t>Aluzinc coated sinusoidal metal overcladding fixed with self tapping tek screws into battens provided as part of EWS-01. Profile to match corresponding sinusoidal polycarbonate profile RFL-01.</t>
  </si>
  <si>
    <t>EWS-01g</t>
  </si>
  <si>
    <t>WikiHouse open products used</t>
  </si>
  <si>
    <t>Wren</t>
  </si>
  <si>
    <t>Manufacturing needed</t>
  </si>
  <si>
    <t>MATERIAL</t>
  </si>
  <si>
    <t>Template</t>
  </si>
  <si>
    <t>SqM</t>
  </si>
  <si>
    <t>Ready to procure</t>
  </si>
  <si>
    <t>Units</t>
  </si>
  <si>
    <t>Timber Battening</t>
  </si>
  <si>
    <t>Open jointed Western Red Cedar OR Siberian Larch cladding in battens with an allowance for natural, painted and stained finishes. Laid orientation varies (vertical, horizontal, diagonal). Allow for PT-02 to battens behind.</t>
  </si>
  <si>
    <t>Cost</t>
  </si>
  <si>
    <t>FL</t>
  </si>
  <si>
    <t>Total</t>
  </si>
  <si>
    <t>Gross internal area (m2)</t>
  </si>
  <si>
    <t>Item</t>
  </si>
  <si>
    <t>Floor Finishes</t>
  </si>
  <si>
    <t>Specification</t>
  </si>
  <si>
    <t>Suggested</t>
  </si>
  <si>
    <t xml:space="preserve">SqM / M required </t>
  </si>
  <si>
    <t>£ per SqM</t>
  </si>
  <si>
    <t>FL-01</t>
  </si>
  <si>
    <t>Non-slip rubber flooring</t>
  </si>
  <si>
    <t>Non-slip rubber flooring to WC units</t>
  </si>
  <si>
    <t>FL-02</t>
  </si>
  <si>
    <t>Rubber flooring</t>
  </si>
  <si>
    <t>Rubber sheet flooring to double height studio stairs</t>
  </si>
  <si>
    <t>FL-03</t>
  </si>
  <si>
    <t>Sub total cost</t>
  </si>
  <si>
    <t>Plywood floor layer</t>
  </si>
  <si>
    <t># Units per M, SqM or CuM</t>
  </si>
  <si>
    <t>Total # Units</t>
  </si>
  <si>
    <t>Sacrificial layer to top of chassis floor CNC cut out of 18mm spruce plywood.</t>
  </si>
  <si>
    <t>£ per Unit</t>
  </si>
  <si>
    <t>TOTAL £</t>
  </si>
  <si>
    <t>VAT @ 20%</t>
  </si>
  <si>
    <t>FX</t>
  </si>
  <si>
    <t>Fixtures and Fittings</t>
  </si>
  <si>
    <t>FX-01</t>
  </si>
  <si>
    <t>Wall Mirror</t>
  </si>
  <si>
    <t>Clear float glass silver backed mirrors exposed polished all round edges</t>
  </si>
  <si>
    <t>FX-02</t>
  </si>
  <si>
    <t>Crosby G-275 screw Eye Bolt</t>
  </si>
  <si>
    <t>Forged Steel, Quenched and tempered, Hot dip galvanised. Stock number 1046157. Allow for PT-02 finish. Allow for total no.2500 fixed into unit facades</t>
  </si>
  <si>
    <t>30% of VAT</t>
  </si>
  <si>
    <t>Screw fixing added for studio units 27/04/16</t>
  </si>
  <si>
    <t>IWS</t>
  </si>
  <si>
    <t>Internal Wall System</t>
  </si>
  <si>
    <t>IWS-01</t>
  </si>
  <si>
    <t>FR30 Internal Wall System</t>
  </si>
  <si>
    <t>Typical internal timber stud partition with ply panelling to either side to meet 30 minutes fire resistance.</t>
  </si>
  <si>
    <t>IWS-02</t>
  </si>
  <si>
    <t>Typical internal timber stud partition with ply panelling to either side.</t>
  </si>
  <si>
    <t>Site clearing, foundations and beams</t>
  </si>
  <si>
    <t>LIN</t>
  </si>
  <si>
    <t>Linings to Walls / Ceilings</t>
  </si>
  <si>
    <t>LIN-01</t>
  </si>
  <si>
    <t>Stainless steel splash back</t>
  </si>
  <si>
    <t>Stainless steel splash back lining to match belfast sink SAN-05.</t>
  </si>
  <si>
    <t>Contractors choice</t>
  </si>
  <si>
    <t>LVR</t>
  </si>
  <si>
    <t>Louvres</t>
  </si>
  <si>
    <t>LVR-01</t>
  </si>
  <si>
    <t>Metal louvres - Anodised Aluminium</t>
  </si>
  <si>
    <t>Metal louvres in anodised aluminium</t>
  </si>
  <si>
    <t>PT</t>
  </si>
  <si>
    <t>Paint Finishes</t>
  </si>
  <si>
    <t>PT-01</t>
  </si>
  <si>
    <t>Wooden Floor Paint</t>
  </si>
  <si>
    <t>Satin finish floor paint to timber surfaces suitable for heavy foot traffic. Colour TBC</t>
  </si>
  <si>
    <t>PT-02</t>
  </si>
  <si>
    <t>Decorative Paint Finish</t>
  </si>
  <si>
    <t>Decorative exterior paint finish to studio units. Colour TBC</t>
  </si>
  <si>
    <t>37.6 m2</t>
  </si>
  <si>
    <t>PT-03</t>
  </si>
  <si>
    <t>Varnish</t>
  </si>
  <si>
    <t>BS476 Part 7: Class 1 surface spread of flame - BS476 Part 6: Fire propagation.
Water based matt varnish.</t>
  </si>
  <si>
    <t>Procured</t>
  </si>
  <si>
    <t>RFL</t>
  </si>
  <si>
    <t>Rooflights</t>
  </si>
  <si>
    <t>Site services installation</t>
  </si>
  <si>
    <t>RFL-01</t>
  </si>
  <si>
    <t>Sinusoidal Polycarbonate</t>
  </si>
  <si>
    <t>Site preparation labour</t>
  </si>
  <si>
    <t>Extruded clear sinusoidal polycarbonate sheet. 19mm deep sinusoidal polycarbonate panel overlapped with 19mm deep sinusoidal metal roofing. Fixed to 18mm ply through  Crosslinked butyl tape forming seal. Sinusoidal profile to exactly match metal roof overcladding profile.</t>
  </si>
  <si>
    <t xml:space="preserve">S, Q </t>
  </si>
  <si>
    <t>Could be constructed as part of prototype</t>
  </si>
  <si>
    <t>RFL-02</t>
  </si>
  <si>
    <t>Multiwall polycarbonate sheet</t>
  </si>
  <si>
    <t xml:space="preserve">Clear, Multiwall 10 layer 50mm high impact thermoplastic, U- Value 0.89, Weight 4.5 kg/m2, </t>
  </si>
  <si>
    <t>Site address</t>
  </si>
  <si>
    <t>n/a</t>
  </si>
  <si>
    <t>Alternative option (not included in total)</t>
  </si>
  <si>
    <t>by Measurement</t>
  </si>
  <si>
    <t>by Quantity</t>
  </si>
  <si>
    <t>FOUNDATIONS / FOOTINGS</t>
  </si>
  <si>
    <t>RFS</t>
  </si>
  <si>
    <t>Roof Finish Systems</t>
  </si>
  <si>
    <t>RFS-01</t>
  </si>
  <si>
    <t xml:space="preserve">2mm thick sinusoidal metal roof overcladding fixed with self tapping tek screws through Tyvek into timber frame and sheathing. Profile to match corresponding sinusoidal polycarbonate profile  </t>
  </si>
  <si>
    <t xml:space="preserve">19mm deep sinusoidal galvanised metal roofing panels, fixedback to 18mm plywood with 35mm Self Drilling 35mm fasteners as per manufacturer's recommendations. </t>
  </si>
  <si>
    <t>S, Q</t>
  </si>
  <si>
    <t>RFS-02</t>
  </si>
  <si>
    <t>EPDM</t>
  </si>
  <si>
    <t>300mm wide EPDM, Thickness of membrane: 0.75mm. Colour - black</t>
  </si>
  <si>
    <t>Hardcore groundcover</t>
  </si>
  <si>
    <t>Breather membrane overlaps EPDM membrane which in turn laps into gutter. As per manufacturer's recommendations</t>
  </si>
  <si>
    <t>Do any of the farms have any fine rubble?</t>
  </si>
  <si>
    <t>RFS-03</t>
  </si>
  <si>
    <t>Ridge cap</t>
  </si>
  <si>
    <t>V150mm x 150mm ridge flashing 0.7mm gauge, one piece without joints</t>
  </si>
  <si>
    <t>Hidden fixings, as per manufacturer's recommendations</t>
  </si>
  <si>
    <t>http://www.steelroofsheets.co.uk/products/galvanised-ridge-flashing/</t>
  </si>
  <si>
    <t xml:space="preserve">Amount required </t>
  </si>
  <si>
    <t>RWS</t>
  </si>
  <si>
    <t>Rainwater Systems</t>
  </si>
  <si>
    <t>RWS-01</t>
  </si>
  <si>
    <t>Gutter</t>
  </si>
  <si>
    <t>Horizontal guttering</t>
  </si>
  <si>
    <t>Unit</t>
  </si>
  <si>
    <t>100mm x 110mm Rectangular section polyester powdercoated aluminium RAL TBC</t>
  </si>
  <si>
    <t>£ per SqM / M</t>
  </si>
  <si>
    <t>RWS-02</t>
  </si>
  <si>
    <t>Gutter outlet</t>
  </si>
  <si>
    <t>Outlet at end of horizontal gutter</t>
  </si>
  <si>
    <t>75mm Diameter, polyester powdercoated aluminium RAL TBC</t>
  </si>
  <si>
    <t>RWS-03</t>
  </si>
  <si>
    <t>Gutter stopper</t>
  </si>
  <si>
    <t>Stopper at either end of horizontal gutter</t>
  </si>
  <si>
    <t>100mm x 100mm polyester powdercoated aluminium RAL TBC</t>
  </si>
  <si>
    <t>RWS-04</t>
  </si>
  <si>
    <t>Downpipe</t>
  </si>
  <si>
    <t>Vertical downpipes</t>
  </si>
  <si>
    <t>75mm Diameter powdercoated aluminium RAL TBC</t>
  </si>
  <si>
    <t>SAN</t>
  </si>
  <si>
    <t>Sanitary Items</t>
  </si>
  <si>
    <t>SAN-01</t>
  </si>
  <si>
    <t>Accessible WC Pack</t>
  </si>
  <si>
    <t>Complete Doc M accessible WC pack</t>
  </si>
  <si>
    <t>SAN-03</t>
  </si>
  <si>
    <t>WCs / cisterns</t>
  </si>
  <si>
    <t>White vitreous china WC with concealed cistern</t>
  </si>
  <si>
    <t>SAN-04</t>
  </si>
  <si>
    <t>Wash hand basins</t>
  </si>
  <si>
    <t>White vitreous china (with tap hole and overflow hole) wall-mounted basin and tap</t>
  </si>
  <si>
    <t>SAN-05</t>
  </si>
  <si>
    <t>Belfast Sink</t>
  </si>
  <si>
    <t>White Belfast sink in enamelled clay</t>
  </si>
  <si>
    <t>SAN-06</t>
  </si>
  <si>
    <t>External Trough Sink</t>
  </si>
  <si>
    <t>External trough type sink in stainless steel with tap above</t>
  </si>
  <si>
    <t>STR</t>
  </si>
  <si>
    <t>Screw piles</t>
  </si>
  <si>
    <t>Stairs</t>
  </si>
  <si>
    <t>http://www.abcanchors.co.uk/</t>
  </si>
  <si>
    <t>STR-01</t>
  </si>
  <si>
    <t>Timber Stair</t>
  </si>
  <si>
    <t>Timber stair is of Wikihouse construction and is included in the chassis system. 18mm structural spruce ply to match EWS-01, to structural engineer's design. Balustrade and handrail as per BAL-01 and BAL-02.</t>
  </si>
  <si>
    <t>-</t>
  </si>
  <si>
    <t>P - Stair prototype to be built into chassis prototype</t>
  </si>
  <si>
    <t>Stair nosing</t>
  </si>
  <si>
    <t>Robust and contrasting stair nosing applied directly onto timber stair.</t>
  </si>
  <si>
    <t>WIN</t>
  </si>
  <si>
    <t>Windows</t>
  </si>
  <si>
    <t>WIN-01</t>
  </si>
  <si>
    <t>Metal Glazed Window</t>
  </si>
  <si>
    <t>Aluminium frame clear triple glazed window incorporating DRG-07 sliding doors as per design drawings. Low-iron laminated safety glass.</t>
  </si>
  <si>
    <t>WIN-02</t>
  </si>
  <si>
    <t>Polycarbonate Picture Window</t>
  </si>
  <si>
    <t>As per rooflight spec</t>
  </si>
  <si>
    <t>WIN-03</t>
  </si>
  <si>
    <t>Metal window edging frames</t>
  </si>
  <si>
    <t xml:space="preserve">2mm galvanised pressed metal sills, reveals and head flashings as per drawings. </t>
  </si>
  <si>
    <t>SITE &amp; LANDSCAPE</t>
  </si>
  <si>
    <t>Site clearing</t>
  </si>
  <si>
    <t>Reinf. concrete trench</t>
  </si>
  <si>
    <t>0.45m wide by 0.85m deep trench fill. Total 33m length (3x10m, 1x3m)</t>
  </si>
  <si>
    <t>Landscaping</t>
  </si>
  <si>
    <t>SUB TOTAL</t>
  </si>
  <si>
    <t>Kicker plates</t>
  </si>
  <si>
    <t>7no 75 x 150x 4.8m KILN dried joists</t>
  </si>
  <si>
    <t>Pad foundations</t>
  </si>
  <si>
    <t>Foundations labour</t>
  </si>
  <si>
    <t>eg. Jackpad, Swiftpad, Easypad</t>
  </si>
  <si>
    <t>http://jackpad.co.uk/</t>
  </si>
  <si>
    <t>Rail joists</t>
  </si>
  <si>
    <t>75 x 200 x 4800 treated timber</t>
  </si>
  <si>
    <t>https://www.travisperkins.co.uk/Sawn-Timber-Regularised-Treated-C16-75mm-x-200mm-x-4-8m/p/322920#b</t>
  </si>
  <si>
    <t>Bolting brackets</t>
  </si>
  <si>
    <t>Heavy Duty Angle Bracket Zinc 90 x 90 x 59mm. Must include slotted hole on one edge to allow tolerance.</t>
  </si>
  <si>
    <t>http://www.screwfix.com/p/sabrefix-angle-brackets-stainless-steel-60-x-90mm-pack-of-10/25693</t>
  </si>
  <si>
    <t>Damp proof course roll</t>
  </si>
  <si>
    <t>http://www.wickes.co.uk/Visqueen-Polythene-Damp-Proof-Course-300mm-x-30m/p/226581</t>
  </si>
  <si>
    <t>m</t>
  </si>
  <si>
    <t>Bolting brackets cheaper option</t>
  </si>
  <si>
    <t>60No Heavy Duty Angle Bracket Zinc 90 x 90 x 59mm. Must include slotted hole on one edge to allow tolerance.</t>
  </si>
  <si>
    <t>http://www.toolstation.com/shop/p27404?utm_source=googleshopping&amp;utm_medium=feed&amp;utm_campaign=googleshoppingfeed&amp;mkwid=sBM5wV8G&amp;pcrid=46297915943&amp;gclid=CMKS45a3ysMCFWKWtAodKF8A1Q</t>
  </si>
  <si>
    <t>Bolts into concrete</t>
  </si>
  <si>
    <t>CHASSIS</t>
  </si>
  <si>
    <t>Jointing plates</t>
  </si>
  <si>
    <t>Zinc plated steel</t>
  </si>
  <si>
    <t>http://www.wickes.co.uk/Wickes-Galvanised-Jointing-Flat-Plate-63x300mm/p/152829</t>
  </si>
  <si>
    <t>CNC cutting</t>
  </si>
  <si>
    <t>CNC per sheet</t>
  </si>
  <si>
    <t>Heavy Duty Angle Bracket 60mm x 60mm</t>
  </si>
  <si>
    <t>http://www.screwfix.com/p/sabrefix-heavy-duty-angle-brackets-galvanised-60-x-50mm-10-pack/61576</t>
  </si>
  <si>
    <t>No.</t>
  </si>
  <si>
    <t>CNC catch up cutting</t>
  </si>
  <si>
    <t>Rodent Mesh</t>
  </si>
  <si>
    <t>Structural OSB</t>
  </si>
  <si>
    <t>18mm x 2440 x 1220 SmartPly OSB3 sanded</t>
  </si>
  <si>
    <t>http://www.coillte.ie/coilltepanel_products/</t>
  </si>
  <si>
    <t>18mm x 2440 x 1220 Norboard</t>
  </si>
  <si>
    <t>http://www.jewson.co.uk/timber/sheet-materials/osb/osb3/products/FSBBBA18/norbord-sterling-osb3-board-18-x-1200-x-2440mm/</t>
  </si>
  <si>
    <t>Material</t>
  </si>
  <si>
    <t>Structural panel</t>
  </si>
  <si>
    <t>Manufacturer</t>
  </si>
  <si>
    <t>Link</t>
  </si>
  <si>
    <t>Price Per Sqm</t>
  </si>
  <si>
    <t>WISA Spruce Plywood</t>
  </si>
  <si>
    <t>Labour</t>
  </si>
  <si>
    <t>18mm x 2440 x1220</t>
  </si>
  <si>
    <t>Brick/Stone Veneer</t>
  </si>
  <si>
    <t>Corium clip-on bricks</t>
  </si>
  <si>
    <t>Wienerberger</t>
  </si>
  <si>
    <t>Brick slip tiles fix mechanically to a HPS200 galvanised steel backing section</t>
  </si>
  <si>
    <t>http://www.wienerberger.co.uk/what-is-corium.html?lpi=1366208067822</t>
  </si>
  <si>
    <t>Structural plywood</t>
  </si>
  <si>
    <t>http://www.builderdepot.co.uk/14-55-each-pack-50-18mm-x-1220mm-x-2440mm-softwood-c-c-wbp-plywood.html</t>
  </si>
  <si>
    <t>?</t>
  </si>
  <si>
    <t>WISA Spruce plywood</t>
  </si>
  <si>
    <t>Medium. Clip-on with mortar</t>
  </si>
  <si>
    <t>Epsi-Clad stone &amp; brick</t>
  </si>
  <si>
    <t>WISA</t>
  </si>
  <si>
    <t>Build-Lite</t>
  </si>
  <si>
    <t>Slip-brick system similar to Corium but mounted without brick clipping mechanism</t>
  </si>
  <si>
    <t>http://www.build-liteuk.co.uk/products/brick-slip-systems/</t>
  </si>
  <si>
    <t>Medium. Glue-on with mortar</t>
  </si>
  <si>
    <t>Cement Board</t>
  </si>
  <si>
    <t>Fibre-cement panels</t>
  </si>
  <si>
    <t>Equitone Linea</t>
  </si>
  <si>
    <t xml:space="preserve"> Fibre cement composite rainscreen, grooved finish</t>
  </si>
  <si>
    <t>http://www.equitone.com/</t>
  </si>
  <si>
    <t>Low. Panelised, screw fix</t>
  </si>
  <si>
    <t>Metal Cladding</t>
  </si>
  <si>
    <t>Colourcoat Urban</t>
  </si>
  <si>
    <t>TATA steel</t>
  </si>
  <si>
    <t xml:space="preserve">Secret fix standing seam roof and wall steel cladding, seamlessy clip together. </t>
  </si>
  <si>
    <t>http://www.colorcoat-online.com/en/products/exterior-products/colorcoat-urban</t>
  </si>
  <si>
    <t>Low. Panelised, clip &amp; screw fix</t>
  </si>
  <si>
    <t>Nova Zinc Shingles</t>
  </si>
  <si>
    <t>Softwood C/C plywood</t>
  </si>
  <si>
    <t>http://www.builderdepot.co.uk/18mm-x-1220mm-x-2440mm-softwood-c-c-wbp-plywood.html</t>
  </si>
  <si>
    <t>Imprinted zinc panels. See http://www.sigzincandcopper.co.uk/natural-and-pre-weathered-zinc-roofing-and-cladding-by-nedzink/</t>
  </si>
  <si>
    <t>http://www.barbourproductsearch.info/amphibious-house-zinc-shingle-roof-and-cladding-news022924.html</t>
  </si>
  <si>
    <t>Medium. Fixing shingles individually</t>
  </si>
  <si>
    <t>50mm screws</t>
  </si>
  <si>
    <r>
      <t>
</t>
    </r>
    <r>
      <rPr>
        <b/>
      </rPr>
      <t>SYHA PILOT - UNIT SUMMARY</t>
    </r>
  </si>
  <si>
    <t>Prodrive Recess Countersunk Screws 200pk</t>
  </si>
  <si>
    <t>http://www.screwfix.com/p/screw-tite-prodrive-recess-countersunk-screws-5-x-50mm-pack-of-200/46296</t>
  </si>
  <si>
    <t>30mm screws</t>
  </si>
  <si>
    <t>Unit Details</t>
  </si>
  <si>
    <t>Prodrive Recess Countersunk Screws</t>
  </si>
  <si>
    <t>http://www.screwfix.com/p/screw-tite-prodrive-recess-countersunk-screws-4-x-30mm-pack-of-200/35341</t>
  </si>
  <si>
    <t>Plot Dimensions</t>
  </si>
  <si>
    <t>Underboarding</t>
  </si>
  <si>
    <t>Unit Dimensions - Centrelines</t>
  </si>
  <si>
    <t>Unit Dimensions - Internal</t>
  </si>
  <si>
    <t>12mm x 2400 x1200 WBP plywood - see cutting list</t>
  </si>
  <si>
    <t>Jewsons - SEE CUTTING FILE</t>
  </si>
  <si>
    <t>Unit Dimensions - External</t>
  </si>
  <si>
    <t>Unit Total</t>
  </si>
  <si>
    <t>Plot Number</t>
  </si>
  <si>
    <t>Restraint straps</t>
  </si>
  <si>
    <t>30mm x 800mm x 2.4</t>
  </si>
  <si>
    <t>http://www.jewson.co.uk/building-materials/metalwork/straps-restraints/products/HWSIL10F/simpson-restraint-strap-flat-1000-x-25mm/</t>
  </si>
  <si>
    <t>No. of Floors</t>
  </si>
  <si>
    <t>Plot Width</t>
  </si>
  <si>
    <t>INSULATION &amp; AIRTIGHTNESS</t>
  </si>
  <si>
    <t>Plot Length</t>
  </si>
  <si>
    <t>Plot Area
(m2)</t>
  </si>
  <si>
    <t>Width</t>
  </si>
  <si>
    <t>12mm x 2400 x1200 WBP plywood</t>
  </si>
  <si>
    <t>m2</t>
  </si>
  <si>
    <t>Length</t>
  </si>
  <si>
    <t>Wall and roof insulation layer 1</t>
  </si>
  <si>
    <t>Soft-Fill wool/recycled - 150mm</t>
  </si>
  <si>
    <t>Option 1 Sheeps wool</t>
  </si>
  <si>
    <t>http://www.insulationexpress.co.uk/Loft-Insulation/150mm-Earthwool-Loft-Roll-44-%28Combi-Cut%29-Loft-Insulation.htm</t>
  </si>
  <si>
    <t>http://www.naturalinsulations.co.uk/index.php?location=PB20</t>
  </si>
  <si>
    <t>No. of Bays</t>
  </si>
  <si>
    <t>Roof Height</t>
  </si>
  <si>
    <t>1st Floor Height</t>
  </si>
  <si>
    <t>Internal Width
(Lining+Battens+Chassis)</t>
  </si>
  <si>
    <t>Internal Length
(Lining+Battens+Chassis)</t>
  </si>
  <si>
    <t>Ceiling Height
(Lining+Battens+Chassis)</t>
  </si>
  <si>
    <t>Option 2 Cellulose</t>
  </si>
  <si>
    <t>250mm depth, Approx 260m2 = 65m3</t>
  </si>
  <si>
    <t>http://www.thermofloc.com/cellulose-based-insulation/blow-in-insulation</t>
  </si>
  <si>
    <t>m3</t>
  </si>
  <si>
    <t>External Width</t>
  </si>
  <si>
    <t>http://www.naturalinsulations.co.uk/index.php?location=Thermofloc</t>
  </si>
  <si>
    <t>Blow-in service</t>
  </si>
  <si>
    <t>Size of openings? 5x10mm holes a problem?</t>
  </si>
  <si>
    <t>Wall and roof insulation layer 2</t>
  </si>
  <si>
    <t>Soft-Fill wool/recycled - 100mm</t>
  </si>
  <si>
    <t>http://www.insulationexpress.co.uk/Loft-Insulation/100mm-Earthwool-Loft-Roll-44-%28Combi-Cut%29-Loft-Insulation.htm</t>
  </si>
  <si>
    <t>Option 3 SupaLoft</t>
  </si>
  <si>
    <t>http://www.naturalinsulations.co.uk/index.php?location=Supaloft</t>
  </si>
  <si>
    <t>External Length</t>
  </si>
  <si>
    <t>External Height</t>
  </si>
  <si>
    <t>Unit Internal Area
GIA (m2)</t>
  </si>
  <si>
    <t>Floor insulation</t>
  </si>
  <si>
    <t>Cellulose loose fill</t>
  </si>
  <si>
    <t>http://www.ecomerchant.co.uk/roofing/insulation/cellulose/thermofloc-loose-fill-cellulose-insulation-12kg.html</t>
  </si>
  <si>
    <t>Option 4 Expanded polystyrene</t>
  </si>
  <si>
    <t>Unit External Area
Footprint (m2)</t>
  </si>
  <si>
    <t>As per seet</t>
  </si>
  <si>
    <t xml:space="preserve">www.styrotech.uk.com </t>
  </si>
  <si>
    <t>Vapour barrier tape</t>
  </si>
  <si>
    <t>Tescon</t>
  </si>
  <si>
    <t>http://www.ecomerchant.co.uk/walls/airtightness-products/airtightness-tapes/pro-clima-tescon-vana.html</t>
  </si>
  <si>
    <t>Vapour barrier</t>
  </si>
  <si>
    <t>Intello</t>
  </si>
  <si>
    <t>http://www.ecomerchant.co.uk/walls/airtightness-products/internal-membranes/pro-clima-intello-plus-1-5x20m.html</t>
  </si>
  <si>
    <t>Pro Clima tape</t>
  </si>
  <si>
    <t>60mm TESCON No1 60mm x 30m (816m  total length)</t>
  </si>
  <si>
    <t>http://www.phstore.co.uk/tescon-no1-tape</t>
  </si>
  <si>
    <t>Service penetration collars</t>
  </si>
  <si>
    <t>EXTERNAL WRAP</t>
  </si>
  <si>
    <t>Breather membrane</t>
  </si>
  <si>
    <t>Tyvek supro or similar</t>
  </si>
  <si>
    <t>https://www.roofingsuperstore.co.uk/product/tyvek-supro-15m-x-50m.html</t>
  </si>
  <si>
    <t>PLOT 1</t>
  </si>
  <si>
    <t>Heavy duty staples</t>
  </si>
  <si>
    <t>Any size to fit staple gun</t>
  </si>
  <si>
    <t>http://www.wickes.co.uk/Stanley-Heavy-Duty-Staples-8mm-Pack-1000/p/226059</t>
  </si>
  <si>
    <t>EXTERNAL MEMBRANE</t>
  </si>
  <si>
    <t>CLADDING</t>
  </si>
  <si>
    <t>Battens</t>
  </si>
  <si>
    <t>Tyvek Supro Membrane - 50mx1.5 (approx 65m2 coverage per roll)</t>
  </si>
  <si>
    <t>As per stapler</t>
  </si>
  <si>
    <t>http://www.diy.com/departments/stanley-staples-l14mm-pack/174472_BQ.prd?gclid=CJ_oip--k8ICFQjKtAodhkoAdQ&amp;ecamp=SEAPLA174472_BQ&amp;ef_id=VD0aNgAABOsG644p:20141124144839:s</t>
  </si>
  <si>
    <t>Damp proof course</t>
  </si>
  <si>
    <t>Approx 80m length, 300mm width</t>
  </si>
  <si>
    <t>http://www.diy.com/rooms/damplas-black-damp-proof-course-w3375mm-l30m/35621_BQ.prd</t>
  </si>
  <si>
    <t>25mm treated batten</t>
  </si>
  <si>
    <t>http://www.wickes.co.uk/Wickes-Treated-Roof-Batten-25x50x3600mm-Pack-8/p/133670</t>
  </si>
  <si>
    <t>4.8m lengths of 25mm x 38mm square timber</t>
  </si>
  <si>
    <t>Jewsons 28p/m</t>
  </si>
  <si>
    <t>Option 1 BlackTimber boards</t>
  </si>
  <si>
    <r>
      <t>Opt 1</t>
    </r>
    <r>
      <rPr/>
      <t xml:space="preserve"> Stokboard panels</t>
    </r>
  </si>
  <si>
    <t>9mm x 1220 x240</t>
  </si>
  <si>
    <t>http://www.kedel.co.uk/recycled-plastic-sheet/stokbord-recycled-plastic-sheet-board.html</t>
  </si>
  <si>
    <t>Total Area (m2)</t>
  </si>
  <si>
    <r>
      <t xml:space="preserve">Opt 2 </t>
    </r>
    <r>
      <rPr/>
      <t>Timber cladding</t>
    </r>
  </si>
  <si>
    <t>5 pack treated softwood cladding, to be painted black</t>
  </si>
  <si>
    <t>http://www.uk-timber.co.uk/english-larch-external-half-lap-cladding-timber-p-283.html</t>
  </si>
  <si>
    <t>http://www.wickes.co.uk/sawn-treated-softwood-19x100mmx24m-pk5/invt/107064/</t>
  </si>
  <si>
    <t>Site Coverage</t>
  </si>
  <si>
    <r>
      <t xml:space="preserve">Opt 3 </t>
    </r>
    <r>
      <rPr/>
      <t>Steel panels</t>
    </r>
  </si>
  <si>
    <t>Tata colorcoat urban</t>
  </si>
  <si>
    <t>Black paint</t>
  </si>
  <si>
    <t>http://www.diy.com/departments/cuprinol-garden-shades-black-ash-matt-woodstain-25l/127073_BQ.prd</t>
  </si>
  <si>
    <t>Cladding fixings</t>
  </si>
  <si>
    <t>Option 2 British Larch cladding</t>
  </si>
  <si>
    <t>Shutter hinges</t>
  </si>
  <si>
    <t>http://www.vastern.co.uk/cladding/larch-cladding/</t>
  </si>
  <si>
    <t>INPUT PARAMETERS</t>
  </si>
  <si>
    <t>Option 3 British Oak cladding</t>
  </si>
  <si>
    <t>Option 3 VirocWoodfibre Cement panels</t>
  </si>
  <si>
    <t xml:space="preserve"> Viroc 10mm x 1200 x 2400</t>
  </si>
  <si>
    <t>http://www.viroc.pt/distribuidores.aspx?menuid=338</t>
  </si>
  <si>
    <t>OUTPUT PARAMETERS</t>
  </si>
  <si>
    <t>ROOFING</t>
  </si>
  <si>
    <t>Roofing Material</t>
  </si>
  <si>
    <t>Steel Profile panels 514 x 2720</t>
  </si>
  <si>
    <t>TATA Colorcoat Urban</t>
  </si>
  <si>
    <t>Building Dimensions</t>
  </si>
  <si>
    <t>Option 4 Equitone panels</t>
  </si>
  <si>
    <t>Centre-line Dimension</t>
  </si>
  <si>
    <t>Internal Dimension (mm)</t>
  </si>
  <si>
    <t>Option 4 Liquid rubber</t>
  </si>
  <si>
    <t>If using this, subtract battens and tyvek from cost list</t>
  </si>
  <si>
    <t>http://www.roofingsuperstore.co.uk/product/flat-roofing/ecoproof-liquid-rubber-membrane/liquid-rubber-solution/cromar-rubbercoat-roof-coating-189ltr.html</t>
  </si>
  <si>
    <t>Roof flashings (below rooflights)</t>
  </si>
  <si>
    <t>To match roof 1330 x320</t>
  </si>
  <si>
    <t>Ridge capping</t>
  </si>
  <si>
    <t xml:space="preserve">Colour to match roof </t>
  </si>
  <si>
    <t>Option 5 British jointed oak</t>
  </si>
  <si>
    <t>Edge flashing</t>
  </si>
  <si>
    <t>To match roof</t>
  </si>
  <si>
    <t>T&amp;G - 145mm</t>
  </si>
  <si>
    <t>http://www.vastern.co.uk/cladding/air-dried-jointed-oak-cladding/</t>
  </si>
  <si>
    <t>Vent pipe collar</t>
  </si>
  <si>
    <t>External Dimension (mm)</t>
  </si>
  <si>
    <t>Building Area</t>
  </si>
  <si>
    <t>Value</t>
  </si>
  <si>
    <t>Plain lengths to match oak</t>
  </si>
  <si>
    <t>100mm x20mm</t>
  </si>
  <si>
    <t>Cladding delivery</t>
  </si>
  <si>
    <t>mm</t>
  </si>
  <si>
    <t>Footprint Area</t>
  </si>
  <si>
    <t>Eave fillers</t>
  </si>
  <si>
    <t>To match roof 3m lengths</t>
  </si>
  <si>
    <t>https://www.tatasteelconstruction.com/en_GB/Products/Building-envelope/Ancillaries/Fascias-and-gutters/Rainwater-Systems#tab-3</t>
  </si>
  <si>
    <t>Gutter joins</t>
  </si>
  <si>
    <t>Gutter ends</t>
  </si>
  <si>
    <t>Gutter hoppers</t>
  </si>
  <si>
    <t>Gutter brackets</t>
  </si>
  <si>
    <t>Cladding screws</t>
  </si>
  <si>
    <t>Ext Surface Area</t>
  </si>
  <si>
    <t>Height - Left Wall</t>
  </si>
  <si>
    <t>Int Floor Area</t>
  </si>
  <si>
    <t>WINDOWS &amp; DOORS</t>
  </si>
  <si>
    <t xml:space="preserve">External door </t>
  </si>
  <si>
    <t>ideal combi futura+i or similar</t>
  </si>
  <si>
    <t>https://idealcombi.dk/Flippingbook/UK_FuturaPlus_Install2014.pdf</t>
  </si>
  <si>
    <t>Height - Right Wall</t>
  </si>
  <si>
    <t>Int Wall Area</t>
  </si>
  <si>
    <t>Height - Roof Apex</t>
  </si>
  <si>
    <t>Int Roof Area</t>
  </si>
  <si>
    <t>Roof Apex offset</t>
  </si>
  <si>
    <t>Area of Openings</t>
  </si>
  <si>
    <t>Barn door sliding mechanism</t>
  </si>
  <si>
    <t>Column Postion (From Left)</t>
  </si>
  <si>
    <t>Insect mesh</t>
  </si>
  <si>
    <t>End wall area</t>
  </si>
  <si>
    <t>Thermal Analysis</t>
  </si>
  <si>
    <t>External windows 1</t>
  </si>
  <si>
    <t>Insulation Volume</t>
  </si>
  <si>
    <t>ideal combi futura+i or similar, to fit opening 2100mm x 2100mm</t>
  </si>
  <si>
    <t>Any - 50m length</t>
  </si>
  <si>
    <t>External windows 2</t>
  </si>
  <si>
    <t>Building Form</t>
  </si>
  <si>
    <t>Selection</t>
  </si>
  <si>
    <t>Insulation Conductivity</t>
  </si>
  <si>
    <t>m2K/W</t>
  </si>
  <si>
    <t>roofPoints</t>
  </si>
  <si>
    <t>Wall Thermal Conductivity</t>
  </si>
  <si>
    <t>ideal combi futura+i or similar, to fit opening 1050mm x 2100mm</t>
  </si>
  <si>
    <t>W/m2k</t>
  </si>
  <si>
    <t>Column?</t>
  </si>
  <si>
    <t>Included in exterior battens above</t>
  </si>
  <si>
    <t>Roof Thermal Conductivity</t>
  </si>
  <si>
    <t>Two Storey?</t>
  </si>
  <si>
    <t>Internal Air Volume</t>
  </si>
  <si>
    <t>Rooflight</t>
  </si>
  <si>
    <t>Openable rooflight, Internal size 920 x 1570</t>
  </si>
  <si>
    <t>https://roof-maker.co.uk/luxlite-15-70-degree-rooflight/</t>
  </si>
  <si>
    <t>Mezzanine?</t>
  </si>
  <si>
    <t>Expanding seal tape</t>
  </si>
  <si>
    <t>Ensure correct gap size</t>
  </si>
  <si>
    <t>http://www.ecomerchant.co.uk/exterior/compression-tapes/vitaseal-expanding-foam-compression-tape.html</t>
  </si>
  <si>
    <t>Materials</t>
  </si>
  <si>
    <t>Quantity (Total)</t>
  </si>
  <si>
    <t>Depth
(mm)</t>
  </si>
  <si>
    <t>Spec</t>
  </si>
  <si>
    <t>Density 
(kg/m3)</t>
  </si>
  <si>
    <t>Total Mass(kg)</t>
  </si>
  <si>
    <t>M</t>
  </si>
  <si>
    <t>See drawings (grey RAL 7022 )</t>
  </si>
  <si>
    <t>See drawings</t>
  </si>
  <si>
    <t>Window flashing tape</t>
  </si>
  <si>
    <t>http://www.ecomerchant.co.uk/extoseal-encors-water-bearing-adhesive-connection-tape-with-high-adhesion-strength.html</t>
  </si>
  <si>
    <t>Macro Parameters</t>
  </si>
  <si>
    <t>Value (mm)</t>
  </si>
  <si>
    <t>Plywood - Portal Frame</t>
  </si>
  <si>
    <t>Hopper</t>
  </si>
  <si>
    <t>Plastisol box profile</t>
  </si>
  <si>
    <t>1000 x 24mm (Juniper green )</t>
  </si>
  <si>
    <t>WISA Structural spruce ply</t>
  </si>
  <si>
    <t>http://claddex.co.uk/uk/products/steel_sheeting</t>
  </si>
  <si>
    <t>Roof capping</t>
  </si>
  <si>
    <t>Juniper green</t>
  </si>
  <si>
    <t>Bays</t>
  </si>
  <si>
    <t>EXT WINDOWS &amp; DOORS</t>
  </si>
  <si>
    <t>See separate tab</t>
  </si>
  <si>
    <t>IdealCombi</t>
  </si>
  <si>
    <t>bays</t>
  </si>
  <si>
    <t>INTERNAL LINING</t>
  </si>
  <si>
    <t>Battens for walls and ceiling</t>
  </si>
  <si>
    <t>25mm roofing batten</t>
  </si>
  <si>
    <t>Plywood - Connecters/Sheathing</t>
  </si>
  <si>
    <t>Beam Width</t>
  </si>
  <si>
    <t>Rooflight manual</t>
  </si>
  <si>
    <t>Fakro FTP-V U3 780 x 1400</t>
  </si>
  <si>
    <t>Plywood - End Walls</t>
  </si>
  <si>
    <t xml:space="preserve">Gypsum wall board </t>
  </si>
  <si>
    <t>Plasterboard with tapered edge</t>
  </si>
  <si>
    <t>Rooflight electric</t>
  </si>
  <si>
    <t>http://www.insulationexpress.co.uk/Product.asp?gclid=CPy6r9byls4CFdQ_GwodiJYNyQ</t>
  </si>
  <si>
    <t>Fakro FTP-V U3 1140 x 1400</t>
  </si>
  <si>
    <t>Connector Grip Length</t>
  </si>
  <si>
    <t>Internal lining - Plasterboard</t>
  </si>
  <si>
    <t>18-25mm, 20mm wide, 3.3m long</t>
  </si>
  <si>
    <t>http://www.affixit.co.uk/Expanding-Foam-Tape/Seal-Joints-18-34mm/Expanding-Foam-TapeBR18-34mm-JointsBR-20mm-Width.Html?cPath=19_82</t>
  </si>
  <si>
    <t>Refer to  spec</t>
  </si>
  <si>
    <t>Plasterboard screws</t>
  </si>
  <si>
    <t>Wall board filler</t>
  </si>
  <si>
    <t>100mm wide, 20m long</t>
  </si>
  <si>
    <t>http://www.ecomerchant.co.uk/walls/windows-doors/window-fitting-accessiories/extoseal-encors-water-bearing-adhesive-connection-tape-with-high-adhesion-strength.html</t>
  </si>
  <si>
    <t>Wall board tape</t>
  </si>
  <si>
    <t>Floor overboarding</t>
  </si>
  <si>
    <t>18mm Chipboard flooring</t>
  </si>
  <si>
    <t>http://www.wickes.co.uk/Wickes-Chipboard-Loft-Panels-Pack-3/p/116420</t>
  </si>
  <si>
    <t>Expanding seal tape Option B</t>
  </si>
  <si>
    <t>5-12mm wide, 20mm wide 5.6m long</t>
  </si>
  <si>
    <t>Connector Slot length (Floor)</t>
  </si>
  <si>
    <t>http://www.affixit.co.uk/Expanding-Foam-Tape/Seal-Joints-5-12mm/Expanding-Foam-TapeBR5-12mm-JointsBR-20mm-Width.Html?cPath=19_78</t>
  </si>
  <si>
    <t>Connector Slot length (Wall)</t>
  </si>
  <si>
    <t>Wall Cladding</t>
  </si>
  <si>
    <t>Silionce sealant</t>
  </si>
  <si>
    <t>Anthracite colour</t>
  </si>
  <si>
    <t>http://www.screwfix.com/p/dow-corning-791-weatherproof-silicone-sealant-anthracite-310ml/44836</t>
  </si>
  <si>
    <t>Battens for walls</t>
  </si>
  <si>
    <t>Fin Depth</t>
  </si>
  <si>
    <t>24m length of 21mm x 34mm square timber</t>
  </si>
  <si>
    <t>VENTILATION SYSTEM</t>
  </si>
  <si>
    <t>MVHR Unit</t>
  </si>
  <si>
    <t>https://www.electrical2go.co.uk/ventilation/heat-recovery/multivent/monsoon-multivent-heat-recovery-units.html</t>
  </si>
  <si>
    <t>http://www.wickes.co.uk/invt/120939</t>
  </si>
  <si>
    <t>no.</t>
  </si>
  <si>
    <t>Frame Grips length</t>
  </si>
  <si>
    <t>Distribution splitter</t>
  </si>
  <si>
    <t>http://www.fantronix.com/acatalog/Ventilation_Ducting_-_Y_Joint.html</t>
  </si>
  <si>
    <t>Ductwork</t>
  </si>
  <si>
    <t>125mm</t>
  </si>
  <si>
    <t>https://www.electrical2go.co.uk/semi-rigid-aluminium-round-duct-125mm-x-3m-503230.html</t>
  </si>
  <si>
    <t>Gauge</t>
  </si>
  <si>
    <t>Roof Cladding</t>
  </si>
  <si>
    <t>Room vents</t>
  </si>
  <si>
    <t>https://www.electrical2go.co.uk/125mm-air-extract-supply-valve-to-fit-pipe-round-sockets-136-5.html</t>
  </si>
  <si>
    <t>Battens for ceiling</t>
  </si>
  <si>
    <t>Duct clips</t>
  </si>
  <si>
    <t>Ply Thickness</t>
  </si>
  <si>
    <t>Gypsum wall board - tapered edge</t>
  </si>
  <si>
    <t>Knauf wall board1200x2400x12.5mm - Tapered edge</t>
  </si>
  <si>
    <t>https://www.roofingsuperstore.co.uk/product/gyproc-plasterboard-2400mm-x-1200mm-x-125mm-tapered-edge.html</t>
  </si>
  <si>
    <t>Sheet Length</t>
  </si>
  <si>
    <t>WET SERVICES</t>
  </si>
  <si>
    <t>Concealed cistern</t>
  </si>
  <si>
    <t>Sheet Width</t>
  </si>
  <si>
    <t>http://www.wickes.co.uk/Fluidmaster-Concealed-Cistern/p/138313</t>
  </si>
  <si>
    <t>Water supply and pipes</t>
  </si>
  <si>
    <t>Push fit pipes and connectors</t>
  </si>
  <si>
    <t>http://www.screwfix.com/p/floplast-pe-x-barrier-pipe-white-22mm-x-25m/38914</t>
  </si>
  <si>
    <t>Spacing Ratio</t>
  </si>
  <si>
    <t>Tolerance</t>
  </si>
  <si>
    <t>Guttering</t>
  </si>
  <si>
    <t>Electric water heater</t>
  </si>
  <si>
    <t>Heatrae Sadia Eco 170</t>
  </si>
  <si>
    <t>http://www.directheatingsupplies.co.uk/heatrae-megaflo-eco-dd170-170l-direct-unvented-cylinder?gclid=CP3U9uy_oM4CFRNsGwodc94ElQ</t>
  </si>
  <si>
    <t xml:space="preserve">Drain and soil pipe parts </t>
  </si>
  <si>
    <t>110mm, black, including air admittance valve</t>
  </si>
  <si>
    <t>http://www.screwfix.com/p/easydrive-phosphate-phillips-twin-thread-drywall-screws-3-5-x-38mm-pk1000/12984</t>
  </si>
  <si>
    <t>ELECTRICS &amp; LIGHTING</t>
  </si>
  <si>
    <t>Energy monitor console</t>
  </si>
  <si>
    <t>Underfloor electric heating system</t>
  </si>
  <si>
    <t xml:space="preserve">Warmup </t>
  </si>
  <si>
    <t>http://www.warmup.co.uk/products/electric-underfloor-heating/foil-heater-system/</t>
  </si>
  <si>
    <t>M2</t>
  </si>
  <si>
    <t>Tool size (Dogbones)</t>
  </si>
  <si>
    <t>Downpipes</t>
  </si>
  <si>
    <t>Electric heating towel rail</t>
  </si>
  <si>
    <t>http://www.bestheating.com/kudox-chrome-curved-thermostatic-electric-towel-rail-1000mm-x-500mm.html</t>
  </si>
  <si>
    <t>Electricals</t>
  </si>
  <si>
    <t>Electricity meter</t>
  </si>
  <si>
    <t>http://www.electricmetersales.co.uk/index.php?route=product/product&amp;product_id=95&amp;language=en&amp;currency=GBP</t>
  </si>
  <si>
    <t>External Cladding</t>
  </si>
  <si>
    <t>Knauf joint filler</t>
  </si>
  <si>
    <t>http://www.jewson.co.uk/building-materials/plastering-plasterboard/plaster-filler/products/KWSM0030/knauf-joint-filler-20kg/</t>
  </si>
  <si>
    <t>Cladding Thickness</t>
  </si>
  <si>
    <t>(May not be necessary)</t>
  </si>
  <si>
    <t>Estimates</t>
  </si>
  <si>
    <t>Depth</t>
  </si>
  <si>
    <t>Equation</t>
  </si>
  <si>
    <t>Airflow unit</t>
  </si>
  <si>
    <t>See order by Lynton</t>
  </si>
  <si>
    <t>ductwork</t>
  </si>
  <si>
    <t>Horizontal Batten Width</t>
  </si>
  <si>
    <t>No. of Chassis Plywood Sheets</t>
  </si>
  <si>
    <t>room vents</t>
  </si>
  <si>
    <t>Energy monitor</t>
  </si>
  <si>
    <t>Open Energy Monitor - emonPi</t>
  </si>
  <si>
    <t>https://docs.google.com/spreadsheets/d/1gcFc0Aw81rKaCs8P6CfXkf2lCU13PUnHd0siWcLN6a4/edit#gid=2100064566</t>
  </si>
  <si>
    <t>ext vents</t>
  </si>
  <si>
    <t>Consumer unit</t>
  </si>
  <si>
    <t>https://www.electrical2go.co.uk/mk-sentry-k7666smet-high-integrity-16-way-100a-fully-populated-consumer-unit.html</t>
  </si>
  <si>
    <t>Sheets</t>
  </si>
  <si>
    <t>APPROX ONLY</t>
  </si>
  <si>
    <t>HEATING &amp; PLUMBING</t>
  </si>
  <si>
    <t>Boiler</t>
  </si>
  <si>
    <t>Pattress box</t>
  </si>
  <si>
    <t>https://www.electrical2go.co.uk/polar-2-gang-47mm-deep-pattress-box-with-cable-restraint.html</t>
  </si>
  <si>
    <t>Socket</t>
  </si>
  <si>
    <t>https://www.electrical2go.co.uk/polar-switched-2-gang-13a-socket-outlet.html</t>
  </si>
  <si>
    <t>Vertical Batten Width</t>
  </si>
  <si>
    <t>Volume - Single Plywood Sheet</t>
  </si>
  <si>
    <t>Bathroom shaving light / socket</t>
  </si>
  <si>
    <t>http://www.diy.com/departments/smj-square-edge-white-115/230v-shaver-socket/833019_BQ.prd</t>
  </si>
  <si>
    <t>Average CNC Waste Factor</t>
  </si>
  <si>
    <t>Electrical cable (240V)</t>
  </si>
  <si>
    <t>Flat panel radiators</t>
  </si>
  <si>
    <t>See separate tab.</t>
  </si>
  <si>
    <t>Light switch pattress box</t>
  </si>
  <si>
    <t>https://www.electrical2go.co.uk/polar-1-gang-25mm-deep-pattress-box.html</t>
  </si>
  <si>
    <t>Light switch</t>
  </si>
  <si>
    <t>https://www.electrical2go.co.uk/wiring-acc/sub/click-polar.html?p=2</t>
  </si>
  <si>
    <t>Bathroom light switch</t>
  </si>
  <si>
    <t>http://www.diy.com/departments/propower-6a-2-way-white-pull-switch/833006_BQ.prd</t>
  </si>
  <si>
    <t xml:space="preserve"> LED fixed light</t>
  </si>
  <si>
    <t>http://www.diy.com/departments/genlis-white-spotlight/679339_BQ.prd</t>
  </si>
  <si>
    <t>Plumbing other materials</t>
  </si>
  <si>
    <t>Internal Lining</t>
  </si>
  <si>
    <t>Plasterboard Thickness</t>
  </si>
  <si>
    <t>Estimated Cutting Time</t>
  </si>
  <si>
    <t>Kitchen unit lighting kit</t>
  </si>
  <si>
    <t>minutes</t>
  </si>
  <si>
    <t>IKEA</t>
  </si>
  <si>
    <t>Time/sheet x sheets</t>
  </si>
  <si>
    <t>Batten Width</t>
  </si>
  <si>
    <t>People Required / Single Frame</t>
  </si>
  <si>
    <t>Burglar alarm</t>
  </si>
  <si>
    <t>http://www.screwfix.com/p/yale-hsa6200-wireless-alarm-kit/97114?kpid=97114&amp;cm_mmc=Google-_-Product%20Listing%20Ads-_-Sales%20Tracking-_-sales%20tracking%20url&amp;gclid=CJ_hiOXBtM4CFcE_Gwod6l0KwA</t>
  </si>
  <si>
    <t>Outdoor light</t>
  </si>
  <si>
    <t>Humans</t>
  </si>
  <si>
    <t>http://www.diy.com/departments/blooma-thetis-black-external-wall-light/881940_BQ.prd</t>
  </si>
  <si>
    <t>25kg / person</t>
  </si>
  <si>
    <t>Batten Height</t>
  </si>
  <si>
    <t>Misc items</t>
  </si>
  <si>
    <t>Sink</t>
  </si>
  <si>
    <t>Plumbing labour</t>
  </si>
  <si>
    <t>Kg</t>
  </si>
  <si>
    <t>BATHROOM &amp; KITCHEN</t>
  </si>
  <si>
    <t>Kitchen units</t>
  </si>
  <si>
    <t>Kitchen base cabinets</t>
  </si>
  <si>
    <t>600x600x800</t>
  </si>
  <si>
    <t>Stair Parameters</t>
  </si>
  <si>
    <t>Gutter and rainwater pipes</t>
  </si>
  <si>
    <t>Stair Length</t>
  </si>
  <si>
    <t>Instant boiler</t>
  </si>
  <si>
    <t>Tread/Going Length</t>
  </si>
  <si>
    <t>Riser Height</t>
  </si>
  <si>
    <t>Cladding Material</t>
  </si>
  <si>
    <t>North Elevation</t>
  </si>
  <si>
    <t>Kitchen upper cabinets</t>
  </si>
  <si>
    <t>Kitchen worktop</t>
  </si>
  <si>
    <t>2414 length</t>
  </si>
  <si>
    <t>East Elevation</t>
  </si>
  <si>
    <t>South Elevation</t>
  </si>
  <si>
    <t>Kitchen splashback</t>
  </si>
  <si>
    <t>West Elevation</t>
  </si>
  <si>
    <t>50x60 panels and rail</t>
  </si>
  <si>
    <t>Kitchen appliances</t>
  </si>
  <si>
    <t>Sink, hob, cooker, fridge, tap</t>
  </si>
  <si>
    <t>Emon pi?</t>
  </si>
  <si>
    <t>http://shop.openenergymonitor.com/emonpi-1/</t>
  </si>
  <si>
    <t>Washer / dryer</t>
  </si>
  <si>
    <t>Bathroom Basin</t>
  </si>
  <si>
    <t>http://www.ikea.com/gb/en/catalog/products/60304715/</t>
  </si>
  <si>
    <t>Wet room tray</t>
  </si>
  <si>
    <t>900 x 1400x 22</t>
  </si>
  <si>
    <t>https://www.wetrooms-online.com/wet-rooms-online-store/disabled-mobility-showering/wet-room-trays-suitable-for-vinyl-flooring/akw-medi-care-tuff-form-wet-room-walk-in-shower-tray-1400-x-900mm-detail</t>
  </si>
  <si>
    <t>Bathroom tap</t>
  </si>
  <si>
    <t>http://www.ikea.com/gb/en/catalog/products/00281302/</t>
  </si>
  <si>
    <t>Wet room drain</t>
  </si>
  <si>
    <t>https://www.wetrooms-online.com/wet-rooms-online-store/wet-room-drains/impey-vinyl-floor-drain-gully-horizontal-outlet-detail</t>
  </si>
  <si>
    <t>Downpipe &amp; drains</t>
  </si>
  <si>
    <t>WINDOW, ROOF LIGHT &amp; DOOR SCHEDULE</t>
  </si>
  <si>
    <t>Shower head and controls</t>
  </si>
  <si>
    <t>WC</t>
  </si>
  <si>
    <t>Standing, dual flush (no cistern)</t>
  </si>
  <si>
    <t>http://www.screwfix.com/p/orlando-back-to-wall-toilet-dual-flush/5416f</t>
  </si>
  <si>
    <t xml:space="preserve">LOCATION - Front = Entrance Door </t>
  </si>
  <si>
    <t>LED recessed spots, adjustable</t>
  </si>
  <si>
    <t>Wet room liner</t>
  </si>
  <si>
    <t>WINDOW / DOOR</t>
  </si>
  <si>
    <t>Bay Location</t>
  </si>
  <si>
    <t>Level</t>
  </si>
  <si>
    <t>Side - A(left) / B(Right) / C(UpperLeft) / D(UpperRight)</t>
  </si>
  <si>
    <t>Opening width (+/- 5mm)</t>
  </si>
  <si>
    <t>http://www.lampandlight.co.uk/recessed-spotlight-swirl-led-5w-220v-3000k.html</t>
  </si>
  <si>
    <t>http://www.wetroomsdirect.net/riw-tilesafe-waterproofing.html</t>
  </si>
  <si>
    <t>Recessed spots bathroom (waterproofs)</t>
  </si>
  <si>
    <t>http://www.lampandlight.co.uk/set-of-6-recessed-spot-lights-guard-ip54-ww.html</t>
  </si>
  <si>
    <t>Wet room floor board</t>
  </si>
  <si>
    <t>http://www.wetroomsdirect.net/akw-duraform-floor-former.html</t>
  </si>
  <si>
    <t>Touch light switches</t>
  </si>
  <si>
    <t>Opening height (+/- 5mm)</t>
  </si>
  <si>
    <t>http://www.beamled.com/biard-led-1-gang-white-glass-designer-touch-light-switch.html?gclid=CNzjpK3F3cYCFTDItAod9JoGTg&amp;gclsrc=aw.ds</t>
  </si>
  <si>
    <t>Unit width (mm)</t>
  </si>
  <si>
    <t>Unit height (mm)</t>
  </si>
  <si>
    <t>Height from junction centreline</t>
  </si>
  <si>
    <t>Distance from left</t>
  </si>
  <si>
    <t>Height from floor</t>
  </si>
  <si>
    <t>Perimeter length</t>
  </si>
  <si>
    <t>Opening Area
(m2)</t>
  </si>
  <si>
    <t>Width to packer</t>
  </si>
  <si>
    <t>Price (Ex VAT)</t>
  </si>
  <si>
    <t>East Elevation
(End wall)</t>
  </si>
  <si>
    <t>Standard light switches</t>
  </si>
  <si>
    <t>http://www.diy.com/departments/crabtree-1-gang-1-way-10ax-white-single-light-switch/258756_BQ.prd</t>
  </si>
  <si>
    <t>WN-01</t>
  </si>
  <si>
    <t>Electrician</t>
  </si>
  <si>
    <t>RW</t>
  </si>
  <si>
    <t>GF</t>
  </si>
  <si>
    <t>A</t>
  </si>
  <si>
    <t>Bathroom wall finish</t>
  </si>
  <si>
    <t>http://www.multipanel.co.uk/products/walls/economy-wall-panel-range</t>
  </si>
  <si>
    <t>Bathroom cabinets</t>
  </si>
  <si>
    <t>Bathroom cabinets materials</t>
  </si>
  <si>
    <t>Sockets</t>
  </si>
  <si>
    <t>http://www.diy.com/search/results/?question=socket</t>
  </si>
  <si>
    <t>18mm melamine faced plywood</t>
  </si>
  <si>
    <t>http://www.slhardwoods.co.uk/products/sheet-material/melamine-faced-mdf/white-melamine-faced-mdf-2440-1220mm</t>
  </si>
  <si>
    <t>Bathroom shaving socket</t>
  </si>
  <si>
    <t>Main manifold / fusebox</t>
  </si>
  <si>
    <t>Bathroom shaving light</t>
  </si>
  <si>
    <t>To be approved.</t>
  </si>
  <si>
    <t>Fixed</t>
  </si>
  <si>
    <t>North Elevation
(Front)</t>
  </si>
  <si>
    <t>WikiHouse brain</t>
  </si>
  <si>
    <t>North Roof</t>
  </si>
  <si>
    <t>RL-01</t>
  </si>
  <si>
    <t>RF</t>
  </si>
  <si>
    <t>RL-02</t>
  </si>
  <si>
    <t>South Elevation
(Rear)</t>
  </si>
  <si>
    <t>DR-01</t>
  </si>
  <si>
    <t>BATHROOM, UTILITY &amp; KITCHEN UNITS</t>
  </si>
  <si>
    <t>B</t>
  </si>
  <si>
    <t>B&amp;Q kitchen guide, oven, hob, microwave, dishwasher, fridge-freezer</t>
  </si>
  <si>
    <t>Opener</t>
  </si>
  <si>
    <t>WN--02</t>
  </si>
  <si>
    <t>Cabinet hinges</t>
  </si>
  <si>
    <t>http://www.screwfix.com/p/hafele-soft-close-clip-on-concealed-hinges-110-64mm-2-pack/9205j</t>
  </si>
  <si>
    <t>Cupboard shelf pegs</t>
  </si>
  <si>
    <t>http://www.diy.com/rooms/kitchen/kitchen-ranges/it-marletti-oak/cat710047.cat</t>
  </si>
  <si>
    <t>http://www.screwfix.com/p/steel-shelf-support-100-pack/55545?kpid=55545&amp;cm_mmc=Google-_-Product%20Listing%20Ads-_-Sales%20Tracking-_-sales%20tracking%20url&amp;gclid=CJHo-dXzos4CFWYo0wodcv4DZw</t>
  </si>
  <si>
    <t>Bumper push latch</t>
  </si>
  <si>
    <t>South Roof</t>
  </si>
  <si>
    <t>http://www.screwfix.com/p/bumper-push-latch-grey-12mm-5-pack/13146</t>
  </si>
  <si>
    <t>Utility room appliances</t>
  </si>
  <si>
    <t>Bosch built under freezer</t>
  </si>
  <si>
    <t>Utility room units</t>
  </si>
  <si>
    <t>Mirror</t>
  </si>
  <si>
    <t>Shower</t>
  </si>
  <si>
    <t>6mm x 1380 x 1900</t>
  </si>
  <si>
    <t>https://www.fittedmirrorsandglass.co.uk/?gclid=CJfagvOPo84CFdQ_Gwodd5oIIg</t>
  </si>
  <si>
    <t>WN-03</t>
  </si>
  <si>
    <t>FW</t>
  </si>
  <si>
    <t>INTERNAL DOORS, FIT OUT &amp; FINISHES</t>
  </si>
  <si>
    <t>Wardrobe kit materials</t>
  </si>
  <si>
    <t>http://www.diy.com/departments/cooke-lewis-lanzo-full-pedestal-basin/887292_BQ.prd</t>
  </si>
  <si>
    <t>Bath</t>
  </si>
  <si>
    <t xml:space="preserve">Internal doors </t>
  </si>
  <si>
    <t>Internal doors materials</t>
  </si>
  <si>
    <t xml:space="preserve">18mm twin birch faced plywood, 1220 x 2440 </t>
  </si>
  <si>
    <t>http://www.diy.com/departments/cooke-lewis-helena-acrylic-oval-twin-ended-bath-l1700mm-w800mm/81356_BQ.prd</t>
  </si>
  <si>
    <t>Upstairs WC</t>
  </si>
  <si>
    <t>http://www.diy.com/departments/ideal-standard-vue-modern-close-coupled-toilet-with-soft-close-seat/149835_BQ.prd</t>
  </si>
  <si>
    <t>WINDOW AREA (m2):</t>
  </si>
  <si>
    <t>http://www.lathamtimber.co.uk/downloads/james-latham-product-price-guide-65.pdf</t>
  </si>
  <si>
    <t>Downstairs WC</t>
  </si>
  <si>
    <t>http://www.diy.com/departments/cooke-lewis-romeo-toilet-with-soft-close-seat/160718_BQ.prd</t>
  </si>
  <si>
    <t>DOOR AREA (m2):</t>
  </si>
  <si>
    <t>Downstairs basin</t>
  </si>
  <si>
    <t>Wet room lining</t>
  </si>
  <si>
    <t>Birch-face plywood</t>
  </si>
  <si>
    <t>18mm x 2440 x 1220 BIRCH faced plywood, ext. OFFSETS: 0.25mm</t>
  </si>
  <si>
    <t>Dowels</t>
  </si>
  <si>
    <t>http://www.lathamtimber.co.uk/icmeditor/HTMLEditor/images/Product%20Guide/Panel%202013.pdf</t>
  </si>
  <si>
    <t>8mm x 30mm</t>
  </si>
  <si>
    <t>http://www.diy.com/departments/bq-dowel-8mm-x-30mm-pack-of-25/243300_BQ.prd</t>
  </si>
  <si>
    <t>MicroHouse Model</t>
  </si>
  <si>
    <t>Demo</t>
  </si>
  <si>
    <t>Approx Size</t>
  </si>
  <si>
    <t>1:6 scale</t>
  </si>
  <si>
    <t>3mm BIRCH ply</t>
  </si>
  <si>
    <t>3mm x 600 x 400mm</t>
  </si>
  <si>
    <t>https://www.kitronik.co.uk/3214-15mm-birch-laser-plywood-600mm-x-400mm-sheet.html</t>
  </si>
  <si>
    <t xml:space="preserve">Cork board </t>
  </si>
  <si>
    <t>5mm thick, any size sheet</t>
  </si>
  <si>
    <t>https://www.amazon.co.uk/Board-Sheet-High-Quality-Flexible-Antistatic/dp/B00C75Y3O0</t>
  </si>
  <si>
    <t>1.5mm BIRCH ply</t>
  </si>
  <si>
    <t>1.5mm x 600 x 400mm</t>
  </si>
  <si>
    <t>Hinges</t>
  </si>
  <si>
    <t xml:space="preserve">762x1981mm Premdor int. clear pine Country </t>
  </si>
  <si>
    <t>102x75x3mm</t>
  </si>
  <si>
    <t>http://www.diy.com/departments/stainless-steel-grade-11-ball-bearing-hinge-pair-of-2/29418_BQ.prd</t>
  </si>
  <si>
    <t>http://www.jewson.co.uk/windows-doors-joinery/doors/internal-doors/internal-timber-doors/products/JCD01732/premdor-country-standard-door-clear-pine-1981-x-762-x-35mm/</t>
  </si>
  <si>
    <t xml:space="preserve">FABRICATION - LASER </t>
  </si>
  <si>
    <t>Manufacture</t>
  </si>
  <si>
    <t>600mm x 400mm</t>
  </si>
  <si>
    <t>POSTAGE &amp; SHIPPING</t>
  </si>
  <si>
    <t>Packaging</t>
  </si>
  <si>
    <t>Tubular latch</t>
  </si>
  <si>
    <t>64mm, steel</t>
  </si>
  <si>
    <t>Stamps</t>
  </si>
  <si>
    <t>http://www.diy.com/departments/bq-tubular-latch-l64mm/171957_BQ.prd?icamp=recs</t>
  </si>
  <si>
    <t>Handle set</t>
  </si>
  <si>
    <t>Brushed stainless steel</t>
  </si>
  <si>
    <t>http://www.diy.com/departments/bq-satin-stainless-steel-effect-straight-internal-external-lever-latch-door-handle-pack-of-2/190881_BQ.prd</t>
  </si>
  <si>
    <t>WC Tubular deadbolt</t>
  </si>
  <si>
    <t>http://www.doorhandlecompany.co.uk/architectural-64mm-2.5-inch-tubular-deadbolt-silver-or-brass-2114/</t>
  </si>
  <si>
    <t>WC turn and release</t>
  </si>
  <si>
    <t>http://www.morehandles.co.uk/zoo-5mm-disabled-turn-and-release-with-indicator-zcs2006i.html?gclid=CMCxpL2ypc4CFYgy0wodHNEICw</t>
  </si>
  <si>
    <t>Bathroom tiles</t>
  </si>
  <si>
    <t>SINGLE UNIT TOTAL</t>
  </si>
  <si>
    <t>Door butt hinges</t>
  </si>
  <si>
    <t>http://www.hafele.co.uk/shop/p/stainless-steel-2bb-butt-hinge-102-x-76-mm/41601/8530</t>
  </si>
  <si>
    <t>Paint</t>
  </si>
  <si>
    <t>Floor finishes</t>
  </si>
  <si>
    <t>MATERIALS TOTAL</t>
  </si>
  <si>
    <t>Kitchen tiles</t>
  </si>
  <si>
    <t>Carpet? Wood?</t>
  </si>
  <si>
    <t>PRODUCTION COSTS</t>
  </si>
  <si>
    <t>Chassis CNC manufacture</t>
  </si>
  <si>
    <t>Minimum 8ft x 4ft CNC 3-axis router with standard CAM software.</t>
  </si>
  <si>
    <t>Item buildup (inside to outside)</t>
  </si>
  <si>
    <t>T-sheet ref</t>
  </si>
  <si>
    <t>Thickness</t>
  </si>
  <si>
    <t>MATERIALS &amp; LABOUR TOTAL</t>
  </si>
  <si>
    <t>Thermal conductivity</t>
  </si>
  <si>
    <t>R - value</t>
  </si>
  <si>
    <t>W/(m·K)</t>
  </si>
  <si>
    <t>W/(m2·K)</t>
  </si>
  <si>
    <t>Wall</t>
  </si>
  <si>
    <t>Outside</t>
  </si>
  <si>
    <t>Metal sinusoidal sheet</t>
  </si>
  <si>
    <t>Counter battens 32x32mm</t>
  </si>
  <si>
    <t>Battens 32x75mm</t>
  </si>
  <si>
    <t>Spruce Plywood</t>
  </si>
  <si>
    <t>Doors CNC manufacture</t>
  </si>
  <si>
    <t xml:space="preserve">XPS insulation </t>
  </si>
  <si>
    <t>Airtight vapour barrier membrane</t>
  </si>
  <si>
    <t>Inside</t>
  </si>
  <si>
    <t>Wardrobe CNC manufacture</t>
  </si>
  <si>
    <t>U-Value</t>
  </si>
  <si>
    <t>Scaff tower / scissor lift / manitou?</t>
  </si>
  <si>
    <t>Bathroom cabinets CNC manufacture</t>
  </si>
  <si>
    <t>Roof</t>
  </si>
  <si>
    <t>Scaff for sides</t>
  </si>
  <si>
    <t>Cladding CNC manufacture</t>
  </si>
  <si>
    <t>Project contingency budget</t>
  </si>
  <si>
    <t>Design checking fee</t>
  </si>
  <si>
    <t>Structural engineer checking fee</t>
  </si>
  <si>
    <t>Floor</t>
  </si>
  <si>
    <t>Safety equipment</t>
  </si>
  <si>
    <t>Electrical installation</t>
  </si>
  <si>
    <t>Plumbing installation</t>
  </si>
  <si>
    <t>For 10 volunteers, inc gloves, eye glasses, hard hats, hi vis, ear protection</t>
  </si>
  <si>
    <t>Foundations building</t>
  </si>
  <si>
    <t>Building assembly</t>
  </si>
  <si>
    <t>CNC parts delivery</t>
  </si>
  <si>
    <t>Tools</t>
  </si>
  <si>
    <t>Warranty (if applicable)</t>
  </si>
  <si>
    <t>2 huge tarps</t>
  </si>
  <si>
    <t>Building control inspector</t>
  </si>
  <si>
    <t>Polycarb rooflight / window</t>
  </si>
  <si>
    <t>Insurance</t>
  </si>
  <si>
    <t>PROJECT TOTAL</t>
  </si>
  <si>
    <t>No frame needed</t>
  </si>
  <si>
    <t>Door</t>
  </si>
  <si>
    <t>Openable window - option 01</t>
  </si>
  <si>
    <t>900 x1200mm Aluminium frame clear triple glazed window</t>
  </si>
  <si>
    <t>Value given by Ideal combi - including frame</t>
  </si>
  <si>
    <t>Openable window - option 02</t>
  </si>
  <si>
    <t>Crypton filled - Value given by Ideal combi - including frame</t>
  </si>
  <si>
    <t>Openable window - option 03</t>
  </si>
  <si>
    <t>900 x1200mm Aluminium frame clear double glazed window</t>
  </si>
  <si>
    <t>double glazed - Value given by Ideal combi - including frame</t>
  </si>
  <si>
    <t>Optional contribution to WikiHouse Foundation</t>
  </si>
  <si>
    <t>Flush metal door</t>
  </si>
  <si>
    <t>2 x 926mm leaf wide by 2400mm high double doors</t>
  </si>
  <si>
    <t>Mass Calcs</t>
  </si>
  <si>
    <t>UNIT 1</t>
  </si>
  <si>
    <t>Metrics</t>
  </si>
  <si>
    <t>Quantity</t>
  </si>
  <si>
    <t>Volume</t>
  </si>
  <si>
    <t>Mass</t>
  </si>
  <si>
    <t>Plywood - Single Frame</t>
  </si>
  <si>
    <t>Plywood - Connectors &amp; Sheathing</t>
  </si>
  <si>
    <t>kg</t>
  </si>
  <si>
    <t>Single Bay</t>
  </si>
  <si>
    <t>Total:</t>
  </si>
  <si>
    <t>Sheets per repeated module</t>
  </si>
  <si>
    <t>Multiples</t>
  </si>
  <si>
    <t>Total sheets</t>
  </si>
  <si>
    <t>WISA spruce</t>
  </si>
  <si>
    <t>Brazilian/Chilean</t>
  </si>
  <si>
    <t>Cutting time est. Days</t>
  </si>
  <si>
    <t>Cutting order</t>
  </si>
  <si>
    <t>Files Sent</t>
  </si>
  <si>
    <t>Cut-by date estimate</t>
  </si>
  <si>
    <t>Delivery deadline</t>
  </si>
  <si>
    <t>Notes</t>
  </si>
  <si>
    <t>Est material efficiency</t>
  </si>
  <si>
    <t>Frames</t>
  </si>
  <si>
    <t>Frame - A</t>
  </si>
  <si>
    <t>Plywood - Total Frames</t>
  </si>
  <si>
    <t>Plywood - Total Connectors &amp; Sheathing</t>
  </si>
  <si>
    <t>DELIVERED</t>
  </si>
  <si>
    <t>Frame - B</t>
  </si>
  <si>
    <t>Complete Chassis</t>
  </si>
  <si>
    <t>Floor Area</t>
  </si>
  <si>
    <t>Frame - C</t>
  </si>
  <si>
    <t>Int Surface Area</t>
  </si>
  <si>
    <t>Opening Area</t>
  </si>
  <si>
    <t>Frame - X</t>
  </si>
  <si>
    <t>link</t>
  </si>
  <si>
    <t>Frame - Y</t>
  </si>
  <si>
    <t>Density (kg/m3)</t>
  </si>
  <si>
    <t>Mass (Kg) per m2</t>
  </si>
  <si>
    <t>Unit weight</t>
  </si>
  <si>
    <t>Total Mass</t>
  </si>
  <si>
    <t xml:space="preserve">Chassis Plywood </t>
  </si>
  <si>
    <t>18mm</t>
  </si>
  <si>
    <t xml:space="preserve">Internal lining Plywood </t>
  </si>
  <si>
    <t>9mm</t>
  </si>
  <si>
    <t>Rate of sheets cut per day</t>
  </si>
  <si>
    <t>Panels EX</t>
  </si>
  <si>
    <t>Floor underside Plywood panels</t>
  </si>
  <si>
    <t>Sheet Cladding</t>
  </si>
  <si>
    <t>Euroclad 19mm sinusoidal 1200mm X 2400mm</t>
  </si>
  <si>
    <t>No. of Screws</t>
  </si>
  <si>
    <t>50mm</t>
  </si>
  <si>
    <t>http://www.wickes.co.uk/Wickes-External-Grade-Screws-Green-No-10x50mm-Pack-20/p/510124</t>
  </si>
  <si>
    <t>Expected 72</t>
  </si>
  <si>
    <t>Insulation Type</t>
  </si>
  <si>
    <t>Celulose</t>
  </si>
  <si>
    <t>http://www.eksonser.com/cellulose.html</t>
  </si>
  <si>
    <t>Panels</t>
  </si>
  <si>
    <t>6 days per week</t>
  </si>
  <si>
    <t>Panels In - BATCH A</t>
  </si>
  <si>
    <t>Roofing</t>
  </si>
  <si>
    <t>19mm sinusoidal 1200mm X 2400mm</t>
  </si>
  <si>
    <t>http://www.euroclad.com/media/10336/Euroclad_Roofing_Profiles.pdf</t>
  </si>
  <si>
    <t>External Membrane</t>
  </si>
  <si>
    <t>Tyvek solar UV</t>
  </si>
  <si>
    <t>http://www.dupont.co.uk/products-and-services/construction-materials/tyvek-building-envelope/brands/tyvek-breather-membrane/products/tyvek-uv-facade-rainscreen-cladding.html</t>
  </si>
  <si>
    <t>Internal Membrane</t>
  </si>
  <si>
    <t>Airguard reflective</t>
  </si>
  <si>
    <t>http://www.dupont.co.uk/products-and-services/construction-materials/tyvek-building-envelope/brands/airguard-vapour-control-layer/products/airguard-reflective-vapour-barrier.html</t>
  </si>
  <si>
    <t>Polycarbonate</t>
  </si>
  <si>
    <t>10 layer 55mm</t>
  </si>
  <si>
    <t>http://www.brettmartin.com/~/media/Files/Plastic-Sheets-Documents-English/Marketing-Documents-English/marlonst_energyefficient_factsheet_eng.pdf</t>
  </si>
  <si>
    <t>Openable window</t>
  </si>
  <si>
    <t>External double door</t>
  </si>
  <si>
    <t>End walls</t>
  </si>
  <si>
    <t>Expected 58</t>
  </si>
  <si>
    <t>Panels In - BATCH B</t>
  </si>
  <si>
    <t>Expected 144</t>
  </si>
  <si>
    <t>Lateral walls</t>
  </si>
  <si>
    <t>To be sent</t>
  </si>
  <si>
    <t>Fit out / furnishings</t>
  </si>
  <si>
    <t>TOTAL</t>
  </si>
  <si>
    <t>Grand total</t>
  </si>
  <si>
    <t>Weight per sheet orig (kg)</t>
  </si>
  <si>
    <t>Weight per sheet parts (est)</t>
  </si>
  <si>
    <t>Price per sheet</t>
  </si>
  <si>
    <t>Total weight (kg)</t>
  </si>
  <si>
    <t>174 purchased.</t>
  </si>
  <si>
    <t>350 purchased</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</si>
</sst>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quot;£&quot;#,##0.00"/>
    <numFmt numFmtId="165" formatCode="#,##0.###############"/>
    <numFmt numFmtId="166" formatCode="#,##0.########"/>
    <numFmt numFmtId="167" formatCode="00"/>
    <numFmt numFmtId="168" formatCode="0.000"/>
    <numFmt numFmtId="169" formatCode="[$£-809]#,##0.00"/>
    <numFmt numFmtId="170" formatCode="0.0"/>
  </numFmts>
  <fonts count="143">
    <font>
      <sz val="10.0"/>
      <color rgb="FF000000"/>
      <name val="Arial"/>
    </font>
    <font>
      <b/>
      <sz val="14.0"/>
      <name val="Arial"/>
    </font>
    <font>
      <b/>
      <name val="Arial"/>
    </font>
    <font>
      <name val="Arial"/>
    </font>
    <font>
      <color rgb="FF999999"/>
      <name val="Arial"/>
    </font>
    <font>
      <color rgb="FFCCCCCC"/>
      <name val="Arial"/>
    </font>
    <font/>
    <font>
      <b/>
      <color rgb="FFFFFFFF"/>
      <name val="Arial"/>
    </font>
    <font>
      <color rgb="FFFFFFFF"/>
    </font>
    <font>
      <b/>
    </font>
    <font>
      <color rgb="FF000000"/>
    </font>
    <font>
      <color rgb="FF0000FF"/>
    </font>
    <font>
      <b/>
      <color rgb="FF000000"/>
    </font>
    <font>
      <b/>
      <sz val="24.0"/>
      <name val="Roboto"/>
    </font>
    <font>
      <b/>
      <sz val="10.0"/>
      <name val="Roboto"/>
    </font>
    <font>
      <name val="Roboto"/>
    </font>
    <font>
      <b/>
      <sz val="24.0"/>
    </font>
    <font>
      <color rgb="FFEFEFEF"/>
      <name val="Roboto"/>
    </font>
    <font>
      <b/>
      <sz val="10.0"/>
    </font>
    <font>
      <b/>
      <color rgb="FF0000FF"/>
    </font>
    <font>
      <color rgb="FFB7B7B7"/>
    </font>
    <font>
      <color rgb="FFEFEFEF"/>
    </font>
    <font>
      <sz val="10.0"/>
    </font>
    <font>
      <color rgb="FF999999"/>
      <name val="Roboto"/>
    </font>
    <font>
      <b/>
      <color rgb="FFFFFFFF"/>
    </font>
    <font>
      <color rgb="FF000000"/>
      <name val="Arial"/>
    </font>
    <font>
      <u/>
      <color rgb="FF0000FF"/>
    </font>
    <font>
      <color rgb="FFFF0000"/>
    </font>
    <font>
      <b/>
      <sz val="10.0"/>
      <color rgb="FF000000"/>
    </font>
    <font>
      <color rgb="FF000000"/>
      <name val="Roboto"/>
    </font>
    <font>
      <b/>
      <sz val="10.0"/>
      <color rgb="FFFFFFFF"/>
    </font>
    <font>
      <b/>
      <color rgb="FFFF0000"/>
    </font>
    <font>
      <sz val="10.0"/>
      <color rgb="FFFFFFFF"/>
    </font>
    <font>
      <color rgb="FFFFFFFF"/>
      <name val="Roboto"/>
    </font>
    <font>
      <b/>
      <sz val="10.0"/>
      <color rgb="FF000000"/>
      <name val="Roboto"/>
    </font>
    <font>
      <b/>
      <sz val="10.0"/>
      <color rgb="FFFFFFFF"/>
      <name val="Roboto"/>
    </font>
    <font>
      <u/>
      <color rgb="FF0000FF"/>
    </font>
    <font>
      <b/>
      <sz val="10.0"/>
      <color rgb="FFB7B7B7"/>
    </font>
    <font>
      <u/>
      <color rgb="FFB7B7B7"/>
    </font>
    <font>
      <sz val="10.0"/>
      <color rgb="FFFFFFFF"/>
      <name val="Roboto"/>
    </font>
    <font>
      <b/>
      <sz val="10.0"/>
      <color rgb="FF999999"/>
      <name val="Roboto"/>
    </font>
    <font>
      <b/>
      <sz val="10.0"/>
      <color rgb="FF666666"/>
      <name val="Roboto"/>
    </font>
    <font>
      <sz val="10.0"/>
      <color rgb="FFB7B7B7"/>
    </font>
    <font>
      <color rgb="FF666666"/>
      <name val="Roboto"/>
    </font>
    <font>
      <sz val="10.0"/>
      <color rgb="FF000000"/>
    </font>
    <font>
      <sz val="10.0"/>
      <color rgb="FF999999"/>
      <name val="Roboto"/>
    </font>
    <font>
      <sz val="10.0"/>
      <color rgb="FF000000"/>
      <name val="Roboto"/>
    </font>
    <font>
      <u/>
      <color rgb="FF000000"/>
      <name val="Roboto"/>
    </font>
    <font>
      <color rgb="FFCCCCCC"/>
      <name val="Roboto"/>
    </font>
    <font>
      <u/>
      <sz val="10.0"/>
      <color rgb="FFB7B7B7"/>
    </font>
    <font>
      <color rgb="FFCCCCCC"/>
    </font>
    <font>
      <u/>
      <color rgb="FF000000"/>
      <name val="Roboto"/>
    </font>
    <font>
      <u/>
      <color rgb="FF0000FF"/>
    </font>
    <font>
      <b/>
      <color rgb="FF000000"/>
      <name val="Roboto"/>
    </font>
    <font>
      <u/>
      <color rgb="FF000000"/>
      <name val="Roboto"/>
    </font>
    <font>
      <sz val="11.0"/>
      <color rgb="FF000000"/>
    </font>
    <font>
      <u/>
      <color rgb="FFB7B7B7"/>
    </font>
    <font>
      <sz val="11.0"/>
      <color rgb="FFB7B7B7"/>
    </font>
    <font>
      <sz val="11.0"/>
      <color rgb="FFCCCCCC"/>
    </font>
    <font>
      <u/>
      <color rgb="FF0000FF"/>
    </font>
    <font>
      <color rgb="FF999999"/>
    </font>
    <font>
      <u/>
      <color rgb="FF999999"/>
    </font>
    <font>
      <u/>
      <sz val="11.0"/>
      <color rgb="FFB7B7B7"/>
      <name val="'Open Sans'"/>
    </font>
    <font>
      <u/>
      <color rgb="FFB7B7B7"/>
    </font>
    <font>
      <u/>
      <color rgb="FF000000"/>
    </font>
    <font>
      <sz val="11.0"/>
      <color rgb="FF666666"/>
      <name val="Roboto"/>
    </font>
    <font>
      <u/>
      <color rgb="FF0000FF"/>
    </font>
    <font>
      <sz val="10.0"/>
      <color rgb="FF999999"/>
    </font>
    <font>
      <u/>
      <color rgb="FF0000FF"/>
    </font>
    <font>
      <u/>
      <color rgb="FF0000FF"/>
    </font>
    <font>
      <sz val="10.0"/>
      <color rgb="FFCCCCCC"/>
    </font>
    <font>
      <b/>
      <sz val="10.0"/>
      <color rgb="FFCCCCCC"/>
    </font>
    <font>
      <u/>
      <sz val="10.0"/>
      <color rgb="FFCCCCCC"/>
    </font>
    <font>
      <u/>
      <sz val="10.0"/>
      <color rgb="FF000000"/>
      <name val="Roboto"/>
    </font>
    <font>
      <u/>
      <sz val="10.0"/>
      <color rgb="FF0000FF"/>
    </font>
    <font>
      <u/>
      <color rgb="FFB7B7B7"/>
    </font>
    <font>
      <sz val="10.0"/>
      <color rgb="FFB7B7B7"/>
      <name val="Roboto"/>
    </font>
    <font>
      <u/>
      <sz val="10.0"/>
      <color rgb="FF000000"/>
    </font>
    <font>
      <u/>
      <color rgb="FF000000"/>
      <name val="Roboto"/>
    </font>
    <font>
      <u/>
      <color rgb="FF000000"/>
      <name val="Roboto"/>
    </font>
    <font>
      <u/>
      <color rgb="FF000000"/>
      <name val="Roboto"/>
    </font>
    <font>
      <b/>
      <sz val="10.0"/>
      <color rgb="FFD9D9D9"/>
    </font>
    <font>
      <b/>
      <color rgb="FFFFFFFF"/>
      <name val="Roboto"/>
    </font>
    <font>
      <color rgb="FFD9D9D9"/>
    </font>
    <font>
      <u/>
      <color rgb="FFFFFFFF"/>
      <name val="Roboto"/>
    </font>
    <font>
      <u/>
      <color rgb="FFD9D9D9"/>
    </font>
    <font>
      <color rgb="FFFFFFFF"/>
      <name val="Arial"/>
    </font>
    <font>
      <u/>
      <color rgb="FFD9D9D9"/>
    </font>
    <font>
      <u/>
      <color rgb="FFCCCCCC"/>
    </font>
    <font>
      <b/>
      <sz val="10.0"/>
      <color rgb="FFB7B7B7"/>
      <name val="Roboto"/>
    </font>
    <font>
      <b/>
      <sz val="12.0"/>
      <color rgb="FF000000"/>
    </font>
    <font>
      <b/>
      <sz val="12.0"/>
    </font>
    <font>
      <b/>
      <sz val="10.0"/>
      <color rgb="FFEFEFEF"/>
    </font>
    <font>
      <sz val="10.0"/>
      <color rgb="FFEFEFEF"/>
    </font>
    <font>
      <color rgb="FFB7B7B7"/>
      <name val="Roboto"/>
    </font>
    <font>
      <u/>
      <color rgb="FF000000"/>
      <name val="Roboto"/>
    </font>
    <font>
      <u/>
      <sz val="10.0"/>
      <color rgb="FFEFEFEF"/>
    </font>
    <font>
      <sz val="11.0"/>
      <color rgb="FF999999"/>
      <name val="Roboto"/>
    </font>
    <font>
      <u/>
      <sz val="10.0"/>
      <color rgb="FF000000"/>
      <name val="Roboto"/>
    </font>
    <font>
      <u/>
      <color rgb="FFFFFFFF"/>
      <name val="Roboto"/>
    </font>
    <font>
      <u/>
      <sz val="10.0"/>
      <color rgb="FF0000FF"/>
    </font>
    <font>
      <color rgb="FFB7B7B7"/>
      <name val="Arial"/>
    </font>
    <font>
      <u/>
      <color rgb="FF000000"/>
    </font>
    <font>
      <b/>
      <sz val="10.0"/>
      <color rgb="FF999999"/>
    </font>
    <font>
      <u/>
      <color rgb="FF999999"/>
    </font>
    <font>
      <u/>
      <color rgb="FF000000"/>
    </font>
    <font>
      <color rgb="FFFF26AD"/>
    </font>
    <font>
      <b/>
      <sz val="10.0"/>
      <color rgb="FFCCCCCC"/>
      <name val="Roboto"/>
    </font>
    <font>
      <u/>
      <color rgb="FF0000FF"/>
    </font>
    <font>
      <u/>
      <sz val="10.0"/>
      <color rgb="FF999999"/>
      <name val="Roboto"/>
    </font>
    <font>
      <u/>
      <sz val="10.0"/>
      <color rgb="FF000000"/>
      <name val="Roboto"/>
    </font>
    <font>
      <u/>
      <color rgb="FF0000FF"/>
    </font>
    <font>
      <u/>
      <sz val="10.0"/>
      <color rgb="FF000000"/>
      <name val="Roboto"/>
    </font>
    <font>
      <u/>
      <sz val="10.0"/>
      <color rgb="FF000000"/>
    </font>
    <font>
      <u/>
      <sz val="10.0"/>
      <color rgb="FF000000"/>
      <name val="Roboto"/>
    </font>
    <font>
      <u/>
      <sz val="10.0"/>
      <color rgb="FFB7B7B7"/>
    </font>
    <font>
      <sz val="10.0"/>
      <name val="Arial"/>
    </font>
    <font>
      <u/>
      <sz val="10.0"/>
      <color rgb="FF000000"/>
    </font>
    <font>
      <u/>
      <sz val="10.0"/>
      <color rgb="FF000000"/>
      <name val="Roboto"/>
    </font>
    <font>
      <b/>
      <u/>
      <sz val="10.0"/>
      <color rgb="FFCCCCCC"/>
    </font>
    <font>
      <b/>
      <u/>
      <sz val="10.0"/>
      <color rgb="FF0000FF"/>
    </font>
    <font>
      <u/>
      <color rgb="FF000000"/>
      <name val="Roboto"/>
    </font>
    <font>
      <u/>
      <color rgb="FF0000FF"/>
    </font>
    <font>
      <u/>
      <color rgb="FF0000FF"/>
      <name val="Roboto"/>
    </font>
    <font>
      <u/>
      <color rgb="FF000000"/>
      <name val="Roboto"/>
    </font>
    <font>
      <b/>
      <name val="Roboto"/>
    </font>
    <font>
      <u/>
      <color rgb="FF0000FF"/>
      <name val="Roboto"/>
    </font>
    <font>
      <u/>
      <color rgb="FF0000FF"/>
      <name val="Roboto"/>
    </font>
    <font>
      <u/>
      <color rgb="FFCCCCCC"/>
    </font>
    <font>
      <u/>
      <color rgb="FF0000FF"/>
      <name val="Roboto"/>
    </font>
    <font>
      <sz val="10.0"/>
      <name val="Roboto"/>
    </font>
    <font>
      <b/>
      <sz val="18.0"/>
      <color rgb="FFFFFFFF"/>
      <name val="Roboto"/>
    </font>
    <font>
      <u/>
      <color rgb="FFCCCCCC"/>
    </font>
    <font>
      <b/>
      <sz val="12.0"/>
      <color rgb="FFFFFFFF"/>
      <name val="Roboto"/>
    </font>
    <font>
      <b/>
      <sz val="17.0"/>
      <color rgb="FFFFFFFF"/>
      <name val="Roboto"/>
    </font>
    <font>
      <b/>
      <sz val="17.0"/>
      <color rgb="FFFFFFFF"/>
    </font>
    <font>
      <b/>
      <sz val="18.0"/>
      <color rgb="FFFFFFFF"/>
    </font>
    <font>
      <b/>
      <i/>
    </font>
    <font>
      <i/>
    </font>
    <font>
      <i/>
      <color rgb="FFB7B7B7"/>
    </font>
    <font>
      <u/>
      <color rgb="FF0000FF"/>
    </font>
    <font>
      <sz val="11.0"/>
    </font>
    <font>
      <i/>
      <sz val="10.0"/>
      <color rgb="FFB7B7B7"/>
    </font>
  </fonts>
  <fills count="25">
    <fill>
      <patternFill patternType="none"/>
    </fill>
    <fill>
      <patternFill patternType="lightGray"/>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
      <patternFill patternType="solid">
        <fgColor rgb="FF9900FF"/>
        <bgColor rgb="FF9900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26AD"/>
        <bgColor rgb="FFFF26AD"/>
      </patternFill>
    </fill>
    <fill>
      <patternFill patternType="solid">
        <fgColor rgb="FF00FFFF"/>
        <bgColor rgb="FF00FFFF"/>
      </patternFill>
    </fill>
    <fill>
      <patternFill patternType="solid">
        <fgColor rgb="FFF3F3F3"/>
        <bgColor rgb="FFF3F3F3"/>
      </patternFill>
    </fill>
    <fill>
      <patternFill patternType="solid">
        <fgColor rgb="FFFF00FF"/>
        <bgColor rgb="FFFF00FF"/>
      </patternFill>
    </fill>
    <fill>
      <patternFill patternType="solid">
        <fgColor rgb="FF8E7CC3"/>
        <bgColor rgb="FF8E7CC3"/>
      </patternFill>
    </fill>
    <fill>
      <patternFill patternType="solid">
        <fgColor rgb="FFEFEFEF"/>
        <bgColor rgb="FFEFEFEF"/>
      </patternFill>
    </fill>
    <fill>
      <patternFill patternType="solid">
        <fgColor rgb="FF000000"/>
        <bgColor rgb="FF000000"/>
      </patternFill>
    </fill>
    <fill>
      <patternFill patternType="solid">
        <fgColor rgb="FF666666"/>
        <bgColor rgb="FF666666"/>
      </patternFill>
    </fill>
    <fill>
      <patternFill patternType="solid">
        <fgColor rgb="FFB7B7B7"/>
        <bgColor rgb="FFB7B7B7"/>
      </patternFill>
    </fill>
    <fill>
      <patternFill patternType="solid">
        <fgColor rgb="FFD9EAD3"/>
        <bgColor rgb="FFD9EAD3"/>
      </patternFill>
    </fill>
    <fill>
      <patternFill patternType="solid">
        <fgColor rgb="FFFFF2CC"/>
        <bgColor rgb="FFFFF2CC"/>
      </patternFill>
    </fill>
    <fill>
      <patternFill patternType="solid">
        <fgColor rgb="FFB6D7A8"/>
        <bgColor rgb="FFB6D7A8"/>
      </patternFill>
    </fill>
    <fill>
      <patternFill patternType="solid">
        <fgColor rgb="FF3D85C6"/>
        <bgColor rgb="FF3D85C6"/>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s>
  <borders count="11">
    <border>
      <left/>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968">
    <xf borderId="0" fillId="0" fontId="0" numFmtId="0" xfId="0" applyAlignment="1" applyFont="1">
      <alignment/>
    </xf>
    <xf borderId="0" fillId="0" fontId="1" numFmtId="0" xfId="0" applyAlignment="1" applyFont="1">
      <alignment horizontal="left" vertical="top" wrapText="1"/>
    </xf>
    <xf borderId="0" fillId="0" fontId="2" numFmtId="0" xfId="0" applyAlignment="1" applyFont="1">
      <alignment horizontal="left" vertical="top" wrapText="1"/>
    </xf>
    <xf borderId="0" fillId="0" fontId="3" numFmtId="0" xfId="0" applyAlignment="1" applyFont="1">
      <alignment horizontal="left" vertical="top"/>
    </xf>
    <xf borderId="0" fillId="0" fontId="3" numFmtId="14" xfId="0" applyAlignment="1" applyFont="1" applyNumberFormat="1">
      <alignment horizontal="left" vertical="top" wrapText="1"/>
    </xf>
    <xf borderId="0" fillId="0" fontId="2" numFmtId="0" xfId="0" applyAlignment="1" applyFont="1">
      <alignment horizontal="right" vertical="top" wrapText="1"/>
    </xf>
    <xf borderId="0" fillId="0" fontId="3" numFmtId="0" xfId="0" applyAlignment="1" applyFont="1">
      <alignment horizontal="left" vertical="top" wrapText="1"/>
    </xf>
    <xf borderId="0" fillId="0" fontId="2" numFmtId="164" xfId="0" applyAlignment="1" applyFont="1" applyNumberFormat="1">
      <alignment horizontal="left" vertical="top" wrapText="1"/>
    </xf>
    <xf borderId="0" fillId="0" fontId="2" numFmtId="0" xfId="0" applyAlignment="1" applyFont="1">
      <alignment horizontal="left" vertical="top" wrapText="1"/>
    </xf>
    <xf borderId="0" fillId="0" fontId="3" numFmtId="14" xfId="0" applyAlignment="1" applyFont="1" applyNumberFormat="1">
      <alignment horizontal="left" vertical="top"/>
    </xf>
    <xf borderId="0" fillId="0" fontId="3" numFmtId="0" xfId="0" applyAlignment="1" applyFont="1">
      <alignment horizontal="left" vertical="top" wrapText="1"/>
    </xf>
    <xf borderId="0" fillId="0" fontId="4" numFmtId="164" xfId="0" applyAlignment="1" applyFont="1" applyNumberFormat="1">
      <alignment horizontal="left" vertical="top" wrapText="1"/>
    </xf>
    <xf borderId="0" fillId="0" fontId="5" numFmtId="164" xfId="0" applyAlignment="1" applyFont="1" applyNumberFormat="1">
      <alignment horizontal="left" vertical="top" wrapText="1"/>
    </xf>
    <xf borderId="0" fillId="0" fontId="6" numFmtId="0" xfId="0" applyAlignment="1" applyFont="1">
      <alignment horizontal="left" vertical="top" wrapText="1"/>
    </xf>
    <xf borderId="0" fillId="2" fontId="7" numFmtId="0" xfId="0" applyAlignment="1" applyFill="1" applyFont="1">
      <alignment horizontal="left" vertical="center" wrapText="1"/>
    </xf>
    <xf borderId="0" fillId="2" fontId="8" numFmtId="4" xfId="0" applyAlignment="1" applyFont="1" applyNumberFormat="1">
      <alignment horizontal="left" vertical="center" wrapText="1"/>
    </xf>
    <xf borderId="0" fillId="3" fontId="9" numFmtId="0" xfId="0" applyAlignment="1" applyFill="1" applyFont="1">
      <alignment horizontal="left" vertical="top" wrapText="1"/>
    </xf>
    <xf borderId="0" fillId="3" fontId="9" numFmtId="0" xfId="0" applyAlignment="1" applyFont="1">
      <alignment horizontal="left" vertical="top" wrapText="1"/>
    </xf>
    <xf borderId="0" fillId="0" fontId="6" numFmtId="0" xfId="0" applyAlignment="1" applyFont="1">
      <alignment horizontal="left" vertical="top" wrapText="1"/>
    </xf>
    <xf borderId="0" fillId="0" fontId="10" numFmtId="0" xfId="0" applyAlignment="1" applyFont="1">
      <alignment horizontal="left" vertical="top" wrapText="1"/>
    </xf>
    <xf borderId="0" fillId="0" fontId="9" numFmtId="0" xfId="0" applyAlignment="1" applyFont="1">
      <alignment horizontal="left" vertical="top" wrapText="1"/>
    </xf>
    <xf borderId="0" fillId="0" fontId="9" numFmtId="0" xfId="0" applyAlignment="1" applyFont="1">
      <alignment horizontal="left" vertical="top" wrapText="1"/>
    </xf>
    <xf borderId="0" fillId="0" fontId="10" numFmtId="0" xfId="0" applyAlignment="1" applyFont="1">
      <alignment horizontal="left" vertical="top" wrapText="1"/>
    </xf>
    <xf borderId="0" fillId="4" fontId="11" numFmtId="0" xfId="0" applyAlignment="1" applyFill="1" applyFont="1">
      <alignment horizontal="left" vertical="top" wrapText="1"/>
    </xf>
    <xf borderId="0" fillId="0" fontId="12" numFmtId="0" xfId="0" applyAlignment="1" applyFont="1">
      <alignment horizontal="left" vertical="top" wrapText="1"/>
    </xf>
    <xf borderId="0" fillId="0" fontId="11" numFmtId="0" xfId="0" applyAlignment="1" applyFont="1">
      <alignment horizontal="left" vertical="top" wrapText="1"/>
    </xf>
    <xf borderId="0" fillId="0" fontId="13" numFmtId="0" xfId="0" applyAlignment="1" applyFont="1">
      <alignment horizontal="left" vertical="center"/>
    </xf>
    <xf borderId="0" fillId="0" fontId="14" numFmtId="0" xfId="0" applyAlignment="1" applyFont="1">
      <alignment horizontal="left" vertical="center"/>
    </xf>
    <xf borderId="0" fillId="0" fontId="15" numFmtId="0" xfId="0" applyAlignment="1" applyFont="1">
      <alignment horizontal="left" vertical="center"/>
    </xf>
    <xf borderId="0" fillId="0" fontId="15" numFmtId="14" xfId="0" applyAlignment="1" applyFont="1" applyNumberFormat="1">
      <alignment horizontal="left" vertical="center"/>
    </xf>
    <xf borderId="0" fillId="0" fontId="16" numFmtId="0" xfId="0" applyAlignment="1" applyFont="1">
      <alignment horizontal="left" vertical="center"/>
    </xf>
    <xf borderId="0" fillId="0" fontId="17" numFmtId="0" xfId="0" applyAlignment="1" applyFont="1">
      <alignment horizontal="left" vertical="center"/>
    </xf>
    <xf borderId="0" fillId="0" fontId="18" numFmtId="0" xfId="0" applyAlignment="1" applyFont="1">
      <alignment horizontal="left" vertical="center"/>
    </xf>
    <xf borderId="0" fillId="0" fontId="15" numFmtId="0" xfId="0" applyAlignment="1" applyFont="1">
      <alignment horizontal="left" vertical="center"/>
    </xf>
    <xf borderId="0" fillId="0" fontId="6" numFmtId="14" xfId="0" applyAlignment="1" applyFont="1" applyNumberFormat="1">
      <alignment horizontal="left" vertical="center"/>
    </xf>
    <xf borderId="0" fillId="0" fontId="6" numFmtId="0" xfId="0" applyAlignment="1" applyFont="1">
      <alignment horizontal="left" vertical="center"/>
    </xf>
    <xf borderId="0" fillId="0" fontId="19" numFmtId="0" xfId="0" applyAlignment="1" applyFont="1">
      <alignment horizontal="left" vertical="top" wrapText="1"/>
    </xf>
    <xf borderId="0" fillId="0" fontId="6" numFmtId="0" xfId="0" applyAlignment="1" applyFont="1">
      <alignment horizontal="left" vertical="center"/>
    </xf>
    <xf borderId="0" fillId="3" fontId="19" numFmtId="0" xfId="0" applyAlignment="1" applyFont="1">
      <alignment horizontal="left" vertical="top" wrapText="1"/>
    </xf>
    <xf borderId="0" fillId="0" fontId="20" numFmtId="0" xfId="0" applyAlignment="1" applyFont="1">
      <alignment horizontal="left" vertical="center"/>
    </xf>
    <xf borderId="0" fillId="4" fontId="6" numFmtId="0" xfId="0" applyAlignment="1" applyFont="1">
      <alignment horizontal="left" vertical="top" wrapText="1"/>
    </xf>
    <xf borderId="0" fillId="0" fontId="21" numFmtId="0" xfId="0" applyAlignment="1" applyFont="1">
      <alignment horizontal="left" vertical="center"/>
    </xf>
    <xf borderId="0" fillId="4" fontId="6" numFmtId="0" xfId="0" applyAlignment="1" applyFont="1">
      <alignment horizontal="left" vertical="top" wrapText="1"/>
    </xf>
    <xf borderId="0" fillId="0" fontId="18" numFmtId="0" xfId="0" applyAlignment="1" applyFont="1">
      <alignment horizontal="left" vertical="center"/>
    </xf>
    <xf borderId="0" fillId="4" fontId="11" numFmtId="0" xfId="0" applyAlignment="1" applyFont="1">
      <alignment horizontal="left" vertical="top" wrapText="1"/>
    </xf>
    <xf borderId="0" fillId="0" fontId="22" numFmtId="0" xfId="0" applyAlignment="1" applyFont="1">
      <alignment/>
    </xf>
    <xf borderId="0" fillId="0" fontId="23" numFmtId="0" xfId="0" applyAlignment="1" applyFont="1">
      <alignment horizontal="left" vertical="center"/>
    </xf>
    <xf borderId="0" fillId="5" fontId="24" numFmtId="0" xfId="0" applyAlignment="1" applyFill="1" applyFont="1">
      <alignment horizontal="left" vertical="center"/>
    </xf>
    <xf borderId="0" fillId="0" fontId="14" numFmtId="0" xfId="0" applyAlignment="1" applyFont="1">
      <alignment horizontal="left" vertical="center"/>
    </xf>
    <xf borderId="0" fillId="6" fontId="6" numFmtId="0" xfId="0" applyAlignment="1" applyFill="1" applyFont="1">
      <alignment horizontal="left" vertical="center"/>
    </xf>
    <xf borderId="0" fillId="6" fontId="6" numFmtId="0" xfId="0" applyAlignment="1" applyFont="1">
      <alignment horizontal="left" vertical="center"/>
    </xf>
    <xf borderId="0" fillId="4" fontId="6" numFmtId="0" xfId="0" applyAlignment="1" applyFont="1">
      <alignment horizontal="left" vertical="top" wrapText="1"/>
    </xf>
    <xf borderId="0" fillId="0" fontId="10" numFmtId="0" xfId="0" applyAlignment="1" applyFont="1">
      <alignment horizontal="left" vertical="center"/>
    </xf>
    <xf borderId="0" fillId="0" fontId="6" numFmtId="0" xfId="0" applyAlignment="1" applyFont="1">
      <alignment vertical="top"/>
    </xf>
    <xf borderId="0" fillId="0" fontId="15" numFmtId="0" xfId="0" applyFont="1"/>
    <xf borderId="0" fillId="0" fontId="11" numFmtId="0" xfId="0" applyAlignment="1" applyFont="1">
      <alignment horizontal="left" vertical="top" wrapText="1"/>
    </xf>
    <xf borderId="0" fillId="0" fontId="15" numFmtId="0" xfId="0" applyAlignment="1" applyFont="1">
      <alignment/>
    </xf>
    <xf borderId="0" fillId="4" fontId="6" numFmtId="0" xfId="0" applyAlignment="1" applyFont="1">
      <alignment vertical="top" wrapText="1"/>
    </xf>
    <xf borderId="0" fillId="7" fontId="10" numFmtId="0" xfId="0" applyAlignment="1" applyFill="1" applyFont="1">
      <alignment horizontal="left" vertical="center"/>
    </xf>
    <xf borderId="0" fillId="4" fontId="25" numFmtId="0" xfId="0" applyAlignment="1" applyFont="1">
      <alignment horizontal="left" vertical="top" wrapText="1"/>
    </xf>
    <xf borderId="0" fillId="8" fontId="10" numFmtId="0" xfId="0" applyAlignment="1" applyFill="1" applyFont="1">
      <alignment horizontal="left" vertical="center"/>
    </xf>
    <xf borderId="0" fillId="4" fontId="26" numFmtId="0" xfId="0" applyAlignment="1" applyFont="1">
      <alignment horizontal="left" vertical="top" wrapText="1"/>
    </xf>
    <xf borderId="0" fillId="0" fontId="18" numFmtId="0" xfId="0" applyAlignment="1" applyFont="1">
      <alignment vertical="center"/>
    </xf>
    <xf borderId="0" fillId="4" fontId="25" numFmtId="0" xfId="0" applyAlignment="1" applyFont="1">
      <alignment horizontal="left" vertical="top"/>
    </xf>
    <xf borderId="0" fillId="9" fontId="6" numFmtId="0" xfId="0" applyAlignment="1" applyFill="1" applyFont="1">
      <alignment horizontal="left" vertical="center"/>
    </xf>
    <xf borderId="0" fillId="4" fontId="11" numFmtId="0" xfId="0" applyAlignment="1" applyFont="1">
      <alignment horizontal="left" vertical="top" wrapText="1"/>
    </xf>
    <xf borderId="0" fillId="10" fontId="6" numFmtId="0" xfId="0" applyAlignment="1" applyFill="1" applyFont="1">
      <alignment horizontal="left" vertical="center"/>
    </xf>
    <xf borderId="0" fillId="8" fontId="15" numFmtId="0" xfId="0" applyAlignment="1" applyFont="1">
      <alignment horizontal="left" vertical="center"/>
    </xf>
    <xf borderId="0" fillId="4" fontId="27" numFmtId="0" xfId="0" applyAlignment="1" applyFont="1">
      <alignment horizontal="left" vertical="top" wrapText="1"/>
    </xf>
    <xf borderId="0" fillId="5" fontId="6" numFmtId="0" xfId="0" applyAlignment="1" applyFont="1">
      <alignment horizontal="left" vertical="center"/>
    </xf>
    <xf borderId="0" fillId="6" fontId="15" numFmtId="0" xfId="0" applyAlignment="1" applyFont="1">
      <alignment horizontal="left" vertical="center"/>
    </xf>
    <xf borderId="0" fillId="0" fontId="28" numFmtId="0" xfId="0" applyAlignment="1" applyFont="1">
      <alignment horizontal="center" vertical="center"/>
    </xf>
    <xf borderId="0" fillId="0" fontId="29" numFmtId="0" xfId="0" applyAlignment="1" applyFont="1">
      <alignment horizontal="left" vertical="center"/>
    </xf>
    <xf borderId="0" fillId="11" fontId="28" numFmtId="165" xfId="0" applyAlignment="1" applyFill="1" applyFont="1" applyNumberFormat="1">
      <alignment horizontal="center" vertical="center"/>
    </xf>
    <xf borderId="0" fillId="4" fontId="27" numFmtId="0" xfId="0" applyAlignment="1" applyFont="1">
      <alignment horizontal="left" vertical="top" wrapText="1"/>
    </xf>
    <xf borderId="0" fillId="0" fontId="28" numFmtId="165" xfId="0" applyAlignment="1" applyFont="1" applyNumberFormat="1">
      <alignment horizontal="center" vertical="center"/>
    </xf>
    <xf borderId="0" fillId="0" fontId="27" numFmtId="0" xfId="0" applyAlignment="1" applyFont="1">
      <alignment horizontal="left" vertical="top" wrapText="1"/>
    </xf>
    <xf borderId="0" fillId="11" fontId="28" numFmtId="164" xfId="0" applyAlignment="1" applyFont="1" applyNumberFormat="1">
      <alignment horizontal="center" vertical="center"/>
    </xf>
    <xf borderId="0" fillId="12" fontId="15" numFmtId="0" xfId="0" applyAlignment="1" applyFill="1" applyFont="1">
      <alignment/>
    </xf>
    <xf borderId="0" fillId="0" fontId="18" numFmtId="164" xfId="0" applyAlignment="1" applyFont="1" applyNumberFormat="1">
      <alignment horizontal="center" vertical="center"/>
    </xf>
    <xf borderId="0" fillId="3" fontId="12" numFmtId="0" xfId="0" applyAlignment="1" applyFont="1">
      <alignment horizontal="left" vertical="top" wrapText="1"/>
    </xf>
    <xf borderId="0" fillId="3" fontId="12" numFmtId="0" xfId="0" applyAlignment="1" applyFont="1">
      <alignment horizontal="left" vertical="top" wrapText="1"/>
    </xf>
    <xf borderId="0" fillId="2" fontId="30" numFmtId="0" xfId="0" applyAlignment="1" applyFont="1">
      <alignment horizontal="left" vertical="center"/>
    </xf>
    <xf borderId="0" fillId="3" fontId="31" numFmtId="0" xfId="0" applyAlignment="1" applyFont="1">
      <alignment horizontal="left" vertical="top" wrapText="1"/>
    </xf>
    <xf borderId="0" fillId="2" fontId="30" numFmtId="165" xfId="0" applyAlignment="1" applyFont="1" applyNumberFormat="1">
      <alignment horizontal="left" vertical="center"/>
    </xf>
    <xf borderId="0" fillId="0" fontId="27" numFmtId="0" xfId="0" applyAlignment="1" applyFont="1">
      <alignment horizontal="left" vertical="top" wrapText="1"/>
    </xf>
    <xf borderId="0" fillId="2" fontId="30" numFmtId="164" xfId="0" applyAlignment="1" applyFont="1" applyNumberFormat="1">
      <alignment horizontal="left" vertical="center"/>
    </xf>
    <xf borderId="0" fillId="2" fontId="32" numFmtId="164" xfId="0" applyAlignment="1" applyFont="1" applyNumberFormat="1">
      <alignment horizontal="left" vertical="center"/>
    </xf>
    <xf borderId="0" fillId="2" fontId="30" numFmtId="164" xfId="0" applyAlignment="1" applyFont="1" applyNumberFormat="1">
      <alignment horizontal="left" vertical="center"/>
    </xf>
    <xf borderId="0" fillId="5" fontId="30" numFmtId="0" xfId="0" applyAlignment="1" applyFont="1">
      <alignment horizontal="left" vertical="center"/>
    </xf>
    <xf borderId="0" fillId="5" fontId="28" numFmtId="0" xfId="0" applyAlignment="1" applyFont="1">
      <alignment horizontal="left" vertical="center"/>
    </xf>
    <xf borderId="0" fillId="0" fontId="6" numFmtId="0" xfId="0" applyAlignment="1" applyFont="1">
      <alignment vertical="top" wrapText="1"/>
    </xf>
    <xf borderId="0" fillId="0" fontId="14" numFmtId="0" xfId="0" applyAlignment="1" applyFont="1">
      <alignment vertical="center"/>
    </xf>
    <xf borderId="0" fillId="0" fontId="28" numFmtId="0" xfId="0" applyAlignment="1" applyFont="1">
      <alignment horizontal="left" vertical="center"/>
    </xf>
    <xf borderId="0" fillId="13" fontId="15" numFmtId="0" xfId="0" applyAlignment="1" applyFill="1" applyFont="1">
      <alignment/>
    </xf>
    <xf borderId="0" fillId="5" fontId="32" numFmtId="0" xfId="0" applyAlignment="1" applyFont="1">
      <alignment horizontal="left" vertical="center"/>
    </xf>
    <xf borderId="0" fillId="14" fontId="33" numFmtId="0" xfId="0" applyAlignment="1" applyFill="1" applyFont="1">
      <alignment/>
    </xf>
    <xf borderId="0" fillId="11" fontId="18" numFmtId="0" xfId="0" applyAlignment="1" applyFont="1">
      <alignment horizontal="right" vertical="center"/>
    </xf>
    <xf borderId="0" fillId="11" fontId="18" numFmtId="164" xfId="0" applyAlignment="1" applyFont="1" applyNumberFormat="1">
      <alignment horizontal="left" vertical="center"/>
    </xf>
    <xf borderId="0" fillId="0" fontId="34" numFmtId="0" xfId="0" applyAlignment="1" applyFont="1">
      <alignment horizontal="center" vertical="center"/>
    </xf>
    <xf borderId="0" fillId="11" fontId="6" numFmtId="164" xfId="0" applyAlignment="1" applyFont="1" applyNumberFormat="1">
      <alignment horizontal="left" vertical="center"/>
    </xf>
    <xf borderId="0" fillId="11" fontId="34" numFmtId="165" xfId="0" applyAlignment="1" applyFont="1" applyNumberFormat="1">
      <alignment horizontal="center" vertical="center"/>
    </xf>
    <xf borderId="0" fillId="11" fontId="6" numFmtId="164" xfId="0" applyAlignment="1" applyFont="1" applyNumberFormat="1">
      <alignment vertical="center"/>
    </xf>
    <xf borderId="0" fillId="0" fontId="34" numFmtId="165" xfId="0" applyAlignment="1" applyFont="1" applyNumberFormat="1">
      <alignment horizontal="center" vertical="center"/>
    </xf>
    <xf borderId="0" fillId="11" fontId="34" numFmtId="164" xfId="0" applyAlignment="1" applyFont="1" applyNumberFormat="1">
      <alignment horizontal="center" vertical="center"/>
    </xf>
    <xf borderId="0" fillId="0" fontId="11" numFmtId="0" xfId="0" applyAlignment="1" applyFont="1">
      <alignment horizontal="left" vertical="top" wrapText="1"/>
    </xf>
    <xf borderId="0" fillId="0" fontId="14" numFmtId="164" xfId="0" applyAlignment="1" applyFont="1" applyNumberFormat="1">
      <alignment horizontal="center" vertical="center"/>
    </xf>
    <xf borderId="0" fillId="15" fontId="30" numFmtId="0" xfId="0" applyAlignment="1" applyFill="1" applyFont="1">
      <alignment horizontal="left" vertical="center"/>
    </xf>
    <xf borderId="0" fillId="5" fontId="6" numFmtId="0" xfId="0" applyAlignment="1" applyFont="1">
      <alignment horizontal="left" vertical="center"/>
    </xf>
    <xf borderId="0" fillId="5" fontId="6" numFmtId="165" xfId="0" applyAlignment="1" applyFont="1" applyNumberFormat="1">
      <alignment horizontal="left" vertical="center"/>
    </xf>
    <xf borderId="0" fillId="2" fontId="35" numFmtId="0" xfId="0" applyAlignment="1" applyFont="1">
      <alignment horizontal="left" vertical="center"/>
    </xf>
    <xf borderId="0" fillId="4" fontId="36" numFmtId="0" xfId="0" applyAlignment="1" applyFont="1">
      <alignment horizontal="left" vertical="top" wrapText="1"/>
    </xf>
    <xf borderId="0" fillId="2" fontId="35" numFmtId="165" xfId="0" applyAlignment="1" applyFont="1" applyNumberFormat="1">
      <alignment horizontal="left" vertical="center"/>
    </xf>
    <xf borderId="0" fillId="5" fontId="6" numFmtId="164" xfId="0" applyAlignment="1" applyFont="1" applyNumberFormat="1">
      <alignment horizontal="left" vertical="center"/>
    </xf>
    <xf borderId="0" fillId="5" fontId="6" numFmtId="165" xfId="0" applyAlignment="1" applyFont="1" applyNumberFormat="1">
      <alignment horizontal="left" vertical="center"/>
    </xf>
    <xf borderId="0" fillId="5" fontId="6" numFmtId="164" xfId="0" applyAlignment="1" applyFont="1" applyNumberFormat="1">
      <alignment horizontal="left" vertical="center"/>
    </xf>
    <xf borderId="0" fillId="5" fontId="18" numFmtId="164" xfId="0" applyAlignment="1" applyFont="1" applyNumberFormat="1">
      <alignment horizontal="left" vertical="center"/>
    </xf>
    <xf borderId="0" fillId="5" fontId="6" numFmtId="164" xfId="0" applyAlignment="1" applyFont="1" applyNumberFormat="1">
      <alignment vertical="center"/>
    </xf>
    <xf borderId="0" fillId="2" fontId="35" numFmtId="164" xfId="0" applyAlignment="1" applyFont="1" applyNumberFormat="1">
      <alignment horizontal="left" vertical="center"/>
    </xf>
    <xf borderId="0" fillId="0" fontId="6" numFmtId="164" xfId="0" applyAlignment="1" applyFont="1" applyNumberFormat="1">
      <alignment vertical="center"/>
    </xf>
    <xf borderId="0" fillId="3" fontId="6" numFmtId="0" xfId="0" applyAlignment="1" applyFont="1">
      <alignment horizontal="left" vertical="top" wrapText="1"/>
    </xf>
    <xf borderId="0" fillId="0" fontId="37" numFmtId="0" xfId="0" applyAlignment="1" applyFont="1">
      <alignment horizontal="left" vertical="center"/>
    </xf>
    <xf borderId="0" fillId="3" fontId="6" numFmtId="0" xfId="0" applyAlignment="1" applyFont="1">
      <alignment horizontal="left" vertical="top" wrapText="1"/>
    </xf>
    <xf borderId="0" fillId="0" fontId="20" numFmtId="0" xfId="0" applyAlignment="1" applyFont="1">
      <alignment horizontal="left" vertical="center"/>
    </xf>
    <xf borderId="0" fillId="3" fontId="11" numFmtId="0" xfId="0" applyAlignment="1" applyFont="1">
      <alignment horizontal="left" vertical="top" wrapText="1"/>
    </xf>
    <xf borderId="0" fillId="0" fontId="38" numFmtId="0" xfId="0" applyAlignment="1" applyFont="1">
      <alignment horizontal="left" vertical="center"/>
    </xf>
    <xf borderId="0" fillId="0" fontId="20" numFmtId="165" xfId="0" applyAlignment="1" applyFont="1" applyNumberFormat="1">
      <alignment horizontal="left" vertical="center"/>
    </xf>
    <xf borderId="0" fillId="0" fontId="20" numFmtId="164" xfId="0" applyAlignment="1" applyFont="1" applyNumberFormat="1">
      <alignment horizontal="left" vertical="center"/>
    </xf>
    <xf borderId="0" fillId="2" fontId="39" numFmtId="164" xfId="0" applyAlignment="1" applyFont="1" applyNumberFormat="1">
      <alignment horizontal="left" vertical="center"/>
    </xf>
    <xf borderId="0" fillId="2" fontId="35" numFmtId="164" xfId="0" applyAlignment="1" applyFont="1" applyNumberFormat="1">
      <alignment horizontal="left" vertical="center"/>
    </xf>
    <xf borderId="0" fillId="0" fontId="20" numFmtId="165" xfId="0" applyAlignment="1" applyFont="1" applyNumberFormat="1">
      <alignment horizontal="left" vertical="center"/>
    </xf>
    <xf borderId="0" fillId="15" fontId="35" numFmtId="0" xfId="0" applyAlignment="1" applyFont="1">
      <alignment horizontal="left" vertical="center"/>
    </xf>
    <xf borderId="0" fillId="0" fontId="20" numFmtId="164" xfId="0" applyAlignment="1" applyFont="1" applyNumberFormat="1">
      <alignment horizontal="left" vertical="center"/>
    </xf>
    <xf borderId="0" fillId="0" fontId="40" numFmtId="0" xfId="0" applyAlignment="1" applyFont="1">
      <alignment horizontal="left" vertical="center"/>
    </xf>
    <xf borderId="0" fillId="0" fontId="41" numFmtId="164" xfId="0" applyAlignment="1" applyFont="1" applyNumberFormat="1">
      <alignment horizontal="left" vertical="center"/>
    </xf>
    <xf borderId="0" fillId="0" fontId="42" numFmtId="164" xfId="0" applyAlignment="1" applyFont="1" applyNumberFormat="1">
      <alignment horizontal="left" vertical="center"/>
    </xf>
    <xf borderId="0" fillId="0" fontId="43" numFmtId="164" xfId="0" applyAlignment="1" applyFont="1" applyNumberFormat="1">
      <alignment horizontal="left" vertical="center"/>
    </xf>
    <xf borderId="0" fillId="5" fontId="44" numFmtId="0" xfId="0" applyAlignment="1" applyFont="1">
      <alignment/>
    </xf>
    <xf borderId="0" fillId="0" fontId="45" numFmtId="0" xfId="0" applyAlignment="1" applyFont="1">
      <alignment horizontal="left" vertical="center"/>
    </xf>
    <xf borderId="0" fillId="5" fontId="10" numFmtId="0" xfId="0" applyAlignment="1" applyFont="1">
      <alignment horizontal="left" vertical="center"/>
    </xf>
    <xf borderId="0" fillId="5" fontId="10" numFmtId="165" xfId="0" applyAlignment="1" applyFont="1" applyNumberFormat="1">
      <alignment horizontal="left" vertical="center"/>
    </xf>
    <xf borderId="0" fillId="5" fontId="10" numFmtId="164" xfId="0" applyAlignment="1" applyFont="1" applyNumberFormat="1">
      <alignment horizontal="left" vertical="center"/>
    </xf>
    <xf borderId="0" fillId="5" fontId="10" numFmtId="165" xfId="0" applyAlignment="1" applyFont="1" applyNumberFormat="1">
      <alignment horizontal="left" vertical="center"/>
    </xf>
    <xf borderId="0" fillId="5" fontId="10" numFmtId="164" xfId="0" applyAlignment="1" applyFont="1" applyNumberFormat="1">
      <alignment horizontal="left" vertical="center"/>
    </xf>
    <xf borderId="0" fillId="5" fontId="42" numFmtId="164" xfId="0" applyAlignment="1" applyFont="1" applyNumberFormat="1">
      <alignment horizontal="left" vertical="center"/>
    </xf>
    <xf borderId="0" fillId="14" fontId="14" numFmtId="0" xfId="0" applyAlignment="1" applyFont="1">
      <alignment horizontal="right" vertical="center"/>
    </xf>
    <xf borderId="0" fillId="14" fontId="14" numFmtId="164" xfId="0" applyAlignment="1" applyFont="1" applyNumberFormat="1">
      <alignment horizontal="left" vertical="center"/>
    </xf>
    <xf borderId="0" fillId="5" fontId="10" numFmtId="164" xfId="0" applyAlignment="1" applyFont="1" applyNumberFormat="1">
      <alignment vertical="center"/>
    </xf>
    <xf borderId="0" fillId="0" fontId="10" numFmtId="164" xfId="0" applyAlignment="1" applyFont="1" applyNumberFormat="1">
      <alignment vertical="center"/>
    </xf>
    <xf borderId="0" fillId="14" fontId="15" numFmtId="164" xfId="0" applyAlignment="1" applyFont="1" applyNumberFormat="1">
      <alignment horizontal="left" vertical="center"/>
    </xf>
    <xf borderId="0" fillId="5" fontId="22" numFmtId="164" xfId="0" applyAlignment="1" applyFont="1" applyNumberFormat="1">
      <alignment horizontal="left" vertical="center"/>
    </xf>
    <xf borderId="0" fillId="11" fontId="15" numFmtId="164" xfId="0" applyAlignment="1" applyFont="1" applyNumberFormat="1">
      <alignment horizontal="left" vertical="center"/>
    </xf>
    <xf borderId="0" fillId="11" fontId="15" numFmtId="164" xfId="0" applyAlignment="1" applyFont="1" applyNumberFormat="1">
      <alignment vertical="center"/>
    </xf>
    <xf borderId="0" fillId="5" fontId="18" numFmtId="164" xfId="0" applyAlignment="1" applyFont="1" applyNumberFormat="1">
      <alignment vertical="center"/>
    </xf>
    <xf borderId="0" fillId="0" fontId="18" numFmtId="164" xfId="0" applyAlignment="1" applyFont="1" applyNumberFormat="1">
      <alignment vertical="center"/>
    </xf>
    <xf borderId="0" fillId="0" fontId="46" numFmtId="0" xfId="0" applyAlignment="1" applyFont="1">
      <alignment horizontal="left" vertical="center"/>
    </xf>
    <xf borderId="0" fillId="5" fontId="20" numFmtId="0" xfId="0" applyAlignment="1" applyFont="1">
      <alignment horizontal="left" vertical="center"/>
    </xf>
    <xf borderId="0" fillId="0" fontId="47" numFmtId="0" xfId="0" applyAlignment="1" applyFont="1">
      <alignment horizontal="left" vertical="center"/>
    </xf>
    <xf borderId="0" fillId="0" fontId="29" numFmtId="165" xfId="0" applyAlignment="1" applyFont="1" applyNumberFormat="1">
      <alignment horizontal="right" vertical="center"/>
    </xf>
    <xf borderId="0" fillId="0" fontId="29" numFmtId="164" xfId="0" applyAlignment="1" applyFont="1" applyNumberFormat="1">
      <alignment horizontal="left" vertical="center"/>
    </xf>
    <xf borderId="0" fillId="0" fontId="29" numFmtId="165" xfId="0" applyAlignment="1" applyFont="1" applyNumberFormat="1">
      <alignment horizontal="left" vertical="center"/>
    </xf>
    <xf borderId="0" fillId="0" fontId="29" numFmtId="165" xfId="0" applyAlignment="1" applyFont="1" applyNumberFormat="1">
      <alignment horizontal="left" vertical="center"/>
    </xf>
    <xf borderId="0" fillId="0" fontId="48" numFmtId="164" xfId="0" applyAlignment="1" applyFont="1" applyNumberFormat="1">
      <alignment horizontal="left" vertical="center"/>
    </xf>
    <xf borderId="0" fillId="5" fontId="20" numFmtId="165" xfId="0" applyAlignment="1" applyFont="1" applyNumberFormat="1">
      <alignment horizontal="left" vertical="center"/>
    </xf>
    <xf borderId="0" fillId="0" fontId="34" numFmtId="164" xfId="0" applyAlignment="1" applyFont="1" applyNumberFormat="1">
      <alignment horizontal="left" vertical="center"/>
    </xf>
    <xf borderId="0" fillId="5" fontId="20" numFmtId="164" xfId="0" applyAlignment="1" applyFont="1" applyNumberFormat="1">
      <alignment horizontal="left" vertical="center"/>
    </xf>
    <xf borderId="0" fillId="0" fontId="29" numFmtId="164" xfId="0" applyAlignment="1" applyFont="1" applyNumberFormat="1">
      <alignment vertical="center"/>
    </xf>
    <xf borderId="0" fillId="5" fontId="20" numFmtId="165" xfId="0" applyAlignment="1" applyFont="1" applyNumberFormat="1">
      <alignment horizontal="left" vertical="center"/>
    </xf>
    <xf borderId="0" fillId="0" fontId="29" numFmtId="0" xfId="0" applyAlignment="1" applyFont="1">
      <alignment horizontal="left" vertical="center"/>
    </xf>
    <xf borderId="0" fillId="5" fontId="20" numFmtId="164" xfId="0" applyAlignment="1" applyFont="1" applyNumberFormat="1">
      <alignment horizontal="left" vertical="center"/>
    </xf>
    <xf borderId="0" fillId="8" fontId="48" numFmtId="164" xfId="0" applyAlignment="1" applyFont="1" applyNumberFormat="1">
      <alignment horizontal="left" vertical="center"/>
    </xf>
    <xf borderId="0" fillId="0" fontId="42" numFmtId="0" xfId="0" applyAlignment="1" applyFont="1">
      <alignment horizontal="left"/>
    </xf>
    <xf borderId="0" fillId="0" fontId="34" numFmtId="164" xfId="0" applyAlignment="1" applyFont="1" applyNumberFormat="1">
      <alignment vertical="center"/>
    </xf>
    <xf borderId="0" fillId="0" fontId="49" numFmtId="0" xfId="0" applyAlignment="1" applyFont="1">
      <alignment horizontal="left"/>
    </xf>
    <xf borderId="0" fillId="4" fontId="46" numFmtId="0" xfId="0" applyAlignment="1" applyFont="1">
      <alignment vertical="center"/>
    </xf>
    <xf borderId="0" fillId="4" fontId="23" numFmtId="0" xfId="0" applyAlignment="1" applyFont="1">
      <alignment vertical="center"/>
    </xf>
    <xf borderId="0" fillId="0" fontId="50" numFmtId="164" xfId="0" applyAlignment="1" applyFont="1" applyNumberFormat="1">
      <alignment horizontal="left" vertical="center"/>
    </xf>
    <xf borderId="0" fillId="4" fontId="51" numFmtId="0" xfId="0" applyAlignment="1" applyFont="1">
      <alignment vertical="center"/>
    </xf>
    <xf borderId="0" fillId="4" fontId="29" numFmtId="4" xfId="0" applyAlignment="1" applyFont="1" applyNumberFormat="1">
      <alignment horizontal="right" vertical="center"/>
    </xf>
    <xf borderId="0" fillId="0" fontId="37" numFmtId="164" xfId="0" applyAlignment="1" applyFont="1" applyNumberFormat="1">
      <alignment vertical="center"/>
    </xf>
    <xf borderId="0" fillId="4" fontId="29" numFmtId="164" xfId="0" applyAlignment="1" applyFont="1" applyNumberFormat="1">
      <alignment vertical="center"/>
    </xf>
    <xf borderId="0" fillId="5" fontId="52" numFmtId="0" xfId="0" applyAlignment="1" applyFont="1">
      <alignment horizontal="left" vertical="center"/>
    </xf>
    <xf borderId="0" fillId="4" fontId="29" numFmtId="165" xfId="0" applyAlignment="1" applyFont="1" applyNumberFormat="1">
      <alignment vertical="center"/>
    </xf>
    <xf borderId="0" fillId="4" fontId="29" numFmtId="165" xfId="0" applyAlignment="1" applyFont="1" applyNumberFormat="1">
      <alignment horizontal="left" vertical="center"/>
    </xf>
    <xf borderId="0" fillId="4" fontId="29" numFmtId="164" xfId="0" applyAlignment="1" applyFont="1" applyNumberFormat="1">
      <alignment horizontal="left" vertical="center"/>
    </xf>
    <xf borderId="0" fillId="5" fontId="22" numFmtId="164" xfId="0" applyAlignment="1" applyFont="1" applyNumberFormat="1">
      <alignment horizontal="left" vertical="center"/>
    </xf>
    <xf borderId="0" fillId="4" fontId="34" numFmtId="164" xfId="0" applyAlignment="1" applyFont="1" applyNumberFormat="1">
      <alignment horizontal="left" vertical="center"/>
    </xf>
    <xf borderId="0" fillId="5" fontId="18" numFmtId="0" xfId="0" applyAlignment="1" applyFont="1">
      <alignment horizontal="right" vertical="center"/>
    </xf>
    <xf borderId="0" fillId="5" fontId="18" numFmtId="164" xfId="0" applyAlignment="1" applyFont="1" applyNumberFormat="1">
      <alignment horizontal="left" vertical="center"/>
    </xf>
    <xf borderId="0" fillId="4" fontId="29" numFmtId="164" xfId="0" applyAlignment="1" applyFont="1" applyNumberFormat="1">
      <alignment horizontal="left" vertical="center"/>
    </xf>
    <xf borderId="0" fillId="4" fontId="23" numFmtId="164" xfId="0" applyAlignment="1" applyFont="1" applyNumberFormat="1">
      <alignment horizontal="left" vertical="center"/>
    </xf>
    <xf borderId="0" fillId="4" fontId="15" numFmtId="164" xfId="0" applyAlignment="1" applyFont="1" applyNumberFormat="1">
      <alignment vertical="center"/>
    </xf>
    <xf borderId="0" fillId="15" fontId="30" numFmtId="0" xfId="0" applyAlignment="1" applyFont="1">
      <alignment horizontal="left" vertical="center"/>
    </xf>
    <xf borderId="0" fillId="0" fontId="29" numFmtId="164" xfId="0" applyAlignment="1" applyFont="1" applyNumberFormat="1">
      <alignment horizontal="left" vertical="center"/>
    </xf>
    <xf borderId="0" fillId="6" fontId="28" numFmtId="0" xfId="0" applyAlignment="1" applyFont="1">
      <alignment horizontal="left" vertical="center"/>
    </xf>
    <xf borderId="0" fillId="0" fontId="53" numFmtId="0" xfId="0" applyAlignment="1" applyFont="1">
      <alignment horizontal="left"/>
    </xf>
    <xf borderId="0" fillId="6" fontId="6" numFmtId="165" xfId="0" applyAlignment="1" applyFont="1" applyNumberFormat="1">
      <alignment horizontal="left" vertical="center"/>
    </xf>
    <xf borderId="0" fillId="6" fontId="6" numFmtId="164" xfId="0" applyAlignment="1" applyFont="1" applyNumberFormat="1">
      <alignment horizontal="left" vertical="center"/>
    </xf>
    <xf borderId="0" fillId="0" fontId="29" numFmtId="0" xfId="0" applyAlignment="1" applyFont="1">
      <alignment horizontal="left"/>
    </xf>
    <xf borderId="0" fillId="0" fontId="54" numFmtId="0" xfId="0" applyAlignment="1" applyFont="1">
      <alignment horizontal="left"/>
    </xf>
    <xf borderId="0" fillId="0" fontId="29" numFmtId="165" xfId="0" applyAlignment="1" applyFont="1" applyNumberFormat="1">
      <alignment/>
    </xf>
    <xf borderId="0" fillId="6" fontId="55" numFmtId="165" xfId="0" applyAlignment="1" applyFont="1" applyNumberFormat="1">
      <alignment horizontal="left"/>
    </xf>
    <xf borderId="0" fillId="0" fontId="29" numFmtId="164" xfId="0" applyAlignment="1" applyFont="1" applyNumberFormat="1">
      <alignment/>
    </xf>
    <xf borderId="0" fillId="0" fontId="29" numFmtId="164" xfId="0" applyAlignment="1" applyFont="1" applyNumberFormat="1">
      <alignment/>
    </xf>
    <xf borderId="0" fillId="0" fontId="29" numFmtId="165" xfId="0" applyAlignment="1" applyFont="1" applyNumberFormat="1">
      <alignment/>
    </xf>
    <xf borderId="0" fillId="0" fontId="29" numFmtId="165" xfId="0" applyAlignment="1" applyFont="1" applyNumberFormat="1">
      <alignment horizontal="left"/>
    </xf>
    <xf borderId="0" fillId="6" fontId="20" numFmtId="164" xfId="0" applyAlignment="1" applyFont="1" applyNumberFormat="1">
      <alignment horizontal="left" vertical="center"/>
    </xf>
    <xf borderId="0" fillId="6" fontId="18" numFmtId="164" xfId="0" applyAlignment="1" applyFont="1" applyNumberFormat="1">
      <alignment horizontal="left" vertical="center"/>
    </xf>
    <xf borderId="0" fillId="6" fontId="6" numFmtId="164" xfId="0" applyAlignment="1" applyFont="1" applyNumberFormat="1">
      <alignment vertical="center"/>
    </xf>
    <xf borderId="0" fillId="0" fontId="29" numFmtId="164" xfId="0" applyAlignment="1" applyFont="1" applyNumberFormat="1">
      <alignment horizontal="left"/>
    </xf>
    <xf borderId="0" fillId="0" fontId="3" numFmtId="164" xfId="0" applyAlignment="1" applyFont="1" applyNumberFormat="1">
      <alignment/>
    </xf>
    <xf borderId="0" fillId="8" fontId="18" numFmtId="0" xfId="0" applyFont="1"/>
    <xf borderId="0" fillId="8" fontId="22" numFmtId="0" xfId="0" applyAlignment="1" applyFont="1">
      <alignment/>
    </xf>
    <xf borderId="0" fillId="8" fontId="22" numFmtId="0" xfId="0" applyAlignment="1" applyFont="1">
      <alignment/>
    </xf>
    <xf borderId="0" fillId="0" fontId="14" numFmtId="164" xfId="0" applyAlignment="1" applyFont="1" applyNumberFormat="1">
      <alignment vertical="center"/>
    </xf>
    <xf borderId="0" fillId="8" fontId="22" numFmtId="165" xfId="0" applyAlignment="1" applyFont="1" applyNumberFormat="1">
      <alignment/>
    </xf>
    <xf borderId="0" fillId="0" fontId="23" numFmtId="165" xfId="0" applyAlignment="1" applyFont="1" applyNumberFormat="1">
      <alignment horizontal="right" vertical="center"/>
    </xf>
    <xf borderId="0" fillId="8" fontId="22" numFmtId="164" xfId="0" applyAlignment="1" applyFont="1" applyNumberFormat="1">
      <alignment/>
    </xf>
    <xf borderId="0" fillId="0" fontId="23" numFmtId="165" xfId="0" applyAlignment="1" applyFont="1" applyNumberFormat="1">
      <alignment horizontal="left" vertical="center"/>
    </xf>
    <xf borderId="0" fillId="8" fontId="22" numFmtId="164" xfId="0" applyAlignment="1" applyFont="1" applyNumberFormat="1">
      <alignment/>
    </xf>
    <xf borderId="0" fillId="0" fontId="15" numFmtId="164" xfId="0" applyAlignment="1" applyFont="1" applyNumberFormat="1">
      <alignment horizontal="left" vertical="center"/>
    </xf>
    <xf borderId="0" fillId="5" fontId="8" numFmtId="0" xfId="0" applyFont="1"/>
    <xf borderId="0" fillId="0" fontId="15" numFmtId="165" xfId="0" applyAlignment="1" applyFont="1" applyNumberFormat="1">
      <alignment horizontal="left" vertical="center"/>
    </xf>
    <xf borderId="0" fillId="0" fontId="15" numFmtId="165" xfId="0" applyAlignment="1" applyFont="1" applyNumberFormat="1">
      <alignment horizontal="left" vertical="center"/>
    </xf>
    <xf borderId="0" fillId="0" fontId="37" numFmtId="0" xfId="0" applyAlignment="1" applyFont="1">
      <alignment horizontal="left" vertical="center"/>
    </xf>
    <xf borderId="0" fillId="0" fontId="15" numFmtId="164" xfId="0" applyAlignment="1" applyFont="1" applyNumberFormat="1">
      <alignment horizontal="left" vertical="center"/>
    </xf>
    <xf borderId="0" fillId="0" fontId="56" numFmtId="0" xfId="0" applyAlignment="1" applyFont="1">
      <alignment horizontal="left" vertical="center"/>
    </xf>
    <xf borderId="0" fillId="0" fontId="40" numFmtId="164" xfId="0" applyAlignment="1" applyFont="1" applyNumberFormat="1">
      <alignment horizontal="left" vertical="center"/>
    </xf>
    <xf borderId="0" fillId="4" fontId="57" numFmtId="165" xfId="0" applyAlignment="1" applyFont="1" applyNumberFormat="1">
      <alignment horizontal="left"/>
    </xf>
    <xf borderId="0" fillId="0" fontId="23" numFmtId="164" xfId="0" applyAlignment="1" applyFont="1" applyNumberFormat="1">
      <alignment horizontal="left" vertical="center"/>
    </xf>
    <xf borderId="0" fillId="0" fontId="37" numFmtId="164" xfId="0" applyAlignment="1" applyFont="1" applyNumberFormat="1">
      <alignment horizontal="left" vertical="center"/>
    </xf>
    <xf borderId="0" fillId="11" fontId="14" numFmtId="0" xfId="0" applyAlignment="1" applyFont="1">
      <alignment horizontal="right" vertical="center"/>
    </xf>
    <xf borderId="0" fillId="0" fontId="20" numFmtId="164" xfId="0" applyAlignment="1" applyFont="1" applyNumberFormat="1">
      <alignment vertical="center"/>
    </xf>
    <xf borderId="0" fillId="11" fontId="14" numFmtId="164" xfId="0" applyAlignment="1" applyFont="1" applyNumberFormat="1">
      <alignment horizontal="left" vertical="center"/>
    </xf>
    <xf borderId="0" fillId="15" fontId="6" numFmtId="0" xfId="0" applyFont="1"/>
    <xf borderId="0" fillId="15" fontId="35" numFmtId="0" xfId="0" applyAlignment="1" applyFont="1">
      <alignment horizontal="left" vertical="center"/>
    </xf>
    <xf borderId="0" fillId="5" fontId="8" numFmtId="0" xfId="0" applyAlignment="1" applyFont="1">
      <alignment/>
    </xf>
    <xf borderId="0" fillId="8" fontId="34" numFmtId="0" xfId="0" applyAlignment="1" applyFont="1">
      <alignment horizontal="left" vertical="center"/>
    </xf>
    <xf borderId="0" fillId="15" fontId="24" numFmtId="0" xfId="0" applyAlignment="1" applyFont="1">
      <alignment/>
    </xf>
    <xf borderId="0" fillId="8" fontId="29" numFmtId="0" xfId="0" applyAlignment="1" applyFont="1">
      <alignment horizontal="left" vertical="center"/>
    </xf>
    <xf borderId="0" fillId="0" fontId="24" numFmtId="0" xfId="0" applyAlignment="1" applyFont="1">
      <alignment/>
    </xf>
    <xf borderId="0" fillId="8" fontId="29" numFmtId="0" xfId="0" applyAlignment="1" applyFont="1">
      <alignment horizontal="left"/>
    </xf>
    <xf borderId="0" fillId="3" fontId="9" numFmtId="0" xfId="0" applyAlignment="1" applyFont="1">
      <alignment/>
    </xf>
    <xf borderId="0" fillId="3" fontId="6" numFmtId="0" xfId="0" applyFont="1"/>
    <xf borderId="0" fillId="0" fontId="6" numFmtId="0" xfId="0" applyAlignment="1" applyFont="1">
      <alignment/>
    </xf>
    <xf borderId="0" fillId="4" fontId="58" numFmtId="165" xfId="0" applyAlignment="1" applyFont="1" applyNumberFormat="1">
      <alignment horizontal="left"/>
    </xf>
    <xf borderId="0" fillId="0" fontId="37" numFmtId="164" xfId="0" applyAlignment="1" applyFont="1" applyNumberFormat="1">
      <alignment horizontal="left" vertical="center"/>
    </xf>
    <xf borderId="0" fillId="0" fontId="59" numFmtId="0" xfId="0" applyAlignment="1" applyFont="1">
      <alignment/>
    </xf>
    <xf borderId="0" fillId="0" fontId="6" numFmtId="0" xfId="0" applyAlignment="1" applyFont="1">
      <alignment horizontal="right"/>
    </xf>
    <xf borderId="0" fillId="5" fontId="10" numFmtId="0" xfId="0" applyAlignment="1" applyFont="1">
      <alignment horizontal="left" vertical="center"/>
    </xf>
    <xf borderId="0" fillId="0" fontId="60" numFmtId="0" xfId="0" applyAlignment="1" applyFont="1">
      <alignment/>
    </xf>
    <xf borderId="0" fillId="5" fontId="55" numFmtId="165" xfId="0" applyAlignment="1" applyFont="1" applyNumberFormat="1">
      <alignment horizontal="left"/>
    </xf>
    <xf borderId="0" fillId="0" fontId="61" numFmtId="0" xfId="0" applyAlignment="1" applyFont="1">
      <alignment/>
    </xf>
    <xf borderId="0" fillId="5" fontId="28" numFmtId="164" xfId="0" applyAlignment="1" applyFont="1" applyNumberFormat="1">
      <alignment horizontal="left" vertical="center"/>
    </xf>
    <xf borderId="0" fillId="0" fontId="60" numFmtId="0" xfId="0" applyAlignment="1" applyFont="1">
      <alignment horizontal="right"/>
    </xf>
    <xf borderId="0" fillId="5" fontId="55" numFmtId="164" xfId="0" applyAlignment="1" applyFont="1" applyNumberFormat="1">
      <alignment/>
    </xf>
    <xf borderId="0" fillId="5" fontId="55" numFmtId="164" xfId="0" applyFont="1" applyNumberFormat="1"/>
    <xf borderId="0" fillId="0" fontId="20" numFmtId="0" xfId="0" applyAlignment="1" applyFont="1">
      <alignment/>
    </xf>
    <xf borderId="0" fillId="5" fontId="20" numFmtId="164" xfId="0" applyAlignment="1" applyFont="1" applyNumberFormat="1">
      <alignment vertical="center"/>
    </xf>
    <xf borderId="0" fillId="8" fontId="29" numFmtId="165" xfId="0" applyAlignment="1" applyFont="1" applyNumberFormat="1">
      <alignment horizontal="left" vertical="center"/>
    </xf>
    <xf borderId="0" fillId="4" fontId="62" numFmtId="0" xfId="0" applyAlignment="1" applyFont="1">
      <alignment/>
    </xf>
    <xf borderId="0" fillId="8" fontId="29" numFmtId="164" xfId="0" applyAlignment="1" applyFont="1" applyNumberFormat="1">
      <alignment horizontal="left" vertical="center"/>
    </xf>
    <xf borderId="0" fillId="0" fontId="63" numFmtId="0" xfId="0" applyAlignment="1" applyFont="1">
      <alignment/>
    </xf>
    <xf borderId="0" fillId="6" fontId="29" numFmtId="165" xfId="0" applyAlignment="1" applyFont="1" applyNumberFormat="1">
      <alignment horizontal="left" vertical="center"/>
    </xf>
    <xf borderId="0" fillId="0" fontId="20" numFmtId="0" xfId="0" applyAlignment="1" applyFont="1">
      <alignment horizontal="right"/>
    </xf>
    <xf borderId="0" fillId="8" fontId="29" numFmtId="164" xfId="0" applyAlignment="1" applyFont="1" applyNumberFormat="1">
      <alignment horizontal="left" vertical="center"/>
    </xf>
    <xf borderId="0" fillId="0" fontId="9" numFmtId="0" xfId="0" applyAlignment="1" applyFont="1">
      <alignment/>
    </xf>
    <xf borderId="0" fillId="8" fontId="34" numFmtId="164" xfId="0" applyAlignment="1" applyFont="1" applyNumberFormat="1">
      <alignment horizontal="left" vertical="center"/>
    </xf>
    <xf borderId="0" fillId="5" fontId="64" numFmtId="0" xfId="0" applyAlignment="1" applyFont="1">
      <alignment horizontal="left" vertical="center"/>
    </xf>
    <xf borderId="0" fillId="0" fontId="65" numFmtId="164" xfId="0" applyFont="1" applyNumberFormat="1"/>
    <xf borderId="0" fillId="0" fontId="43" numFmtId="164" xfId="0" applyAlignment="1" applyFont="1" applyNumberFormat="1">
      <alignment vertical="center"/>
    </xf>
    <xf borderId="0" fillId="5" fontId="18" numFmtId="0" xfId="0" applyAlignment="1" applyFont="1">
      <alignment horizontal="left" vertical="center"/>
    </xf>
    <xf borderId="0" fillId="0" fontId="34" numFmtId="0" xfId="0" applyAlignment="1" applyFont="1">
      <alignment horizontal="left" vertical="center"/>
    </xf>
    <xf borderId="0" fillId="5" fontId="66" numFmtId="0" xfId="0" applyAlignment="1" applyFont="1">
      <alignment horizontal="left" vertical="center"/>
    </xf>
    <xf borderId="0" fillId="0" fontId="29" numFmtId="0" xfId="0" applyAlignment="1" applyFont="1">
      <alignment horizontal="left" vertical="center"/>
    </xf>
    <xf borderId="0" fillId="5" fontId="67" numFmtId="164" xfId="0" applyAlignment="1" applyFont="1" applyNumberFormat="1">
      <alignment horizontal="left" vertical="center"/>
    </xf>
    <xf borderId="0" fillId="15" fontId="8" numFmtId="0" xfId="0" applyAlignment="1" applyFont="1">
      <alignment horizontal="left"/>
    </xf>
    <xf borderId="0" fillId="5" fontId="18" numFmtId="0" xfId="0" applyAlignment="1" applyFont="1">
      <alignment vertical="center"/>
    </xf>
    <xf borderId="1" fillId="0" fontId="6" numFmtId="0" xfId="0" applyAlignment="1" applyBorder="1" applyFont="1">
      <alignment horizontal="center"/>
    </xf>
    <xf borderId="0" fillId="5" fontId="68" numFmtId="0" xfId="0" applyAlignment="1" applyFont="1">
      <alignment vertical="center"/>
    </xf>
    <xf borderId="2" fillId="0" fontId="6" numFmtId="0" xfId="0" applyBorder="1" applyFont="1"/>
    <xf borderId="0" fillId="5" fontId="6" numFmtId="165" xfId="0" applyAlignment="1" applyFont="1" applyNumberFormat="1">
      <alignment vertical="center"/>
    </xf>
    <xf borderId="3" fillId="0" fontId="6" numFmtId="0" xfId="0" applyBorder="1" applyFont="1"/>
    <xf borderId="0" fillId="5" fontId="18" numFmtId="0" xfId="0" applyAlignment="1" applyFont="1">
      <alignment vertical="center"/>
    </xf>
    <xf borderId="0" fillId="0" fontId="46" numFmtId="164" xfId="0" applyAlignment="1" applyFont="1" applyNumberFormat="1">
      <alignment horizontal="left" vertical="center"/>
    </xf>
    <xf borderId="0" fillId="5" fontId="6" numFmtId="0" xfId="0" applyAlignment="1" applyFont="1">
      <alignment vertical="center"/>
    </xf>
    <xf borderId="1" fillId="5" fontId="8" numFmtId="0" xfId="0" applyAlignment="1" applyBorder="1" applyFont="1">
      <alignment/>
    </xf>
    <xf borderId="0" fillId="5" fontId="69" numFmtId="0" xfId="0" applyAlignment="1" applyFont="1">
      <alignment vertical="center"/>
    </xf>
    <xf borderId="2" fillId="5" fontId="8" numFmtId="0" xfId="0" applyAlignment="1" applyBorder="1" applyFont="1">
      <alignment/>
    </xf>
    <xf borderId="0" fillId="0" fontId="34" numFmtId="0" xfId="0" applyAlignment="1" applyFont="1">
      <alignment vertical="center"/>
    </xf>
    <xf borderId="0" fillId="0" fontId="44" numFmtId="0" xfId="0" applyAlignment="1" applyFont="1">
      <alignment horizontal="left" vertical="center"/>
    </xf>
    <xf borderId="0" fillId="0" fontId="70" numFmtId="0" xfId="0" applyAlignment="1" applyFont="1">
      <alignment horizontal="left" vertical="center"/>
    </xf>
    <xf borderId="0" fillId="0" fontId="70" numFmtId="0" xfId="0" applyAlignment="1" applyFont="1">
      <alignment horizontal="left" vertical="center"/>
    </xf>
    <xf borderId="1" fillId="12" fontId="8" numFmtId="0" xfId="0" applyAlignment="1" applyBorder="1" applyFont="1">
      <alignment/>
    </xf>
    <xf borderId="3" fillId="12" fontId="8" numFmtId="0" xfId="0" applyAlignment="1" applyBorder="1" applyFont="1">
      <alignment/>
    </xf>
    <xf borderId="2" fillId="12" fontId="8" numFmtId="0" xfId="0" applyAlignment="1" applyBorder="1" applyFont="1">
      <alignment/>
    </xf>
    <xf borderId="0" fillId="0" fontId="70" numFmtId="165" xfId="0" applyAlignment="1" applyFont="1" applyNumberFormat="1">
      <alignment vertical="center"/>
    </xf>
    <xf borderId="0" fillId="0" fontId="29" numFmtId="0" xfId="0" applyAlignment="1" applyFont="1">
      <alignment vertical="center"/>
    </xf>
    <xf borderId="0" fillId="0" fontId="29" numFmtId="165" xfId="0" applyAlignment="1" applyFont="1" applyNumberFormat="1">
      <alignment vertical="center"/>
    </xf>
    <xf borderId="0" fillId="0" fontId="34" numFmtId="0" xfId="0" applyAlignment="1" applyFont="1">
      <alignment vertical="center"/>
    </xf>
    <xf borderId="0" fillId="0" fontId="29" numFmtId="0" xfId="0" applyAlignment="1" applyFont="1">
      <alignment vertical="center"/>
    </xf>
    <xf borderId="0" fillId="0" fontId="70" numFmtId="164" xfId="0" applyAlignment="1" applyFont="1" applyNumberFormat="1">
      <alignment horizontal="left" vertical="center"/>
    </xf>
    <xf borderId="0" fillId="0" fontId="29" numFmtId="4" xfId="0" applyAlignment="1" applyFont="1" applyNumberFormat="1">
      <alignment vertical="center"/>
    </xf>
    <xf borderId="0" fillId="0" fontId="70" numFmtId="164" xfId="0" applyAlignment="1" applyFont="1" applyNumberFormat="1">
      <alignment horizontal="left" vertical="center"/>
    </xf>
    <xf borderId="0" fillId="0" fontId="70" numFmtId="165" xfId="0" applyAlignment="1" applyFont="1" applyNumberFormat="1">
      <alignment horizontal="left" vertical="center"/>
    </xf>
    <xf borderId="1" fillId="8" fontId="6" numFmtId="0" xfId="0" applyAlignment="1" applyBorder="1" applyFont="1">
      <alignment/>
    </xf>
    <xf borderId="0" fillId="11" fontId="14" numFmtId="164" xfId="0" applyAlignment="1" applyFont="1" applyNumberFormat="1">
      <alignment horizontal="left" vertical="center"/>
    </xf>
    <xf borderId="0" fillId="0" fontId="71" numFmtId="164" xfId="0" applyAlignment="1" applyFont="1" applyNumberFormat="1">
      <alignment horizontal="left" vertical="center"/>
    </xf>
    <xf borderId="0" fillId="0" fontId="46" numFmtId="0" xfId="0" applyAlignment="1" applyFont="1">
      <alignment vertical="center"/>
    </xf>
    <xf borderId="0" fillId="0" fontId="71" numFmtId="0" xfId="0" applyAlignment="1" applyFont="1">
      <alignment horizontal="left" vertical="center"/>
    </xf>
    <xf borderId="0" fillId="0" fontId="70" numFmtId="0" xfId="0" applyAlignment="1" applyFont="1">
      <alignment horizontal="left" vertical="center"/>
    </xf>
    <xf borderId="3" fillId="8" fontId="6" numFmtId="0" xfId="0" applyAlignment="1" applyBorder="1" applyFont="1">
      <alignment/>
    </xf>
    <xf borderId="2" fillId="8" fontId="6" numFmtId="0" xfId="0" applyAlignment="1" applyBorder="1" applyFont="1">
      <alignment/>
    </xf>
    <xf borderId="1" fillId="10" fontId="6" numFmtId="0" xfId="0" applyAlignment="1" applyBorder="1" applyFont="1">
      <alignment/>
    </xf>
    <xf borderId="0" fillId="0" fontId="72" numFmtId="0" xfId="0" applyAlignment="1" applyFont="1">
      <alignment horizontal="left" vertical="center"/>
    </xf>
    <xf borderId="3" fillId="10" fontId="6" numFmtId="0" xfId="0" applyAlignment="1" applyBorder="1" applyFont="1">
      <alignment/>
    </xf>
    <xf borderId="0" fillId="0" fontId="73" numFmtId="0" xfId="0" applyAlignment="1" applyFont="1">
      <alignment vertical="center"/>
    </xf>
    <xf borderId="0" fillId="0" fontId="37" numFmtId="0" xfId="0" applyAlignment="1" applyFont="1">
      <alignment vertical="center"/>
    </xf>
    <xf borderId="0" fillId="0" fontId="42" numFmtId="0" xfId="0" applyAlignment="1" applyFont="1">
      <alignment vertical="center"/>
    </xf>
    <xf borderId="0" fillId="0" fontId="34" numFmtId="4" xfId="0" applyAlignment="1" applyFont="1" applyNumberFormat="1">
      <alignment horizontal="right" vertical="center"/>
    </xf>
    <xf borderId="0" fillId="0" fontId="42" numFmtId="165" xfId="0" applyAlignment="1" applyFont="1" applyNumberFormat="1">
      <alignment vertical="center"/>
    </xf>
    <xf borderId="0" fillId="0" fontId="46" numFmtId="164" xfId="0" applyAlignment="1" applyFont="1" applyNumberFormat="1">
      <alignment vertical="center"/>
    </xf>
    <xf borderId="0" fillId="0" fontId="42" numFmtId="164" xfId="0" applyAlignment="1" applyFont="1" applyNumberFormat="1">
      <alignment vertical="center"/>
    </xf>
    <xf borderId="0" fillId="0" fontId="46" numFmtId="165" xfId="0" applyAlignment="1" applyFont="1" applyNumberFormat="1">
      <alignment vertical="center"/>
    </xf>
    <xf borderId="0" fillId="0" fontId="42" numFmtId="165" xfId="0" applyAlignment="1" applyFont="1" applyNumberFormat="1">
      <alignment vertical="center"/>
    </xf>
    <xf borderId="0" fillId="0" fontId="46" numFmtId="166" xfId="0" applyAlignment="1" applyFont="1" applyNumberFormat="1">
      <alignment vertical="center"/>
    </xf>
    <xf borderId="2" fillId="10" fontId="6" numFmtId="0" xfId="0" applyAlignment="1" applyBorder="1" applyFont="1">
      <alignment/>
    </xf>
    <xf borderId="0" fillId="0" fontId="34" numFmtId="164" xfId="0" applyAlignment="1" applyFont="1" applyNumberFormat="1">
      <alignment horizontal="left" vertical="center"/>
    </xf>
    <xf borderId="0" fillId="0" fontId="42" numFmtId="164" xfId="0" applyAlignment="1" applyFont="1" applyNumberFormat="1">
      <alignment horizontal="left" vertical="center"/>
    </xf>
    <xf borderId="0" fillId="0" fontId="45" numFmtId="164" xfId="0" applyAlignment="1" applyFont="1" applyNumberFormat="1">
      <alignment horizontal="left" vertical="center"/>
    </xf>
    <xf borderId="0" fillId="0" fontId="23" numFmtId="164" xfId="0" applyAlignment="1" applyFont="1" applyNumberFormat="1">
      <alignment vertical="center"/>
    </xf>
    <xf borderId="0" fillId="4" fontId="74" numFmtId="164" xfId="0" applyAlignment="1" applyFont="1" applyNumberFormat="1">
      <alignment horizontal="left"/>
    </xf>
    <xf borderId="0" fillId="0" fontId="15" numFmtId="164" xfId="0" applyAlignment="1" applyFont="1" applyNumberFormat="1">
      <alignment vertical="center"/>
    </xf>
    <xf borderId="0" fillId="0" fontId="42" numFmtId="0" xfId="0" applyAlignment="1" applyFont="1">
      <alignment vertical="center"/>
    </xf>
    <xf borderId="0" fillId="0" fontId="37" numFmtId="0" xfId="0" applyAlignment="1" applyFont="1">
      <alignment vertical="center"/>
    </xf>
    <xf borderId="0" fillId="0" fontId="20" numFmtId="0" xfId="0" applyAlignment="1" applyFont="1">
      <alignment vertical="center"/>
    </xf>
    <xf borderId="1" fillId="6" fontId="6" numFmtId="0" xfId="0" applyAlignment="1" applyBorder="1" applyFont="1">
      <alignment/>
    </xf>
    <xf borderId="3" fillId="6" fontId="6" numFmtId="0" xfId="0" applyAlignment="1" applyBorder="1" applyFont="1">
      <alignment/>
    </xf>
    <xf borderId="2" fillId="6" fontId="6" numFmtId="0" xfId="0" applyAlignment="1" applyBorder="1" applyFont="1">
      <alignment/>
    </xf>
    <xf borderId="0" fillId="0" fontId="75" numFmtId="0" xfId="0" applyAlignment="1" applyFont="1">
      <alignment vertical="center"/>
    </xf>
    <xf borderId="0" fillId="0" fontId="20" numFmtId="165" xfId="0" applyAlignment="1" applyFont="1" applyNumberFormat="1">
      <alignment vertical="center"/>
    </xf>
    <xf borderId="0" fillId="0" fontId="76" numFmtId="166" xfId="0" applyAlignment="1" applyFont="1" applyNumberFormat="1">
      <alignment vertical="center"/>
    </xf>
    <xf borderId="0" fillId="0" fontId="20" numFmtId="165" xfId="0" applyAlignment="1" applyFont="1" applyNumberFormat="1">
      <alignment vertical="center"/>
    </xf>
    <xf borderId="1" fillId="15" fontId="8" numFmtId="0" xfId="0" applyAlignment="1" applyBorder="1" applyFont="1">
      <alignment/>
    </xf>
    <xf borderId="0" fillId="5" fontId="28" numFmtId="0" xfId="0" applyAlignment="1" applyFont="1">
      <alignment vertical="center"/>
    </xf>
    <xf borderId="0" fillId="0" fontId="46" numFmtId="165" xfId="0" applyAlignment="1" applyFont="1" applyNumberFormat="1">
      <alignment vertical="center"/>
    </xf>
    <xf borderId="0" fillId="5" fontId="44" numFmtId="0" xfId="0" applyAlignment="1" applyFont="1">
      <alignment vertical="center"/>
    </xf>
    <xf borderId="0" fillId="0" fontId="46" numFmtId="3" xfId="0" applyAlignment="1" applyFont="1" applyNumberFormat="1">
      <alignment vertical="center"/>
    </xf>
    <xf borderId="0" fillId="5" fontId="77" numFmtId="0" xfId="0" applyAlignment="1" applyFont="1">
      <alignment vertical="center"/>
    </xf>
    <xf borderId="0" fillId="5" fontId="28" numFmtId="165" xfId="0" applyAlignment="1" applyFont="1" applyNumberFormat="1">
      <alignment vertical="center"/>
    </xf>
    <xf borderId="0" fillId="0" fontId="78" numFmtId="0" xfId="0" applyAlignment="1" applyFont="1">
      <alignment vertical="center"/>
    </xf>
    <xf borderId="0" fillId="5" fontId="44" numFmtId="164" xfId="0" applyAlignment="1" applyFont="1" applyNumberFormat="1">
      <alignment vertical="center"/>
    </xf>
    <xf borderId="0" fillId="0" fontId="29" numFmtId="4" xfId="0" applyAlignment="1" applyFont="1" applyNumberFormat="1">
      <alignment horizontal="right" vertical="center"/>
    </xf>
    <xf borderId="0" fillId="5" fontId="44" numFmtId="165" xfId="0" applyAlignment="1" applyFont="1" applyNumberFormat="1">
      <alignment vertical="center"/>
    </xf>
    <xf borderId="0" fillId="0" fontId="29" numFmtId="4" xfId="0" applyAlignment="1" applyFont="1" applyNumberFormat="1">
      <alignment horizontal="right" vertical="center"/>
    </xf>
    <xf borderId="0" fillId="5" fontId="44" numFmtId="166" xfId="0" applyAlignment="1" applyFont="1" applyNumberFormat="1">
      <alignment vertical="center"/>
    </xf>
    <xf borderId="0" fillId="0" fontId="29" numFmtId="165" xfId="0" applyAlignment="1" applyFont="1" applyNumberFormat="1">
      <alignment vertical="center"/>
    </xf>
    <xf borderId="0" fillId="5" fontId="44" numFmtId="164" xfId="0" applyAlignment="1" applyFont="1" applyNumberFormat="1">
      <alignment horizontal="left" vertical="center"/>
    </xf>
    <xf borderId="0" fillId="5" fontId="44" numFmtId="164" xfId="0" applyAlignment="1" applyFont="1" applyNumberFormat="1">
      <alignment horizontal="left" vertical="center"/>
    </xf>
    <xf borderId="0" fillId="4" fontId="29" numFmtId="165" xfId="0" applyAlignment="1" applyFont="1" applyNumberFormat="1">
      <alignment horizontal="right"/>
    </xf>
    <xf borderId="0" fillId="8" fontId="20" numFmtId="165" xfId="0" applyAlignment="1" applyFont="1" applyNumberFormat="1">
      <alignment vertical="center"/>
    </xf>
    <xf borderId="2" fillId="15" fontId="8" numFmtId="0" xfId="0" applyAlignment="1" applyBorder="1" applyFont="1">
      <alignment/>
    </xf>
    <xf borderId="0" fillId="4" fontId="34" numFmtId="0" xfId="0" applyAlignment="1" applyFont="1">
      <alignment horizontal="left" vertical="center"/>
    </xf>
    <xf borderId="0" fillId="0" fontId="6" numFmtId="164" xfId="0" applyAlignment="1" applyFont="1" applyNumberFormat="1">
      <alignment horizontal="left" vertical="center"/>
    </xf>
    <xf borderId="0" fillId="0" fontId="29" numFmtId="0" xfId="0" applyAlignment="1" applyFont="1">
      <alignment/>
    </xf>
    <xf borderId="4" fillId="0" fontId="6" numFmtId="0" xfId="0" applyBorder="1" applyFont="1"/>
    <xf borderId="5" fillId="0" fontId="6" numFmtId="0" xfId="0" applyBorder="1" applyFont="1"/>
    <xf borderId="0" fillId="4" fontId="79" numFmtId="0" xfId="0" applyAlignment="1" applyFont="1">
      <alignment horizontal="left" vertical="center"/>
    </xf>
    <xf borderId="0" fillId="8" fontId="18" numFmtId="0" xfId="0" applyAlignment="1" applyFont="1">
      <alignment vertical="center"/>
    </xf>
    <xf borderId="0" fillId="8" fontId="6" numFmtId="0" xfId="0" applyAlignment="1" applyFont="1">
      <alignment vertical="center"/>
    </xf>
    <xf borderId="0" fillId="14" fontId="9" numFmtId="0" xfId="0" applyAlignment="1" applyFont="1">
      <alignment/>
    </xf>
    <xf borderId="0" fillId="8" fontId="6" numFmtId="165" xfId="0" applyAlignment="1" applyFont="1" applyNumberFormat="1">
      <alignment vertical="center"/>
    </xf>
    <xf borderId="0" fillId="14" fontId="6" numFmtId="0" xfId="0" applyAlignment="1" applyFont="1">
      <alignment/>
    </xf>
    <xf borderId="0" fillId="8" fontId="6" numFmtId="164" xfId="0" applyAlignment="1" applyFont="1" applyNumberFormat="1">
      <alignment vertical="center"/>
    </xf>
    <xf borderId="4" fillId="14" fontId="6" numFmtId="0" xfId="0" applyAlignment="1" applyBorder="1" applyFont="1">
      <alignment/>
    </xf>
    <xf borderId="0" fillId="8" fontId="6" numFmtId="164" xfId="0" applyAlignment="1" applyFont="1" applyNumberFormat="1">
      <alignment horizontal="left" vertical="center"/>
    </xf>
    <xf borderId="0" fillId="8" fontId="18" numFmtId="164" xfId="0" applyAlignment="1" applyFont="1" applyNumberFormat="1">
      <alignment horizontal="left" vertical="center"/>
    </xf>
    <xf borderId="6" fillId="16" fontId="24" numFmtId="4" xfId="0" applyAlignment="1" applyBorder="1" applyFill="1" applyFont="1" applyNumberFormat="1">
      <alignment/>
    </xf>
    <xf borderId="0" fillId="4" fontId="34" numFmtId="0" xfId="0" applyAlignment="1" applyFont="1">
      <alignment vertical="center"/>
    </xf>
    <xf borderId="0" fillId="4" fontId="29" numFmtId="0" xfId="0" applyAlignment="1" applyFont="1">
      <alignment vertical="center"/>
    </xf>
    <xf borderId="0" fillId="8" fontId="6" numFmtId="164" xfId="0" applyAlignment="1" applyFont="1" applyNumberFormat="1">
      <alignment horizontal="left" vertical="center"/>
    </xf>
    <xf borderId="0" fillId="4" fontId="29" numFmtId="4" xfId="0" applyAlignment="1" applyFont="1" applyNumberFormat="1">
      <alignment horizontal="right" vertical="center"/>
    </xf>
    <xf borderId="0" fillId="14" fontId="6" numFmtId="0" xfId="0" applyFont="1"/>
    <xf borderId="0" fillId="5" fontId="18" numFmtId="0" xfId="0" applyAlignment="1" applyFont="1">
      <alignment horizontal="left" vertical="center"/>
    </xf>
    <xf borderId="5" fillId="14" fontId="6" numFmtId="0" xfId="0" applyAlignment="1" applyBorder="1" applyFont="1">
      <alignment/>
    </xf>
    <xf borderId="0" fillId="5" fontId="6" numFmtId="0" xfId="0" applyAlignment="1" applyFont="1">
      <alignment vertical="center"/>
    </xf>
    <xf borderId="0" fillId="5" fontId="6" numFmtId="165" xfId="0" applyAlignment="1" applyFont="1" applyNumberFormat="1">
      <alignment vertical="center"/>
    </xf>
    <xf borderId="0" fillId="0" fontId="34" numFmtId="0" xfId="0" applyAlignment="1" applyFont="1">
      <alignment horizontal="left" vertical="center"/>
    </xf>
    <xf borderId="4" fillId="14" fontId="6" numFmtId="0" xfId="0" applyBorder="1" applyFont="1"/>
    <xf borderId="0" fillId="0" fontId="23" numFmtId="165" xfId="0" applyAlignment="1" applyFont="1" applyNumberFormat="1">
      <alignment horizontal="left" vertical="center"/>
    </xf>
    <xf borderId="0" fillId="5" fontId="28" numFmtId="0" xfId="0" applyAlignment="1" applyFont="1">
      <alignment horizontal="left" vertical="center"/>
    </xf>
    <xf borderId="0" fillId="0" fontId="46" numFmtId="165" xfId="0" applyAlignment="1" applyFont="1" applyNumberFormat="1">
      <alignment horizontal="left" vertical="center"/>
    </xf>
    <xf borderId="5" fillId="14" fontId="6" numFmtId="0" xfId="0" applyBorder="1" applyFont="1"/>
    <xf borderId="0" fillId="4" fontId="29" numFmtId="3" xfId="0" applyAlignment="1" applyFont="1" applyNumberFormat="1">
      <alignment horizontal="left"/>
    </xf>
    <xf borderId="0" fillId="5" fontId="44" numFmtId="165" xfId="0" applyAlignment="1" applyFont="1" applyNumberFormat="1">
      <alignment horizontal="left" vertical="center"/>
    </xf>
    <xf borderId="4" fillId="16" fontId="24" numFmtId="4" xfId="0" applyAlignment="1" applyBorder="1" applyFont="1" applyNumberFormat="1">
      <alignment/>
    </xf>
    <xf borderId="0" fillId="0" fontId="53" numFmtId="0" xfId="0" applyAlignment="1" applyFont="1">
      <alignment/>
    </xf>
    <xf borderId="5" fillId="16" fontId="24" numFmtId="4" xfId="0" applyAlignment="1" applyBorder="1" applyFont="1" applyNumberFormat="1">
      <alignment/>
    </xf>
    <xf borderId="0" fillId="0" fontId="80" numFmtId="0" xfId="0" applyAlignment="1" applyFont="1">
      <alignment/>
    </xf>
    <xf borderId="0" fillId="0" fontId="9" numFmtId="0" xfId="0" applyFont="1"/>
    <xf borderId="0" fillId="8" fontId="46" numFmtId="4" xfId="0" applyAlignment="1" applyFont="1" applyNumberFormat="1">
      <alignment horizontal="right" vertical="center"/>
    </xf>
    <xf borderId="4" fillId="0" fontId="9" numFmtId="0" xfId="0" applyBorder="1" applyFont="1"/>
    <xf borderId="0" fillId="0" fontId="46" numFmtId="165" xfId="0" applyAlignment="1" applyFont="1" applyNumberFormat="1">
      <alignment horizontal="right" vertical="center"/>
    </xf>
    <xf borderId="5" fillId="0" fontId="9" numFmtId="0" xfId="0" applyBorder="1" applyFont="1"/>
    <xf borderId="0" fillId="0" fontId="3" numFmtId="165" xfId="0" applyAlignment="1" applyFont="1" applyNumberFormat="1">
      <alignment/>
    </xf>
    <xf borderId="7" fillId="0" fontId="6" numFmtId="0" xfId="0" applyBorder="1" applyFont="1"/>
    <xf borderId="0" fillId="6" fontId="29" numFmtId="165" xfId="0" applyAlignment="1" applyFont="1" applyNumberFormat="1">
      <alignment horizontal="right"/>
    </xf>
    <xf borderId="8" fillId="0" fontId="6" numFmtId="0" xfId="0" applyBorder="1" applyFont="1"/>
    <xf borderId="0" fillId="0" fontId="53" numFmtId="164" xfId="0" applyAlignment="1" applyFont="1" applyNumberFormat="1">
      <alignment horizontal="left"/>
    </xf>
    <xf borderId="9" fillId="0" fontId="6" numFmtId="0" xfId="0" applyBorder="1" applyFont="1"/>
    <xf borderId="0" fillId="0" fontId="29" numFmtId="164" xfId="0" applyAlignment="1" applyFont="1" applyNumberFormat="1">
      <alignment horizontal="left"/>
    </xf>
    <xf borderId="0" fillId="15" fontId="8" numFmtId="0" xfId="0" applyFont="1"/>
    <xf borderId="0" fillId="0" fontId="76" numFmtId="164" xfId="0" applyAlignment="1" applyFont="1" applyNumberFormat="1">
      <alignment vertical="center"/>
    </xf>
    <xf borderId="7" fillId="15" fontId="24" numFmtId="4" xfId="0" applyBorder="1" applyFont="1" applyNumberFormat="1"/>
    <xf borderId="7" fillId="15" fontId="8" numFmtId="0" xfId="0" applyBorder="1" applyFont="1"/>
    <xf borderId="8" fillId="15" fontId="8" numFmtId="0" xfId="0" applyBorder="1" applyFont="1"/>
    <xf borderId="9" fillId="15" fontId="8" numFmtId="0" xfId="0" applyBorder="1" applyFont="1"/>
    <xf borderId="0" fillId="0" fontId="81" numFmtId="0" xfId="0" applyAlignment="1" applyFont="1">
      <alignment horizontal="left" vertical="center"/>
    </xf>
    <xf borderId="0" fillId="14" fontId="82" numFmtId="0" xfId="0" applyAlignment="1" applyFont="1">
      <alignment/>
    </xf>
    <xf borderId="0" fillId="0" fontId="83" numFmtId="0" xfId="0" applyAlignment="1" applyFont="1">
      <alignment horizontal="left" vertical="center"/>
    </xf>
    <xf borderId="0" fillId="14" fontId="84" numFmtId="0" xfId="0" applyAlignment="1" applyFont="1">
      <alignment/>
    </xf>
    <xf borderId="0" fillId="0" fontId="85" numFmtId="0" xfId="0" applyAlignment="1" applyFont="1">
      <alignment horizontal="left" vertical="center"/>
    </xf>
    <xf borderId="0" fillId="14" fontId="39" numFmtId="4" xfId="0" applyAlignment="1" applyFont="1" applyNumberFormat="1">
      <alignment horizontal="right" vertical="center"/>
    </xf>
    <xf borderId="0" fillId="14" fontId="39" numFmtId="165" xfId="0" applyAlignment="1" applyFont="1" applyNumberFormat="1">
      <alignment horizontal="right" vertical="center"/>
    </xf>
    <xf borderId="0" fillId="14" fontId="86" numFmtId="164" xfId="0" applyAlignment="1" applyFont="1" applyNumberFormat="1">
      <alignment/>
    </xf>
    <xf borderId="9" fillId="15" fontId="24" numFmtId="4" xfId="0" applyBorder="1" applyFont="1" applyNumberFormat="1"/>
    <xf borderId="0" fillId="17" fontId="8" numFmtId="0" xfId="0" applyAlignment="1" applyFill="1" applyFont="1">
      <alignment/>
    </xf>
    <xf borderId="0" fillId="14" fontId="86" numFmtId="164" xfId="0" applyAlignment="1" applyFont="1" applyNumberFormat="1">
      <alignment/>
    </xf>
    <xf borderId="0" fillId="14" fontId="86" numFmtId="165" xfId="0" applyAlignment="1" applyFont="1" applyNumberFormat="1">
      <alignment/>
    </xf>
    <xf borderId="0" fillId="14" fontId="33" numFmtId="165" xfId="0" applyAlignment="1" applyFont="1" applyNumberFormat="1">
      <alignment horizontal="right"/>
    </xf>
    <xf borderId="0" fillId="0" fontId="83" numFmtId="165" xfId="0" applyAlignment="1" applyFont="1" applyNumberFormat="1">
      <alignment horizontal="left" vertical="center"/>
    </xf>
    <xf borderId="0" fillId="14" fontId="33" numFmtId="164" xfId="0" applyAlignment="1" applyFont="1" applyNumberFormat="1">
      <alignment horizontal="left"/>
    </xf>
    <xf borderId="0" fillId="0" fontId="83" numFmtId="164" xfId="0" applyAlignment="1" applyFont="1" applyNumberFormat="1">
      <alignment horizontal="left" vertical="center"/>
    </xf>
    <xf borderId="0" fillId="14" fontId="82" numFmtId="164" xfId="0" applyAlignment="1" applyFont="1" applyNumberFormat="1">
      <alignment horizontal="left"/>
    </xf>
    <xf borderId="0" fillId="0" fontId="83" numFmtId="164" xfId="0" applyAlignment="1" applyFont="1" applyNumberFormat="1">
      <alignment horizontal="left" vertical="center"/>
    </xf>
    <xf borderId="0" fillId="14" fontId="33" numFmtId="164" xfId="0" applyAlignment="1" applyFont="1" applyNumberFormat="1">
      <alignment horizontal="left"/>
    </xf>
    <xf borderId="0" fillId="0" fontId="83" numFmtId="165" xfId="0" applyAlignment="1" applyFont="1" applyNumberFormat="1">
      <alignment horizontal="left" vertical="center"/>
    </xf>
    <xf borderId="0" fillId="14" fontId="39" numFmtId="164" xfId="0" applyAlignment="1" applyFont="1" applyNumberFormat="1">
      <alignment horizontal="left" vertical="center"/>
    </xf>
    <xf borderId="0" fillId="0" fontId="81" numFmtId="164" xfId="0" applyAlignment="1" applyFont="1" applyNumberFormat="1">
      <alignment horizontal="left" vertical="center"/>
    </xf>
    <xf borderId="0" fillId="14" fontId="39" numFmtId="164" xfId="0" applyAlignment="1" applyFont="1" applyNumberFormat="1">
      <alignment vertical="center"/>
    </xf>
    <xf borderId="0" fillId="0" fontId="81" numFmtId="0" xfId="0" applyAlignment="1" applyFont="1">
      <alignment vertical="center"/>
    </xf>
    <xf borderId="0" fillId="0" fontId="83" numFmtId="0" xfId="0" applyAlignment="1" applyFont="1">
      <alignment vertical="center"/>
    </xf>
    <xf borderId="0" fillId="17" fontId="6" numFmtId="0" xfId="0" applyFont="1"/>
    <xf borderId="0" fillId="0" fontId="87" numFmtId="0" xfId="0" applyAlignment="1" applyFont="1">
      <alignment vertical="center"/>
    </xf>
    <xf borderId="0" fillId="0" fontId="46" numFmtId="0" xfId="0" applyAlignment="1" applyFont="1">
      <alignment vertical="center"/>
    </xf>
    <xf borderId="0" fillId="0" fontId="71" numFmtId="0" xfId="0" applyAlignment="1" applyFont="1">
      <alignment vertical="center"/>
    </xf>
    <xf borderId="0" fillId="0" fontId="50" numFmtId="0" xfId="0" applyAlignment="1" applyFont="1">
      <alignment vertical="center"/>
    </xf>
    <xf borderId="0" fillId="17" fontId="8" numFmtId="10" xfId="0" applyFont="1" applyNumberFormat="1"/>
    <xf borderId="0" fillId="0" fontId="88" numFmtId="0" xfId="0" applyAlignment="1" applyFont="1">
      <alignment vertical="center"/>
    </xf>
    <xf borderId="0" fillId="0" fontId="50" numFmtId="165" xfId="0" applyAlignment="1" applyFont="1" applyNumberFormat="1">
      <alignment horizontal="left" vertical="center"/>
    </xf>
    <xf borderId="0" fillId="0" fontId="89" numFmtId="0" xfId="0" applyAlignment="1" applyFont="1">
      <alignment vertical="center"/>
    </xf>
    <xf borderId="0" fillId="0" fontId="50" numFmtId="164" xfId="0" applyAlignment="1" applyFont="1" applyNumberFormat="1">
      <alignment horizontal="left" vertical="center"/>
    </xf>
    <xf borderId="0" fillId="0" fontId="76" numFmtId="0" xfId="0" applyAlignment="1" applyFont="1">
      <alignment vertical="center"/>
    </xf>
    <xf borderId="0" fillId="10" fontId="90" numFmtId="0" xfId="0" applyAlignment="1" applyFont="1">
      <alignment horizontal="center" vertical="center" wrapText="1"/>
    </xf>
    <xf borderId="0" fillId="10" fontId="91" numFmtId="0" xfId="0" applyAlignment="1" applyFont="1">
      <alignment vertical="center"/>
    </xf>
    <xf borderId="0" fillId="0" fontId="76" numFmtId="0" xfId="0" applyAlignment="1" applyFont="1">
      <alignment vertical="center"/>
    </xf>
    <xf borderId="0" fillId="0" fontId="76" numFmtId="4" xfId="0" applyAlignment="1" applyFont="1" applyNumberFormat="1">
      <alignment horizontal="right" vertical="center"/>
    </xf>
    <xf borderId="0" fillId="0" fontId="76" numFmtId="165" xfId="0" applyAlignment="1" applyFont="1" applyNumberFormat="1">
      <alignment horizontal="right" vertical="center"/>
    </xf>
    <xf borderId="0" fillId="0" fontId="50" numFmtId="165" xfId="0" applyAlignment="1" applyFont="1" applyNumberFormat="1">
      <alignment horizontal="left" vertical="center"/>
    </xf>
    <xf borderId="0" fillId="0" fontId="76" numFmtId="164" xfId="0" applyAlignment="1" applyFont="1" applyNumberFormat="1">
      <alignment vertical="center"/>
    </xf>
    <xf borderId="0" fillId="0" fontId="92" numFmtId="0" xfId="0" applyAlignment="1" applyFont="1">
      <alignment vertical="center"/>
    </xf>
    <xf borderId="0" fillId="0" fontId="76" numFmtId="164" xfId="0" applyAlignment="1" applyFont="1" applyNumberFormat="1">
      <alignment horizontal="left" vertical="center"/>
    </xf>
    <xf borderId="0" fillId="0" fontId="93" numFmtId="0" xfId="0" applyAlignment="1" applyFont="1">
      <alignment vertical="center"/>
    </xf>
    <xf borderId="0" fillId="0" fontId="76" numFmtId="165" xfId="0" applyAlignment="1" applyFont="1" applyNumberFormat="1">
      <alignment vertical="center"/>
    </xf>
    <xf borderId="0" fillId="0" fontId="93" numFmtId="165" xfId="0" applyAlignment="1" applyFont="1" applyNumberFormat="1">
      <alignment horizontal="left" vertical="center"/>
    </xf>
    <xf borderId="0" fillId="0" fontId="94" numFmtId="164" xfId="0" applyAlignment="1" applyFont="1" applyNumberFormat="1">
      <alignment horizontal="left" vertical="center"/>
    </xf>
    <xf borderId="0" fillId="0" fontId="89" numFmtId="164" xfId="0" applyAlignment="1" applyFont="1" applyNumberFormat="1">
      <alignment horizontal="left" vertical="center"/>
    </xf>
    <xf borderId="0" fillId="0" fontId="93" numFmtId="164" xfId="0" applyAlignment="1" applyFont="1" applyNumberFormat="1">
      <alignment horizontal="left" vertical="center"/>
    </xf>
    <xf borderId="0" fillId="10" fontId="90" numFmtId="0" xfId="0" applyAlignment="1" applyFont="1">
      <alignment horizontal="left" vertical="center" wrapText="1"/>
    </xf>
    <xf borderId="0" fillId="0" fontId="93" numFmtId="165" xfId="0" applyAlignment="1" applyFont="1" applyNumberFormat="1">
      <alignment vertical="center"/>
    </xf>
    <xf borderId="0" fillId="11" fontId="90" numFmtId="0" xfId="0" applyAlignment="1" applyFont="1">
      <alignment horizontal="left" vertical="center" wrapText="1"/>
    </xf>
    <xf borderId="0" fillId="0" fontId="92" numFmtId="164" xfId="0" applyAlignment="1" applyFont="1" applyNumberFormat="1">
      <alignment horizontal="left" vertical="center"/>
    </xf>
    <xf borderId="0" fillId="0" fontId="95" numFmtId="0" xfId="0" applyAlignment="1" applyFont="1">
      <alignment/>
    </xf>
    <xf borderId="0" fillId="0" fontId="70" numFmtId="164" xfId="0" applyAlignment="1" applyFont="1" applyNumberFormat="1">
      <alignment vertical="center"/>
    </xf>
    <xf borderId="0" fillId="0" fontId="46" numFmtId="4" xfId="0" applyAlignment="1" applyFont="1" applyNumberFormat="1">
      <alignment horizontal="right" vertical="center"/>
    </xf>
    <xf borderId="0" fillId="0" fontId="93" numFmtId="0" xfId="0" applyAlignment="1" applyFont="1">
      <alignment vertical="center"/>
    </xf>
    <xf borderId="0" fillId="0" fontId="46" numFmtId="164" xfId="0" applyAlignment="1" applyFont="1" applyNumberFormat="1">
      <alignment vertical="center"/>
    </xf>
    <xf borderId="0" fillId="6" fontId="90" numFmtId="0" xfId="0" applyAlignment="1" applyFont="1">
      <alignment horizontal="center" vertical="center" wrapText="1"/>
    </xf>
    <xf borderId="0" fillId="0" fontId="29" numFmtId="0" xfId="0" applyAlignment="1" applyFont="1">
      <alignment/>
    </xf>
    <xf borderId="0" fillId="6" fontId="90" numFmtId="0" xfId="0" applyAlignment="1" applyFont="1">
      <alignment horizontal="left" vertical="center" wrapText="1"/>
    </xf>
    <xf borderId="0" fillId="11" fontId="6" numFmtId="0" xfId="0" applyAlignment="1" applyFont="1">
      <alignment vertical="center" wrapText="1"/>
    </xf>
    <xf borderId="0" fillId="0" fontId="96" numFmtId="0" xfId="0" applyAlignment="1" applyFont="1">
      <alignment vertical="center"/>
    </xf>
    <xf borderId="0" fillId="0" fontId="91" numFmtId="0" xfId="0" applyAlignment="1" applyFont="1">
      <alignment horizontal="center" vertical="center"/>
    </xf>
    <xf borderId="0" fillId="0" fontId="91" numFmtId="0" xfId="0" applyAlignment="1" applyFont="1">
      <alignment horizontal="left" vertical="center"/>
    </xf>
    <xf borderId="0" fillId="0" fontId="46" numFmtId="0" xfId="0" applyAlignment="1" applyFont="1">
      <alignment horizontal="left"/>
    </xf>
    <xf borderId="0" fillId="0" fontId="93" numFmtId="164" xfId="0" applyAlignment="1" applyFont="1" applyNumberFormat="1">
      <alignment vertical="center"/>
    </xf>
    <xf borderId="0" fillId="15" fontId="8" numFmtId="0" xfId="0" applyAlignment="1" applyFont="1">
      <alignment horizontal="left" vertical="center" wrapText="1"/>
    </xf>
    <xf borderId="0" fillId="0" fontId="29" numFmtId="3" xfId="0" applyAlignment="1" applyFont="1" applyNumberFormat="1">
      <alignment horizontal="left" vertical="center"/>
    </xf>
    <xf borderId="0" fillId="15" fontId="8" numFmtId="0" xfId="0" applyAlignment="1" applyFont="1">
      <alignment horizontal="center" vertical="center" wrapText="1"/>
    </xf>
    <xf borderId="0" fillId="0" fontId="93" numFmtId="165" xfId="0" applyAlignment="1" applyFont="1" applyNumberFormat="1">
      <alignment horizontal="left" vertical="center"/>
    </xf>
    <xf borderId="0" fillId="0" fontId="94" numFmtId="164" xfId="0" applyAlignment="1" applyFont="1" applyNumberFormat="1">
      <alignment vertical="center"/>
    </xf>
    <xf borderId="0" fillId="0" fontId="93" numFmtId="164" xfId="0" applyAlignment="1" applyFont="1" applyNumberFormat="1">
      <alignment vertical="center"/>
    </xf>
    <xf borderId="0" fillId="4" fontId="29" numFmtId="0" xfId="0" applyAlignment="1" applyFont="1">
      <alignment horizontal="left"/>
    </xf>
    <xf borderId="0" fillId="5" fontId="28" numFmtId="0" xfId="0" applyAlignment="1" applyFont="1">
      <alignment vertical="center"/>
    </xf>
    <xf borderId="0" fillId="0" fontId="29" numFmtId="4" xfId="0" applyAlignment="1" applyFont="1" applyNumberFormat="1">
      <alignment horizontal="left" vertical="center"/>
    </xf>
    <xf borderId="0" fillId="15" fontId="8" numFmtId="0" xfId="0" applyAlignment="1" applyFont="1">
      <alignment vertical="center" wrapText="1"/>
    </xf>
    <xf borderId="0" fillId="5" fontId="44" numFmtId="164" xfId="0" applyAlignment="1" applyFont="1" applyNumberFormat="1">
      <alignment vertical="center"/>
    </xf>
    <xf borderId="0" fillId="14" fontId="6" numFmtId="0" xfId="0" applyAlignment="1" applyFont="1">
      <alignment vertical="center" wrapText="1"/>
    </xf>
    <xf borderId="0" fillId="5" fontId="42" numFmtId="164" xfId="0" applyAlignment="1" applyFont="1" applyNumberFormat="1">
      <alignment vertical="center"/>
    </xf>
    <xf borderId="0" fillId="0" fontId="7" numFmtId="0" xfId="0" applyAlignment="1" applyFont="1">
      <alignment vertical="center" wrapText="1"/>
    </xf>
    <xf borderId="0" fillId="0" fontId="7" numFmtId="0" xfId="0" applyAlignment="1" applyFont="1">
      <alignment vertical="center" wrapText="1"/>
    </xf>
    <xf borderId="0" fillId="0" fontId="89" numFmtId="0" xfId="0" applyAlignment="1" applyFont="1">
      <alignment horizontal="left" vertical="center"/>
    </xf>
    <xf borderId="0" fillId="0" fontId="94" numFmtId="0" xfId="0" applyAlignment="1" applyFont="1">
      <alignment horizontal="left" vertical="center"/>
    </xf>
    <xf borderId="0" fillId="0" fontId="7" numFmtId="0" xfId="0" applyAlignment="1" applyFont="1">
      <alignment horizontal="left" vertical="center" wrapText="1"/>
    </xf>
    <xf borderId="0" fillId="6" fontId="28" numFmtId="0" xfId="0" applyAlignment="1" applyFont="1">
      <alignment vertical="center"/>
    </xf>
    <xf borderId="0" fillId="6" fontId="44" numFmtId="0" xfId="0" applyAlignment="1" applyFont="1">
      <alignment vertical="center"/>
    </xf>
    <xf borderId="0" fillId="6" fontId="44" numFmtId="0" xfId="0" applyAlignment="1" applyFont="1">
      <alignment vertical="center"/>
    </xf>
    <xf borderId="0" fillId="0" fontId="86" numFmtId="0" xfId="0" applyAlignment="1" applyFont="1">
      <alignment vertical="center" wrapText="1"/>
    </xf>
    <xf borderId="0" fillId="4" fontId="94" numFmtId="0" xfId="0" applyAlignment="1" applyFont="1">
      <alignment horizontal="left"/>
    </xf>
    <xf borderId="0" fillId="0" fontId="94" numFmtId="165" xfId="0" applyAlignment="1" applyFont="1" applyNumberFormat="1">
      <alignment horizontal="left" vertical="center"/>
    </xf>
    <xf borderId="0" fillId="10" fontId="12" numFmtId="0" xfId="0" applyAlignment="1" applyFont="1">
      <alignment/>
    </xf>
    <xf borderId="0" fillId="0" fontId="94" numFmtId="164" xfId="0" applyAlignment="1" applyFont="1" applyNumberFormat="1">
      <alignment horizontal="left" vertical="center"/>
    </xf>
    <xf borderId="0" fillId="0" fontId="76" numFmtId="165" xfId="0" applyAlignment="1" applyFont="1" applyNumberFormat="1">
      <alignment horizontal="left" vertical="center"/>
    </xf>
    <xf borderId="0" fillId="6" fontId="44" numFmtId="165" xfId="0" applyAlignment="1" applyFont="1" applyNumberFormat="1">
      <alignment vertical="center"/>
    </xf>
    <xf borderId="0" fillId="0" fontId="94" numFmtId="4" xfId="0" applyAlignment="1" applyFont="1" applyNumberFormat="1">
      <alignment horizontal="left" vertical="center"/>
    </xf>
    <xf borderId="0" fillId="6" fontId="44" numFmtId="164" xfId="0" applyAlignment="1" applyFont="1" applyNumberFormat="1">
      <alignment vertical="center"/>
    </xf>
    <xf borderId="0" fillId="8" fontId="94" numFmtId="164" xfId="0" applyAlignment="1" applyFont="1" applyNumberFormat="1">
      <alignment horizontal="left" vertical="center"/>
    </xf>
    <xf borderId="0" fillId="6" fontId="6" numFmtId="4" xfId="0" applyAlignment="1" applyFont="1" applyNumberFormat="1">
      <alignment/>
    </xf>
    <xf borderId="0" fillId="0" fontId="23" numFmtId="164" xfId="0" applyAlignment="1" applyFont="1" applyNumberFormat="1">
      <alignment horizontal="left" vertical="center"/>
    </xf>
    <xf borderId="0" fillId="0" fontId="6" numFmtId="0" xfId="0" applyAlignment="1" applyFont="1">
      <alignment horizontal="left"/>
    </xf>
    <xf borderId="0" fillId="11" fontId="6" numFmtId="0" xfId="0" applyFont="1"/>
    <xf borderId="0" fillId="0" fontId="2" numFmtId="0" xfId="0" applyAlignment="1" applyFont="1">
      <alignment vertical="top"/>
    </xf>
    <xf borderId="0" fillId="6" fontId="44" numFmtId="165" xfId="0" applyAlignment="1" applyFont="1" applyNumberFormat="1">
      <alignment vertical="center"/>
    </xf>
    <xf borderId="0" fillId="6" fontId="44" numFmtId="164" xfId="0" applyAlignment="1" applyFont="1" applyNumberFormat="1">
      <alignment horizontal="left" vertical="center"/>
    </xf>
    <xf borderId="0" fillId="6" fontId="28" numFmtId="164" xfId="0" applyAlignment="1" applyFont="1" applyNumberFormat="1">
      <alignment horizontal="left" vertical="center"/>
    </xf>
    <xf borderId="0" fillId="0" fontId="3" numFmtId="0" xfId="0" applyAlignment="1" applyFont="1">
      <alignment/>
    </xf>
    <xf borderId="0" fillId="6" fontId="44" numFmtId="164" xfId="0" applyAlignment="1" applyFont="1" applyNumberFormat="1">
      <alignment horizontal="left" vertical="center"/>
    </xf>
    <xf borderId="0" fillId="0" fontId="3" numFmtId="167" xfId="0" applyAlignment="1" applyFont="1" applyNumberFormat="1">
      <alignment horizontal="right"/>
    </xf>
    <xf borderId="0" fillId="8" fontId="28" numFmtId="0" xfId="0" applyAlignment="1" applyFont="1">
      <alignment vertical="center"/>
    </xf>
    <xf borderId="0" fillId="8" fontId="44" numFmtId="0" xfId="0" applyAlignment="1" applyFont="1">
      <alignment vertical="center"/>
    </xf>
    <xf borderId="0" fillId="0" fontId="3" numFmtId="0" xfId="0" applyAlignment="1" applyFont="1">
      <alignment horizontal="right"/>
    </xf>
    <xf borderId="0" fillId="8" fontId="44" numFmtId="0" xfId="0" applyAlignment="1" applyFont="1">
      <alignment vertical="center"/>
    </xf>
    <xf borderId="0" fillId="0" fontId="2" numFmtId="0" xfId="0" applyAlignment="1" applyFont="1">
      <alignment horizontal="right"/>
    </xf>
    <xf borderId="0" fillId="8" fontId="44" numFmtId="165" xfId="0" applyAlignment="1" applyFont="1" applyNumberFormat="1">
      <alignment vertical="center"/>
    </xf>
    <xf borderId="0" fillId="0" fontId="3" numFmtId="0" xfId="0" applyAlignment="1" applyFont="1">
      <alignment horizontal="right"/>
    </xf>
    <xf borderId="0" fillId="8" fontId="44" numFmtId="164" xfId="0" applyAlignment="1" applyFont="1" applyNumberFormat="1">
      <alignment vertical="center"/>
    </xf>
    <xf borderId="0" fillId="0" fontId="3" numFmtId="0" xfId="0" applyAlignment="1" applyFont="1">
      <alignment horizontal="right"/>
    </xf>
    <xf borderId="0" fillId="8" fontId="44" numFmtId="165" xfId="0" applyAlignment="1" applyFont="1" applyNumberFormat="1">
      <alignment vertical="center"/>
    </xf>
    <xf borderId="0" fillId="0" fontId="3" numFmtId="0" xfId="0" applyAlignment="1" applyFont="1">
      <alignment/>
    </xf>
    <xf borderId="0" fillId="0" fontId="23" numFmtId="165" xfId="0" applyAlignment="1" applyFont="1" applyNumberFormat="1">
      <alignment horizontal="right" vertical="center"/>
    </xf>
    <xf borderId="0" fillId="0" fontId="3" numFmtId="0" xfId="0" applyFont="1"/>
    <xf borderId="0" fillId="0" fontId="45" numFmtId="165" xfId="0" applyAlignment="1" applyFont="1" applyNumberFormat="1">
      <alignment horizontal="left" vertical="center"/>
    </xf>
    <xf borderId="0" fillId="0" fontId="23" numFmtId="4" xfId="0" applyAlignment="1" applyFont="1" applyNumberFormat="1">
      <alignment horizontal="left" vertical="center"/>
    </xf>
    <xf borderId="0" fillId="8" fontId="23" numFmtId="164" xfId="0" applyAlignment="1" applyFont="1" applyNumberFormat="1">
      <alignment horizontal="left" vertical="center"/>
    </xf>
    <xf borderId="0" fillId="0" fontId="40" numFmtId="164" xfId="0" applyAlignment="1" applyFont="1" applyNumberFormat="1">
      <alignment horizontal="left" vertical="center"/>
    </xf>
    <xf borderId="0" fillId="0" fontId="3" numFmtId="0" xfId="0" applyAlignment="1" applyFont="1">
      <alignment horizontal="right"/>
    </xf>
    <xf borderId="0" fillId="8" fontId="44" numFmtId="164" xfId="0" applyAlignment="1" applyFont="1" applyNumberFormat="1">
      <alignment horizontal="left" vertical="center"/>
    </xf>
    <xf borderId="0" fillId="8" fontId="28" numFmtId="164" xfId="0" applyAlignment="1" applyFont="1" applyNumberFormat="1">
      <alignment horizontal="left" vertical="center"/>
    </xf>
    <xf borderId="0" fillId="11" fontId="6" numFmtId="0" xfId="0" applyAlignment="1" applyFont="1">
      <alignment/>
    </xf>
    <xf borderId="0" fillId="15" fontId="39" numFmtId="164" xfId="0" applyAlignment="1" applyFont="1" applyNumberFormat="1">
      <alignment horizontal="left" vertical="center"/>
    </xf>
    <xf borderId="0" fillId="15" fontId="39" numFmtId="164" xfId="0" applyAlignment="1" applyFont="1" applyNumberFormat="1">
      <alignment vertical="center"/>
    </xf>
    <xf borderId="0" fillId="0" fontId="2" numFmtId="0" xfId="0" applyAlignment="1" applyFont="1">
      <alignment horizontal="right"/>
    </xf>
    <xf borderId="0" fillId="0" fontId="97" numFmtId="4" xfId="0" applyAlignment="1" applyFont="1" applyNumberFormat="1">
      <alignment horizontal="right"/>
    </xf>
    <xf borderId="0" fillId="0" fontId="97" numFmtId="4" xfId="0" applyAlignment="1" applyFont="1" applyNumberFormat="1">
      <alignment horizontal="right"/>
    </xf>
    <xf borderId="0" fillId="8" fontId="44" numFmtId="164" xfId="0" applyAlignment="1" applyFont="1" applyNumberFormat="1">
      <alignment horizontal="left" vertical="center"/>
    </xf>
    <xf borderId="0" fillId="0" fontId="44" numFmtId="164" xfId="0" applyAlignment="1" applyFont="1" applyNumberFormat="1">
      <alignment vertical="center"/>
    </xf>
    <xf borderId="0" fillId="0" fontId="45" numFmtId="165" xfId="0" applyAlignment="1" applyFont="1" applyNumberFormat="1">
      <alignment horizontal="left" vertical="center"/>
    </xf>
    <xf borderId="0" fillId="15" fontId="8" numFmtId="0" xfId="0" applyAlignment="1" applyFont="1">
      <alignment/>
    </xf>
    <xf borderId="0" fillId="9" fontId="28" numFmtId="0" xfId="0" applyAlignment="1" applyFont="1">
      <alignment vertical="center"/>
    </xf>
    <xf borderId="0" fillId="0" fontId="23" numFmtId="4" xfId="0" applyAlignment="1" applyFont="1" applyNumberFormat="1">
      <alignment horizontal="right" vertical="center"/>
    </xf>
    <xf borderId="0" fillId="6" fontId="6" numFmtId="168" xfId="0" applyAlignment="1" applyFont="1" applyNumberFormat="1">
      <alignment horizontal="right"/>
    </xf>
    <xf borderId="0" fillId="9" fontId="44" numFmtId="0" xfId="0" applyAlignment="1" applyFont="1">
      <alignment vertical="center"/>
    </xf>
    <xf borderId="0" fillId="15" fontId="8" numFmtId="0" xfId="0" applyAlignment="1" applyFont="1">
      <alignment horizontal="center"/>
    </xf>
    <xf borderId="0" fillId="9" fontId="44" numFmtId="0" xfId="0" applyAlignment="1" applyFont="1">
      <alignment vertical="center"/>
    </xf>
    <xf borderId="0" fillId="9" fontId="44" numFmtId="165" xfId="0" applyAlignment="1" applyFont="1" applyNumberFormat="1">
      <alignment vertical="center"/>
    </xf>
    <xf borderId="0" fillId="0" fontId="53" numFmtId="0" xfId="0" applyAlignment="1" applyFont="1">
      <alignment horizontal="left"/>
    </xf>
    <xf borderId="0" fillId="9" fontId="44" numFmtId="164" xfId="0" applyAlignment="1" applyFont="1" applyNumberFormat="1">
      <alignment vertical="center"/>
    </xf>
    <xf borderId="0" fillId="0" fontId="29" numFmtId="0" xfId="0" applyAlignment="1" applyFont="1">
      <alignment horizontal="left"/>
    </xf>
    <xf borderId="0" fillId="9" fontId="44" numFmtId="165" xfId="0" applyAlignment="1" applyFont="1" applyNumberFormat="1">
      <alignment vertical="center"/>
    </xf>
    <xf borderId="0" fillId="9" fontId="44" numFmtId="164" xfId="0" applyAlignment="1" applyFont="1" applyNumberFormat="1">
      <alignment horizontal="left" vertical="center"/>
    </xf>
    <xf borderId="0" fillId="9" fontId="28" numFmtId="164" xfId="0" applyAlignment="1" applyFont="1" applyNumberFormat="1">
      <alignment horizontal="left" vertical="center"/>
    </xf>
    <xf borderId="0" fillId="9" fontId="44" numFmtId="164" xfId="0" applyAlignment="1" applyFont="1" applyNumberFormat="1">
      <alignment horizontal="left" vertical="center"/>
    </xf>
    <xf borderId="0" fillId="0" fontId="6" numFmtId="2" xfId="0" applyFont="1" applyNumberFormat="1"/>
    <xf borderId="0" fillId="0" fontId="3" numFmtId="0" xfId="0" applyAlignment="1" applyFont="1">
      <alignment/>
    </xf>
    <xf borderId="0" fillId="8" fontId="28" numFmtId="0" xfId="0" applyAlignment="1" applyFont="1">
      <alignment horizontal="left" vertical="center"/>
    </xf>
    <xf borderId="0" fillId="0" fontId="3" numFmtId="4" xfId="0" applyAlignment="1" applyFont="1" applyNumberFormat="1">
      <alignment/>
    </xf>
    <xf borderId="0" fillId="8" fontId="10" numFmtId="165" xfId="0" applyAlignment="1" applyFont="1" applyNumberFormat="1">
      <alignment horizontal="left" vertical="center"/>
    </xf>
    <xf borderId="0" fillId="0" fontId="23" numFmtId="164" xfId="0" applyAlignment="1" applyFont="1" applyNumberFormat="1">
      <alignment horizontal="left"/>
    </xf>
    <xf borderId="0" fillId="8" fontId="10" numFmtId="164" xfId="0" applyAlignment="1" applyFont="1" applyNumberFormat="1">
      <alignment horizontal="left" vertical="center"/>
    </xf>
    <xf borderId="0" fillId="8" fontId="10" numFmtId="164" xfId="0" applyAlignment="1" applyFont="1" applyNumberFormat="1">
      <alignment horizontal="left" vertical="center"/>
    </xf>
    <xf borderId="0" fillId="0" fontId="2" numFmtId="0" xfId="0" applyAlignment="1" applyFont="1">
      <alignment/>
    </xf>
    <xf borderId="0" fillId="8" fontId="44" numFmtId="165" xfId="0" applyAlignment="1" applyFont="1" applyNumberFormat="1">
      <alignment horizontal="left" vertical="center"/>
    </xf>
    <xf borderId="0" fillId="8" fontId="10" numFmtId="4" xfId="0" applyAlignment="1" applyFont="1" applyNumberFormat="1">
      <alignment horizontal="left" vertical="center"/>
    </xf>
    <xf borderId="0" fillId="0" fontId="98" numFmtId="0" xfId="0" applyAlignment="1" applyFont="1">
      <alignment horizontal="left"/>
    </xf>
    <xf borderId="0" fillId="8" fontId="28" numFmtId="164" xfId="0" applyAlignment="1" applyFont="1" applyNumberFormat="1">
      <alignment horizontal="left" vertical="center"/>
    </xf>
    <xf borderId="0" fillId="4" fontId="29" numFmtId="164" xfId="0" applyAlignment="1" applyFont="1" applyNumberFormat="1">
      <alignment horizontal="left"/>
    </xf>
    <xf borderId="0" fillId="0" fontId="10" numFmtId="164" xfId="0" applyAlignment="1" applyFont="1" applyNumberFormat="1">
      <alignment horizontal="left" vertical="center"/>
    </xf>
    <xf borderId="0" fillId="0" fontId="45" numFmtId="164" xfId="0" applyAlignment="1" applyFont="1" applyNumberFormat="1">
      <alignment horizontal="left"/>
    </xf>
    <xf borderId="0" fillId="5" fontId="10" numFmtId="4" xfId="0" applyAlignment="1" applyFont="1" applyNumberFormat="1">
      <alignment horizontal="left" vertical="center"/>
    </xf>
    <xf borderId="0" fillId="14" fontId="35" numFmtId="0" xfId="0" applyAlignment="1" applyFont="1">
      <alignment horizontal="left" vertical="center"/>
    </xf>
    <xf borderId="0" fillId="5" fontId="28" numFmtId="164" xfId="0" applyAlignment="1" applyFont="1" applyNumberFormat="1">
      <alignment horizontal="left" vertical="center"/>
    </xf>
    <xf borderId="0" fillId="14" fontId="33" numFmtId="0" xfId="0" applyAlignment="1" applyFont="1">
      <alignment horizontal="left" vertical="center"/>
    </xf>
    <xf borderId="0" fillId="15" fontId="8" numFmtId="3" xfId="0" applyAlignment="1" applyFont="1" applyNumberFormat="1">
      <alignment wrapText="1"/>
    </xf>
    <xf borderId="0" fillId="14" fontId="99" numFmtId="0" xfId="0" applyAlignment="1" applyFont="1">
      <alignment horizontal="left" vertical="center"/>
    </xf>
    <xf borderId="0" fillId="6" fontId="6" numFmtId="168" xfId="0" applyAlignment="1" applyFont="1" applyNumberFormat="1">
      <alignment/>
    </xf>
    <xf borderId="0" fillId="0" fontId="10" numFmtId="164" xfId="0" applyAlignment="1" applyFont="1" applyNumberFormat="1">
      <alignment horizontal="left" vertical="center"/>
    </xf>
    <xf borderId="0" fillId="4" fontId="6" numFmtId="0" xfId="0" applyAlignment="1" applyFont="1">
      <alignment horizontal="left"/>
    </xf>
    <xf borderId="0" fillId="5" fontId="22" numFmtId="0" xfId="0" applyAlignment="1" applyFont="1">
      <alignment horizontal="left"/>
    </xf>
    <xf borderId="0" fillId="4" fontId="6" numFmtId="0" xfId="0" applyAlignment="1" applyFont="1">
      <alignment/>
    </xf>
    <xf borderId="0" fillId="14" fontId="33" numFmtId="165" xfId="0" applyAlignment="1" applyFont="1" applyNumberFormat="1">
      <alignment horizontal="left" vertical="center"/>
    </xf>
    <xf borderId="0" fillId="0" fontId="9" numFmtId="3" xfId="0" applyFont="1" applyNumberFormat="1"/>
    <xf borderId="0" fillId="14" fontId="33" numFmtId="164" xfId="0" applyAlignment="1" applyFont="1" applyNumberFormat="1">
      <alignment horizontal="left" vertical="center"/>
    </xf>
    <xf borderId="0" fillId="15" fontId="32" numFmtId="164" xfId="0" applyAlignment="1" applyFont="1" applyNumberFormat="1">
      <alignment horizontal="left" vertical="center"/>
    </xf>
    <xf borderId="0" fillId="14" fontId="33" numFmtId="164" xfId="0" applyAlignment="1" applyFont="1" applyNumberFormat="1">
      <alignment horizontal="left" vertical="center"/>
    </xf>
    <xf borderId="0" fillId="15" fontId="32" numFmtId="164" xfId="0" applyAlignment="1" applyFont="1" applyNumberFormat="1">
      <alignment vertical="center"/>
    </xf>
    <xf borderId="0" fillId="14" fontId="39" numFmtId="165" xfId="0" applyAlignment="1" applyFont="1" applyNumberFormat="1">
      <alignment horizontal="left" vertical="center"/>
    </xf>
    <xf borderId="0" fillId="14" fontId="33" numFmtId="4" xfId="0" applyAlignment="1" applyFont="1" applyNumberFormat="1">
      <alignment horizontal="left" vertical="center"/>
    </xf>
    <xf borderId="0" fillId="10" fontId="9" numFmtId="0" xfId="0" applyAlignment="1" applyFont="1">
      <alignment/>
    </xf>
    <xf borderId="0" fillId="5" fontId="44" numFmtId="165" xfId="0" applyAlignment="1" applyFont="1" applyNumberFormat="1">
      <alignment horizontal="left" vertical="center"/>
    </xf>
    <xf borderId="0" fillId="0" fontId="6" numFmtId="0" xfId="0" applyAlignment="1" applyFont="1">
      <alignment horizontal="center"/>
    </xf>
    <xf borderId="0" fillId="5" fontId="55" numFmtId="164" xfId="0" applyAlignment="1" applyFont="1" applyNumberFormat="1">
      <alignment horizontal="left"/>
    </xf>
    <xf borderId="0" fillId="0" fontId="23" numFmtId="0" xfId="0" applyFont="1"/>
    <xf borderId="0" fillId="9" fontId="28" numFmtId="0" xfId="0" applyAlignment="1" applyFont="1">
      <alignment horizontal="left" vertical="center"/>
    </xf>
    <xf borderId="0" fillId="0" fontId="10" numFmtId="0" xfId="0" applyAlignment="1" applyFont="1">
      <alignment/>
    </xf>
    <xf borderId="0" fillId="9" fontId="10" numFmtId="0" xfId="0" applyAlignment="1" applyFont="1">
      <alignment horizontal="left" vertical="center"/>
    </xf>
    <xf borderId="0" fillId="0" fontId="10" numFmtId="0" xfId="0" applyAlignment="1" applyFont="1">
      <alignment/>
    </xf>
    <xf borderId="0" fillId="9" fontId="100" numFmtId="0" xfId="0" applyAlignment="1" applyFont="1">
      <alignment horizontal="left"/>
    </xf>
    <xf borderId="0" fillId="0" fontId="46" numFmtId="165" xfId="0" applyAlignment="1" applyFont="1" applyNumberFormat="1">
      <alignment horizontal="left" vertical="center"/>
    </xf>
    <xf borderId="0" fillId="9" fontId="10" numFmtId="165" xfId="0" applyAlignment="1" applyFont="1" applyNumberFormat="1">
      <alignment horizontal="left" vertical="center"/>
    </xf>
    <xf borderId="0" fillId="9" fontId="10" numFmtId="164" xfId="0" applyAlignment="1" applyFont="1" applyNumberFormat="1">
      <alignment horizontal="left" vertical="center"/>
    </xf>
    <xf borderId="0" fillId="0" fontId="101" numFmtId="0" xfId="0" applyAlignment="1" applyFont="1">
      <alignment horizontal="left" wrapText="1"/>
    </xf>
    <xf borderId="0" fillId="9" fontId="10" numFmtId="164" xfId="0" applyAlignment="1" applyFont="1" applyNumberFormat="1">
      <alignment horizontal="left" vertical="center"/>
    </xf>
    <xf borderId="0" fillId="4" fontId="10" numFmtId="0" xfId="0" applyAlignment="1" applyFont="1">
      <alignment/>
    </xf>
    <xf borderId="0" fillId="9" fontId="44" numFmtId="165" xfId="0" applyAlignment="1" applyFont="1" applyNumberFormat="1">
      <alignment horizontal="left" vertical="center"/>
    </xf>
    <xf borderId="0" fillId="0" fontId="23" numFmtId="0" xfId="0" applyAlignment="1" applyFont="1">
      <alignment vertical="center"/>
    </xf>
    <xf borderId="0" fillId="9" fontId="10" numFmtId="4" xfId="0" applyAlignment="1" applyFont="1" applyNumberFormat="1">
      <alignment horizontal="left" vertical="center"/>
    </xf>
    <xf borderId="0" fillId="9" fontId="44" numFmtId="164" xfId="0" applyAlignment="1" applyFont="1" applyNumberFormat="1">
      <alignment horizontal="left"/>
    </xf>
    <xf borderId="0" fillId="0" fontId="23" numFmtId="0" xfId="0" applyAlignment="1" applyFont="1">
      <alignment vertical="center"/>
    </xf>
    <xf borderId="0" fillId="9" fontId="102" numFmtId="0" xfId="0" applyAlignment="1" applyFont="1">
      <alignment horizontal="left" vertical="center"/>
    </xf>
    <xf borderId="0" fillId="0" fontId="23" numFmtId="165" xfId="0" applyAlignment="1" applyFont="1" applyNumberFormat="1">
      <alignment vertical="center"/>
    </xf>
    <xf borderId="0" fillId="0" fontId="12" numFmtId="3" xfId="0" applyFont="1" applyNumberFormat="1"/>
    <xf borderId="0" fillId="9" fontId="103" numFmtId="0" xfId="0" applyAlignment="1" applyFont="1">
      <alignment horizontal="left" vertical="center"/>
    </xf>
    <xf borderId="0" fillId="11" fontId="8" numFmtId="0" xfId="0" applyAlignment="1" applyFont="1">
      <alignment/>
    </xf>
    <xf borderId="0" fillId="9" fontId="60" numFmtId="0" xfId="0" applyAlignment="1" applyFont="1">
      <alignment horizontal="left" vertical="center"/>
    </xf>
    <xf borderId="0" fillId="4" fontId="29" numFmtId="4" xfId="0" applyAlignment="1" applyFont="1" applyNumberFormat="1">
      <alignment horizontal="right"/>
    </xf>
    <xf borderId="0" fillId="9" fontId="104" numFmtId="0" xfId="0" applyAlignment="1" applyFont="1">
      <alignment horizontal="left" vertical="center"/>
    </xf>
    <xf borderId="0" fillId="0" fontId="29" numFmtId="164" xfId="0" applyAlignment="1" applyFont="1" applyNumberFormat="1">
      <alignment vertical="center"/>
    </xf>
    <xf borderId="0" fillId="9" fontId="60" numFmtId="165" xfId="0" applyAlignment="1" applyFont="1" applyNumberFormat="1">
      <alignment horizontal="left" vertical="center"/>
    </xf>
    <xf borderId="0" fillId="9" fontId="60" numFmtId="164" xfId="0" applyAlignment="1" applyFont="1" applyNumberFormat="1">
      <alignment horizontal="left" vertical="center"/>
    </xf>
    <xf borderId="0" fillId="0" fontId="6" numFmtId="0" xfId="0" applyAlignment="1" applyFont="1">
      <alignment/>
    </xf>
    <xf borderId="0" fillId="0" fontId="40" numFmtId="0" xfId="0" applyAlignment="1" applyFont="1">
      <alignment vertical="center"/>
    </xf>
    <xf borderId="0" fillId="0" fontId="23" numFmtId="0" xfId="0" applyAlignment="1" applyFont="1">
      <alignment vertical="center"/>
    </xf>
    <xf borderId="0" fillId="9" fontId="60" numFmtId="164" xfId="0" applyAlignment="1" applyFont="1" applyNumberFormat="1">
      <alignment horizontal="left" vertical="center"/>
    </xf>
    <xf borderId="0" fillId="9" fontId="67" numFmtId="165" xfId="0" applyAlignment="1" applyFont="1" applyNumberFormat="1">
      <alignment horizontal="left" vertical="center"/>
    </xf>
    <xf borderId="0" fillId="9" fontId="60" numFmtId="4" xfId="0" applyAlignment="1" applyFont="1" applyNumberFormat="1">
      <alignment horizontal="left" vertical="center"/>
    </xf>
    <xf borderId="0" fillId="0" fontId="23" numFmtId="4" xfId="0" applyAlignment="1" applyFont="1" applyNumberFormat="1">
      <alignment vertical="center"/>
    </xf>
    <xf borderId="0" fillId="0" fontId="23" numFmtId="165" xfId="0" applyAlignment="1" applyFont="1" applyNumberFormat="1">
      <alignment vertical="center"/>
    </xf>
    <xf borderId="0" fillId="14" fontId="6" numFmtId="0" xfId="0" applyAlignment="1" applyFont="1">
      <alignment/>
    </xf>
    <xf borderId="0" fillId="10" fontId="28" numFmtId="0" xfId="0" applyAlignment="1" applyFont="1">
      <alignment horizontal="left" vertical="center"/>
    </xf>
    <xf borderId="0" fillId="10" fontId="10" numFmtId="0" xfId="0" applyAlignment="1" applyFont="1">
      <alignment horizontal="left" vertical="center"/>
    </xf>
    <xf borderId="0" fillId="10" fontId="105" numFmtId="0" xfId="0" applyAlignment="1" applyFont="1">
      <alignment horizontal="left" vertical="center"/>
    </xf>
    <xf borderId="0" fillId="10" fontId="10" numFmtId="165" xfId="0" applyAlignment="1" applyFont="1" applyNumberFormat="1">
      <alignment horizontal="left" vertical="center"/>
    </xf>
    <xf borderId="0" fillId="10" fontId="10" numFmtId="164" xfId="0" applyAlignment="1" applyFont="1" applyNumberFormat="1">
      <alignment horizontal="left" vertical="center"/>
    </xf>
    <xf borderId="0" fillId="10" fontId="44" numFmtId="165" xfId="0" applyAlignment="1" applyFont="1" applyNumberFormat="1">
      <alignment horizontal="left" vertical="center"/>
    </xf>
    <xf borderId="0" fillId="0" fontId="15" numFmtId="164" xfId="0" applyAlignment="1" applyFont="1" applyNumberFormat="1">
      <alignment vertical="center"/>
    </xf>
    <xf borderId="0" fillId="10" fontId="10" numFmtId="164" xfId="0" applyAlignment="1" applyFont="1" applyNumberFormat="1">
      <alignment horizontal="left" vertical="center"/>
    </xf>
    <xf borderId="0" fillId="4" fontId="9" numFmtId="3" xfId="0" applyAlignment="1" applyFont="1" applyNumberFormat="1">
      <alignment/>
    </xf>
    <xf borderId="0" fillId="10" fontId="28" numFmtId="164" xfId="0" applyAlignment="1" applyFont="1" applyNumberFormat="1">
      <alignment horizontal="left" vertical="center"/>
    </xf>
    <xf borderId="0" fillId="0" fontId="6" numFmtId="0" xfId="0" applyAlignment="1" applyFont="1">
      <alignment wrapText="1"/>
    </xf>
    <xf borderId="0" fillId="10" fontId="10" numFmtId="0" xfId="0" applyAlignment="1" applyFont="1">
      <alignment horizontal="left" vertical="center"/>
    </xf>
    <xf borderId="0" fillId="0" fontId="29" numFmtId="0" xfId="0" applyAlignment="1" applyFont="1">
      <alignment vertical="center"/>
    </xf>
    <xf borderId="0" fillId="5" fontId="67" numFmtId="165" xfId="0" applyAlignment="1" applyFont="1" applyNumberFormat="1">
      <alignment horizontal="left" vertical="center"/>
    </xf>
    <xf borderId="0" fillId="5" fontId="30" numFmtId="164" xfId="0" applyAlignment="1" applyFont="1" applyNumberFormat="1">
      <alignment horizontal="left" vertical="center"/>
    </xf>
    <xf borderId="0" fillId="0" fontId="6" numFmtId="168" xfId="0" applyAlignment="1" applyFont="1" applyNumberFormat="1">
      <alignment/>
    </xf>
    <xf borderId="0" fillId="5" fontId="106" numFmtId="164" xfId="0" applyAlignment="1" applyFont="1" applyNumberFormat="1">
      <alignment horizontal="left" vertical="center"/>
    </xf>
    <xf borderId="0" fillId="0" fontId="107" numFmtId="164" xfId="0" applyAlignment="1" applyFont="1" applyNumberFormat="1">
      <alignment horizontal="left" vertical="center"/>
    </xf>
    <xf borderId="0" fillId="9" fontId="18" numFmtId="0" xfId="0" applyAlignment="1" applyFont="1">
      <alignment vertical="center"/>
    </xf>
    <xf borderId="0" fillId="9" fontId="6" numFmtId="0" xfId="0" applyAlignment="1" applyFont="1">
      <alignment vertical="center"/>
    </xf>
    <xf borderId="0" fillId="0" fontId="6" numFmtId="0" xfId="0" applyAlignment="1" applyFont="1">
      <alignment/>
    </xf>
    <xf borderId="0" fillId="9" fontId="108" numFmtId="0" xfId="0" applyAlignment="1" applyFont="1">
      <alignment vertical="center"/>
    </xf>
    <xf borderId="0" fillId="9" fontId="6" numFmtId="165" xfId="0" applyAlignment="1" applyFont="1" applyNumberFormat="1">
      <alignment vertical="center"/>
    </xf>
    <xf borderId="0" fillId="9" fontId="6" numFmtId="164" xfId="0" applyAlignment="1" applyFont="1" applyNumberFormat="1">
      <alignment vertical="center"/>
    </xf>
    <xf borderId="0" fillId="9" fontId="6" numFmtId="165" xfId="0" applyAlignment="1" applyFont="1" applyNumberFormat="1">
      <alignment horizontal="left" vertical="center"/>
    </xf>
    <xf borderId="0" fillId="9" fontId="6" numFmtId="164" xfId="0" applyAlignment="1" applyFont="1" applyNumberFormat="1">
      <alignment horizontal="left" vertical="center"/>
    </xf>
    <xf borderId="0" fillId="2" fontId="6" numFmtId="0" xfId="0" applyFont="1"/>
    <xf borderId="0" fillId="9" fontId="18" numFmtId="164" xfId="0" applyAlignment="1" applyFont="1" applyNumberFormat="1">
      <alignment horizontal="left" vertical="center"/>
    </xf>
    <xf borderId="0" fillId="6" fontId="34" numFmtId="0" xfId="0" applyAlignment="1" applyFont="1">
      <alignment horizontal="left" vertical="center"/>
    </xf>
    <xf borderId="0" fillId="6" fontId="45" numFmtId="0" xfId="0" applyAlignment="1" applyFont="1">
      <alignment horizontal="left" vertical="center"/>
    </xf>
    <xf borderId="0" fillId="9" fontId="6" numFmtId="164" xfId="0" applyAlignment="1" applyFont="1" applyNumberFormat="1">
      <alignment horizontal="left" vertical="center"/>
    </xf>
    <xf borderId="0" fillId="6" fontId="45" numFmtId="169" xfId="0" applyAlignment="1" applyFont="1" applyNumberFormat="1">
      <alignment horizontal="left" vertical="center"/>
    </xf>
    <xf borderId="0" fillId="6" fontId="40" numFmtId="169" xfId="0" applyAlignment="1" applyFont="1" applyNumberFormat="1">
      <alignment horizontal="left" vertical="center"/>
    </xf>
    <xf borderId="0" fillId="2" fontId="24" numFmtId="0" xfId="0" applyAlignment="1" applyFont="1">
      <alignment horizontal="right"/>
    </xf>
    <xf borderId="0" fillId="0" fontId="109" numFmtId="0" xfId="0" applyAlignment="1" applyFont="1">
      <alignment horizontal="left" vertical="center"/>
    </xf>
    <xf borderId="0" fillId="2" fontId="24" numFmtId="3" xfId="0" applyFont="1" applyNumberFormat="1"/>
    <xf borderId="0" fillId="0" fontId="6" numFmtId="169" xfId="0" applyFont="1" applyNumberFormat="1"/>
    <xf borderId="0" fillId="9" fontId="106" numFmtId="164" xfId="0" applyAlignment="1" applyFont="1" applyNumberFormat="1">
      <alignment horizontal="left" vertical="center"/>
    </xf>
    <xf borderId="0" fillId="11" fontId="6" numFmtId="169" xfId="0" applyFont="1" applyNumberFormat="1"/>
    <xf borderId="0" fillId="0" fontId="46" numFmtId="169" xfId="0" applyAlignment="1" applyFont="1" applyNumberFormat="1">
      <alignment horizontal="left" vertical="center"/>
    </xf>
    <xf borderId="0" fillId="8" fontId="6" numFmtId="0" xfId="0" applyAlignment="1" applyFont="1">
      <alignment vertical="center"/>
    </xf>
    <xf borderId="0" fillId="8" fontId="6" numFmtId="165" xfId="0" applyAlignment="1" applyFont="1" applyNumberFormat="1">
      <alignment horizontal="left" vertical="center"/>
    </xf>
    <xf borderId="0" fillId="10" fontId="6" numFmtId="0" xfId="0" applyAlignment="1" applyFont="1">
      <alignment/>
    </xf>
    <xf borderId="0" fillId="0" fontId="34" numFmtId="169" xfId="0" applyAlignment="1" applyFont="1" applyNumberFormat="1">
      <alignment horizontal="left" vertical="center"/>
    </xf>
    <xf borderId="0" fillId="5" fontId="10" numFmtId="0" xfId="0" applyAlignment="1" applyFont="1">
      <alignment vertical="center"/>
    </xf>
    <xf borderId="0" fillId="5" fontId="10" numFmtId="0" xfId="0" applyAlignment="1" applyFont="1">
      <alignment vertical="center"/>
    </xf>
    <xf borderId="0" fillId="0" fontId="110" numFmtId="0" xfId="0" applyAlignment="1" applyFont="1">
      <alignment horizontal="left" vertical="center"/>
    </xf>
    <xf borderId="0" fillId="5" fontId="6" numFmtId="0" xfId="0" applyAlignment="1" applyFont="1">
      <alignment vertical="center"/>
    </xf>
    <xf borderId="0" fillId="6" fontId="12" numFmtId="3" xfId="0" applyFont="1" applyNumberFormat="1"/>
    <xf borderId="0" fillId="0" fontId="31" numFmtId="0" xfId="0" applyAlignment="1" applyFont="1">
      <alignment/>
    </xf>
    <xf borderId="0" fillId="9" fontId="10" numFmtId="0" xfId="0" applyAlignment="1" applyFont="1">
      <alignment horizontal="left" vertical="center"/>
    </xf>
    <xf borderId="0" fillId="9" fontId="10" numFmtId="165" xfId="0" applyAlignment="1" applyFont="1" applyNumberFormat="1">
      <alignment horizontal="left" vertical="center"/>
    </xf>
    <xf borderId="0" fillId="0" fontId="27" numFmtId="0" xfId="0" applyFont="1"/>
    <xf borderId="0" fillId="9" fontId="44" numFmtId="165" xfId="0" applyAlignment="1" applyFont="1" applyNumberFormat="1">
      <alignment horizontal="left" vertical="center"/>
    </xf>
    <xf borderId="0" fillId="4" fontId="25" numFmtId="0" xfId="0" applyAlignment="1" applyFont="1">
      <alignment horizontal="left"/>
    </xf>
    <xf borderId="0" fillId="9" fontId="10" numFmtId="164" xfId="0" applyAlignment="1" applyFont="1" applyNumberFormat="1">
      <alignment vertical="center"/>
    </xf>
    <xf borderId="0" fillId="0" fontId="45" numFmtId="169" xfId="0" applyAlignment="1" applyFont="1" applyNumberFormat="1">
      <alignment horizontal="left" vertical="center"/>
    </xf>
    <xf borderId="0" fillId="9" fontId="18" numFmtId="0" xfId="0" applyAlignment="1" applyFont="1">
      <alignment horizontal="left" vertical="center"/>
    </xf>
    <xf borderId="0" fillId="0" fontId="40" numFmtId="169" xfId="0" applyAlignment="1" applyFont="1" applyNumberFormat="1">
      <alignment horizontal="left" vertical="center"/>
    </xf>
    <xf borderId="0" fillId="9" fontId="6" numFmtId="0" xfId="0" applyAlignment="1" applyFont="1">
      <alignment horizontal="left" vertical="center"/>
    </xf>
    <xf borderId="0" fillId="9" fontId="6" numFmtId="165" xfId="0" applyAlignment="1" applyFont="1" applyNumberFormat="1">
      <alignment horizontal="left" vertical="center"/>
    </xf>
    <xf borderId="0" fillId="14" fontId="6" numFmtId="2" xfId="0" applyAlignment="1" applyFont="1" applyNumberFormat="1">
      <alignment/>
    </xf>
    <xf borderId="0" fillId="9" fontId="67" numFmtId="165" xfId="0" applyAlignment="1" applyFont="1" applyNumberFormat="1">
      <alignment horizontal="left" vertical="center"/>
    </xf>
    <xf borderId="0" fillId="0" fontId="8" numFmtId="0" xfId="0" applyFont="1"/>
    <xf borderId="0" fillId="9" fontId="18" numFmtId="0" xfId="0" applyAlignment="1" applyFont="1">
      <alignment vertical="center"/>
    </xf>
    <xf borderId="0" fillId="9" fontId="60" numFmtId="0" xfId="0" applyAlignment="1" applyFont="1">
      <alignment vertical="center"/>
    </xf>
    <xf borderId="0" fillId="9" fontId="6" numFmtId="0" xfId="0" applyAlignment="1" applyFont="1">
      <alignment vertical="center"/>
    </xf>
    <xf borderId="0" fillId="9" fontId="6" numFmtId="165" xfId="0" applyAlignment="1" applyFont="1" applyNumberFormat="1">
      <alignment vertical="center"/>
    </xf>
    <xf borderId="0" fillId="0" fontId="6" numFmtId="1" xfId="0" applyAlignment="1" applyFont="1" applyNumberFormat="1">
      <alignment/>
    </xf>
    <xf borderId="0" fillId="9" fontId="18" numFmtId="164" xfId="0" applyAlignment="1" applyFont="1" applyNumberFormat="1">
      <alignment horizontal="left" vertical="center"/>
    </xf>
    <xf borderId="0" fillId="6" fontId="6" numFmtId="0" xfId="0" applyAlignment="1" applyFont="1">
      <alignment/>
    </xf>
    <xf borderId="0" fillId="6" fontId="18" numFmtId="0" xfId="0" applyAlignment="1" applyFont="1">
      <alignment vertical="center"/>
    </xf>
    <xf borderId="0" fillId="6" fontId="60" numFmtId="0" xfId="0" applyAlignment="1" applyFont="1">
      <alignment vertical="center"/>
    </xf>
    <xf borderId="0" fillId="0" fontId="46" numFmtId="0" xfId="0" applyAlignment="1" applyFont="1">
      <alignment horizontal="right" vertical="center"/>
    </xf>
    <xf borderId="0" fillId="4" fontId="6" numFmtId="0" xfId="0" applyFont="1"/>
    <xf borderId="0" fillId="0" fontId="34" numFmtId="0" xfId="0" applyAlignment="1" applyFont="1">
      <alignment horizontal="right" vertical="center"/>
    </xf>
    <xf borderId="0" fillId="10" fontId="6" numFmtId="0" xfId="0" applyFont="1"/>
    <xf borderId="0" fillId="6" fontId="6" numFmtId="0" xfId="0" applyAlignment="1" applyFont="1">
      <alignment vertical="center"/>
    </xf>
    <xf borderId="0" fillId="6" fontId="6" numFmtId="165" xfId="0" applyAlignment="1" applyFont="1" applyNumberFormat="1">
      <alignment vertical="center"/>
    </xf>
    <xf borderId="0" fillId="6" fontId="6" numFmtId="164" xfId="0" applyAlignment="1" applyFont="1" applyNumberFormat="1">
      <alignment horizontal="left" vertical="center"/>
    </xf>
    <xf borderId="0" fillId="6" fontId="18" numFmtId="164" xfId="0" applyAlignment="1" applyFont="1" applyNumberFormat="1">
      <alignment horizontal="left" vertical="center"/>
    </xf>
    <xf borderId="0" fillId="10" fontId="18" numFmtId="0" xfId="0" applyAlignment="1" applyFont="1">
      <alignment vertical="center"/>
    </xf>
    <xf borderId="0" fillId="0" fontId="34" numFmtId="0" xfId="0" applyAlignment="1" applyFont="1">
      <alignment horizontal="right" vertical="center"/>
    </xf>
    <xf borderId="0" fillId="10" fontId="60" numFmtId="0" xfId="0" applyAlignment="1" applyFont="1">
      <alignment vertical="center"/>
    </xf>
    <xf borderId="0" fillId="10" fontId="111" numFmtId="0" xfId="0" applyAlignment="1" applyFont="1">
      <alignment vertical="center"/>
    </xf>
    <xf borderId="0" fillId="10" fontId="6" numFmtId="165" xfId="0" applyAlignment="1" applyFont="1" applyNumberFormat="1">
      <alignment vertical="center"/>
    </xf>
    <xf borderId="0" fillId="10" fontId="6" numFmtId="164" xfId="0" applyAlignment="1" applyFont="1" applyNumberFormat="1">
      <alignment vertical="center"/>
    </xf>
    <xf borderId="0" fillId="10" fontId="6" numFmtId="164" xfId="0" applyAlignment="1" applyFont="1" applyNumberFormat="1">
      <alignment horizontal="left" vertical="center"/>
    </xf>
    <xf borderId="0" fillId="0" fontId="112" numFmtId="0" xfId="0" applyAlignment="1" applyFont="1">
      <alignment horizontal="right" vertical="center"/>
    </xf>
    <xf borderId="0" fillId="10" fontId="18" numFmtId="164" xfId="0" applyAlignment="1" applyFont="1" applyNumberFormat="1">
      <alignment horizontal="left" vertical="center"/>
    </xf>
    <xf borderId="0" fillId="0" fontId="29" numFmtId="0" xfId="0" applyFont="1"/>
    <xf borderId="0" fillId="10" fontId="6" numFmtId="164" xfId="0" applyAlignment="1" applyFont="1" applyNumberFormat="1">
      <alignment horizontal="left" vertical="center"/>
    </xf>
    <xf borderId="0" fillId="10" fontId="18" numFmtId="164" xfId="0" applyAlignment="1" applyFont="1" applyNumberFormat="1">
      <alignment horizontal="left" vertical="center"/>
    </xf>
    <xf borderId="0" fillId="8" fontId="91" numFmtId="0" xfId="0" applyAlignment="1" applyFont="1">
      <alignment horizontal="center" vertical="center"/>
    </xf>
    <xf borderId="0" fillId="10" fontId="6" numFmtId="0" xfId="0" applyAlignment="1" applyFont="1">
      <alignment vertical="center"/>
    </xf>
    <xf borderId="0" fillId="8" fontId="91" numFmtId="0" xfId="0" applyAlignment="1" applyFont="1">
      <alignment horizontal="left" vertical="center"/>
    </xf>
    <xf borderId="0" fillId="8" fontId="6" numFmtId="0" xfId="0" applyFont="1"/>
    <xf borderId="0" fillId="15" fontId="7" numFmtId="0" xfId="0" applyAlignment="1" applyFont="1">
      <alignment vertical="center" wrapText="1"/>
    </xf>
    <xf borderId="0" fillId="10" fontId="44" numFmtId="0" xfId="0" applyAlignment="1" applyFont="1">
      <alignment horizontal="left" vertical="center"/>
    </xf>
    <xf borderId="0" fillId="8" fontId="34" numFmtId="0" xfId="0" applyAlignment="1" applyFont="1">
      <alignment horizontal="right" vertical="center"/>
    </xf>
    <xf borderId="0" fillId="10" fontId="113" numFmtId="0" xfId="0" applyAlignment="1" applyFont="1">
      <alignment horizontal="left" vertical="center"/>
    </xf>
    <xf borderId="0" fillId="8" fontId="114" numFmtId="0" xfId="0" applyAlignment="1" applyFont="1">
      <alignment horizontal="right" vertical="center"/>
    </xf>
    <xf borderId="0" fillId="10" fontId="44" numFmtId="169" xfId="0" applyAlignment="1" applyFont="1" applyNumberFormat="1">
      <alignment horizontal="left" vertical="center"/>
    </xf>
    <xf borderId="0" fillId="8" fontId="46" numFmtId="0" xfId="0" applyAlignment="1" applyFont="1">
      <alignment horizontal="right" vertical="center"/>
    </xf>
    <xf borderId="0" fillId="15" fontId="7" numFmtId="0" xfId="0" applyAlignment="1" applyFont="1">
      <alignment vertical="center" wrapText="1"/>
    </xf>
    <xf borderId="0" fillId="0" fontId="42" numFmtId="0" xfId="0" applyAlignment="1" applyFont="1">
      <alignment horizontal="left" vertical="center"/>
    </xf>
    <xf borderId="0" fillId="15" fontId="7" numFmtId="0" xfId="0" applyAlignment="1" applyFont="1">
      <alignment horizontal="left" vertical="center" wrapText="1"/>
    </xf>
    <xf borderId="0" fillId="0" fontId="115" numFmtId="0" xfId="0" applyAlignment="1" applyFont="1">
      <alignment horizontal="left" vertical="center"/>
    </xf>
    <xf borderId="0" fillId="15" fontId="86" numFmtId="0" xfId="0" applyAlignment="1" applyFont="1">
      <alignment vertical="center" wrapText="1"/>
    </xf>
    <xf borderId="0" fillId="0" fontId="42" numFmtId="169" xfId="0" applyAlignment="1" applyFont="1" applyNumberFormat="1">
      <alignment horizontal="left" vertical="center"/>
    </xf>
    <xf borderId="0" fillId="8" fontId="2" numFmtId="0" xfId="0" applyAlignment="1" applyFont="1">
      <alignment vertical="top"/>
    </xf>
    <xf borderId="0" fillId="0" fontId="116" numFmtId="0" xfId="0" applyAlignment="1" applyFont="1">
      <alignment/>
    </xf>
    <xf borderId="0" fillId="6" fontId="44" numFmtId="0" xfId="0" applyAlignment="1" applyFont="1">
      <alignment horizontal="left" vertical="center"/>
    </xf>
    <xf borderId="0" fillId="0" fontId="46" numFmtId="0" xfId="0" applyAlignment="1" applyFont="1">
      <alignment horizontal="right" vertical="center"/>
    </xf>
    <xf borderId="0" fillId="8" fontId="42" numFmtId="0" xfId="0" applyAlignment="1" applyFont="1">
      <alignment horizontal="left" vertical="center"/>
    </xf>
    <xf borderId="0" fillId="18" fontId="46" numFmtId="0" xfId="0" applyAlignment="1" applyFill="1" applyFont="1">
      <alignment horizontal="left" vertical="center"/>
    </xf>
    <xf borderId="0" fillId="8" fontId="2" numFmtId="0" xfId="0" applyAlignment="1" applyFont="1">
      <alignment horizontal="right"/>
    </xf>
    <xf borderId="0" fillId="18" fontId="46" numFmtId="0" xfId="0" applyAlignment="1" applyFont="1">
      <alignment horizontal="right" vertical="center"/>
    </xf>
    <xf borderId="0" fillId="0" fontId="117" numFmtId="0" xfId="0" applyAlignment="1" applyFont="1">
      <alignment horizontal="left" vertical="center"/>
    </xf>
    <xf borderId="0" fillId="18" fontId="118" numFmtId="0" xfId="0" applyAlignment="1" applyFont="1">
      <alignment horizontal="right" vertical="center"/>
    </xf>
    <xf borderId="0" fillId="8" fontId="3" numFmtId="0" xfId="0" applyAlignment="1" applyFont="1">
      <alignment horizontal="right"/>
    </xf>
    <xf borderId="0" fillId="18" fontId="46" numFmtId="0" xfId="0" applyAlignment="1" applyFont="1">
      <alignment horizontal="right" vertical="center"/>
    </xf>
    <xf borderId="0" fillId="14" fontId="2" numFmtId="0" xfId="0" applyAlignment="1" applyFont="1">
      <alignment vertical="top"/>
    </xf>
    <xf borderId="0" fillId="8" fontId="44" numFmtId="0" xfId="0" applyAlignment="1" applyFont="1">
      <alignment horizontal="left" vertical="center"/>
    </xf>
    <xf borderId="0" fillId="18" fontId="34" numFmtId="0" xfId="0" applyAlignment="1" applyFont="1">
      <alignment horizontal="right" vertical="center"/>
    </xf>
    <xf borderId="0" fillId="3" fontId="2" numFmtId="0" xfId="0" applyAlignment="1" applyFont="1">
      <alignment vertical="top"/>
    </xf>
    <xf borderId="0" fillId="6" fontId="46" numFmtId="0" xfId="0" applyAlignment="1" applyFont="1">
      <alignment horizontal="right" vertical="center"/>
    </xf>
    <xf borderId="0" fillId="0" fontId="18" numFmtId="0" xfId="0" applyAlignment="1" applyFont="1">
      <alignment horizontal="right" vertical="center"/>
    </xf>
    <xf borderId="0" fillId="18" fontId="29" numFmtId="164" xfId="0" applyAlignment="1" applyFont="1" applyNumberFormat="1">
      <alignment horizontal="left" vertical="center"/>
    </xf>
    <xf borderId="0" fillId="0" fontId="18" numFmtId="164" xfId="0" applyAlignment="1" applyFont="1" applyNumberFormat="1">
      <alignment horizontal="left" vertical="center"/>
    </xf>
    <xf borderId="0" fillId="18" fontId="34" numFmtId="164" xfId="0" applyAlignment="1" applyFont="1" applyNumberFormat="1">
      <alignment horizontal="left" vertical="center"/>
    </xf>
    <xf borderId="0" fillId="18" fontId="15" numFmtId="164" xfId="0" applyAlignment="1" applyFont="1" applyNumberFormat="1">
      <alignment horizontal="left" vertical="center"/>
    </xf>
    <xf borderId="0" fillId="8" fontId="18" numFmtId="0" xfId="0" applyAlignment="1" applyFont="1">
      <alignment horizontal="right" vertical="center"/>
    </xf>
    <xf borderId="0" fillId="8" fontId="18" numFmtId="0" xfId="0" applyAlignment="1" applyFont="1">
      <alignment horizontal="right" vertical="center"/>
    </xf>
    <xf borderId="0" fillId="18" fontId="15" numFmtId="164" xfId="0" applyAlignment="1" applyFont="1" applyNumberFormat="1">
      <alignment vertical="center"/>
    </xf>
    <xf borderId="0" fillId="8" fontId="71" numFmtId="0" xfId="0" applyAlignment="1" applyFont="1">
      <alignment horizontal="right" vertical="center"/>
    </xf>
    <xf borderId="0" fillId="8" fontId="71" numFmtId="164" xfId="0" applyAlignment="1" applyFont="1" applyNumberFormat="1">
      <alignment horizontal="left" vertical="center"/>
    </xf>
    <xf borderId="0" fillId="8" fontId="9" numFmtId="0" xfId="0" applyFont="1"/>
    <xf borderId="0" fillId="8" fontId="119" numFmtId="0" xfId="0" applyAlignment="1" applyFont="1">
      <alignment horizontal="right" vertical="center"/>
    </xf>
    <xf borderId="0" fillId="8" fontId="3" numFmtId="0" xfId="0" applyAlignment="1" applyFont="1">
      <alignment/>
    </xf>
    <xf borderId="0" fillId="10" fontId="18" numFmtId="0" xfId="0" applyAlignment="1" applyFont="1">
      <alignment horizontal="right" vertical="center"/>
    </xf>
    <xf borderId="0" fillId="10" fontId="18" numFmtId="0" xfId="0" applyAlignment="1" applyFont="1">
      <alignment horizontal="right" vertical="center"/>
    </xf>
    <xf borderId="0" fillId="2" fontId="3" numFmtId="167" xfId="0" applyAlignment="1" applyFont="1" applyNumberFormat="1">
      <alignment horizontal="right"/>
    </xf>
    <xf borderId="0" fillId="0" fontId="6" numFmtId="164" xfId="0" applyAlignment="1" applyFont="1" applyNumberFormat="1">
      <alignment horizontal="left" vertical="center"/>
    </xf>
    <xf borderId="0" fillId="10" fontId="120" numFmtId="0" xfId="0" applyAlignment="1" applyFont="1">
      <alignment horizontal="right" vertical="center"/>
    </xf>
    <xf borderId="0" fillId="8" fontId="3" numFmtId="0" xfId="0" applyAlignment="1" applyFont="1">
      <alignment horizontal="right"/>
    </xf>
    <xf borderId="0" fillId="18" fontId="29" numFmtId="0" xfId="0" applyAlignment="1" applyFont="1">
      <alignment horizontal="left" vertical="center"/>
    </xf>
    <xf borderId="0" fillId="15" fontId="24" numFmtId="4" xfId="0" applyFont="1" applyNumberFormat="1"/>
    <xf borderId="0" fillId="18" fontId="121" numFmtId="0" xfId="0" applyAlignment="1" applyFont="1">
      <alignment horizontal="left" vertical="center"/>
    </xf>
    <xf borderId="0" fillId="18" fontId="29" numFmtId="165" xfId="0" applyAlignment="1" applyFont="1" applyNumberFormat="1">
      <alignment horizontal="left" vertical="center"/>
    </xf>
    <xf borderId="0" fillId="18" fontId="46" numFmtId="165" xfId="0" applyAlignment="1" applyFont="1" applyNumberFormat="1">
      <alignment horizontal="left" vertical="center"/>
    </xf>
    <xf borderId="0" fillId="10" fontId="18" numFmtId="0" xfId="0" applyAlignment="1" applyFont="1">
      <alignment horizontal="left" vertical="center"/>
    </xf>
    <xf borderId="0" fillId="10" fontId="6" numFmtId="0" xfId="0" applyAlignment="1" applyFont="1">
      <alignment horizontal="left" vertical="center"/>
    </xf>
    <xf borderId="0" fillId="0" fontId="15" numFmtId="0" xfId="0" applyAlignment="1" applyFont="1">
      <alignment/>
    </xf>
    <xf borderId="0" fillId="10" fontId="122" numFmtId="0" xfId="0" applyAlignment="1" applyFont="1">
      <alignment horizontal="left" vertical="center"/>
    </xf>
    <xf borderId="0" fillId="10" fontId="6" numFmtId="165" xfId="0" applyAlignment="1" applyFont="1" applyNumberFormat="1">
      <alignment horizontal="left" vertical="center"/>
    </xf>
    <xf borderId="0" fillId="0" fontId="123" numFmtId="0" xfId="0" applyAlignment="1" applyFont="1">
      <alignment/>
    </xf>
    <xf borderId="0" fillId="0" fontId="15" numFmtId="165" xfId="0" applyAlignment="1" applyFont="1" applyNumberFormat="1">
      <alignment/>
    </xf>
    <xf borderId="0" fillId="10" fontId="20" numFmtId="165" xfId="0" applyAlignment="1" applyFont="1" applyNumberFormat="1">
      <alignment horizontal="left" vertical="center"/>
    </xf>
    <xf borderId="0" fillId="10" fontId="20" numFmtId="164" xfId="0" applyAlignment="1" applyFont="1" applyNumberFormat="1">
      <alignment horizontal="left" vertical="center"/>
    </xf>
    <xf borderId="0" fillId="0" fontId="15" numFmtId="164" xfId="0" applyAlignment="1" applyFont="1" applyNumberFormat="1">
      <alignment/>
    </xf>
    <xf borderId="0" fillId="10" fontId="37" numFmtId="164" xfId="0" applyAlignment="1" applyFont="1" applyNumberFormat="1">
      <alignment horizontal="left" vertical="center"/>
    </xf>
    <xf borderId="0" fillId="0" fontId="15" numFmtId="165" xfId="0" applyAlignment="1" applyFont="1" applyNumberFormat="1">
      <alignment/>
    </xf>
    <xf borderId="0" fillId="10" fontId="20" numFmtId="164" xfId="0" applyAlignment="1" applyFont="1" applyNumberFormat="1">
      <alignment horizontal="left" vertical="center"/>
    </xf>
    <xf borderId="0" fillId="0" fontId="15" numFmtId="164" xfId="0" applyAlignment="1" applyFont="1" applyNumberFormat="1">
      <alignment horizontal="left"/>
    </xf>
    <xf borderId="0" fillId="8" fontId="124" numFmtId="0" xfId="0" applyAlignment="1" applyFont="1">
      <alignment horizontal="left" vertical="center"/>
    </xf>
    <xf borderId="0" fillId="0" fontId="125" numFmtId="164" xfId="0" applyAlignment="1" applyFont="1" applyNumberFormat="1">
      <alignment horizontal="left"/>
    </xf>
    <xf borderId="0" fillId="8" fontId="29" numFmtId="165" xfId="0" applyAlignment="1" applyFont="1" applyNumberFormat="1">
      <alignment horizontal="left" vertical="center"/>
    </xf>
    <xf borderId="0" fillId="0" fontId="15" numFmtId="0" xfId="0" applyAlignment="1" applyFont="1">
      <alignment/>
    </xf>
    <xf borderId="0" fillId="19" fontId="6" numFmtId="164" xfId="0" applyAlignment="1" applyFill="1" applyFont="1" applyNumberFormat="1">
      <alignment horizontal="left" vertical="center"/>
    </xf>
    <xf borderId="0" fillId="0" fontId="126" numFmtId="0" xfId="0" applyAlignment="1" applyFont="1">
      <alignment/>
    </xf>
    <xf borderId="0" fillId="10" fontId="71" numFmtId="0" xfId="0" applyAlignment="1" applyFont="1">
      <alignment horizontal="left" vertical="center"/>
    </xf>
    <xf borderId="0" fillId="0" fontId="15" numFmtId="0" xfId="0" applyFont="1"/>
    <xf borderId="0" fillId="0" fontId="15" numFmtId="0" xfId="0" applyAlignment="1" applyFont="1">
      <alignment horizontal="left"/>
    </xf>
    <xf borderId="0" fillId="10" fontId="50" numFmtId="0" xfId="0" applyAlignment="1" applyFont="1">
      <alignment horizontal="left" vertical="center"/>
    </xf>
    <xf borderId="0" fillId="0" fontId="127" numFmtId="0" xfId="0" applyFont="1"/>
    <xf borderId="0" fillId="10" fontId="128" numFmtId="0" xfId="0" applyAlignment="1" applyFont="1">
      <alignment horizontal="left" vertical="center"/>
    </xf>
    <xf borderId="0" fillId="0" fontId="15" numFmtId="165" xfId="0" applyAlignment="1" applyFont="1" applyNumberFormat="1">
      <alignment horizontal="left"/>
    </xf>
    <xf borderId="0" fillId="0" fontId="15" numFmtId="164" xfId="0" applyAlignment="1" applyFont="1" applyNumberFormat="1">
      <alignment horizontal="left"/>
    </xf>
    <xf borderId="0" fillId="10" fontId="50" numFmtId="165" xfId="0" applyAlignment="1" applyFont="1" applyNumberFormat="1">
      <alignment horizontal="left" vertical="center"/>
    </xf>
    <xf borderId="0" fillId="10" fontId="50" numFmtId="164" xfId="0" applyAlignment="1" applyFont="1" applyNumberFormat="1">
      <alignment horizontal="left" vertical="center"/>
    </xf>
    <xf borderId="0" fillId="10" fontId="70" numFmtId="165" xfId="0" applyAlignment="1" applyFont="1" applyNumberFormat="1">
      <alignment horizontal="left" vertical="center"/>
    </xf>
    <xf borderId="0" fillId="10" fontId="50" numFmtId="165" xfId="0" applyAlignment="1" applyFont="1" applyNumberFormat="1">
      <alignment horizontal="left" vertical="center"/>
    </xf>
    <xf borderId="0" fillId="10" fontId="50" numFmtId="164" xfId="0" applyAlignment="1" applyFont="1" applyNumberFormat="1">
      <alignment horizontal="left" vertical="center"/>
    </xf>
    <xf borderId="0" fillId="0" fontId="15" numFmtId="0" xfId="0" applyAlignment="1" applyFont="1">
      <alignment horizontal="left"/>
    </xf>
    <xf borderId="0" fillId="10" fontId="71" numFmtId="164" xfId="0" applyAlignment="1" applyFont="1" applyNumberFormat="1">
      <alignment horizontal="left" vertical="center"/>
    </xf>
    <xf borderId="0" fillId="3" fontId="14" numFmtId="0" xfId="0" applyAlignment="1" applyFont="1">
      <alignment horizontal="right" vertical="center"/>
    </xf>
    <xf borderId="0" fillId="0" fontId="129" numFmtId="0" xfId="0" applyAlignment="1" applyFont="1">
      <alignment/>
    </xf>
    <xf borderId="0" fillId="3" fontId="14" numFmtId="164" xfId="0" applyAlignment="1" applyFont="1" applyNumberFormat="1">
      <alignment horizontal="left" vertical="center"/>
    </xf>
    <xf borderId="0" fillId="10" fontId="71" numFmtId="0" xfId="0" applyAlignment="1" applyFont="1">
      <alignment horizontal="left" vertical="center"/>
    </xf>
    <xf borderId="0" fillId="3" fontId="130" numFmtId="164" xfId="0" applyAlignment="1" applyFont="1" applyNumberFormat="1">
      <alignment horizontal="left" vertical="center"/>
    </xf>
    <xf borderId="0" fillId="3" fontId="15" numFmtId="164" xfId="0" applyAlignment="1" applyFont="1" applyNumberFormat="1">
      <alignment horizontal="left" vertical="center"/>
    </xf>
    <xf borderId="0" fillId="3" fontId="15" numFmtId="164" xfId="0" applyAlignment="1" applyFont="1" applyNumberFormat="1">
      <alignment vertical="center"/>
    </xf>
    <xf borderId="0" fillId="10" fontId="50" numFmtId="0" xfId="0" applyAlignment="1" applyFont="1">
      <alignment horizontal="left" vertical="center"/>
    </xf>
    <xf borderId="0" fillId="15" fontId="131" numFmtId="0" xfId="0" applyAlignment="1" applyFont="1">
      <alignment horizontal="right" vertical="center"/>
    </xf>
    <xf borderId="0" fillId="10" fontId="71" numFmtId="164" xfId="0" applyAlignment="1" applyFont="1" applyNumberFormat="1">
      <alignment horizontal="left" vertical="center"/>
    </xf>
    <xf borderId="0" fillId="0" fontId="23" numFmtId="0" xfId="0" applyAlignment="1" applyFont="1">
      <alignment horizontal="left" vertical="center"/>
    </xf>
    <xf borderId="0" fillId="15" fontId="35" numFmtId="164" xfId="0" applyAlignment="1" applyFont="1" applyNumberFormat="1">
      <alignment horizontal="left" vertical="center"/>
    </xf>
    <xf borderId="0" fillId="10" fontId="132" numFmtId="0" xfId="0" applyAlignment="1" applyFont="1">
      <alignment horizontal="left" vertical="center"/>
    </xf>
    <xf borderId="0" fillId="0" fontId="23" numFmtId="164" xfId="0" applyAlignment="1" applyFont="1" applyNumberFormat="1">
      <alignment horizontal="right" vertical="center"/>
    </xf>
    <xf borderId="10" fillId="15" fontId="133" numFmtId="164" xfId="0" applyAlignment="1" applyBorder="1" applyFont="1" applyNumberFormat="1">
      <alignment horizontal="center" vertical="center"/>
    </xf>
    <xf borderId="0" fillId="15" fontId="15" numFmtId="164" xfId="0" applyAlignment="1" applyFont="1" applyNumberFormat="1">
      <alignment vertical="center"/>
    </xf>
    <xf borderId="0" fillId="15" fontId="134" numFmtId="0" xfId="0" applyAlignment="1" applyFont="1">
      <alignment horizontal="right" vertical="center"/>
    </xf>
    <xf borderId="0" fillId="10" fontId="10" numFmtId="165" xfId="0" applyAlignment="1" applyFont="1" applyNumberFormat="1">
      <alignment horizontal="left" vertical="center"/>
    </xf>
    <xf borderId="0" fillId="10" fontId="44" numFmtId="165" xfId="0" applyAlignment="1" applyFont="1" applyNumberFormat="1">
      <alignment horizontal="left" vertical="center"/>
    </xf>
    <xf borderId="0" fillId="15" fontId="35" numFmtId="164" xfId="0" applyAlignment="1" applyFont="1" applyNumberFormat="1">
      <alignment vertical="center"/>
    </xf>
    <xf borderId="0" fillId="10" fontId="60" numFmtId="164" xfId="0" applyAlignment="1" applyFont="1" applyNumberFormat="1">
      <alignment horizontal="left" vertical="center"/>
    </xf>
    <xf borderId="0" fillId="0" fontId="46" numFmtId="164" xfId="0" applyAlignment="1" applyFont="1" applyNumberFormat="1">
      <alignment horizontal="left"/>
    </xf>
    <xf borderId="0" fillId="0" fontId="6" numFmtId="0" xfId="0" applyAlignment="1" applyFont="1">
      <alignment wrapText="1"/>
    </xf>
    <xf borderId="0" fillId="8" fontId="29" numFmtId="0" xfId="0" applyAlignment="1" applyFont="1">
      <alignment/>
    </xf>
    <xf borderId="0" fillId="0" fontId="6" numFmtId="0" xfId="0" applyAlignment="1" applyFont="1">
      <alignment horizontal="center"/>
    </xf>
    <xf borderId="0" fillId="8" fontId="29" numFmtId="0" xfId="0" applyFont="1"/>
    <xf borderId="0" fillId="2" fontId="24" numFmtId="0" xfId="0" applyAlignment="1" applyFont="1">
      <alignment/>
    </xf>
    <xf borderId="0" fillId="10" fontId="6" numFmtId="164" xfId="0" applyFont="1" applyNumberFormat="1"/>
    <xf borderId="0" fillId="2" fontId="24" numFmtId="0" xfId="0" applyAlignment="1" applyFont="1">
      <alignment wrapText="1"/>
    </xf>
    <xf borderId="0" fillId="8" fontId="46" numFmtId="164" xfId="0" applyAlignment="1" applyFont="1" applyNumberFormat="1">
      <alignment horizontal="left" vertical="center"/>
    </xf>
    <xf borderId="0" fillId="2" fontId="24" numFmtId="0" xfId="0" applyAlignment="1" applyFont="1">
      <alignment horizontal="center"/>
    </xf>
    <xf borderId="0" fillId="15" fontId="135" numFmtId="0" xfId="0" applyAlignment="1" applyFont="1">
      <alignment horizontal="right" vertical="center"/>
    </xf>
    <xf borderId="0" fillId="2" fontId="8" numFmtId="0" xfId="0" applyAlignment="1" applyFont="1">
      <alignment/>
    </xf>
    <xf borderId="0" fillId="8" fontId="15" numFmtId="164" xfId="0" applyAlignment="1" applyFont="1" applyNumberFormat="1">
      <alignment horizontal="left" vertical="center"/>
    </xf>
    <xf borderId="0" fillId="0" fontId="9" numFmtId="0" xfId="0" applyAlignment="1" applyFont="1">
      <alignment wrapText="1"/>
    </xf>
    <xf borderId="0" fillId="8" fontId="15" numFmtId="0" xfId="0" applyFont="1"/>
    <xf borderId="0" fillId="0" fontId="6" numFmtId="2" xfId="0" applyAlignment="1" applyFont="1" applyNumberFormat="1">
      <alignment horizontal="center"/>
    </xf>
    <xf borderId="0" fillId="8" fontId="15" numFmtId="164" xfId="0" applyAlignment="1" applyFont="1" applyNumberFormat="1">
      <alignment vertical="center"/>
    </xf>
    <xf borderId="0" fillId="15" fontId="30" numFmtId="164" xfId="0" applyAlignment="1" applyFont="1" applyNumberFormat="1">
      <alignment horizontal="left" vertical="center"/>
    </xf>
    <xf borderId="0" fillId="0" fontId="6" numFmtId="2" xfId="0" applyAlignment="1" applyFont="1" applyNumberFormat="1">
      <alignment horizontal="center"/>
    </xf>
    <xf borderId="0" fillId="6" fontId="29" numFmtId="165" xfId="0" applyFont="1" applyNumberFormat="1"/>
    <xf borderId="0" fillId="15" fontId="30" numFmtId="164" xfId="0" applyAlignment="1" applyFont="1" applyNumberFormat="1">
      <alignment vertical="center"/>
    </xf>
    <xf borderId="0" fillId="20" fontId="9" numFmtId="0" xfId="0" applyAlignment="1" applyFill="1" applyFont="1">
      <alignment horizontal="center"/>
    </xf>
    <xf borderId="0" fillId="6" fontId="29" numFmtId="0" xfId="0" applyFont="1"/>
    <xf borderId="0" fillId="20" fontId="6" numFmtId="168" xfId="0" applyAlignment="1" applyFont="1" applyNumberFormat="1">
      <alignment horizontal="center"/>
    </xf>
    <xf borderId="0" fillId="8" fontId="9" numFmtId="0" xfId="0" applyAlignment="1" applyFont="1">
      <alignment/>
    </xf>
    <xf borderId="0" fillId="8" fontId="6" numFmtId="0" xfId="0" applyAlignment="1" applyFont="1">
      <alignment/>
    </xf>
    <xf borderId="0" fillId="6" fontId="29" numFmtId="0" xfId="0" applyAlignment="1" applyFont="1">
      <alignment/>
    </xf>
    <xf borderId="0" fillId="0" fontId="18" numFmtId="0" xfId="0" applyAlignment="1" applyFont="1">
      <alignment/>
    </xf>
    <xf borderId="0" fillId="0" fontId="22" numFmtId="164" xfId="0" applyAlignment="1" applyFont="1" applyNumberFormat="1">
      <alignment horizontal="left" vertical="center"/>
    </xf>
    <xf borderId="0" fillId="0" fontId="23" numFmtId="164" xfId="0" applyFont="1" applyNumberFormat="1"/>
    <xf borderId="0" fillId="5" fontId="18" numFmtId="0" xfId="0" applyAlignment="1" applyFont="1">
      <alignment/>
    </xf>
    <xf borderId="0" fillId="5" fontId="6" numFmtId="0" xfId="0" applyAlignment="1" applyFont="1">
      <alignment/>
    </xf>
    <xf borderId="0" fillId="5" fontId="6" numFmtId="0" xfId="0" applyFont="1"/>
    <xf borderId="0" fillId="0" fontId="18" numFmtId="164" xfId="0" applyAlignment="1" applyFont="1" applyNumberFormat="1">
      <alignment horizontal="left" vertical="center"/>
    </xf>
    <xf borderId="0" fillId="0" fontId="34" numFmtId="0" xfId="0" applyAlignment="1" applyFont="1">
      <alignment/>
    </xf>
    <xf borderId="0" fillId="3" fontId="18" numFmtId="0" xfId="0" applyAlignment="1" applyFont="1">
      <alignment horizontal="right" vertical="center"/>
    </xf>
    <xf borderId="0" fillId="0" fontId="23" numFmtId="0" xfId="0" applyAlignment="1" applyFont="1">
      <alignment/>
    </xf>
    <xf borderId="0" fillId="3" fontId="18" numFmtId="164" xfId="0" applyAlignment="1" applyFont="1" applyNumberFormat="1">
      <alignment horizontal="left" vertical="center"/>
    </xf>
    <xf borderId="0" fillId="0" fontId="14" numFmtId="0" xfId="0" applyAlignment="1" applyFont="1">
      <alignment/>
    </xf>
    <xf borderId="0" fillId="3" fontId="6" numFmtId="164" xfId="0" applyAlignment="1" applyFont="1" applyNumberFormat="1">
      <alignment horizontal="left" vertical="center"/>
    </xf>
    <xf borderId="0" fillId="3" fontId="6" numFmtId="164" xfId="0" applyAlignment="1" applyFont="1" applyNumberFormat="1">
      <alignment vertical="center"/>
    </xf>
    <xf borderId="0" fillId="4" fontId="25" numFmtId="0" xfId="0" applyAlignment="1" applyFont="1">
      <alignment horizontal="left" wrapText="1"/>
    </xf>
    <xf borderId="0" fillId="15" fontId="136" numFmtId="0" xfId="0" applyAlignment="1" applyFont="1">
      <alignment horizontal="right" vertical="center"/>
    </xf>
    <xf borderId="0" fillId="20" fontId="6" numFmtId="2" xfId="0" applyAlignment="1" applyFont="1" applyNumberFormat="1">
      <alignment horizontal="center"/>
    </xf>
    <xf borderId="0" fillId="0" fontId="130" numFmtId="164" xfId="0" applyAlignment="1" applyFont="1" applyNumberFormat="1">
      <alignment horizontal="left" vertical="center"/>
    </xf>
    <xf borderId="0" fillId="15" fontId="6" numFmtId="164" xfId="0" applyAlignment="1" applyFont="1" applyNumberFormat="1">
      <alignment vertical="center"/>
    </xf>
    <xf borderId="0" fillId="0" fontId="130" numFmtId="0" xfId="0" applyAlignment="1" applyFont="1">
      <alignment/>
    </xf>
    <xf borderId="0" fillId="4" fontId="9" numFmtId="0" xfId="0" applyAlignment="1" applyFont="1">
      <alignment horizontal="center"/>
    </xf>
    <xf borderId="0" fillId="4" fontId="6" numFmtId="2" xfId="0" applyAlignment="1" applyFont="1" applyNumberFormat="1">
      <alignment horizontal="center"/>
    </xf>
    <xf borderId="0" fillId="0" fontId="14" numFmtId="164" xfId="0" applyAlignment="1" applyFont="1" applyNumberFormat="1">
      <alignment horizontal="left" vertical="center"/>
    </xf>
    <xf borderId="0" fillId="21" fontId="24" numFmtId="0" xfId="0" applyAlignment="1" applyFill="1" applyFont="1">
      <alignment horizontal="center"/>
    </xf>
    <xf borderId="0" fillId="21" fontId="24" numFmtId="0" xfId="0" applyAlignment="1" applyFont="1">
      <alignment horizontal="center"/>
    </xf>
    <xf borderId="0" fillId="21" fontId="24" numFmtId="3" xfId="0" applyAlignment="1" applyFont="1" applyNumberFormat="1">
      <alignment horizontal="center"/>
    </xf>
    <xf borderId="0" fillId="15" fontId="8" numFmtId="3" xfId="0" applyAlignment="1" applyFont="1" applyNumberFormat="1">
      <alignment/>
    </xf>
    <xf borderId="0" fillId="22" fontId="6" numFmtId="0" xfId="0" applyAlignment="1" applyFill="1" applyFont="1">
      <alignment/>
    </xf>
    <xf borderId="0" fillId="22" fontId="6" numFmtId="0" xfId="0" applyAlignment="1" applyFont="1">
      <alignment/>
    </xf>
    <xf borderId="0" fillId="0" fontId="6" numFmtId="3" xfId="0" applyFont="1" applyNumberFormat="1"/>
    <xf borderId="0" fillId="2" fontId="8" numFmtId="0" xfId="0" applyAlignment="1" applyFont="1">
      <alignment horizontal="right"/>
    </xf>
    <xf borderId="0" fillId="0" fontId="137" numFmtId="0" xfId="0" applyAlignment="1" applyFont="1">
      <alignment/>
    </xf>
    <xf borderId="0" fillId="2" fontId="8" numFmtId="0" xfId="0" applyAlignment="1" applyFont="1">
      <alignment/>
    </xf>
    <xf borderId="0" fillId="0" fontId="137" numFmtId="0" xfId="0" applyFont="1"/>
    <xf borderId="0" fillId="2" fontId="6" numFmtId="0" xfId="0" applyAlignment="1" applyFont="1">
      <alignment horizontal="left"/>
    </xf>
    <xf borderId="0" fillId="0" fontId="20" numFmtId="0" xfId="0" applyFont="1"/>
    <xf borderId="0" fillId="2" fontId="6" numFmtId="3" xfId="0" applyFont="1" applyNumberFormat="1"/>
    <xf borderId="0" fillId="0" fontId="20" numFmtId="9" xfId="0" applyAlignment="1" applyFont="1" applyNumberFormat="1">
      <alignment/>
    </xf>
    <xf borderId="0" fillId="2" fontId="6" numFmtId="0" xfId="0" applyAlignment="1" applyFont="1">
      <alignment/>
    </xf>
    <xf borderId="0" fillId="11" fontId="137" numFmtId="0" xfId="0" applyAlignment="1" applyFont="1">
      <alignment/>
    </xf>
    <xf borderId="0" fillId="6" fontId="6" numFmtId="14" xfId="0" applyAlignment="1" applyFont="1" applyNumberFormat="1">
      <alignment/>
    </xf>
    <xf borderId="0" fillId="11" fontId="10" numFmtId="0" xfId="0" applyAlignment="1" applyFont="1">
      <alignment/>
    </xf>
    <xf borderId="0" fillId="23" fontId="22" numFmtId="14" xfId="0" applyAlignment="1" applyFill="1" applyFont="1" applyNumberFormat="1">
      <alignment horizontal="right"/>
    </xf>
    <xf borderId="0" fillId="22" fontId="6" numFmtId="0" xfId="0" applyFont="1"/>
    <xf borderId="0" fillId="22" fontId="6" numFmtId="0" xfId="0" applyAlignment="1" applyFont="1">
      <alignment horizontal="right"/>
    </xf>
    <xf borderId="0" fillId="0" fontId="6" numFmtId="14" xfId="0" applyAlignment="1" applyFont="1" applyNumberFormat="1">
      <alignment/>
    </xf>
    <xf borderId="0" fillId="0" fontId="6" numFmtId="0" xfId="0" applyAlignment="1" applyFont="1">
      <alignment/>
    </xf>
    <xf borderId="0" fillId="15" fontId="8" numFmtId="0" xfId="0" applyAlignment="1" applyFont="1">
      <alignment/>
    </xf>
    <xf borderId="0" fillId="22" fontId="6" numFmtId="0" xfId="0" applyAlignment="1" applyFont="1">
      <alignment/>
    </xf>
    <xf borderId="0" fillId="22" fontId="6" numFmtId="0" xfId="0" applyAlignment="1" applyFont="1">
      <alignment horizontal="left"/>
    </xf>
    <xf borderId="0" fillId="23" fontId="6" numFmtId="14" xfId="0" applyAlignment="1" applyFont="1" applyNumberFormat="1">
      <alignment/>
    </xf>
    <xf borderId="0" fillId="0" fontId="6" numFmtId="0" xfId="0" applyAlignment="1" applyFont="1">
      <alignment/>
    </xf>
    <xf borderId="0" fillId="11" fontId="9" numFmtId="0" xfId="0" applyAlignment="1" applyFont="1">
      <alignment/>
    </xf>
    <xf borderId="0" fillId="0" fontId="6" numFmtId="0" xfId="0" applyAlignment="1" applyFont="1">
      <alignment/>
    </xf>
    <xf borderId="0" fillId="11" fontId="138" numFmtId="0" xfId="0" applyFont="1"/>
    <xf borderId="0" fillId="11" fontId="6" numFmtId="170" xfId="0" applyFont="1" applyNumberFormat="1"/>
    <xf borderId="0" fillId="0" fontId="44" numFmtId="0" xfId="0" applyAlignment="1" applyFont="1">
      <alignment vertical="center"/>
    </xf>
    <xf borderId="0" fillId="0" fontId="139" numFmtId="0" xfId="0" applyAlignment="1" applyFont="1">
      <alignment/>
    </xf>
    <xf borderId="0" fillId="0" fontId="140" numFmtId="0" xfId="0" applyAlignment="1" applyFont="1">
      <alignment/>
    </xf>
    <xf borderId="0" fillId="11" fontId="50" numFmtId="0" xfId="0" applyAlignment="1" applyFont="1">
      <alignment/>
    </xf>
    <xf borderId="0" fillId="19" fontId="6" numFmtId="14" xfId="0" applyAlignment="1" applyFont="1" applyNumberFormat="1">
      <alignment/>
    </xf>
    <xf borderId="0" fillId="0" fontId="50" numFmtId="0" xfId="0" applyAlignment="1" applyFont="1">
      <alignment/>
    </xf>
    <xf borderId="0" fillId="0" fontId="6" numFmtId="170" xfId="0" applyFont="1" applyNumberFormat="1"/>
    <xf borderId="0" fillId="0" fontId="22" numFmtId="14" xfId="0" applyAlignment="1" applyFont="1" applyNumberFormat="1">
      <alignment horizontal="right"/>
    </xf>
    <xf borderId="0" fillId="2" fontId="6" numFmtId="0" xfId="0" applyAlignment="1" applyFont="1">
      <alignment/>
    </xf>
    <xf borderId="0" fillId="11" fontId="141" numFmtId="0" xfId="0" applyAlignment="1" applyFont="1">
      <alignment horizontal="right"/>
    </xf>
    <xf borderId="0" fillId="0" fontId="6" numFmtId="3" xfId="0" applyAlignment="1" applyFont="1" applyNumberFormat="1">
      <alignment/>
    </xf>
    <xf borderId="0" fillId="6" fontId="22" numFmtId="14" xfId="0" applyAlignment="1" applyFont="1" applyNumberFormat="1">
      <alignment horizontal="right"/>
    </xf>
    <xf borderId="0" fillId="8" fontId="6" numFmtId="14" xfId="0" applyFont="1" applyNumberFormat="1"/>
    <xf borderId="0" fillId="11" fontId="18" numFmtId="0" xfId="0" applyAlignment="1" applyFont="1">
      <alignment horizontal="left"/>
    </xf>
    <xf borderId="0" fillId="10" fontId="22" numFmtId="14" xfId="0" applyAlignment="1" applyFont="1" applyNumberFormat="1">
      <alignment horizontal="right"/>
    </xf>
    <xf borderId="0" fillId="4" fontId="142" numFmtId="0" xfId="0" applyAlignment="1" applyFont="1">
      <alignment horizontal="left"/>
    </xf>
    <xf borderId="0" fillId="11" fontId="20" numFmtId="0" xfId="0" applyAlignment="1" applyFont="1">
      <alignment/>
    </xf>
    <xf borderId="0" fillId="23" fontId="6" numFmtId="0" xfId="0" applyAlignment="1" applyFont="1">
      <alignment/>
    </xf>
    <xf borderId="0" fillId="19" fontId="6" numFmtId="14" xfId="0" applyFont="1" applyNumberFormat="1"/>
    <xf borderId="0" fillId="24" fontId="9" numFmtId="0" xfId="0" applyAlignment="1" applyFill="1" applyFont="1">
      <alignment/>
    </xf>
    <xf borderId="0" fillId="24" fontId="6" numFmtId="0" xfId="0" applyFont="1"/>
    <xf borderId="0" fillId="24" fontId="9" numFmtId="0" xfId="0" applyFont="1"/>
    <xf borderId="0" fillId="24" fontId="9" numFmtId="2" xfId="0" applyFont="1" applyNumberFormat="1"/>
    <xf borderId="0" fillId="24" fontId="6" numFmtId="0" xfId="0" applyAlignment="1" applyFont="1">
      <alignment/>
    </xf>
    <xf borderId="0" fillId="0" fontId="138" numFmtId="0" xfId="0" applyAlignment="1" applyFont="1">
      <alignment/>
    </xf>
    <xf borderId="0" fillId="0" fontId="138" numFmtId="0" xfId="0" applyFont="1"/>
    <xf borderId="0" fillId="12" fontId="6" numFmtId="164" xfId="0" applyAlignment="1" applyFont="1" applyNumberFormat="1">
      <alignment/>
    </xf>
    <xf borderId="0" fillId="0" fontId="6" numFmtId="164" xfId="0" applyAlignment="1" applyFont="1" applyNumberFormat="1">
      <alignment/>
    </xf>
    <xf borderId="0" fillId="4" fontId="55" numFmtId="0" xfId="0" applyAlignment="1" applyFont="1">
      <alignment horizontal="left"/>
    </xf>
    <xf borderId="0" fillId="0" fontId="9"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isaplywood.com/SiteCollectionDocuments/Brochures/WISA-spruce_EN_fs.pdf" TargetMode="External"/><Relationship Id="rId2" Type="http://schemas.openxmlformats.org/officeDocument/2006/relationships/hyperlink" Target="http://steel.ie/Profiles/CorriFarm.asp" TargetMode="External"/><Relationship Id="rId3" Type="http://schemas.openxmlformats.org/officeDocument/2006/relationships/hyperlink" Target="http://www.dortechdirect.co.uk/window-installer-tools/tremco-illbruck-me220-epdm-membrane.html?gclid=COzr7s-qr8sCFU4o0wodRfwJ9Q" TargetMode="External"/><Relationship Id="rId4" Type="http://schemas.openxmlformats.org/officeDocument/2006/relationships/hyperlink" Target="http://www.steelroofsheets.co.uk/products/galvanised-ridge-flashing/" TargetMode="External"/><Relationship Id="rId9" Type="http://schemas.openxmlformats.org/officeDocument/2006/relationships/drawing" Target="../drawings/drawing1.xml"/><Relationship Id="rId5" Type="http://schemas.openxmlformats.org/officeDocument/2006/relationships/hyperlink" Target="https://www.guttercrest.co.uk/" TargetMode="External"/><Relationship Id="rId6" Type="http://schemas.openxmlformats.org/officeDocument/2006/relationships/hyperlink" Target="https://www.guttercrest.co.uk/" TargetMode="External"/><Relationship Id="rId7" Type="http://schemas.openxmlformats.org/officeDocument/2006/relationships/hyperlink" Target="https://www.guttercrest.co.uk/" TargetMode="External"/><Relationship Id="rId8" Type="http://schemas.openxmlformats.org/officeDocument/2006/relationships/hyperlink" Target="https://www.guttercrest.co.uk/"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wetrooms-online.com/wet-rooms-online-store/disabled-mobility-showering/wet-room-trays-suitable-for-vinyl-flooring/akw-medi-care-tuff-form-wet-room-walk-in-shower-tray-1400-x-900mm-detail" TargetMode="External"/><Relationship Id="rId42" Type="http://schemas.openxmlformats.org/officeDocument/2006/relationships/hyperlink" Target="http://www.lampandlight.co.uk/recessed-spotlight-swirl-led-5w-220v-3000k.html" TargetMode="External"/><Relationship Id="rId41" Type="http://schemas.openxmlformats.org/officeDocument/2006/relationships/hyperlink" Target="https://www.wetrooms-online.com/wet-rooms-online-store/wet-room-drains/impey-vinyl-floor-drain-gully-horizontal-outlet-detail" TargetMode="External"/><Relationship Id="rId44" Type="http://schemas.openxmlformats.org/officeDocument/2006/relationships/hyperlink" Target="http://www.beamled.com/biard-led-1-gang-white-glass-designer-touch-light-switch.html?gclid=CNzjpK3F3cYCFTDItAod9JoGTg&amp;gclsrc=aw.ds" TargetMode="External"/><Relationship Id="rId43" Type="http://schemas.openxmlformats.org/officeDocument/2006/relationships/hyperlink" Target="http://www.lampandlight.co.uk/set-of-6-recessed-spot-lights-guard-ip54-ww.html" TargetMode="External"/><Relationship Id="rId46" Type="http://schemas.openxmlformats.org/officeDocument/2006/relationships/hyperlink" Target="http://www.diy.com/search/results/?question=socket" TargetMode="External"/><Relationship Id="rId45" Type="http://schemas.openxmlformats.org/officeDocument/2006/relationships/hyperlink" Target="http://www.diy.com/departments/crabtree-1-gang-1-way-10ax-white-single-light-switch/258756_BQ.prd" TargetMode="External"/><Relationship Id="rId1" Type="http://schemas.openxmlformats.org/officeDocument/2006/relationships/comments" Target="../comments1.xml"/><Relationship Id="rId2" Type="http://schemas.openxmlformats.org/officeDocument/2006/relationships/hyperlink" Target="http://www.abcanchors.co.uk/" TargetMode="External"/><Relationship Id="rId3" Type="http://schemas.openxmlformats.org/officeDocument/2006/relationships/hyperlink" Target="http://www.screwfix.com/p/sabrefix-angle-brackets-stainless-steel-60-x-90mm-pack-of-10/25693" TargetMode="External"/><Relationship Id="rId4" Type="http://schemas.openxmlformats.org/officeDocument/2006/relationships/hyperlink" Target="http://www.toolstation.com/shop/p27404?utm_source=googleshopping&amp;utm_medium=feed&amp;utm_campaign=googleshoppingfeed&amp;mkwid=sBM5wV8G&amp;pcrid=46297915943&amp;gclid=CMKS45a3ysMCFWKWtAodKF8A1Q" TargetMode="External"/><Relationship Id="rId9" Type="http://schemas.openxmlformats.org/officeDocument/2006/relationships/hyperlink" Target="http://www.screwfix.com/p/screw-tite-prodrive-recess-countersunk-screws-5-x-50mm-pack-of-200/46296" TargetMode="External"/><Relationship Id="rId48" Type="http://schemas.openxmlformats.org/officeDocument/2006/relationships/hyperlink" Target="http://www.diy.com/rooms/kitchen/kitchen-ranges/it-marletti-oak/cat710047.cat" TargetMode="External"/><Relationship Id="rId47" Type="http://schemas.openxmlformats.org/officeDocument/2006/relationships/hyperlink" Target="http://www.diy.com/rooms/kitchen/kitchen-ranges/it-marletti-oak/cat710047.cat" TargetMode="External"/><Relationship Id="rId49" Type="http://schemas.openxmlformats.org/officeDocument/2006/relationships/hyperlink" Target="http://www.diy.com/departments/cooke-lewis-lanzo-full-pedestal-basin/887292_BQ.prd" TargetMode="External"/><Relationship Id="rId5" Type="http://schemas.openxmlformats.org/officeDocument/2006/relationships/hyperlink" Target="http://www.coillte.ie/coilltepanel_products/" TargetMode="External"/><Relationship Id="rId6" Type="http://schemas.openxmlformats.org/officeDocument/2006/relationships/hyperlink" Target="http://www.jewson.co.uk/timber/sheet-materials/osb/osb3/products/FSBBBA18/norbord-sterling-osb3-board-18-x-1200-x-2440mm/" TargetMode="External"/><Relationship Id="rId7" Type="http://schemas.openxmlformats.org/officeDocument/2006/relationships/hyperlink" Target="http://www.builderdepot.co.uk/14-55-each-pack-50-18mm-x-1220mm-x-2440mm-softwood-c-c-wbp-plywood.html" TargetMode="External"/><Relationship Id="rId8" Type="http://schemas.openxmlformats.org/officeDocument/2006/relationships/hyperlink" Target="http://www.builderdepot.co.uk/18mm-x-1220mm-x-2440mm-softwood-c-c-wbp-plywood.html" TargetMode="External"/><Relationship Id="rId31" Type="http://schemas.openxmlformats.org/officeDocument/2006/relationships/hyperlink" Target="http://www.affixit.co.uk/Expanding-Foam-Tape/Seal-Joints-18-34mm/Expanding-Foam-TapeBR18-34mm-JointsBR-20mm-Width.Html?cPath=19_82" TargetMode="External"/><Relationship Id="rId30" Type="http://schemas.openxmlformats.org/officeDocument/2006/relationships/hyperlink" Target="http://claddex.co.uk/uk/products/steel_sheeting" TargetMode="External"/><Relationship Id="rId33" Type="http://schemas.openxmlformats.org/officeDocument/2006/relationships/hyperlink" Target="http://www.affixit.co.uk/Expanding-Foam-Tape/Seal-Joints-5-12mm/Expanding-Foam-TapeBR5-12mm-JointsBR-20mm-Width.Html?cPath=19_78" TargetMode="External"/><Relationship Id="rId32" Type="http://schemas.openxmlformats.org/officeDocument/2006/relationships/hyperlink" Target="http://www.ecomerchant.co.uk/walls/windows-doors/window-fitting-accessiories/extoseal-encors-water-bearing-adhesive-connection-tape-with-high-adhesion-strength.html" TargetMode="External"/><Relationship Id="rId35" Type="http://schemas.openxmlformats.org/officeDocument/2006/relationships/hyperlink" Target="http://www.wickes.co.uk/invt/120939" TargetMode="External"/><Relationship Id="rId34" Type="http://schemas.openxmlformats.org/officeDocument/2006/relationships/hyperlink" Target="http://www.screwfix.com/p/dow-corning-791-weatherproof-silicone-sealant-anthracite-310ml/44836" TargetMode="External"/><Relationship Id="rId37" Type="http://schemas.openxmlformats.org/officeDocument/2006/relationships/hyperlink" Target="http://www.screwfix.com/p/easydrive-phosphate-phillips-twin-thread-drywall-screws-3-5-x-38mm-pk1000/12984" TargetMode="External"/><Relationship Id="rId36" Type="http://schemas.openxmlformats.org/officeDocument/2006/relationships/hyperlink" Target="https://www.roofingsuperstore.co.uk/product/gyproc-plasterboard-2400mm-x-1200mm-x-125mm-tapered-edge.html" TargetMode="External"/><Relationship Id="rId39" Type="http://schemas.openxmlformats.org/officeDocument/2006/relationships/hyperlink" Target="http://shop.openenergymonitor.com/emonpi-1/" TargetMode="External"/><Relationship Id="rId38" Type="http://schemas.openxmlformats.org/officeDocument/2006/relationships/hyperlink" Target="http://www.jewson.co.uk/building-materials/plastering-plasterboard/plaster-filler/products/KWSM0030/knauf-joint-filler-20kg/" TargetMode="External"/><Relationship Id="rId20" Type="http://schemas.openxmlformats.org/officeDocument/2006/relationships/hyperlink" Target="http://www.diy.com/rooms/damplas-black-damp-proof-course-w3375mm-l30m/35621_BQ.prd" TargetMode="External"/><Relationship Id="rId22" Type="http://schemas.openxmlformats.org/officeDocument/2006/relationships/hyperlink" Target="http://www.diy.com/departments/cuprinol-garden-shades-black-ash-matt-woodstain-25l/127073_BQ.prd" TargetMode="External"/><Relationship Id="rId21" Type="http://schemas.openxmlformats.org/officeDocument/2006/relationships/hyperlink" Target="http://www.wickes.co.uk/sawn-treated-softwood-19x100mmx24m-pk5/invt/107064/" TargetMode="External"/><Relationship Id="rId24" Type="http://schemas.openxmlformats.org/officeDocument/2006/relationships/hyperlink" Target="http://www.viroc.pt/distribuidores.aspx?menuid=338" TargetMode="External"/><Relationship Id="rId23" Type="http://schemas.openxmlformats.org/officeDocument/2006/relationships/hyperlink" Target="http://www.vastern.co.uk/cladding/larch-cladding/" TargetMode="External"/><Relationship Id="rId26" Type="http://schemas.openxmlformats.org/officeDocument/2006/relationships/hyperlink" Target="http://www.vastern.co.uk/cladding/air-dried-jointed-oak-cladding/" TargetMode="External"/><Relationship Id="rId25" Type="http://schemas.openxmlformats.org/officeDocument/2006/relationships/hyperlink" Target="http://www.roofingsuperstore.co.uk/product/flat-roofing/ecoproof-liquid-rubber-membrane/liquid-rubber-solution/cromar-rubbercoat-roof-coating-189ltr.html" TargetMode="External"/><Relationship Id="rId28" Type="http://schemas.openxmlformats.org/officeDocument/2006/relationships/hyperlink" Target="http://claddex.co.uk/uk/products/steel_sheeting" TargetMode="External"/><Relationship Id="rId27" Type="http://schemas.openxmlformats.org/officeDocument/2006/relationships/hyperlink" Target="http://claddex.co.uk/uk/products/steel_sheeting" TargetMode="External"/><Relationship Id="rId29" Type="http://schemas.openxmlformats.org/officeDocument/2006/relationships/hyperlink" Target="http://claddex.co.uk/uk/products/steel_sheeting" TargetMode="External"/><Relationship Id="rId51" Type="http://schemas.openxmlformats.org/officeDocument/2006/relationships/hyperlink" Target="http://www.diy.com/departments/ideal-standard-vue-modern-close-coupled-toilet-with-soft-close-seat/149835_BQ.prd" TargetMode="External"/><Relationship Id="rId50" Type="http://schemas.openxmlformats.org/officeDocument/2006/relationships/hyperlink" Target="http://www.diy.com/departments/cooke-lewis-helena-acrylic-oval-twin-ended-bath-l1700mm-w800mm/81356_BQ.prd" TargetMode="External"/><Relationship Id="rId53" Type="http://schemas.openxmlformats.org/officeDocument/2006/relationships/hyperlink" Target="http://www.lathamtimber.co.uk/icmeditor/HTMLEditor/images/Product%20Guide/Panel%202013.pdf" TargetMode="External"/><Relationship Id="rId52" Type="http://schemas.openxmlformats.org/officeDocument/2006/relationships/hyperlink" Target="http://www.diy.com/departments/cooke-lewis-romeo-toilet-with-soft-close-seat/160718_BQ.prd" TargetMode="External"/><Relationship Id="rId11" Type="http://schemas.openxmlformats.org/officeDocument/2006/relationships/hyperlink" Target="http://www.jewson.co.uk/building-materials/metalwork/straps-restraints/products/HWSIL10F/simpson-restraint-strap-flat-1000-x-25mm/" TargetMode="External"/><Relationship Id="rId55" Type="http://schemas.openxmlformats.org/officeDocument/2006/relationships/hyperlink" Target="http://www.hafele.co.uk/shop/p/stainless-steel-2bb-butt-hinge-102-x-76-mm/41601/8530" TargetMode="External"/><Relationship Id="rId10" Type="http://schemas.openxmlformats.org/officeDocument/2006/relationships/hyperlink" Target="http://www.screwfix.com/p/screw-tite-prodrive-recess-countersunk-screws-4-x-30mm-pack-of-200/35341" TargetMode="External"/><Relationship Id="rId54" Type="http://schemas.openxmlformats.org/officeDocument/2006/relationships/hyperlink" Target="http://www.jewson.co.uk/windows-doors-joinery/doors/internal-doors/internal-timber-doors/products/JCD01732/premdor-country-standard-door-clear-pine-1981-x-762-x-35mm/" TargetMode="External"/><Relationship Id="rId13" Type="http://schemas.openxmlformats.org/officeDocument/2006/relationships/hyperlink" Target="http://www.thermofloc.com/cellulose-based-insulation/blow-in-insulation" TargetMode="External"/><Relationship Id="rId57" Type="http://schemas.openxmlformats.org/officeDocument/2006/relationships/vmlDrawing" Target="../drawings/vmlDrawing1.vml"/><Relationship Id="rId12" Type="http://schemas.openxmlformats.org/officeDocument/2006/relationships/hyperlink" Target="http://www.naturalinsulations.co.uk/index.php?location=PB20" TargetMode="External"/><Relationship Id="rId56" Type="http://schemas.openxmlformats.org/officeDocument/2006/relationships/drawing" Target="../drawings/drawing2.xml"/><Relationship Id="rId15" Type="http://schemas.openxmlformats.org/officeDocument/2006/relationships/hyperlink" Target="http://www.naturalinsulations.co.uk/index.php?location=Supaloft" TargetMode="External"/><Relationship Id="rId14" Type="http://schemas.openxmlformats.org/officeDocument/2006/relationships/hyperlink" Target="http://www.naturalinsulations.co.uk/index.php?location=Thermofloc" TargetMode="External"/><Relationship Id="rId17" Type="http://schemas.openxmlformats.org/officeDocument/2006/relationships/hyperlink" Target="http://www.phstore.co.uk/tescon-no1-tape" TargetMode="External"/><Relationship Id="rId16" Type="http://schemas.openxmlformats.org/officeDocument/2006/relationships/hyperlink" Target="http://www.styrotech.uk.com" TargetMode="External"/><Relationship Id="rId19" Type="http://schemas.openxmlformats.org/officeDocument/2006/relationships/hyperlink" Target="http://www.diy.com/departments/stanley-staples-l14mm-pack/174472_BQ.prd?gclid=CJ_oip--k8ICFQjKtAodhkoAdQ&amp;ecamp=SEAPLA174472_BQ&amp;ef_id=VD0aNgAABOsG644p:20141124144839:s" TargetMode="External"/><Relationship Id="rId18" Type="http://schemas.openxmlformats.org/officeDocument/2006/relationships/hyperlink" Target="https://www.roofingsuperstore.co.uk/product/tyvek-supro-15m-x-50m.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electrical2go.co.uk/polar-1-gang-25mm-deep-pattress-box.html" TargetMode="External"/><Relationship Id="rId42" Type="http://schemas.openxmlformats.org/officeDocument/2006/relationships/hyperlink" Target="http://www.diy.com/departments/propower-6a-2-way-white-pull-switch/833006_BQ.prd" TargetMode="External"/><Relationship Id="rId41" Type="http://schemas.openxmlformats.org/officeDocument/2006/relationships/hyperlink" Target="https://www.electrical2go.co.uk/wiring-acc/sub/click-polar.html?p=2" TargetMode="External"/><Relationship Id="rId44" Type="http://schemas.openxmlformats.org/officeDocument/2006/relationships/hyperlink" Target="http://www.screwfix.com/p/yale-hsa6200-wireless-alarm-kit/97114?kpid=97114&amp;cm_mmc=Google-_-Product%20Listing%20Ads-_-Sales%20Tracking-_-sales%20tracking%20url&amp;gclid=CJ_hiOXBtM4CFcE_Gwod6l0KwA" TargetMode="External"/><Relationship Id="rId43" Type="http://schemas.openxmlformats.org/officeDocument/2006/relationships/hyperlink" Target="http://www.diy.com/departments/genlis-white-spotlight/679339_BQ.prd" TargetMode="External"/><Relationship Id="rId46" Type="http://schemas.openxmlformats.org/officeDocument/2006/relationships/hyperlink" Target="http://www.ikea.com/gb/en/catalog/products/60304715/" TargetMode="External"/><Relationship Id="rId45" Type="http://schemas.openxmlformats.org/officeDocument/2006/relationships/hyperlink" Target="http://www.diy.com/departments/blooma-thetis-black-external-wall-light/881940_BQ.prd" TargetMode="External"/><Relationship Id="rId1" Type="http://schemas.openxmlformats.org/officeDocument/2006/relationships/comments" Target="../comments2.xml"/><Relationship Id="rId2" Type="http://schemas.openxmlformats.org/officeDocument/2006/relationships/hyperlink" Target="http://jackpad.co.uk/" TargetMode="External"/><Relationship Id="rId3" Type="http://schemas.openxmlformats.org/officeDocument/2006/relationships/hyperlink" Target="https://www.travisperkins.co.uk/Sawn-Timber-Regularised-Treated-C16-75mm-x-200mm-x-4-8m/p/322920" TargetMode="External"/><Relationship Id="rId4" Type="http://schemas.openxmlformats.org/officeDocument/2006/relationships/hyperlink" Target="http://www.wickes.co.uk/Visqueen-Polythene-Damp-Proof-Course-300mm-x-30m/p/226581" TargetMode="External"/><Relationship Id="rId9" Type="http://schemas.openxmlformats.org/officeDocument/2006/relationships/hyperlink" Target="http://www.ecomerchant.co.uk/roofing/insulation/cellulose/thermofloc-loose-fill-cellulose-insulation-12kg.html" TargetMode="External"/><Relationship Id="rId48" Type="http://schemas.openxmlformats.org/officeDocument/2006/relationships/hyperlink" Target="http://www.screwfix.com/p/orlando-back-to-wall-toilet-dual-flush/5416f" TargetMode="External"/><Relationship Id="rId47" Type="http://schemas.openxmlformats.org/officeDocument/2006/relationships/hyperlink" Target="http://www.ikea.com/gb/en/catalog/products/00281302/" TargetMode="External"/><Relationship Id="rId49" Type="http://schemas.openxmlformats.org/officeDocument/2006/relationships/hyperlink" Target="http://www.wetroomsdirect.net/riw-tilesafe-waterproofing.html" TargetMode="External"/><Relationship Id="rId5" Type="http://schemas.openxmlformats.org/officeDocument/2006/relationships/hyperlink" Target="http://www.wickes.co.uk/Wickes-Galvanised-Jointing-Flat-Plate-63x300mm/p/152829" TargetMode="External"/><Relationship Id="rId6" Type="http://schemas.openxmlformats.org/officeDocument/2006/relationships/hyperlink" Target="http://www.screwfix.com/p/sabrefix-heavy-duty-angle-brackets-galvanised-60-x-50mm-10-pack/61576" TargetMode="External"/><Relationship Id="rId7" Type="http://schemas.openxmlformats.org/officeDocument/2006/relationships/hyperlink" Target="http://www.insulationexpress.co.uk/Loft-Insulation/150mm-Earthwool-Loft-Roll-44-%28Combi-Cut%29-Loft-Insulation.htm" TargetMode="External"/><Relationship Id="rId8" Type="http://schemas.openxmlformats.org/officeDocument/2006/relationships/hyperlink" Target="http://www.insulationexpress.co.uk/Loft-Insulation/100mm-Earthwool-Loft-Roll-44-%28Combi-Cut%29-Loft-Insulation.htm" TargetMode="External"/><Relationship Id="rId31" Type="http://schemas.openxmlformats.org/officeDocument/2006/relationships/hyperlink" Target="http://www.directheatingsupplies.co.uk/heatrae-megaflo-eco-dd170-170l-direct-unvented-cylinder?gclid=CP3U9uy_oM4CFRNsGwodc94ElQ" TargetMode="External"/><Relationship Id="rId30" Type="http://schemas.openxmlformats.org/officeDocument/2006/relationships/hyperlink" Target="http://www.screwfix.com/p/floplast-pe-x-barrier-pipe-white-22mm-x-25m/38914" TargetMode="External"/><Relationship Id="rId33" Type="http://schemas.openxmlformats.org/officeDocument/2006/relationships/hyperlink" Target="http://www.bestheating.com/kudox-chrome-curved-thermostatic-electric-towel-rail-1000mm-x-500mm.html" TargetMode="External"/><Relationship Id="rId32" Type="http://schemas.openxmlformats.org/officeDocument/2006/relationships/hyperlink" Target="http://www.warmup.co.uk/products/electric-underfloor-heating/foil-heater-system/" TargetMode="External"/><Relationship Id="rId35" Type="http://schemas.openxmlformats.org/officeDocument/2006/relationships/hyperlink" Target="https://docs.google.com/spreadsheets/d/1gcFc0Aw81rKaCs8P6CfXkf2lCU13PUnHd0siWcLN6a4/edit" TargetMode="External"/><Relationship Id="rId34" Type="http://schemas.openxmlformats.org/officeDocument/2006/relationships/hyperlink" Target="http://www.electricmetersales.co.uk/index.php?route=product/product&amp;product_id=95&amp;language=en&amp;currency=GBP" TargetMode="External"/><Relationship Id="rId37" Type="http://schemas.openxmlformats.org/officeDocument/2006/relationships/hyperlink" Target="https://www.electrical2go.co.uk/polar-2-gang-47mm-deep-pattress-box-with-cable-restraint.html" TargetMode="External"/><Relationship Id="rId36" Type="http://schemas.openxmlformats.org/officeDocument/2006/relationships/hyperlink" Target="https://www.electrical2go.co.uk/mk-sentry-k7666smet-high-integrity-16-way-100a-fully-populated-consumer-unit.html" TargetMode="External"/><Relationship Id="rId39" Type="http://schemas.openxmlformats.org/officeDocument/2006/relationships/hyperlink" Target="http://www.diy.com/departments/smj-square-edge-white-115/230v-shaver-socket/833019_BQ.prd" TargetMode="External"/><Relationship Id="rId38" Type="http://schemas.openxmlformats.org/officeDocument/2006/relationships/hyperlink" Target="https://www.electrical2go.co.uk/polar-switched-2-gang-13a-socket-outlet.html" TargetMode="External"/><Relationship Id="rId62" Type="http://schemas.openxmlformats.org/officeDocument/2006/relationships/hyperlink" Target="http://www.diy.com/departments/bq-tubular-latch-l64mm/171957_BQ.prd?icamp=recs" TargetMode="External"/><Relationship Id="rId61" Type="http://schemas.openxmlformats.org/officeDocument/2006/relationships/hyperlink" Target="http://www.diy.com/departments/stainless-steel-grade-11-ball-bearing-hinge-pair-of-2/29418_BQ.prd" TargetMode="External"/><Relationship Id="rId20" Type="http://schemas.openxmlformats.org/officeDocument/2006/relationships/hyperlink" Target="http://www.ecomerchant.co.uk/exterior/compression-tapes/vitaseal-expanding-foam-compression-tape.html" TargetMode="External"/><Relationship Id="rId64" Type="http://schemas.openxmlformats.org/officeDocument/2006/relationships/hyperlink" Target="http://www.doorhandlecompany.co.uk/architectural-64mm-2.5-inch-tubular-deadbolt-silver-or-brass-2114/" TargetMode="External"/><Relationship Id="rId63" Type="http://schemas.openxmlformats.org/officeDocument/2006/relationships/hyperlink" Target="http://www.diy.com/departments/bq-satin-stainless-steel-effect-straight-internal-external-lever-latch-door-handle-pack-of-2/190881_BQ.prd" TargetMode="External"/><Relationship Id="rId22" Type="http://schemas.openxmlformats.org/officeDocument/2006/relationships/hyperlink" Target="http://www.wickes.co.uk/Wickes-Treated-Roof-Batten-25x50x3600mm-Pack-8/p/133670" TargetMode="External"/><Relationship Id="rId66" Type="http://schemas.openxmlformats.org/officeDocument/2006/relationships/drawing" Target="../drawings/drawing3.xml"/><Relationship Id="rId21" Type="http://schemas.openxmlformats.org/officeDocument/2006/relationships/hyperlink" Target="http://www.ecomerchant.co.uk/extoseal-encors-water-bearing-adhesive-connection-tape-with-high-adhesion-strength.html" TargetMode="External"/><Relationship Id="rId65" Type="http://schemas.openxmlformats.org/officeDocument/2006/relationships/hyperlink" Target="http://www.morehandles.co.uk/zoo-5mm-disabled-turn-and-release-with-indicator-zcs2006i.html?gclid=CMCxpL2ypc4CFYgy0wodHNEICw" TargetMode="External"/><Relationship Id="rId24" Type="http://schemas.openxmlformats.org/officeDocument/2006/relationships/hyperlink" Target="http://www.wickes.co.uk/Wickes-Chipboard-Loft-Panels-Pack-3/p/116420" TargetMode="External"/><Relationship Id="rId23" Type="http://schemas.openxmlformats.org/officeDocument/2006/relationships/hyperlink" Target="http://www.insulationexpress.co.uk/Product.asp?gclid=CPy6r9byls4CFdQ_GwodiJYNyQ" TargetMode="External"/><Relationship Id="rId67" Type="http://schemas.openxmlformats.org/officeDocument/2006/relationships/vmlDrawing" Target="../drawings/vmlDrawing2.vml"/><Relationship Id="rId60" Type="http://schemas.openxmlformats.org/officeDocument/2006/relationships/hyperlink" Target="https://www.amazon.co.uk/Board-Sheet-High-Quality-Flexible-Antistatic/dp/B00C75Y3O0" TargetMode="External"/><Relationship Id="rId26" Type="http://schemas.openxmlformats.org/officeDocument/2006/relationships/hyperlink" Target="http://www.fantronix.com/acatalog/Ventilation_Ducting_-_Y_Joint.html" TargetMode="External"/><Relationship Id="rId25" Type="http://schemas.openxmlformats.org/officeDocument/2006/relationships/hyperlink" Target="https://www.electrical2go.co.uk/ventilation/heat-recovery/multivent/monsoon-multivent-heat-recovery-units.html" TargetMode="External"/><Relationship Id="rId28" Type="http://schemas.openxmlformats.org/officeDocument/2006/relationships/hyperlink" Target="https://www.electrical2go.co.uk/125mm-air-extract-supply-valve-to-fit-pipe-round-sockets-136-5.html" TargetMode="External"/><Relationship Id="rId27" Type="http://schemas.openxmlformats.org/officeDocument/2006/relationships/hyperlink" Target="https://www.electrical2go.co.uk/semi-rigid-aluminium-round-duct-125mm-x-3m-503230.html" TargetMode="External"/><Relationship Id="rId29" Type="http://schemas.openxmlformats.org/officeDocument/2006/relationships/hyperlink" Target="http://www.wickes.co.uk/Fluidmaster-Concealed-Cistern/p/138313" TargetMode="External"/><Relationship Id="rId51" Type="http://schemas.openxmlformats.org/officeDocument/2006/relationships/hyperlink" Target="http://www.multipanel.co.uk/products/walls/economy-wall-panel-range" TargetMode="External"/><Relationship Id="rId50" Type="http://schemas.openxmlformats.org/officeDocument/2006/relationships/hyperlink" Target="http://www.wetroomsdirect.net/akw-duraform-floor-former.html" TargetMode="External"/><Relationship Id="rId53" Type="http://schemas.openxmlformats.org/officeDocument/2006/relationships/hyperlink" Target="http://www.screwfix.com/p/hafele-soft-close-clip-on-concealed-hinges-110-64mm-2-pack/9205j" TargetMode="External"/><Relationship Id="rId52" Type="http://schemas.openxmlformats.org/officeDocument/2006/relationships/hyperlink" Target="http://www.slhardwoods.co.uk/products/sheet-material/melamine-faced-mdf/white-melamine-faced-mdf-2440-1220mm" TargetMode="External"/><Relationship Id="rId11" Type="http://schemas.openxmlformats.org/officeDocument/2006/relationships/hyperlink" Target="http://www.ecomerchant.co.uk/walls/airtightness-products/internal-membranes/pro-clima-intello-plus-1-5x20m.html" TargetMode="External"/><Relationship Id="rId55" Type="http://schemas.openxmlformats.org/officeDocument/2006/relationships/hyperlink" Target="http://www.screwfix.com/p/bumper-push-latch-grey-12mm-5-pack/13146" TargetMode="External"/><Relationship Id="rId10" Type="http://schemas.openxmlformats.org/officeDocument/2006/relationships/hyperlink" Target="http://www.ecomerchant.co.uk/walls/airtightness-products/airtightness-tapes/pro-clima-tescon-vana.html" TargetMode="External"/><Relationship Id="rId54" Type="http://schemas.openxmlformats.org/officeDocument/2006/relationships/hyperlink" Target="http://www.screwfix.com/p/steel-shelf-support-100-pack/55545?kpid=55545&amp;cm_mmc=Google-_-Product%20Listing%20Ads-_-Sales%20Tracking-_-sales%20tracking%20url&amp;gclid=CJHo-dXzos4CFWYo0wodcv4DZw" TargetMode="External"/><Relationship Id="rId13" Type="http://schemas.openxmlformats.org/officeDocument/2006/relationships/hyperlink" Target="http://www.wickes.co.uk/Stanley-Heavy-Duty-Staples-8mm-Pack-1000/p/226059" TargetMode="External"/><Relationship Id="rId57" Type="http://schemas.openxmlformats.org/officeDocument/2006/relationships/hyperlink" Target="http://www.slhardwoods.co.uk/products/sheet-material/melamine-faced-mdf/white-melamine-faced-mdf-2440-1220mm" TargetMode="External"/><Relationship Id="rId12" Type="http://schemas.openxmlformats.org/officeDocument/2006/relationships/hyperlink" Target="https://www.roofingsuperstore.co.uk/product/tyvek-supro-15m-x-50m.html" TargetMode="External"/><Relationship Id="rId56" Type="http://schemas.openxmlformats.org/officeDocument/2006/relationships/hyperlink" Target="https://www.fittedmirrorsandglass.co.uk/?gclid=CJfagvOPo84CFdQ_Gwodd5oIIg" TargetMode="External"/><Relationship Id="rId15" Type="http://schemas.openxmlformats.org/officeDocument/2006/relationships/hyperlink" Target="http://www.kedel.co.uk/recycled-plastic-sheet/stokbord-recycled-plastic-sheet-board.html" TargetMode="External"/><Relationship Id="rId59" Type="http://schemas.openxmlformats.org/officeDocument/2006/relationships/hyperlink" Target="http://www.diy.com/departments/bq-dowel-8mm-x-30mm-pack-of-25/243300_BQ.prd" TargetMode="External"/><Relationship Id="rId14" Type="http://schemas.openxmlformats.org/officeDocument/2006/relationships/hyperlink" Target="http://www.wickes.co.uk/Wickes-Treated-Roof-Batten-25x50x3600mm-Pack-8/p/133670" TargetMode="External"/><Relationship Id="rId58" Type="http://schemas.openxmlformats.org/officeDocument/2006/relationships/hyperlink" Target="http://www.lathamtimber.co.uk/downloads/james-latham-product-price-guide-65.pdf" TargetMode="External"/><Relationship Id="rId17" Type="http://schemas.openxmlformats.org/officeDocument/2006/relationships/hyperlink" Target="https://www.tatasteelconstruction.com/en_GB/Products/Building-envelope/Ancillaries/Fascias-and-gutters/Rainwater-Systems" TargetMode="External"/><Relationship Id="rId16" Type="http://schemas.openxmlformats.org/officeDocument/2006/relationships/hyperlink" Target="http://www.uk-timber.co.uk/english-larch-external-half-lap-cladding-timber-p-283.html" TargetMode="External"/><Relationship Id="rId19" Type="http://schemas.openxmlformats.org/officeDocument/2006/relationships/hyperlink" Target="https://roof-maker.co.uk/luxlite-15-70-degree-rooflight/" TargetMode="External"/><Relationship Id="rId18" Type="http://schemas.openxmlformats.org/officeDocument/2006/relationships/hyperlink" Target="https://idealcombi.dk/Flippingbook/UK_FuturaPlus_Install2014.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wienerberger.co.uk/what-is-corium.html?lpi=1366208067822" TargetMode="External"/><Relationship Id="rId2" Type="http://schemas.openxmlformats.org/officeDocument/2006/relationships/hyperlink" Target="http://www.build-liteuk.co.uk/products/brick-slip-systems/" TargetMode="External"/><Relationship Id="rId3" Type="http://schemas.openxmlformats.org/officeDocument/2006/relationships/hyperlink" Target="http://www.equitone.com/" TargetMode="External"/><Relationship Id="rId4" Type="http://schemas.openxmlformats.org/officeDocument/2006/relationships/hyperlink" Target="http://www.colorcoat-online.com/en/products/exterior-products/colorcoat-urban" TargetMode="External"/><Relationship Id="rId5" Type="http://schemas.openxmlformats.org/officeDocument/2006/relationships/hyperlink" Target="http://www.sigzincandcopper.co.uk/natural-and-pre-weathered-zinc-roofing-and-cladding-by-nedzink/" TargetMode="External"/><Relationship Id="rId6" Type="http://schemas.openxmlformats.org/officeDocument/2006/relationships/hyperlink" Target="http://www.barbourproductsearch.info/amphibious-house-zinc-shingle-roof-and-cladding-news022924.html"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kitronik.co.uk/3214-15mm-birch-laser-plywood-600mm-x-400mm-sheet.html" TargetMode="External"/><Relationship Id="rId3" Type="http://schemas.openxmlformats.org/officeDocument/2006/relationships/hyperlink" Target="https://www.kitronik.co.uk/3214-15mm-birch-laser-plywood-600mm-x-400mm-sheet.html" TargetMode="External"/><Relationship Id="rId4" Type="http://schemas.openxmlformats.org/officeDocument/2006/relationships/drawing" Target="../drawings/drawing8.xml"/><Relationship Id="rId5"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eksonser.com/cellulose.html" TargetMode="External"/><Relationship Id="rId2" Type="http://schemas.openxmlformats.org/officeDocument/2006/relationships/hyperlink" Target="http://www.euroclad.com/media/10336/Euroclad_Roofing_Profiles.pdf" TargetMode="External"/><Relationship Id="rId3" Type="http://schemas.openxmlformats.org/officeDocument/2006/relationships/hyperlink" Target="http://www.dupont.co.uk/products-and-services/construction-materials/tyvek-building-envelope/brands/tyvek-breather-membrane/products/tyvek-uv-facade-rainscreen-cladding.html" TargetMode="External"/><Relationship Id="rId4" Type="http://schemas.openxmlformats.org/officeDocument/2006/relationships/hyperlink" Target="http://www.dupont.co.uk/products-and-services/construction-materials/tyvek-building-envelope/brands/airguard-vapour-control-layer/products/airguard-reflective-vapour-barrier.html" TargetMode="External"/><Relationship Id="rId5" Type="http://schemas.openxmlformats.org/officeDocument/2006/relationships/hyperlink" Target="http://www.brettmartin.com/~/media/Files/Plastic-Sheets-Documents-English/Marketing-Documents-English/marlonst_energyefficient_factsheet_eng.pdf"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ySplit="7.0" topLeftCell="A8" activePane="bottomLeft" state="frozen"/>
      <selection activeCell="B9" sqref="B9" pane="bottomLeft"/>
    </sheetView>
  </sheetViews>
  <sheetFormatPr customHeight="1" defaultColWidth="14.43" defaultRowHeight="15.75"/>
  <cols>
    <col customWidth="1" min="1" max="1" width="15.57"/>
    <col customWidth="1" min="2" max="2" width="9.57"/>
    <col customWidth="1" min="3" max="3" width="8.86"/>
    <col customWidth="1" min="4" max="4" width="24.57"/>
    <col customWidth="1" min="5" max="5" width="43.43"/>
    <col customWidth="1" min="6" max="6" width="42.14"/>
    <col customWidth="1" min="7" max="7" width="42.71"/>
    <col customWidth="1" min="8" max="8" width="37.86"/>
    <col customWidth="1" min="9" max="9" width="29.43"/>
  </cols>
  <sheetData>
    <row r="1">
      <c r="A1" s="1" t="s">
        <v>0</v>
      </c>
    </row>
    <row r="2">
      <c r="A2" s="2" t="s">
        <v>3</v>
      </c>
      <c r="B2" s="3"/>
      <c r="C2" s="4"/>
      <c r="D2" s="5" t="s">
        <v>4</v>
      </c>
      <c r="E2" s="6"/>
      <c r="G2" s="4"/>
      <c r="H2" s="7"/>
      <c r="I2" s="7"/>
    </row>
    <row r="3">
      <c r="A3" s="8" t="s">
        <v>5</v>
      </c>
      <c r="B3" s="9"/>
      <c r="C3" s="4"/>
      <c r="D3" s="4"/>
      <c r="E3" s="4"/>
      <c r="F3" s="4"/>
      <c r="G3" s="4"/>
      <c r="H3" s="7"/>
      <c r="I3" s="7" t="s">
        <v>6</v>
      </c>
    </row>
    <row r="4">
      <c r="A4" s="8" t="s">
        <v>7</v>
      </c>
      <c r="B4" s="10" t="s">
        <v>8</v>
      </c>
      <c r="C4" s="10"/>
      <c r="D4" s="10"/>
      <c r="E4" s="10"/>
      <c r="F4" s="10"/>
      <c r="G4" s="10"/>
      <c r="H4" s="11"/>
      <c r="I4" s="11" t="s">
        <v>9</v>
      </c>
    </row>
    <row r="5">
      <c r="A5" s="8" t="s">
        <v>10</v>
      </c>
      <c r="B5" s="3"/>
      <c r="C5" s="10"/>
      <c r="D5" s="10"/>
      <c r="E5" s="10"/>
      <c r="F5" s="10"/>
      <c r="G5" s="10"/>
      <c r="H5" s="12"/>
      <c r="I5" s="12" t="s">
        <v>11</v>
      </c>
    </row>
    <row r="6" ht="18.0" customHeight="1">
      <c r="A6" s="8" t="s">
        <v>12</v>
      </c>
      <c r="B6" s="6" t="s">
        <v>13</v>
      </c>
      <c r="C6" s="10"/>
      <c r="D6" s="10"/>
      <c r="E6" s="10"/>
      <c r="F6" s="10"/>
      <c r="G6" s="10"/>
      <c r="H6" s="13"/>
      <c r="I6" s="13"/>
    </row>
    <row r="7" ht="25.5" customHeight="1">
      <c r="A7" s="14" t="s">
        <v>14</v>
      </c>
      <c r="B7" s="14" t="s">
        <v>15</v>
      </c>
      <c r="C7" s="14" t="s">
        <v>16</v>
      </c>
      <c r="D7" s="14" t="s">
        <v>17</v>
      </c>
      <c r="E7" s="14" t="s">
        <v>18</v>
      </c>
      <c r="F7" s="14" t="s">
        <v>19</v>
      </c>
      <c r="G7" s="14" t="s">
        <v>20</v>
      </c>
      <c r="H7" s="15" t="s">
        <v>21</v>
      </c>
      <c r="I7" s="15" t="s">
        <v>22</v>
      </c>
    </row>
    <row r="8">
      <c r="A8" s="16" t="s">
        <v>23</v>
      </c>
      <c r="B8" s="17"/>
      <c r="C8" s="16"/>
      <c r="D8" s="16" t="s">
        <v>24</v>
      </c>
      <c r="E8" s="17"/>
      <c r="F8" s="17"/>
      <c r="G8" s="17"/>
      <c r="H8" s="17"/>
      <c r="I8" s="17"/>
    </row>
    <row r="9">
      <c r="A9" s="18"/>
      <c r="B9" s="18"/>
      <c r="C9" s="13"/>
      <c r="D9" s="13"/>
      <c r="E9" s="13"/>
      <c r="F9" s="13"/>
      <c r="G9" s="13"/>
      <c r="H9" s="13"/>
      <c r="I9" s="13"/>
    </row>
    <row r="10">
      <c r="A10" s="18" t="s">
        <v>25</v>
      </c>
      <c r="B10" s="18"/>
      <c r="C10" s="18" t="s">
        <v>26</v>
      </c>
      <c r="D10" s="18" t="s">
        <v>27</v>
      </c>
      <c r="E10" s="19" t="s">
        <v>28</v>
      </c>
      <c r="F10" s="18"/>
      <c r="G10" s="18"/>
      <c r="H10" s="18" t="s">
        <v>29</v>
      </c>
      <c r="I10" s="18" t="s">
        <v>30</v>
      </c>
    </row>
    <row r="11">
      <c r="A11" s="18"/>
      <c r="B11" s="18"/>
      <c r="C11" s="13"/>
      <c r="D11" s="13"/>
      <c r="E11" s="13"/>
      <c r="F11" s="13"/>
      <c r="G11" s="13"/>
      <c r="H11" s="13"/>
      <c r="I11" s="13"/>
    </row>
    <row r="12">
      <c r="A12" s="16" t="s">
        <v>31</v>
      </c>
      <c r="B12" s="17"/>
      <c r="C12" s="16"/>
      <c r="D12" s="16" t="s">
        <v>32</v>
      </c>
      <c r="E12" s="17"/>
      <c r="F12" s="17"/>
      <c r="G12" s="17"/>
      <c r="H12" s="17"/>
      <c r="I12" s="17"/>
    </row>
    <row r="13">
      <c r="A13" s="20"/>
      <c r="B13" s="21"/>
      <c r="C13" s="20"/>
      <c r="D13" s="20"/>
      <c r="E13" s="21"/>
      <c r="F13" s="21"/>
      <c r="G13" s="21"/>
      <c r="H13" s="21"/>
      <c r="I13" s="21"/>
    </row>
    <row r="14">
      <c r="A14" s="19" t="s">
        <v>33</v>
      </c>
      <c r="B14" s="22"/>
      <c r="C14" s="19" t="s">
        <v>34</v>
      </c>
      <c r="D14" s="19" t="s">
        <v>35</v>
      </c>
      <c r="E14" s="19" t="s">
        <v>36</v>
      </c>
      <c r="F14" s="19"/>
      <c r="G14" s="23"/>
      <c r="H14" s="18" t="s">
        <v>29</v>
      </c>
      <c r="I14" s="18" t="s">
        <v>30</v>
      </c>
    </row>
    <row r="15">
      <c r="A15" s="19" t="s">
        <v>37</v>
      </c>
      <c r="B15" s="24"/>
      <c r="C15" s="19" t="s">
        <v>34</v>
      </c>
      <c r="D15" s="19" t="s">
        <v>38</v>
      </c>
      <c r="E15" s="19" t="s">
        <v>39</v>
      </c>
      <c r="F15" s="19"/>
      <c r="G15" s="25"/>
      <c r="H15" s="18" t="s">
        <v>29</v>
      </c>
      <c r="I15" s="18" t="s">
        <v>30</v>
      </c>
    </row>
    <row r="16">
      <c r="A16" s="20"/>
      <c r="B16" s="21"/>
      <c r="C16" s="20"/>
      <c r="D16" s="20"/>
      <c r="E16" s="21"/>
      <c r="F16" s="21"/>
      <c r="G16" s="36"/>
      <c r="H16" s="21"/>
      <c r="I16" s="21"/>
    </row>
    <row r="17">
      <c r="A17" s="16" t="s">
        <v>44</v>
      </c>
      <c r="B17" s="17"/>
      <c r="C17" s="16"/>
      <c r="D17" s="16" t="s">
        <v>45</v>
      </c>
      <c r="E17" s="17"/>
      <c r="F17" s="17"/>
      <c r="G17" s="38"/>
      <c r="H17" s="17"/>
      <c r="I17" s="17"/>
    </row>
    <row r="18">
      <c r="A18" s="40"/>
      <c r="B18" s="40"/>
      <c r="C18" s="40"/>
      <c r="D18" s="40"/>
      <c r="E18" s="42"/>
      <c r="F18" s="42"/>
      <c r="G18" s="44"/>
      <c r="H18" s="42"/>
      <c r="I18" s="42"/>
    </row>
    <row r="19">
      <c r="A19" s="40" t="s">
        <v>49</v>
      </c>
      <c r="B19" s="40"/>
      <c r="C19" s="40" t="s">
        <v>34</v>
      </c>
      <c r="D19" s="40" t="s">
        <v>50</v>
      </c>
      <c r="E19" s="40" t="s">
        <v>51</v>
      </c>
      <c r="F19" s="40"/>
      <c r="G19" s="23"/>
      <c r="H19" s="40" t="s">
        <v>52</v>
      </c>
      <c r="I19" s="42"/>
    </row>
    <row r="20">
      <c r="A20" s="40" t="s">
        <v>53</v>
      </c>
      <c r="B20" s="40"/>
      <c r="C20" s="40" t="s">
        <v>34</v>
      </c>
      <c r="D20" s="40" t="s">
        <v>54</v>
      </c>
      <c r="E20" s="40" t="s">
        <v>56</v>
      </c>
      <c r="F20" s="40"/>
      <c r="G20" s="23"/>
      <c r="H20" s="40" t="s">
        <v>52</v>
      </c>
      <c r="I20" s="42"/>
    </row>
    <row r="21">
      <c r="A21" s="40" t="s">
        <v>57</v>
      </c>
      <c r="B21" s="40"/>
      <c r="C21" s="40" t="s">
        <v>34</v>
      </c>
      <c r="D21" s="40" t="s">
        <v>58</v>
      </c>
      <c r="E21" s="40" t="s">
        <v>59</v>
      </c>
      <c r="F21" s="40"/>
      <c r="G21" s="42"/>
      <c r="H21" s="42"/>
      <c r="I21" s="42"/>
    </row>
    <row r="22">
      <c r="A22" s="40"/>
      <c r="B22" s="40"/>
      <c r="C22" s="40"/>
      <c r="D22" s="40"/>
      <c r="E22" s="42"/>
      <c r="F22" s="42"/>
      <c r="G22" s="42"/>
      <c r="H22" s="51">
        <v>34.6518</v>
      </c>
      <c r="I22" s="42"/>
    </row>
    <row r="23">
      <c r="A23" s="16" t="s">
        <v>63</v>
      </c>
      <c r="B23" s="16"/>
      <c r="C23" s="16"/>
      <c r="D23" s="16" t="s">
        <v>64</v>
      </c>
      <c r="E23" s="17"/>
      <c r="F23" s="17"/>
      <c r="G23" s="17"/>
      <c r="H23" s="17"/>
      <c r="I23" s="17"/>
    </row>
    <row r="24">
      <c r="A24" s="13"/>
      <c r="B24" s="13"/>
      <c r="C24" s="13"/>
      <c r="D24" s="13"/>
      <c r="E24" s="13"/>
      <c r="F24" s="13"/>
      <c r="G24" s="13"/>
      <c r="H24" s="13"/>
      <c r="I24" s="13"/>
    </row>
    <row r="25">
      <c r="A25" s="18" t="s">
        <v>65</v>
      </c>
      <c r="B25" s="13"/>
      <c r="C25" s="18" t="s">
        <v>34</v>
      </c>
      <c r="D25" s="53" t="s">
        <v>66</v>
      </c>
      <c r="E25" s="18" t="s">
        <v>68</v>
      </c>
      <c r="F25" s="18"/>
      <c r="G25" s="55"/>
      <c r="H25" s="18" t="s">
        <v>29</v>
      </c>
      <c r="I25" s="13"/>
    </row>
    <row r="26">
      <c r="A26" s="18" t="s">
        <v>69</v>
      </c>
      <c r="B26" s="13"/>
      <c r="C26" s="18" t="s">
        <v>34</v>
      </c>
      <c r="D26" s="18" t="s">
        <v>70</v>
      </c>
      <c r="E26" s="18" t="s">
        <v>71</v>
      </c>
      <c r="F26" s="18"/>
      <c r="G26" s="55"/>
      <c r="H26" s="18" t="s">
        <v>29</v>
      </c>
      <c r="I26" s="13"/>
    </row>
    <row r="27">
      <c r="A27" s="13"/>
      <c r="B27" s="13"/>
      <c r="C27" s="13"/>
      <c r="D27" s="13"/>
      <c r="E27" s="13"/>
      <c r="F27" s="13"/>
      <c r="G27" s="13"/>
      <c r="H27" s="13"/>
      <c r="I27" s="13"/>
    </row>
    <row r="28" ht="6.75" customHeight="1">
      <c r="A28" s="16" t="s">
        <v>72</v>
      </c>
      <c r="B28" s="17"/>
      <c r="C28" s="16"/>
      <c r="D28" s="16" t="s">
        <v>73</v>
      </c>
      <c r="E28" s="17"/>
      <c r="F28" s="17"/>
      <c r="G28" s="17"/>
      <c r="H28" s="17"/>
      <c r="I28" s="17"/>
    </row>
    <row r="30">
      <c r="A30" s="40" t="s">
        <v>74</v>
      </c>
      <c r="B30" s="42"/>
      <c r="C30" s="40" t="s">
        <v>34</v>
      </c>
      <c r="D30" s="57" t="s">
        <v>75</v>
      </c>
      <c r="E30" s="57" t="s">
        <v>81</v>
      </c>
      <c r="F30" s="59" t="s">
        <v>82</v>
      </c>
      <c r="G30" s="61" t="s">
        <v>85</v>
      </c>
      <c r="H30" s="40" t="s">
        <v>87</v>
      </c>
      <c r="I30" s="42"/>
    </row>
    <row r="31">
      <c r="A31" s="40"/>
      <c r="B31" s="42"/>
      <c r="C31" s="40" t="s">
        <v>34</v>
      </c>
      <c r="D31" s="63" t="s">
        <v>88</v>
      </c>
      <c r="E31" s="59" t="s">
        <v>90</v>
      </c>
      <c r="F31" s="57"/>
      <c r="G31" s="23"/>
      <c r="H31" s="40"/>
      <c r="I31" s="40" t="s">
        <v>91</v>
      </c>
    </row>
    <row r="32">
      <c r="A32" s="40"/>
      <c r="B32" s="42"/>
      <c r="C32" s="40" t="s">
        <v>34</v>
      </c>
      <c r="D32" s="40" t="s">
        <v>92</v>
      </c>
      <c r="E32" s="59" t="s">
        <v>93</v>
      </c>
      <c r="F32" s="57"/>
      <c r="G32" s="65"/>
      <c r="H32" s="40"/>
      <c r="I32" s="40" t="s">
        <v>91</v>
      </c>
    </row>
    <row r="33">
      <c r="A33" s="40"/>
      <c r="B33" s="42"/>
      <c r="C33" s="40" t="s">
        <v>34</v>
      </c>
      <c r="D33" s="40" t="s">
        <v>95</v>
      </c>
      <c r="E33" s="40" t="s">
        <v>96</v>
      </c>
      <c r="F33" s="57"/>
      <c r="G33" s="23"/>
      <c r="H33" s="40"/>
      <c r="I33" s="40" t="s">
        <v>91</v>
      </c>
    </row>
    <row r="34">
      <c r="A34" s="40"/>
      <c r="B34" s="42"/>
      <c r="C34" s="40" t="s">
        <v>34</v>
      </c>
      <c r="D34" s="40" t="s">
        <v>97</v>
      </c>
      <c r="E34" s="40" t="s">
        <v>98</v>
      </c>
      <c r="F34" s="57"/>
      <c r="G34" s="23"/>
      <c r="H34" s="40"/>
      <c r="I34" s="40" t="s">
        <v>91</v>
      </c>
    </row>
    <row r="35">
      <c r="A35" s="40"/>
      <c r="B35" s="42"/>
      <c r="C35" s="40" t="s">
        <v>34</v>
      </c>
      <c r="D35" s="40" t="s">
        <v>99</v>
      </c>
      <c r="E35" s="40" t="s">
        <v>100</v>
      </c>
      <c r="F35" s="57"/>
      <c r="G35" s="23"/>
      <c r="H35" s="40"/>
      <c r="I35" s="40" t="s">
        <v>91</v>
      </c>
    </row>
    <row r="36">
      <c r="A36" s="40"/>
      <c r="B36" s="42"/>
      <c r="C36" s="40" t="s">
        <v>34</v>
      </c>
      <c r="D36" s="40" t="s">
        <v>101</v>
      </c>
      <c r="E36" s="40" t="s">
        <v>103</v>
      </c>
      <c r="F36" s="57"/>
      <c r="G36" s="23"/>
      <c r="H36" s="40"/>
      <c r="I36" s="40" t="s">
        <v>91</v>
      </c>
    </row>
    <row r="37">
      <c r="A37" s="40"/>
      <c r="B37" s="42"/>
      <c r="C37" s="40" t="s">
        <v>34</v>
      </c>
      <c r="D37" s="40" t="s">
        <v>104</v>
      </c>
      <c r="E37" s="57" t="s">
        <v>105</v>
      </c>
      <c r="F37" s="40"/>
      <c r="G37" s="23"/>
      <c r="H37" s="40"/>
      <c r="I37" s="40" t="s">
        <v>91</v>
      </c>
    </row>
    <row r="38">
      <c r="A38" s="40" t="s">
        <v>106</v>
      </c>
      <c r="B38" s="42"/>
      <c r="C38" s="40" t="s">
        <v>34</v>
      </c>
      <c r="D38" s="40" t="s">
        <v>107</v>
      </c>
      <c r="E38" s="40" t="s">
        <v>108</v>
      </c>
      <c r="F38" s="40"/>
      <c r="G38" s="23"/>
      <c r="H38" s="40"/>
      <c r="I38" s="42"/>
    </row>
    <row r="39" ht="98.25" customHeight="1">
      <c r="A39" s="68" t="s">
        <v>109</v>
      </c>
      <c r="B39" s="74"/>
      <c r="C39" s="68" t="s">
        <v>34</v>
      </c>
      <c r="D39" s="68" t="s">
        <v>118</v>
      </c>
      <c r="E39" s="68" t="s">
        <v>119</v>
      </c>
      <c r="F39" s="68"/>
      <c r="G39" s="68"/>
      <c r="H39" s="76"/>
      <c r="I39" s="76"/>
    </row>
    <row r="40" ht="98.25" customHeight="1">
      <c r="G40" s="76"/>
    </row>
    <row r="41">
      <c r="A41" s="80" t="s">
        <v>121</v>
      </c>
      <c r="B41" s="81"/>
      <c r="C41" s="80"/>
      <c r="D41" s="80" t="s">
        <v>125</v>
      </c>
      <c r="E41" s="83"/>
      <c r="F41" s="83"/>
      <c r="G41" s="83"/>
      <c r="H41" s="83"/>
      <c r="I41" s="17"/>
    </row>
    <row r="42">
      <c r="A42" s="85"/>
      <c r="B42" s="85"/>
      <c r="C42" s="85"/>
      <c r="D42" s="85"/>
      <c r="E42" s="85"/>
      <c r="F42" s="85"/>
      <c r="G42" s="85"/>
      <c r="H42" s="85"/>
      <c r="I42" s="13"/>
    </row>
    <row r="43">
      <c r="A43" s="19" t="s">
        <v>130</v>
      </c>
      <c r="B43" s="22"/>
      <c r="C43" s="19" t="s">
        <v>34</v>
      </c>
      <c r="D43" s="19" t="s">
        <v>131</v>
      </c>
      <c r="E43" s="19" t="s">
        <v>132</v>
      </c>
      <c r="F43" s="19"/>
      <c r="G43" s="25"/>
      <c r="H43" s="19" t="s">
        <v>29</v>
      </c>
      <c r="I43" s="13"/>
    </row>
    <row r="44">
      <c r="A44" s="19" t="s">
        <v>133</v>
      </c>
      <c r="B44" s="22"/>
      <c r="C44" s="19" t="s">
        <v>34</v>
      </c>
      <c r="D44" s="19" t="s">
        <v>134</v>
      </c>
      <c r="E44" s="19" t="s">
        <v>135</v>
      </c>
      <c r="F44" s="19"/>
      <c r="G44" s="25"/>
      <c r="H44" s="19" t="s">
        <v>29</v>
      </c>
      <c r="I44" s="13"/>
    </row>
    <row r="45">
      <c r="A45" s="19" t="s">
        <v>136</v>
      </c>
      <c r="B45" s="22"/>
      <c r="C45" s="19" t="s">
        <v>34</v>
      </c>
      <c r="D45" s="19" t="s">
        <v>138</v>
      </c>
      <c r="E45" s="19" t="s">
        <v>141</v>
      </c>
      <c r="F45" s="19"/>
      <c r="G45" s="25"/>
      <c r="H45" s="19"/>
      <c r="I45" s="13"/>
    </row>
    <row r="46">
      <c r="A46" s="85"/>
      <c r="B46" s="85"/>
      <c r="C46" s="85"/>
      <c r="D46" s="85"/>
      <c r="E46" s="85"/>
      <c r="F46" s="85"/>
      <c r="G46" s="85"/>
      <c r="H46" s="85"/>
      <c r="I46" s="13"/>
    </row>
    <row r="47">
      <c r="A47" s="16" t="s">
        <v>145</v>
      </c>
      <c r="B47" s="17"/>
      <c r="C47" s="16"/>
      <c r="D47" s="16" t="s">
        <v>146</v>
      </c>
      <c r="E47" s="17"/>
      <c r="F47" s="17"/>
      <c r="G47" s="17"/>
      <c r="H47" s="17"/>
      <c r="I47" s="17"/>
    </row>
    <row r="48">
      <c r="A48" s="13"/>
      <c r="B48" s="13"/>
      <c r="C48" s="13"/>
      <c r="D48" s="13"/>
      <c r="E48" s="13"/>
      <c r="F48" s="13"/>
      <c r="G48" s="13"/>
      <c r="H48" s="13"/>
      <c r="I48" s="13"/>
    </row>
    <row r="49">
      <c r="A49" s="18" t="s">
        <v>147</v>
      </c>
      <c r="B49" s="13"/>
      <c r="C49" s="18" t="s">
        <v>26</v>
      </c>
      <c r="D49" s="18" t="s">
        <v>148</v>
      </c>
      <c r="E49" s="18" t="s">
        <v>149</v>
      </c>
      <c r="F49" s="18"/>
      <c r="G49" s="18"/>
      <c r="H49" s="13"/>
      <c r="I49" s="13"/>
    </row>
    <row r="50">
      <c r="A50" s="76" t="s">
        <v>150</v>
      </c>
      <c r="B50" s="85"/>
      <c r="C50" s="76" t="s">
        <v>26</v>
      </c>
      <c r="D50" s="76" t="s">
        <v>151</v>
      </c>
      <c r="E50" s="76" t="s">
        <v>152</v>
      </c>
      <c r="F50" s="85"/>
      <c r="G50" s="76"/>
      <c r="H50" s="76" t="s">
        <v>52</v>
      </c>
      <c r="I50" s="76" t="s">
        <v>154</v>
      </c>
    </row>
    <row r="51">
      <c r="A51" s="20"/>
      <c r="B51" s="21"/>
      <c r="C51" s="20"/>
      <c r="D51" s="20"/>
      <c r="E51" s="21"/>
      <c r="F51" s="21"/>
      <c r="G51" s="21"/>
      <c r="H51" s="21"/>
      <c r="I51" s="21"/>
    </row>
    <row r="52">
      <c r="A52" s="16" t="s">
        <v>155</v>
      </c>
      <c r="B52" s="17"/>
      <c r="C52" s="16"/>
      <c r="D52" s="16" t="s">
        <v>156</v>
      </c>
      <c r="E52" s="17"/>
      <c r="F52" s="17"/>
      <c r="G52" s="17"/>
      <c r="H52" s="17"/>
      <c r="I52" s="17"/>
    </row>
    <row r="53">
      <c r="A53" s="13"/>
      <c r="B53" s="13"/>
      <c r="C53" s="13"/>
      <c r="D53" s="13"/>
      <c r="E53" s="13"/>
      <c r="F53" s="13"/>
      <c r="G53" s="13"/>
      <c r="H53" s="13"/>
      <c r="I53" s="13"/>
    </row>
    <row r="54">
      <c r="A54" s="18" t="s">
        <v>157</v>
      </c>
      <c r="B54" s="13"/>
      <c r="C54" s="18" t="s">
        <v>34</v>
      </c>
      <c r="D54" s="18" t="s">
        <v>158</v>
      </c>
      <c r="E54" s="19" t="s">
        <v>159</v>
      </c>
      <c r="F54" s="19"/>
      <c r="G54" s="19"/>
      <c r="H54" s="19" t="s">
        <v>29</v>
      </c>
      <c r="I54" s="13"/>
    </row>
    <row r="55">
      <c r="A55" s="18" t="s">
        <v>160</v>
      </c>
      <c r="B55" s="13"/>
      <c r="C55" s="18" t="s">
        <v>34</v>
      </c>
      <c r="D55" s="18" t="s">
        <v>156</v>
      </c>
      <c r="E55" s="19" t="s">
        <v>161</v>
      </c>
      <c r="F55" s="19"/>
      <c r="G55" s="18"/>
      <c r="H55" s="18" t="s">
        <v>29</v>
      </c>
      <c r="I55" s="13"/>
    </row>
    <row r="56">
      <c r="A56" s="13"/>
      <c r="B56" s="13"/>
      <c r="C56" s="13"/>
      <c r="D56" s="13"/>
      <c r="E56" s="13"/>
      <c r="F56" s="13"/>
      <c r="G56" s="13"/>
      <c r="H56" s="13"/>
      <c r="I56" s="13"/>
    </row>
    <row r="57">
      <c r="A57" s="16" t="s">
        <v>163</v>
      </c>
      <c r="B57" s="17"/>
      <c r="C57" s="16"/>
      <c r="D57" s="16" t="s">
        <v>164</v>
      </c>
      <c r="E57" s="17"/>
      <c r="F57" s="17"/>
      <c r="G57" s="17"/>
      <c r="H57" s="17"/>
      <c r="I57" s="17"/>
    </row>
    <row r="59">
      <c r="A59" s="18" t="s">
        <v>165</v>
      </c>
      <c r="B59" s="13"/>
      <c r="C59" s="18" t="s">
        <v>34</v>
      </c>
      <c r="D59" s="18" t="s">
        <v>166</v>
      </c>
      <c r="E59" s="18" t="s">
        <v>167</v>
      </c>
      <c r="F59" s="18" t="s">
        <v>168</v>
      </c>
      <c r="G59" s="18" t="s">
        <v>168</v>
      </c>
      <c r="H59" s="13"/>
      <c r="I59" s="13"/>
    </row>
    <row r="60">
      <c r="A60" s="13"/>
      <c r="B60" s="13"/>
      <c r="C60" s="13"/>
      <c r="D60" s="13"/>
      <c r="E60" s="13"/>
      <c r="F60" s="13"/>
      <c r="G60" s="13"/>
      <c r="H60" s="13"/>
      <c r="I60" s="13"/>
    </row>
    <row r="61">
      <c r="A61" s="80" t="s">
        <v>169</v>
      </c>
      <c r="B61" s="81"/>
      <c r="C61" s="80"/>
      <c r="D61" s="80" t="s">
        <v>170</v>
      </c>
      <c r="E61" s="81"/>
      <c r="F61" s="81"/>
      <c r="G61" s="81"/>
      <c r="H61" s="81"/>
      <c r="I61" s="81"/>
    </row>
    <row r="62">
      <c r="A62" s="13"/>
      <c r="B62" s="13"/>
      <c r="C62" s="13"/>
      <c r="D62" s="13"/>
      <c r="E62" s="13"/>
      <c r="F62" s="13"/>
      <c r="G62" s="13"/>
      <c r="H62" s="13"/>
      <c r="I62" s="13"/>
    </row>
    <row r="63">
      <c r="A63" s="18" t="s">
        <v>171</v>
      </c>
      <c r="B63" s="13"/>
      <c r="C63" s="18" t="s">
        <v>34</v>
      </c>
      <c r="D63" s="18" t="s">
        <v>172</v>
      </c>
      <c r="E63" s="91" t="s">
        <v>173</v>
      </c>
      <c r="F63" s="18"/>
      <c r="G63" s="18"/>
      <c r="H63" s="18" t="s">
        <v>52</v>
      </c>
      <c r="I63" s="13"/>
    </row>
    <row r="64">
      <c r="A64" s="13"/>
      <c r="B64" s="13"/>
      <c r="C64" s="13"/>
      <c r="D64" s="13"/>
      <c r="E64" s="13"/>
      <c r="F64" s="13"/>
      <c r="G64" s="13"/>
      <c r="H64" s="13"/>
      <c r="I64" s="13"/>
    </row>
    <row r="65">
      <c r="A65" s="16" t="s">
        <v>174</v>
      </c>
      <c r="B65" s="17"/>
      <c r="C65" s="16"/>
      <c r="D65" s="16" t="s">
        <v>175</v>
      </c>
      <c r="E65" s="17"/>
      <c r="F65" s="17"/>
      <c r="G65" s="17"/>
      <c r="H65" s="17"/>
      <c r="I65" s="17"/>
    </row>
    <row r="66">
      <c r="A66" s="13"/>
      <c r="B66" s="13"/>
      <c r="C66" s="13"/>
      <c r="D66" s="13"/>
      <c r="E66" s="13"/>
      <c r="F66" s="13"/>
      <c r="G66" s="13"/>
      <c r="H66" s="13"/>
      <c r="I66" s="13"/>
    </row>
    <row r="67">
      <c r="A67" s="18" t="s">
        <v>176</v>
      </c>
      <c r="B67" s="13"/>
      <c r="C67" s="18" t="s">
        <v>26</v>
      </c>
      <c r="D67" s="18" t="s">
        <v>177</v>
      </c>
      <c r="E67" s="18" t="s">
        <v>178</v>
      </c>
      <c r="F67" s="18"/>
      <c r="G67" s="18"/>
      <c r="H67" s="18" t="s">
        <v>29</v>
      </c>
      <c r="I67" s="13"/>
    </row>
    <row r="68">
      <c r="A68" s="18" t="s">
        <v>179</v>
      </c>
      <c r="B68" s="13"/>
      <c r="C68" s="18" t="s">
        <v>26</v>
      </c>
      <c r="D68" s="18" t="s">
        <v>180</v>
      </c>
      <c r="E68" s="18" t="s">
        <v>181</v>
      </c>
      <c r="F68" s="18"/>
      <c r="G68" s="18"/>
      <c r="H68" s="18" t="s">
        <v>29</v>
      </c>
      <c r="I68" s="13"/>
    </row>
    <row r="69">
      <c r="A69" s="18" t="s">
        <v>183</v>
      </c>
      <c r="B69" s="13"/>
      <c r="C69" s="18" t="s">
        <v>26</v>
      </c>
      <c r="D69" s="18" t="s">
        <v>184</v>
      </c>
      <c r="E69" s="18" t="s">
        <v>185</v>
      </c>
      <c r="F69" s="18"/>
      <c r="G69" s="18"/>
      <c r="H69" s="18" t="s">
        <v>29</v>
      </c>
      <c r="I69" s="13"/>
    </row>
    <row r="70">
      <c r="A70" s="13"/>
      <c r="B70" s="13"/>
      <c r="C70" s="13"/>
      <c r="D70" s="13"/>
      <c r="E70" s="13"/>
      <c r="F70" s="13"/>
      <c r="G70" s="13"/>
      <c r="H70" s="13"/>
      <c r="I70" s="13"/>
    </row>
    <row r="71">
      <c r="A71" s="16" t="s">
        <v>187</v>
      </c>
      <c r="B71" s="17"/>
      <c r="C71" s="16"/>
      <c r="D71" s="16" t="s">
        <v>188</v>
      </c>
      <c r="E71" s="17"/>
      <c r="F71" s="17"/>
      <c r="G71" s="17"/>
      <c r="H71" s="17"/>
      <c r="I71" s="17"/>
    </row>
    <row r="72">
      <c r="A72" s="13"/>
      <c r="B72" s="13"/>
      <c r="C72" s="13"/>
      <c r="D72" s="13"/>
      <c r="E72" s="13"/>
      <c r="F72" s="13"/>
      <c r="G72" s="13"/>
      <c r="H72" s="13"/>
      <c r="I72" s="13"/>
    </row>
    <row r="73">
      <c r="A73" s="40" t="s">
        <v>190</v>
      </c>
      <c r="B73" s="42"/>
      <c r="C73" s="40" t="s">
        <v>34</v>
      </c>
      <c r="D73" s="40" t="s">
        <v>191</v>
      </c>
      <c r="E73" s="59" t="s">
        <v>193</v>
      </c>
      <c r="F73" s="40"/>
      <c r="G73" s="23"/>
      <c r="H73" s="40" t="s">
        <v>194</v>
      </c>
      <c r="I73" s="40" t="s">
        <v>195</v>
      </c>
    </row>
    <row r="74" ht="18.75" customHeight="1">
      <c r="A74" s="40" t="s">
        <v>196</v>
      </c>
      <c r="B74" s="42"/>
      <c r="C74" s="40" t="s">
        <v>34</v>
      </c>
      <c r="D74" s="40" t="s">
        <v>197</v>
      </c>
      <c r="E74" s="40" t="s">
        <v>198</v>
      </c>
      <c r="F74" s="40"/>
      <c r="G74" s="23"/>
      <c r="H74" s="40" t="s">
        <v>194</v>
      </c>
      <c r="I74" s="40" t="s">
        <v>195</v>
      </c>
    </row>
    <row r="75">
      <c r="A75" s="13"/>
      <c r="B75" s="13"/>
      <c r="C75" s="13"/>
      <c r="D75" s="13"/>
      <c r="E75" s="13"/>
      <c r="F75" s="13"/>
      <c r="G75" s="105"/>
      <c r="H75" s="13"/>
      <c r="I75" s="13"/>
    </row>
    <row r="76">
      <c r="A76" s="16" t="s">
        <v>205</v>
      </c>
      <c r="B76" s="17"/>
      <c r="C76" s="16"/>
      <c r="D76" s="16" t="s">
        <v>206</v>
      </c>
      <c r="E76" s="17"/>
      <c r="F76" s="17"/>
      <c r="G76" s="38"/>
      <c r="H76" s="17"/>
      <c r="I76" s="17"/>
    </row>
    <row r="77">
      <c r="A77" s="13"/>
      <c r="B77" s="13"/>
      <c r="C77" s="13"/>
      <c r="D77" s="13"/>
      <c r="E77" s="13"/>
      <c r="F77" s="13"/>
      <c r="G77" s="105"/>
      <c r="H77" s="13"/>
      <c r="I77" s="13"/>
    </row>
    <row r="78">
      <c r="A78" s="40" t="s">
        <v>207</v>
      </c>
      <c r="B78" s="42"/>
      <c r="C78" s="40" t="s">
        <v>34</v>
      </c>
      <c r="D78" s="40" t="s">
        <v>107</v>
      </c>
      <c r="E78" s="40" t="s">
        <v>208</v>
      </c>
      <c r="F78" s="40" t="s">
        <v>209</v>
      </c>
      <c r="G78" s="61" t="str">
        <f>HYPERLINK("http://steel.ie/Profiles/CorriFarm.asp","http://steel.ie/Profiles/CorriFarm.asp19mm sinusoidal 1200mm X 2400mm")</f>
        <v>http://steel.ie/Profiles/CorriFarm.asp19mm sinusoidal 1200mm X 2400mm</v>
      </c>
      <c r="H78" s="40" t="s">
        <v>210</v>
      </c>
      <c r="I78" s="40" t="s">
        <v>195</v>
      </c>
    </row>
    <row r="79" ht="25.5" customHeight="1">
      <c r="A79" s="40" t="s">
        <v>211</v>
      </c>
      <c r="B79" s="42"/>
      <c r="C79" s="40" t="s">
        <v>34</v>
      </c>
      <c r="D79" s="40" t="s">
        <v>212</v>
      </c>
      <c r="E79" s="57" t="s">
        <v>213</v>
      </c>
      <c r="F79" s="40" t="s">
        <v>215</v>
      </c>
      <c r="G79" s="61" t="str">
        <f>HYPERLINK("http://www.dortechdirect.co.uk/window-installer-tools/tremco-illbruck-me220-epdm-membrane.html?gclid=COzr7s-qr8sCFU4o0wodRfwJ9Q","Tremco Illbruck ME220 EPDM Membrane, http://www.dortechdirect.co.uk/window-installer-tools/tremco-illbruck-me220-epdm-membrane.html?gclid=COzr7s-qr8sCFU4o0wodRfwJ9Q")</f>
        <v>Tremco Illbruck ME220 EPDM Membrane, http://www.dortechdirect.co.uk/window-installer-tools/tremco-illbruck-me220-epdm-membrane.html?gclid=COzr7s-qr8sCFU4o0wodRfwJ9Q</v>
      </c>
      <c r="H79" s="40" t="s">
        <v>210</v>
      </c>
      <c r="I79" s="42"/>
    </row>
    <row r="80">
      <c r="A80" s="40" t="s">
        <v>217</v>
      </c>
      <c r="B80" s="42"/>
      <c r="C80" s="40" t="s">
        <v>34</v>
      </c>
      <c r="D80" s="40" t="s">
        <v>218</v>
      </c>
      <c r="E80" s="57" t="s">
        <v>219</v>
      </c>
      <c r="F80" s="40" t="s">
        <v>220</v>
      </c>
      <c r="G80" s="111" t="s">
        <v>221</v>
      </c>
      <c r="H80" s="40" t="s">
        <v>210</v>
      </c>
      <c r="I80" s="42"/>
    </row>
    <row r="81">
      <c r="A81" s="13"/>
      <c r="B81" s="13"/>
      <c r="C81" s="13"/>
      <c r="D81" s="13"/>
      <c r="E81" s="13"/>
      <c r="F81" s="13"/>
      <c r="G81" s="105"/>
      <c r="H81" s="13"/>
      <c r="I81" s="13"/>
    </row>
    <row r="82">
      <c r="A82" s="16" t="s">
        <v>223</v>
      </c>
      <c r="B82" s="17"/>
      <c r="C82" s="17"/>
      <c r="D82" s="16" t="s">
        <v>224</v>
      </c>
      <c r="E82" s="17"/>
      <c r="F82" s="17"/>
      <c r="G82" s="38"/>
      <c r="H82" s="17"/>
      <c r="I82" s="17"/>
    </row>
    <row r="83">
      <c r="A83" s="13"/>
      <c r="B83" s="13"/>
      <c r="C83" s="13"/>
      <c r="D83" s="13"/>
      <c r="E83" s="13"/>
      <c r="F83" s="13"/>
      <c r="G83" s="105"/>
      <c r="H83" s="13"/>
      <c r="I83" s="13"/>
    </row>
    <row r="84">
      <c r="A84" s="40" t="s">
        <v>225</v>
      </c>
      <c r="B84" s="42"/>
      <c r="C84" s="40" t="s">
        <v>26</v>
      </c>
      <c r="D84" s="40" t="s">
        <v>226</v>
      </c>
      <c r="E84" s="40" t="s">
        <v>227</v>
      </c>
      <c r="F84" s="40" t="s">
        <v>229</v>
      </c>
      <c r="G84" s="61" t="str">
        <f>HYPERLINK("https://www.guttercrest.co.uk/","Guttercrest: Standard box gutter BX2/1 https://www.guttercrest.co.uk/")</f>
        <v>Guttercrest: Standard box gutter BX2/1 https://www.guttercrest.co.uk/</v>
      </c>
      <c r="H84" s="40"/>
      <c r="I84" s="42"/>
    </row>
    <row r="85">
      <c r="A85" s="40" t="s">
        <v>231</v>
      </c>
      <c r="B85" s="42"/>
      <c r="C85" s="40" t="s">
        <v>26</v>
      </c>
      <c r="D85" s="40" t="s">
        <v>232</v>
      </c>
      <c r="E85" s="40" t="s">
        <v>233</v>
      </c>
      <c r="F85" s="59" t="s">
        <v>234</v>
      </c>
      <c r="G85" s="61" t="str">
        <f>HYPERLINK("https://www.guttercrest.co.uk/","Guttercrest BX2/10: Standard box gutter stopper  https://www.guttercrest.co.uk/")</f>
        <v>Guttercrest BX2/10: Standard box gutter stopper  https://www.guttercrest.co.uk/</v>
      </c>
      <c r="H85" s="40"/>
      <c r="I85" s="42"/>
    </row>
    <row r="86">
      <c r="A86" s="40" t="s">
        <v>235</v>
      </c>
      <c r="B86" s="42"/>
      <c r="C86" s="40" t="s">
        <v>26</v>
      </c>
      <c r="D86" s="40" t="s">
        <v>236</v>
      </c>
      <c r="E86" s="40" t="s">
        <v>237</v>
      </c>
      <c r="F86" s="59" t="s">
        <v>238</v>
      </c>
      <c r="G86" s="61" t="str">
        <f>HYPERLINK("https://www.guttercrest.co.uk/","Guttercrest BX2/13: Standard box gutter outlet https://www.guttercrest.co.uk/")</f>
        <v>Guttercrest BX2/13: Standard box gutter outlet https://www.guttercrest.co.uk/</v>
      </c>
      <c r="H86" s="40"/>
      <c r="I86" s="42"/>
    </row>
    <row r="87">
      <c r="A87" s="40" t="s">
        <v>239</v>
      </c>
      <c r="B87" s="42"/>
      <c r="C87" s="40" t="s">
        <v>26</v>
      </c>
      <c r="D87" s="40" t="s">
        <v>240</v>
      </c>
      <c r="E87" s="40" t="s">
        <v>241</v>
      </c>
      <c r="F87" s="40" t="s">
        <v>242</v>
      </c>
      <c r="G87" s="61" t="str">
        <f>HYPERLINK("https://www.guttercrest.co.uk/","Guttercrest RW2/1: Standard round downpipe https://www.guttercrest.co.uk/")</f>
        <v>Guttercrest RW2/1: Standard round downpipe https://www.guttercrest.co.uk/</v>
      </c>
      <c r="H87" s="40"/>
      <c r="I87" s="42"/>
    </row>
    <row r="88">
      <c r="A88" s="13"/>
      <c r="B88" s="13"/>
      <c r="C88" s="13"/>
      <c r="D88" s="13"/>
      <c r="E88" s="13"/>
      <c r="F88" s="13"/>
      <c r="G88" s="105"/>
      <c r="H88" s="13"/>
      <c r="I88" s="13"/>
    </row>
    <row r="89">
      <c r="A89" s="16" t="s">
        <v>243</v>
      </c>
      <c r="B89" s="17"/>
      <c r="C89" s="16"/>
      <c r="D89" s="16" t="s">
        <v>244</v>
      </c>
      <c r="E89" s="17"/>
      <c r="F89" s="17"/>
      <c r="G89" s="38"/>
      <c r="H89" s="17"/>
      <c r="I89" s="17"/>
    </row>
    <row r="90">
      <c r="A90" s="13"/>
      <c r="B90" s="13"/>
      <c r="C90" s="13"/>
      <c r="D90" s="13"/>
      <c r="E90" s="13"/>
      <c r="F90" s="13"/>
      <c r="G90" s="105"/>
      <c r="H90" s="13"/>
      <c r="I90" s="13"/>
    </row>
    <row r="91">
      <c r="A91" s="18" t="s">
        <v>245</v>
      </c>
      <c r="B91" s="13"/>
      <c r="C91" s="18" t="s">
        <v>26</v>
      </c>
      <c r="D91" s="18" t="s">
        <v>246</v>
      </c>
      <c r="E91" s="18" t="s">
        <v>247</v>
      </c>
      <c r="F91" s="18"/>
      <c r="G91" s="25"/>
      <c r="H91" s="13"/>
      <c r="I91" s="13"/>
    </row>
    <row r="92">
      <c r="A92" s="18" t="s">
        <v>248</v>
      </c>
      <c r="B92" s="13"/>
      <c r="C92" s="18" t="s">
        <v>26</v>
      </c>
      <c r="D92" s="18" t="s">
        <v>249</v>
      </c>
      <c r="E92" s="18" t="s">
        <v>250</v>
      </c>
      <c r="F92" s="18"/>
      <c r="G92" s="25"/>
      <c r="H92" s="18"/>
      <c r="I92" s="13"/>
    </row>
    <row r="93">
      <c r="A93" s="18" t="s">
        <v>251</v>
      </c>
      <c r="B93" s="13"/>
      <c r="C93" s="18" t="s">
        <v>26</v>
      </c>
      <c r="D93" s="18" t="s">
        <v>252</v>
      </c>
      <c r="E93" s="18" t="s">
        <v>253</v>
      </c>
      <c r="F93" s="18"/>
      <c r="G93" s="25"/>
      <c r="H93" s="18"/>
      <c r="I93" s="13"/>
    </row>
    <row r="94">
      <c r="A94" s="18" t="s">
        <v>254</v>
      </c>
      <c r="B94" s="13"/>
      <c r="C94" s="18" t="s">
        <v>26</v>
      </c>
      <c r="D94" s="18" t="s">
        <v>255</v>
      </c>
      <c r="E94" s="18" t="s">
        <v>256</v>
      </c>
      <c r="F94" s="18"/>
      <c r="G94" s="25"/>
      <c r="H94" s="18"/>
      <c r="I94" s="13"/>
    </row>
    <row r="95">
      <c r="A95" s="18" t="s">
        <v>257</v>
      </c>
      <c r="B95" s="13"/>
      <c r="C95" s="18" t="s">
        <v>26</v>
      </c>
      <c r="D95" s="18" t="s">
        <v>258</v>
      </c>
      <c r="E95" s="19" t="s">
        <v>259</v>
      </c>
      <c r="F95" s="19"/>
      <c r="G95" s="55"/>
      <c r="H95" s="13"/>
      <c r="I95" s="13"/>
    </row>
    <row r="96">
      <c r="A96" s="13"/>
      <c r="B96" s="13"/>
      <c r="C96" s="13"/>
      <c r="D96" s="13"/>
      <c r="E96" s="22"/>
      <c r="F96" s="22"/>
      <c r="G96" s="25"/>
      <c r="H96" s="13"/>
      <c r="I96" s="13"/>
    </row>
    <row r="97">
      <c r="A97" s="13"/>
      <c r="B97" s="13"/>
      <c r="C97" s="13"/>
      <c r="D97" s="13"/>
      <c r="E97" s="13"/>
      <c r="F97" s="13"/>
      <c r="G97" s="105"/>
      <c r="H97" s="13"/>
      <c r="I97" s="13"/>
    </row>
    <row r="98">
      <c r="A98" s="120" t="s">
        <v>260</v>
      </c>
      <c r="B98" s="122"/>
      <c r="C98" s="120"/>
      <c r="D98" s="120" t="s">
        <v>262</v>
      </c>
      <c r="E98" s="122"/>
      <c r="F98" s="122"/>
      <c r="G98" s="124"/>
      <c r="H98" s="122"/>
      <c r="I98" s="122"/>
    </row>
    <row r="99">
      <c r="A99" s="13"/>
      <c r="B99" s="13"/>
      <c r="C99" s="13"/>
      <c r="D99" s="13"/>
      <c r="E99" s="13"/>
      <c r="F99" s="13"/>
      <c r="G99" s="105"/>
      <c r="H99" s="13"/>
      <c r="I99" s="13"/>
    </row>
    <row r="100">
      <c r="A100" s="18" t="s">
        <v>264</v>
      </c>
      <c r="B100" s="13"/>
      <c r="C100" s="18" t="s">
        <v>26</v>
      </c>
      <c r="D100" s="18" t="s">
        <v>265</v>
      </c>
      <c r="E100" s="19" t="s">
        <v>266</v>
      </c>
      <c r="F100" s="19" t="s">
        <v>267</v>
      </c>
      <c r="G100" s="23"/>
      <c r="H100" s="18" t="s">
        <v>268</v>
      </c>
      <c r="I100" s="13"/>
    </row>
    <row r="101">
      <c r="A101" s="18"/>
      <c r="B101" s="13"/>
      <c r="C101" s="18" t="s">
        <v>26</v>
      </c>
      <c r="D101" s="18" t="s">
        <v>269</v>
      </c>
      <c r="E101" s="18" t="s">
        <v>270</v>
      </c>
      <c r="F101" s="18" t="s">
        <v>267</v>
      </c>
      <c r="G101" s="55"/>
      <c r="H101" s="18" t="s">
        <v>52</v>
      </c>
      <c r="I101" s="40" t="s">
        <v>91</v>
      </c>
    </row>
    <row r="102">
      <c r="A102" s="13"/>
      <c r="B102" s="13"/>
      <c r="C102" s="13"/>
      <c r="D102" s="13"/>
      <c r="E102" s="13"/>
      <c r="F102" s="13"/>
      <c r="G102" s="13"/>
      <c r="H102" s="13"/>
      <c r="I102" s="13"/>
    </row>
    <row r="103">
      <c r="A103" s="120" t="s">
        <v>271</v>
      </c>
      <c r="B103" s="122"/>
      <c r="C103" s="120"/>
      <c r="D103" s="120" t="s">
        <v>272</v>
      </c>
      <c r="E103" s="122"/>
      <c r="F103" s="122"/>
      <c r="G103" s="122"/>
      <c r="H103" s="122"/>
      <c r="I103" s="122"/>
    </row>
    <row r="104">
      <c r="A104" s="13"/>
      <c r="B104" s="13"/>
      <c r="C104" s="13"/>
      <c r="D104" s="13"/>
      <c r="E104" s="13"/>
      <c r="F104" s="13"/>
      <c r="G104" s="13"/>
      <c r="H104" s="13"/>
      <c r="I104" s="13"/>
    </row>
    <row r="105">
      <c r="A105" s="18" t="s">
        <v>273</v>
      </c>
      <c r="B105" s="13"/>
      <c r="C105" s="18" t="s">
        <v>34</v>
      </c>
      <c r="D105" s="18" t="s">
        <v>274</v>
      </c>
      <c r="E105" s="18" t="s">
        <v>275</v>
      </c>
      <c r="F105" s="19"/>
      <c r="G105" s="18"/>
      <c r="H105" s="13"/>
      <c r="I105" s="13"/>
    </row>
    <row r="106">
      <c r="A106" s="18" t="s">
        <v>276</v>
      </c>
      <c r="B106" s="13"/>
      <c r="C106" s="18" t="s">
        <v>34</v>
      </c>
      <c r="D106" s="18" t="s">
        <v>277</v>
      </c>
      <c r="E106" s="18" t="s">
        <v>278</v>
      </c>
      <c r="F106" s="18"/>
      <c r="G106" s="18"/>
      <c r="H106" s="13"/>
      <c r="I106" s="13"/>
    </row>
    <row r="107">
      <c r="A107" s="18" t="s">
        <v>279</v>
      </c>
      <c r="B107" s="13"/>
      <c r="C107" s="18" t="s">
        <v>34</v>
      </c>
      <c r="D107" s="18" t="s">
        <v>280</v>
      </c>
      <c r="E107" s="18" t="s">
        <v>281</v>
      </c>
      <c r="F107" s="18"/>
      <c r="G107" s="13"/>
      <c r="H107" s="13"/>
      <c r="I107" s="13"/>
    </row>
    <row r="108">
      <c r="A108" s="13"/>
      <c r="B108" s="13"/>
      <c r="C108" s="13"/>
      <c r="D108" s="13"/>
      <c r="E108" s="13"/>
      <c r="F108" s="13"/>
      <c r="G108" s="13"/>
      <c r="H108" s="13"/>
      <c r="I108" s="13"/>
    </row>
    <row r="109">
      <c r="A109" s="13"/>
      <c r="B109" s="13"/>
      <c r="C109" s="13"/>
      <c r="D109" s="13"/>
      <c r="E109" s="13"/>
      <c r="F109" s="13"/>
      <c r="G109" s="13"/>
      <c r="H109" s="13"/>
      <c r="I109" s="13"/>
    </row>
    <row r="110">
      <c r="A110" s="13"/>
      <c r="B110" s="13"/>
      <c r="C110" s="13"/>
      <c r="D110" s="13"/>
      <c r="E110" s="13"/>
      <c r="F110" s="13"/>
      <c r="G110" s="13"/>
      <c r="H110" s="13"/>
      <c r="I110" s="13"/>
    </row>
    <row r="111">
      <c r="A111" s="13"/>
      <c r="B111" s="13"/>
      <c r="C111" s="13"/>
      <c r="D111" s="13"/>
      <c r="E111" s="13"/>
      <c r="F111" s="13"/>
      <c r="G111" s="13"/>
      <c r="H111" s="13"/>
      <c r="I111" s="13"/>
    </row>
    <row r="112">
      <c r="A112" s="13"/>
      <c r="B112" s="13"/>
      <c r="C112" s="13"/>
      <c r="D112" s="13"/>
      <c r="E112" s="13"/>
      <c r="F112" s="13"/>
      <c r="G112" s="13"/>
      <c r="H112" s="13"/>
      <c r="I112" s="13"/>
    </row>
    <row r="113">
      <c r="A113" s="13"/>
      <c r="B113" s="13"/>
      <c r="C113" s="13"/>
      <c r="D113" s="13"/>
      <c r="E113" s="13"/>
      <c r="F113" s="13"/>
      <c r="G113" s="13"/>
      <c r="H113" s="13"/>
      <c r="I113" s="13"/>
    </row>
    <row r="114">
      <c r="A114" s="13"/>
      <c r="B114" s="13"/>
      <c r="C114" s="13"/>
      <c r="D114" s="13"/>
      <c r="E114" s="13"/>
      <c r="F114" s="13"/>
      <c r="G114" s="13"/>
      <c r="H114" s="13"/>
      <c r="I114" s="13"/>
    </row>
    <row r="115">
      <c r="A115" s="13"/>
      <c r="B115" s="13"/>
      <c r="C115" s="13"/>
      <c r="D115" s="13"/>
      <c r="E115" s="13"/>
      <c r="F115" s="13"/>
      <c r="G115" s="13"/>
      <c r="H115" s="13"/>
      <c r="I115" s="13"/>
    </row>
    <row r="116">
      <c r="A116" s="13"/>
      <c r="B116" s="13"/>
      <c r="C116" s="13"/>
      <c r="D116" s="13"/>
      <c r="E116" s="13"/>
      <c r="F116" s="13"/>
      <c r="G116" s="13"/>
      <c r="H116" s="13"/>
      <c r="I116" s="13"/>
    </row>
    <row r="117">
      <c r="A117" s="13"/>
      <c r="B117" s="13"/>
      <c r="C117" s="13"/>
      <c r="D117" s="13"/>
      <c r="E117" s="13"/>
      <c r="F117" s="13"/>
      <c r="G117" s="13"/>
      <c r="H117" s="13"/>
      <c r="I117" s="13"/>
    </row>
    <row r="118">
      <c r="A118" s="13"/>
      <c r="B118" s="13"/>
      <c r="C118" s="13"/>
      <c r="D118" s="13"/>
      <c r="E118" s="13"/>
      <c r="F118" s="13"/>
      <c r="G118" s="13"/>
      <c r="H118" s="13"/>
      <c r="I118" s="13"/>
    </row>
    <row r="119">
      <c r="A119" s="13"/>
      <c r="B119" s="13"/>
      <c r="C119" s="13"/>
      <c r="D119" s="13"/>
      <c r="E119" s="13"/>
      <c r="F119" s="13"/>
      <c r="G119" s="13"/>
      <c r="H119" s="13"/>
      <c r="I119" s="13"/>
    </row>
    <row r="120">
      <c r="A120" s="13"/>
      <c r="B120" s="13"/>
      <c r="C120" s="13"/>
      <c r="D120" s="13"/>
      <c r="E120" s="13"/>
      <c r="F120" s="13"/>
      <c r="G120" s="13"/>
      <c r="H120" s="13"/>
      <c r="I120" s="13"/>
    </row>
    <row r="121">
      <c r="A121" s="13"/>
      <c r="B121" s="13"/>
      <c r="C121" s="13"/>
      <c r="D121" s="13"/>
      <c r="E121" s="13"/>
      <c r="F121" s="13"/>
      <c r="G121" s="13"/>
      <c r="H121" s="13"/>
      <c r="I121" s="13"/>
    </row>
    <row r="122">
      <c r="A122" s="13"/>
      <c r="B122" s="13"/>
      <c r="C122" s="13"/>
      <c r="D122" s="13"/>
      <c r="E122" s="13"/>
      <c r="F122" s="13"/>
      <c r="G122" s="13"/>
      <c r="H122" s="13"/>
      <c r="I122" s="13"/>
    </row>
    <row r="123">
      <c r="A123" s="13"/>
      <c r="B123" s="13"/>
      <c r="C123" s="13"/>
      <c r="D123" s="13"/>
      <c r="E123" s="13"/>
      <c r="F123" s="13"/>
      <c r="G123" s="13"/>
      <c r="H123" s="13"/>
      <c r="I123" s="13"/>
    </row>
    <row r="124">
      <c r="A124" s="13"/>
      <c r="B124" s="13"/>
      <c r="C124" s="13"/>
      <c r="D124" s="13"/>
      <c r="E124" s="13"/>
      <c r="F124" s="13"/>
      <c r="G124" s="13"/>
      <c r="H124" s="13"/>
      <c r="I124" s="13"/>
    </row>
    <row r="125">
      <c r="A125" s="13"/>
      <c r="B125" s="13"/>
      <c r="C125" s="13"/>
      <c r="D125" s="13"/>
      <c r="E125" s="13"/>
      <c r="F125" s="13"/>
      <c r="G125" s="13"/>
      <c r="H125" s="13"/>
      <c r="I125" s="13"/>
    </row>
    <row r="126">
      <c r="A126" s="13"/>
      <c r="B126" s="13"/>
      <c r="C126" s="13"/>
      <c r="D126" s="13"/>
      <c r="E126" s="13"/>
      <c r="F126" s="13"/>
      <c r="G126" s="13"/>
      <c r="H126" s="13"/>
      <c r="I126" s="13"/>
    </row>
    <row r="127">
      <c r="A127" s="13"/>
      <c r="B127" s="13"/>
      <c r="C127" s="13"/>
      <c r="D127" s="13"/>
      <c r="E127" s="13"/>
      <c r="F127" s="13"/>
      <c r="G127" s="13"/>
      <c r="H127" s="13"/>
      <c r="I127" s="13"/>
    </row>
    <row r="128">
      <c r="A128" s="13"/>
      <c r="B128" s="13"/>
      <c r="C128" s="13"/>
      <c r="D128" s="13"/>
      <c r="E128" s="13"/>
      <c r="F128" s="13"/>
      <c r="G128" s="13"/>
      <c r="H128" s="13"/>
      <c r="I128" s="13"/>
    </row>
    <row r="129">
      <c r="A129" s="13"/>
      <c r="B129" s="13"/>
      <c r="C129" s="13"/>
      <c r="D129" s="13"/>
      <c r="E129" s="13"/>
      <c r="F129" s="13"/>
      <c r="G129" s="13"/>
      <c r="H129" s="13"/>
      <c r="I129" s="13"/>
    </row>
    <row r="130">
      <c r="A130" s="13"/>
      <c r="B130" s="13"/>
      <c r="C130" s="13"/>
      <c r="D130" s="13"/>
      <c r="E130" s="13"/>
      <c r="F130" s="13"/>
      <c r="G130" s="13"/>
      <c r="H130" s="13"/>
      <c r="I130" s="13"/>
    </row>
    <row r="131">
      <c r="A131" s="13"/>
      <c r="B131" s="13"/>
      <c r="C131" s="13"/>
      <c r="D131" s="13"/>
      <c r="E131" s="13"/>
      <c r="F131" s="13"/>
      <c r="G131" s="13"/>
      <c r="H131" s="13"/>
      <c r="I131" s="13"/>
    </row>
    <row r="132">
      <c r="A132" s="13"/>
      <c r="B132" s="13"/>
      <c r="C132" s="13"/>
      <c r="D132" s="13"/>
      <c r="E132" s="13"/>
      <c r="F132" s="13"/>
      <c r="G132" s="13"/>
      <c r="H132" s="13"/>
      <c r="I132" s="13"/>
    </row>
    <row r="133">
      <c r="A133" s="13"/>
      <c r="B133" s="13"/>
      <c r="C133" s="13"/>
      <c r="D133" s="13"/>
      <c r="E133" s="13"/>
      <c r="F133" s="13"/>
      <c r="G133" s="13"/>
      <c r="H133" s="13"/>
      <c r="I133" s="13"/>
    </row>
    <row r="134">
      <c r="A134" s="13"/>
      <c r="B134" s="13"/>
      <c r="C134" s="13"/>
      <c r="D134" s="13"/>
      <c r="E134" s="13"/>
      <c r="F134" s="13"/>
      <c r="G134" s="13"/>
      <c r="H134" s="13"/>
      <c r="I134" s="13"/>
    </row>
    <row r="135">
      <c r="A135" s="13"/>
      <c r="B135" s="13"/>
      <c r="C135" s="13"/>
      <c r="D135" s="13"/>
      <c r="E135" s="13"/>
      <c r="F135" s="13"/>
      <c r="G135" s="13"/>
      <c r="H135" s="13"/>
      <c r="I135" s="13"/>
    </row>
    <row r="136">
      <c r="A136" s="13"/>
      <c r="B136" s="13"/>
      <c r="C136" s="13"/>
      <c r="D136" s="13"/>
      <c r="E136" s="13"/>
      <c r="F136" s="13"/>
      <c r="G136" s="13"/>
      <c r="H136" s="13"/>
      <c r="I136" s="13"/>
    </row>
    <row r="137">
      <c r="A137" s="13"/>
      <c r="B137" s="13"/>
      <c r="C137" s="13"/>
      <c r="D137" s="13"/>
      <c r="E137" s="13"/>
      <c r="F137" s="13"/>
      <c r="G137" s="13"/>
      <c r="H137" s="13"/>
      <c r="I137" s="13"/>
    </row>
    <row r="138">
      <c r="A138" s="13"/>
      <c r="B138" s="13"/>
      <c r="C138" s="13"/>
      <c r="D138" s="13"/>
      <c r="E138" s="13"/>
      <c r="F138" s="13"/>
      <c r="G138" s="13"/>
      <c r="H138" s="13"/>
      <c r="I138" s="13"/>
    </row>
    <row r="139">
      <c r="A139" s="13"/>
      <c r="B139" s="13"/>
      <c r="C139" s="13"/>
      <c r="D139" s="13"/>
      <c r="E139" s="13"/>
      <c r="F139" s="13"/>
      <c r="G139" s="13"/>
      <c r="H139" s="13"/>
      <c r="I139" s="13"/>
    </row>
    <row r="140">
      <c r="A140" s="13"/>
      <c r="B140" s="13"/>
      <c r="C140" s="13"/>
      <c r="D140" s="13"/>
      <c r="E140" s="13"/>
      <c r="F140" s="13"/>
      <c r="G140" s="13"/>
      <c r="H140" s="13"/>
      <c r="I140" s="13"/>
    </row>
    <row r="141">
      <c r="A141" s="13"/>
      <c r="B141" s="13"/>
      <c r="C141" s="13"/>
      <c r="D141" s="13"/>
      <c r="E141" s="13"/>
      <c r="F141" s="13"/>
      <c r="G141" s="13"/>
      <c r="H141" s="13"/>
      <c r="I141" s="13"/>
    </row>
    <row r="142">
      <c r="A142" s="13"/>
      <c r="B142" s="13"/>
      <c r="C142" s="13"/>
      <c r="D142" s="13"/>
      <c r="E142" s="13"/>
      <c r="F142" s="13"/>
      <c r="G142" s="13"/>
      <c r="H142" s="13"/>
      <c r="I142" s="13"/>
    </row>
    <row r="143">
      <c r="A143" s="13"/>
      <c r="B143" s="13"/>
      <c r="C143" s="13"/>
      <c r="D143" s="13"/>
      <c r="E143" s="13"/>
      <c r="F143" s="13"/>
      <c r="G143" s="13"/>
      <c r="H143" s="13"/>
      <c r="I143" s="13"/>
    </row>
    <row r="144">
      <c r="A144" s="13"/>
      <c r="B144" s="13"/>
      <c r="C144" s="13"/>
      <c r="D144" s="13"/>
      <c r="E144" s="13"/>
      <c r="F144" s="13"/>
      <c r="G144" s="13"/>
      <c r="H144" s="13"/>
      <c r="I144" s="13"/>
    </row>
    <row r="145">
      <c r="A145" s="13"/>
      <c r="B145" s="13"/>
      <c r="C145" s="13"/>
      <c r="D145" s="13"/>
      <c r="E145" s="13"/>
      <c r="F145" s="13"/>
      <c r="G145" s="13"/>
      <c r="H145" s="13"/>
      <c r="I145" s="13"/>
    </row>
    <row r="146">
      <c r="A146" s="13"/>
      <c r="B146" s="13"/>
      <c r="C146" s="13"/>
      <c r="D146" s="13"/>
      <c r="E146" s="13"/>
      <c r="F146" s="13"/>
      <c r="G146" s="13"/>
      <c r="H146" s="13"/>
      <c r="I146" s="13"/>
    </row>
    <row r="147">
      <c r="A147" s="13"/>
      <c r="B147" s="13"/>
      <c r="C147" s="13"/>
      <c r="D147" s="13"/>
      <c r="E147" s="13"/>
      <c r="F147" s="13"/>
      <c r="G147" s="13"/>
      <c r="H147" s="13"/>
      <c r="I147" s="13"/>
    </row>
    <row r="148">
      <c r="A148" s="13"/>
      <c r="B148" s="13"/>
      <c r="C148" s="13"/>
      <c r="D148" s="13"/>
      <c r="E148" s="13"/>
      <c r="F148" s="13"/>
      <c r="G148" s="13"/>
      <c r="H148" s="13"/>
      <c r="I148" s="13"/>
    </row>
    <row r="149">
      <c r="A149" s="13"/>
      <c r="B149" s="13"/>
      <c r="C149" s="13"/>
      <c r="D149" s="13"/>
      <c r="E149" s="13"/>
      <c r="F149" s="13"/>
      <c r="G149" s="13"/>
      <c r="H149" s="13"/>
      <c r="I149" s="13"/>
    </row>
    <row r="150">
      <c r="A150" s="13"/>
      <c r="B150" s="13"/>
      <c r="C150" s="13"/>
      <c r="D150" s="13"/>
      <c r="E150" s="13"/>
      <c r="F150" s="13"/>
      <c r="G150" s="13"/>
      <c r="H150" s="13"/>
      <c r="I150" s="13"/>
    </row>
    <row r="151">
      <c r="A151" s="13"/>
      <c r="B151" s="13"/>
      <c r="C151" s="13"/>
      <c r="D151" s="13"/>
      <c r="E151" s="13"/>
      <c r="F151" s="13"/>
      <c r="G151" s="13"/>
      <c r="H151" s="13"/>
      <c r="I151" s="13"/>
    </row>
    <row r="152">
      <c r="A152" s="13"/>
      <c r="B152" s="13"/>
      <c r="C152" s="13"/>
      <c r="D152" s="13"/>
      <c r="E152" s="13"/>
      <c r="F152" s="13"/>
      <c r="G152" s="13"/>
      <c r="H152" s="13"/>
      <c r="I152" s="13"/>
    </row>
    <row r="153">
      <c r="A153" s="13"/>
      <c r="B153" s="13"/>
      <c r="C153" s="13"/>
      <c r="D153" s="13"/>
      <c r="E153" s="13"/>
      <c r="F153" s="13"/>
      <c r="G153" s="13"/>
      <c r="H153" s="13"/>
      <c r="I153" s="13"/>
    </row>
    <row r="154">
      <c r="A154" s="13"/>
      <c r="B154" s="13"/>
      <c r="C154" s="13"/>
      <c r="D154" s="13"/>
      <c r="E154" s="13"/>
      <c r="F154" s="13"/>
      <c r="G154" s="13"/>
      <c r="H154" s="13"/>
      <c r="I154" s="13"/>
    </row>
    <row r="155">
      <c r="A155" s="13"/>
      <c r="B155" s="13"/>
      <c r="C155" s="13"/>
      <c r="D155" s="13"/>
      <c r="E155" s="13"/>
      <c r="F155" s="13"/>
      <c r="G155" s="13"/>
      <c r="H155" s="13"/>
      <c r="I155" s="13"/>
    </row>
    <row r="156">
      <c r="A156" s="13"/>
      <c r="B156" s="13"/>
      <c r="C156" s="13"/>
      <c r="D156" s="13"/>
      <c r="E156" s="13"/>
      <c r="F156" s="13"/>
      <c r="G156" s="13"/>
      <c r="H156" s="13"/>
      <c r="I156" s="13"/>
    </row>
    <row r="157">
      <c r="A157" s="13"/>
      <c r="B157" s="13"/>
      <c r="C157" s="13"/>
      <c r="D157" s="13"/>
      <c r="E157" s="13"/>
      <c r="F157" s="13"/>
      <c r="G157" s="13"/>
      <c r="H157" s="13"/>
      <c r="I157" s="13"/>
    </row>
    <row r="158">
      <c r="A158" s="13"/>
      <c r="B158" s="13"/>
      <c r="C158" s="13"/>
      <c r="D158" s="13"/>
      <c r="E158" s="13"/>
      <c r="F158" s="13"/>
      <c r="G158" s="13"/>
      <c r="H158" s="13"/>
      <c r="I158" s="13"/>
    </row>
    <row r="159">
      <c r="A159" s="13"/>
      <c r="B159" s="13"/>
      <c r="C159" s="13"/>
      <c r="D159" s="13"/>
      <c r="E159" s="13"/>
      <c r="F159" s="13"/>
      <c r="G159" s="13"/>
      <c r="H159" s="13"/>
      <c r="I159" s="13"/>
    </row>
    <row r="160">
      <c r="A160" s="13"/>
      <c r="B160" s="13"/>
      <c r="C160" s="13"/>
      <c r="D160" s="13"/>
      <c r="E160" s="13"/>
      <c r="F160" s="13"/>
      <c r="G160" s="13"/>
      <c r="H160" s="13"/>
      <c r="I160" s="13"/>
    </row>
    <row r="161">
      <c r="A161" s="13"/>
      <c r="B161" s="13"/>
      <c r="C161" s="13"/>
      <c r="D161" s="13"/>
      <c r="E161" s="13"/>
      <c r="F161" s="13"/>
      <c r="G161" s="13"/>
      <c r="H161" s="13"/>
      <c r="I161" s="13"/>
    </row>
    <row r="162">
      <c r="A162" s="13"/>
      <c r="B162" s="13"/>
      <c r="C162" s="13"/>
      <c r="D162" s="13"/>
      <c r="E162" s="13"/>
      <c r="F162" s="13"/>
      <c r="G162" s="13"/>
      <c r="H162" s="13"/>
      <c r="I162" s="13"/>
    </row>
    <row r="163">
      <c r="A163" s="13"/>
      <c r="B163" s="13"/>
      <c r="C163" s="13"/>
      <c r="D163" s="13"/>
      <c r="E163" s="13"/>
      <c r="F163" s="13"/>
      <c r="G163" s="13"/>
      <c r="H163" s="13"/>
      <c r="I163" s="13"/>
    </row>
    <row r="164">
      <c r="A164" s="13"/>
      <c r="B164" s="13"/>
      <c r="C164" s="13"/>
      <c r="D164" s="13"/>
      <c r="E164" s="13"/>
      <c r="F164" s="13"/>
      <c r="G164" s="13"/>
      <c r="H164" s="13"/>
      <c r="I164" s="13"/>
    </row>
    <row r="165">
      <c r="A165" s="13"/>
      <c r="B165" s="13"/>
      <c r="C165" s="13"/>
      <c r="D165" s="13"/>
      <c r="E165" s="13"/>
      <c r="F165" s="13"/>
      <c r="G165" s="13"/>
      <c r="H165" s="13"/>
      <c r="I165" s="13"/>
    </row>
    <row r="166">
      <c r="A166" s="13"/>
      <c r="B166" s="13"/>
      <c r="C166" s="13"/>
      <c r="D166" s="13"/>
      <c r="E166" s="13"/>
      <c r="F166" s="13"/>
      <c r="G166" s="13"/>
      <c r="H166" s="13"/>
      <c r="I166" s="13"/>
    </row>
    <row r="167">
      <c r="A167" s="13"/>
      <c r="B167" s="13"/>
      <c r="C167" s="13"/>
      <c r="D167" s="13"/>
      <c r="E167" s="13"/>
      <c r="F167" s="13"/>
      <c r="G167" s="13"/>
      <c r="H167" s="13"/>
      <c r="I167" s="13"/>
    </row>
    <row r="168">
      <c r="A168" s="13"/>
      <c r="B168" s="13"/>
      <c r="C168" s="13"/>
      <c r="D168" s="13"/>
      <c r="E168" s="13"/>
      <c r="F168" s="13"/>
      <c r="G168" s="13"/>
      <c r="H168" s="13"/>
      <c r="I168" s="13"/>
    </row>
    <row r="169">
      <c r="A169" s="13"/>
      <c r="B169" s="13"/>
      <c r="C169" s="13"/>
      <c r="D169" s="13"/>
      <c r="E169" s="13"/>
      <c r="F169" s="13"/>
      <c r="G169" s="13"/>
      <c r="H169" s="13"/>
      <c r="I169" s="13"/>
    </row>
    <row r="170">
      <c r="A170" s="13"/>
      <c r="B170" s="13"/>
      <c r="C170" s="13"/>
      <c r="D170" s="13"/>
      <c r="E170" s="13"/>
      <c r="F170" s="13"/>
      <c r="G170" s="13"/>
      <c r="H170" s="13"/>
      <c r="I170" s="13"/>
    </row>
    <row r="171">
      <c r="A171" s="13"/>
      <c r="B171" s="13"/>
      <c r="C171" s="13"/>
      <c r="D171" s="13"/>
      <c r="E171" s="13"/>
      <c r="F171" s="13"/>
      <c r="G171" s="13"/>
      <c r="H171" s="13"/>
      <c r="I171" s="13"/>
    </row>
    <row r="172">
      <c r="A172" s="13"/>
      <c r="B172" s="13"/>
      <c r="C172" s="13"/>
      <c r="D172" s="13"/>
      <c r="E172" s="13"/>
      <c r="F172" s="13"/>
      <c r="G172" s="13"/>
      <c r="H172" s="13"/>
      <c r="I172" s="13"/>
    </row>
    <row r="173">
      <c r="A173" s="13"/>
      <c r="B173" s="13"/>
      <c r="C173" s="13"/>
      <c r="D173" s="13"/>
      <c r="E173" s="13"/>
      <c r="F173" s="13"/>
      <c r="G173" s="13"/>
      <c r="H173" s="13"/>
      <c r="I173" s="13"/>
    </row>
    <row r="174">
      <c r="A174" s="13"/>
      <c r="B174" s="13"/>
      <c r="C174" s="13"/>
      <c r="D174" s="13"/>
      <c r="E174" s="13"/>
      <c r="F174" s="13"/>
      <c r="G174" s="13"/>
      <c r="H174" s="13"/>
      <c r="I174" s="13"/>
    </row>
    <row r="175">
      <c r="A175" s="13"/>
      <c r="B175" s="13"/>
      <c r="C175" s="13"/>
      <c r="D175" s="13"/>
      <c r="E175" s="13"/>
      <c r="F175" s="13"/>
      <c r="G175" s="13"/>
      <c r="H175" s="13"/>
      <c r="I175" s="13"/>
    </row>
    <row r="176">
      <c r="A176" s="13"/>
      <c r="B176" s="13"/>
      <c r="C176" s="13"/>
      <c r="D176" s="13"/>
      <c r="E176" s="13"/>
      <c r="F176" s="13"/>
      <c r="G176" s="13"/>
      <c r="H176" s="13"/>
      <c r="I176" s="13"/>
    </row>
    <row r="177">
      <c r="A177" s="13"/>
      <c r="B177" s="13"/>
      <c r="C177" s="13"/>
      <c r="D177" s="13"/>
      <c r="E177" s="13"/>
      <c r="F177" s="13"/>
      <c r="G177" s="13"/>
      <c r="H177" s="13"/>
      <c r="I177" s="13"/>
    </row>
    <row r="178">
      <c r="A178" s="13"/>
      <c r="B178" s="13"/>
      <c r="C178" s="13"/>
      <c r="D178" s="13"/>
      <c r="E178" s="13"/>
      <c r="F178" s="13"/>
      <c r="G178" s="13"/>
      <c r="H178" s="13"/>
      <c r="I178" s="13"/>
    </row>
    <row r="179">
      <c r="A179" s="13"/>
      <c r="B179" s="13"/>
      <c r="C179" s="13"/>
      <c r="D179" s="13"/>
      <c r="E179" s="13"/>
      <c r="F179" s="13"/>
      <c r="G179" s="13"/>
      <c r="H179" s="13"/>
      <c r="I179" s="13"/>
    </row>
    <row r="180">
      <c r="A180" s="13"/>
      <c r="B180" s="13"/>
      <c r="C180" s="13"/>
      <c r="D180" s="13"/>
      <c r="E180" s="13"/>
      <c r="F180" s="13"/>
      <c r="G180" s="13"/>
      <c r="H180" s="13"/>
      <c r="I180" s="13"/>
    </row>
    <row r="181">
      <c r="A181" s="13"/>
      <c r="B181" s="13"/>
      <c r="C181" s="13"/>
      <c r="D181" s="13"/>
      <c r="E181" s="13"/>
      <c r="F181" s="13"/>
      <c r="G181" s="13"/>
      <c r="H181" s="13"/>
      <c r="I181" s="13"/>
    </row>
    <row r="182">
      <c r="A182" s="13"/>
      <c r="B182" s="13"/>
      <c r="C182" s="13"/>
      <c r="D182" s="13"/>
      <c r="E182" s="13"/>
      <c r="F182" s="13"/>
      <c r="G182" s="13"/>
      <c r="H182" s="13"/>
      <c r="I182" s="13"/>
    </row>
    <row r="183">
      <c r="A183" s="13"/>
      <c r="B183" s="13"/>
      <c r="C183" s="13"/>
      <c r="D183" s="13"/>
      <c r="E183" s="13"/>
      <c r="F183" s="13"/>
      <c r="G183" s="13"/>
      <c r="H183" s="13"/>
      <c r="I183" s="13"/>
    </row>
    <row r="184">
      <c r="A184" s="13"/>
      <c r="B184" s="13"/>
      <c r="C184" s="13"/>
      <c r="D184" s="13"/>
      <c r="E184" s="13"/>
      <c r="F184" s="13"/>
      <c r="G184" s="13"/>
      <c r="H184" s="13"/>
      <c r="I184" s="13"/>
    </row>
    <row r="185">
      <c r="A185" s="13"/>
      <c r="B185" s="13"/>
      <c r="C185" s="13"/>
      <c r="D185" s="13"/>
      <c r="E185" s="13"/>
      <c r="F185" s="13"/>
      <c r="G185" s="13"/>
      <c r="H185" s="13"/>
      <c r="I185" s="13"/>
    </row>
    <row r="186">
      <c r="A186" s="13"/>
      <c r="B186" s="13"/>
      <c r="C186" s="13"/>
      <c r="D186" s="13"/>
      <c r="E186" s="13"/>
      <c r="F186" s="13"/>
      <c r="G186" s="13"/>
      <c r="H186" s="13"/>
      <c r="I186" s="13"/>
    </row>
    <row r="187">
      <c r="A187" s="13"/>
      <c r="B187" s="13"/>
      <c r="C187" s="13"/>
      <c r="D187" s="13"/>
      <c r="E187" s="13"/>
      <c r="F187" s="13"/>
      <c r="G187" s="13"/>
      <c r="H187" s="13"/>
      <c r="I187" s="13"/>
    </row>
    <row r="188">
      <c r="A188" s="13"/>
      <c r="B188" s="13"/>
      <c r="C188" s="13"/>
      <c r="D188" s="13"/>
      <c r="E188" s="13"/>
      <c r="F188" s="13"/>
      <c r="G188" s="13"/>
      <c r="H188" s="13"/>
      <c r="I188" s="13"/>
    </row>
    <row r="189">
      <c r="A189" s="13"/>
      <c r="B189" s="13"/>
      <c r="C189" s="13"/>
      <c r="D189" s="13"/>
      <c r="E189" s="13"/>
      <c r="F189" s="13"/>
      <c r="G189" s="13"/>
      <c r="H189" s="13"/>
      <c r="I189" s="13"/>
    </row>
    <row r="190">
      <c r="A190" s="13"/>
      <c r="B190" s="13"/>
      <c r="C190" s="13"/>
      <c r="D190" s="13"/>
      <c r="E190" s="13"/>
      <c r="F190" s="13"/>
      <c r="G190" s="13"/>
      <c r="H190" s="13"/>
      <c r="I190" s="13"/>
    </row>
    <row r="191">
      <c r="A191" s="13"/>
      <c r="B191" s="13"/>
      <c r="C191" s="13"/>
      <c r="D191" s="13"/>
      <c r="E191" s="13"/>
      <c r="F191" s="13"/>
      <c r="G191" s="13"/>
      <c r="H191" s="13"/>
      <c r="I191" s="13"/>
    </row>
    <row r="192">
      <c r="A192" s="13"/>
      <c r="B192" s="13"/>
      <c r="C192" s="13"/>
      <c r="D192" s="13"/>
      <c r="E192" s="13"/>
      <c r="F192" s="13"/>
      <c r="G192" s="13"/>
      <c r="H192" s="13"/>
      <c r="I192" s="13"/>
    </row>
    <row r="193">
      <c r="A193" s="13"/>
      <c r="B193" s="13"/>
      <c r="C193" s="13"/>
      <c r="D193" s="13"/>
      <c r="E193" s="13"/>
      <c r="F193" s="13"/>
      <c r="G193" s="13"/>
      <c r="H193" s="13"/>
      <c r="I193" s="13"/>
    </row>
    <row r="194">
      <c r="A194" s="13"/>
      <c r="B194" s="13"/>
      <c r="C194" s="13"/>
      <c r="D194" s="13"/>
      <c r="E194" s="13"/>
      <c r="F194" s="13"/>
      <c r="G194" s="13"/>
      <c r="H194" s="13"/>
      <c r="I194" s="13"/>
    </row>
    <row r="195">
      <c r="A195" s="13"/>
      <c r="B195" s="13"/>
      <c r="C195" s="13"/>
      <c r="D195" s="13"/>
      <c r="E195" s="13"/>
      <c r="F195" s="13"/>
      <c r="G195" s="13"/>
      <c r="H195" s="13"/>
      <c r="I195" s="13"/>
    </row>
    <row r="196">
      <c r="A196" s="13"/>
      <c r="B196" s="13"/>
      <c r="C196" s="13"/>
      <c r="D196" s="13"/>
      <c r="E196" s="13"/>
      <c r="F196" s="13"/>
      <c r="G196" s="13"/>
      <c r="H196" s="13"/>
      <c r="I196" s="13"/>
    </row>
    <row r="197">
      <c r="A197" s="13"/>
      <c r="B197" s="13"/>
      <c r="C197" s="13"/>
      <c r="D197" s="13"/>
      <c r="E197" s="13"/>
      <c r="F197" s="13"/>
      <c r="G197" s="13"/>
      <c r="H197" s="13"/>
      <c r="I197" s="13"/>
    </row>
    <row r="198">
      <c r="A198" s="13"/>
      <c r="B198" s="13"/>
      <c r="C198" s="13"/>
      <c r="D198" s="13"/>
      <c r="E198" s="13"/>
      <c r="F198" s="13"/>
      <c r="G198" s="13"/>
      <c r="H198" s="13"/>
      <c r="I198" s="13"/>
    </row>
    <row r="199">
      <c r="A199" s="13"/>
      <c r="B199" s="13"/>
      <c r="C199" s="13"/>
      <c r="D199" s="13"/>
      <c r="E199" s="13"/>
      <c r="F199" s="13"/>
      <c r="G199" s="13"/>
      <c r="H199" s="13"/>
      <c r="I199" s="13"/>
    </row>
    <row r="200">
      <c r="A200" s="13"/>
      <c r="B200" s="13"/>
      <c r="C200" s="13"/>
      <c r="D200" s="13"/>
      <c r="E200" s="13"/>
      <c r="F200" s="13"/>
      <c r="G200" s="13"/>
      <c r="H200" s="13"/>
      <c r="I200" s="13"/>
    </row>
    <row r="201">
      <c r="A201" s="13"/>
      <c r="B201" s="13"/>
      <c r="C201" s="13"/>
      <c r="D201" s="13"/>
      <c r="E201" s="13"/>
      <c r="F201" s="13"/>
      <c r="G201" s="13"/>
      <c r="H201" s="13"/>
      <c r="I201" s="13"/>
    </row>
    <row r="202">
      <c r="A202" s="13"/>
      <c r="B202" s="13"/>
      <c r="C202" s="13"/>
      <c r="D202" s="13"/>
      <c r="E202" s="13"/>
      <c r="F202" s="13"/>
      <c r="G202" s="13"/>
      <c r="H202" s="13"/>
      <c r="I202" s="13"/>
    </row>
    <row r="203">
      <c r="A203" s="13"/>
      <c r="B203" s="13"/>
      <c r="C203" s="13"/>
      <c r="D203" s="13"/>
      <c r="E203" s="13"/>
      <c r="F203" s="13"/>
      <c r="G203" s="13"/>
      <c r="H203" s="13"/>
      <c r="I203" s="13"/>
    </row>
    <row r="204">
      <c r="A204" s="13"/>
      <c r="B204" s="13"/>
      <c r="C204" s="13"/>
      <c r="D204" s="13"/>
      <c r="E204" s="13"/>
      <c r="F204" s="13"/>
      <c r="G204" s="13"/>
      <c r="H204" s="13"/>
      <c r="I204" s="13"/>
    </row>
    <row r="205">
      <c r="A205" s="13"/>
      <c r="B205" s="13"/>
      <c r="C205" s="13"/>
      <c r="D205" s="13"/>
      <c r="E205" s="13"/>
      <c r="F205" s="13"/>
      <c r="G205" s="13"/>
      <c r="H205" s="13"/>
      <c r="I205" s="13"/>
    </row>
    <row r="206">
      <c r="A206" s="13"/>
      <c r="B206" s="13"/>
      <c r="C206" s="13"/>
      <c r="D206" s="13"/>
      <c r="E206" s="13"/>
      <c r="F206" s="13"/>
      <c r="G206" s="13"/>
      <c r="H206" s="13"/>
      <c r="I206" s="13"/>
    </row>
    <row r="207">
      <c r="A207" s="13"/>
      <c r="B207" s="13"/>
      <c r="C207" s="13"/>
      <c r="D207" s="13"/>
      <c r="E207" s="13"/>
      <c r="F207" s="13"/>
      <c r="G207" s="13"/>
      <c r="H207" s="13"/>
      <c r="I207" s="13"/>
    </row>
    <row r="208">
      <c r="A208" s="13"/>
      <c r="B208" s="13"/>
      <c r="C208" s="13"/>
      <c r="D208" s="13"/>
      <c r="E208" s="13"/>
      <c r="F208" s="13"/>
      <c r="G208" s="13"/>
      <c r="H208" s="13"/>
      <c r="I208" s="13"/>
    </row>
    <row r="209">
      <c r="A209" s="13"/>
      <c r="B209" s="13"/>
      <c r="C209" s="13"/>
      <c r="D209" s="13"/>
      <c r="E209" s="13"/>
      <c r="F209" s="13"/>
      <c r="G209" s="13"/>
      <c r="H209" s="13"/>
      <c r="I209" s="13"/>
    </row>
    <row r="210">
      <c r="A210" s="13"/>
      <c r="B210" s="13"/>
      <c r="C210" s="13"/>
      <c r="D210" s="13"/>
      <c r="E210" s="13"/>
      <c r="F210" s="13"/>
      <c r="G210" s="13"/>
      <c r="H210" s="13"/>
      <c r="I210" s="13"/>
    </row>
    <row r="211">
      <c r="A211" s="13"/>
      <c r="B211" s="13"/>
      <c r="C211" s="13"/>
      <c r="D211" s="13"/>
      <c r="E211" s="13"/>
      <c r="F211" s="13"/>
      <c r="G211" s="13"/>
      <c r="H211" s="13"/>
      <c r="I211" s="13"/>
    </row>
    <row r="212">
      <c r="A212" s="13"/>
      <c r="B212" s="13"/>
      <c r="C212" s="13"/>
      <c r="D212" s="13"/>
      <c r="E212" s="13"/>
      <c r="F212" s="13"/>
      <c r="G212" s="13"/>
      <c r="H212" s="13"/>
      <c r="I212" s="13"/>
    </row>
    <row r="213">
      <c r="A213" s="13"/>
      <c r="B213" s="13"/>
      <c r="C213" s="13"/>
      <c r="D213" s="13"/>
      <c r="E213" s="13"/>
      <c r="F213" s="13"/>
      <c r="G213" s="13"/>
      <c r="H213" s="13"/>
      <c r="I213" s="13"/>
    </row>
    <row r="214">
      <c r="A214" s="13"/>
      <c r="B214" s="13"/>
      <c r="C214" s="13"/>
      <c r="D214" s="13"/>
      <c r="E214" s="13"/>
      <c r="F214" s="13"/>
      <c r="G214" s="13"/>
      <c r="H214" s="13"/>
      <c r="I214" s="13"/>
    </row>
    <row r="215">
      <c r="A215" s="13"/>
      <c r="B215" s="13"/>
      <c r="C215" s="13"/>
      <c r="D215" s="13"/>
      <c r="E215" s="13"/>
      <c r="F215" s="13"/>
      <c r="G215" s="13"/>
      <c r="H215" s="13"/>
      <c r="I215" s="13"/>
    </row>
    <row r="216">
      <c r="A216" s="13"/>
      <c r="B216" s="13"/>
      <c r="C216" s="13"/>
      <c r="D216" s="13"/>
      <c r="E216" s="13"/>
      <c r="F216" s="13"/>
      <c r="G216" s="13"/>
      <c r="H216" s="13"/>
      <c r="I216" s="13"/>
    </row>
    <row r="217">
      <c r="A217" s="13"/>
      <c r="B217" s="13"/>
      <c r="C217" s="13"/>
      <c r="D217" s="13"/>
      <c r="E217" s="13"/>
      <c r="F217" s="13"/>
      <c r="G217" s="13"/>
      <c r="H217" s="13"/>
      <c r="I217" s="13"/>
    </row>
    <row r="218">
      <c r="A218" s="13"/>
      <c r="B218" s="13"/>
      <c r="C218" s="13"/>
      <c r="D218" s="13"/>
      <c r="E218" s="13"/>
      <c r="F218" s="13"/>
      <c r="G218" s="13"/>
      <c r="H218" s="13"/>
      <c r="I218" s="13"/>
    </row>
    <row r="219">
      <c r="A219" s="13"/>
      <c r="B219" s="13"/>
      <c r="C219" s="13"/>
      <c r="D219" s="13"/>
      <c r="E219" s="13"/>
      <c r="F219" s="13"/>
      <c r="G219" s="13"/>
      <c r="H219" s="13"/>
      <c r="I219" s="13"/>
    </row>
    <row r="220">
      <c r="A220" s="13"/>
      <c r="B220" s="13"/>
      <c r="C220" s="13"/>
      <c r="D220" s="13"/>
      <c r="E220" s="13"/>
      <c r="F220" s="13"/>
      <c r="G220" s="13"/>
      <c r="H220" s="13"/>
      <c r="I220" s="13"/>
    </row>
    <row r="221">
      <c r="A221" s="13"/>
      <c r="B221" s="13"/>
      <c r="C221" s="13"/>
      <c r="D221" s="13"/>
      <c r="E221" s="13"/>
      <c r="F221" s="13"/>
      <c r="G221" s="13"/>
      <c r="H221" s="13"/>
      <c r="I221" s="13"/>
    </row>
    <row r="222">
      <c r="A222" s="13"/>
      <c r="B222" s="13"/>
      <c r="C222" s="13"/>
      <c r="D222" s="13"/>
      <c r="E222" s="13"/>
      <c r="F222" s="13"/>
      <c r="G222" s="13"/>
      <c r="H222" s="13"/>
      <c r="I222" s="13"/>
    </row>
    <row r="223">
      <c r="A223" s="13"/>
      <c r="B223" s="13"/>
      <c r="C223" s="13"/>
      <c r="D223" s="13"/>
      <c r="E223" s="13"/>
      <c r="F223" s="13"/>
      <c r="G223" s="13"/>
      <c r="H223" s="13"/>
      <c r="I223" s="13"/>
    </row>
    <row r="224">
      <c r="A224" s="13"/>
      <c r="B224" s="13"/>
      <c r="C224" s="13"/>
      <c r="D224" s="13"/>
      <c r="E224" s="13"/>
      <c r="F224" s="13"/>
      <c r="G224" s="13"/>
      <c r="H224" s="13"/>
      <c r="I224" s="13"/>
    </row>
    <row r="225">
      <c r="A225" s="13"/>
      <c r="B225" s="13"/>
      <c r="C225" s="13"/>
      <c r="D225" s="13"/>
      <c r="E225" s="13"/>
      <c r="F225" s="13"/>
      <c r="G225" s="13"/>
      <c r="H225" s="13"/>
      <c r="I225" s="13"/>
    </row>
    <row r="226">
      <c r="A226" s="13"/>
      <c r="B226" s="13"/>
      <c r="C226" s="13"/>
      <c r="D226" s="13"/>
      <c r="E226" s="13"/>
      <c r="F226" s="13"/>
      <c r="G226" s="13"/>
      <c r="H226" s="13"/>
      <c r="I226" s="13"/>
    </row>
    <row r="227">
      <c r="A227" s="13"/>
      <c r="B227" s="13"/>
      <c r="C227" s="13"/>
      <c r="D227" s="13"/>
      <c r="E227" s="13"/>
      <c r="F227" s="13"/>
      <c r="G227" s="13"/>
      <c r="H227" s="13"/>
      <c r="I227" s="13"/>
    </row>
    <row r="228">
      <c r="A228" s="13"/>
      <c r="B228" s="13"/>
      <c r="C228" s="13"/>
      <c r="D228" s="13"/>
      <c r="E228" s="13"/>
      <c r="F228" s="13"/>
      <c r="G228" s="13"/>
      <c r="H228" s="13"/>
      <c r="I228" s="13"/>
    </row>
    <row r="229">
      <c r="A229" s="13"/>
      <c r="B229" s="13"/>
      <c r="C229" s="13"/>
      <c r="D229" s="13"/>
      <c r="E229" s="13"/>
      <c r="F229" s="13"/>
      <c r="G229" s="13"/>
      <c r="H229" s="13"/>
      <c r="I229" s="13"/>
    </row>
    <row r="230">
      <c r="A230" s="13"/>
      <c r="B230" s="13"/>
      <c r="C230" s="13"/>
      <c r="D230" s="13"/>
      <c r="E230" s="13"/>
      <c r="F230" s="13"/>
      <c r="G230" s="13"/>
      <c r="H230" s="13"/>
      <c r="I230" s="13"/>
    </row>
    <row r="231">
      <c r="A231" s="13"/>
      <c r="B231" s="13"/>
      <c r="C231" s="13"/>
      <c r="D231" s="13"/>
      <c r="E231" s="13"/>
      <c r="F231" s="13"/>
      <c r="G231" s="13"/>
      <c r="H231" s="13"/>
      <c r="I231" s="13"/>
    </row>
    <row r="232">
      <c r="A232" s="13"/>
      <c r="B232" s="13"/>
      <c r="C232" s="13"/>
      <c r="D232" s="13"/>
      <c r="E232" s="13"/>
      <c r="F232" s="13"/>
      <c r="G232" s="13"/>
      <c r="H232" s="13"/>
      <c r="I232" s="13"/>
    </row>
    <row r="233">
      <c r="A233" s="13"/>
      <c r="B233" s="13"/>
      <c r="C233" s="13"/>
      <c r="D233" s="13"/>
      <c r="E233" s="13"/>
      <c r="F233" s="13"/>
      <c r="G233" s="13"/>
      <c r="H233" s="13"/>
      <c r="I233" s="13"/>
    </row>
    <row r="234">
      <c r="A234" s="13"/>
      <c r="B234" s="13"/>
      <c r="C234" s="13"/>
      <c r="D234" s="13"/>
      <c r="E234" s="13"/>
      <c r="F234" s="13"/>
      <c r="G234" s="13"/>
      <c r="H234" s="13"/>
      <c r="I234" s="13"/>
    </row>
    <row r="235">
      <c r="A235" s="13"/>
      <c r="B235" s="13"/>
      <c r="C235" s="13"/>
      <c r="D235" s="13"/>
      <c r="E235" s="13"/>
      <c r="F235" s="13"/>
      <c r="G235" s="13"/>
      <c r="H235" s="13"/>
      <c r="I235" s="13"/>
    </row>
    <row r="236">
      <c r="A236" s="13"/>
      <c r="B236" s="13"/>
      <c r="C236" s="13"/>
      <c r="D236" s="13"/>
      <c r="E236" s="13"/>
      <c r="F236" s="13"/>
      <c r="G236" s="13"/>
      <c r="H236" s="13"/>
      <c r="I236" s="13"/>
    </row>
    <row r="237">
      <c r="A237" s="13"/>
      <c r="B237" s="13"/>
      <c r="C237" s="13"/>
      <c r="D237" s="13"/>
      <c r="E237" s="13"/>
      <c r="F237" s="13"/>
      <c r="G237" s="13"/>
      <c r="H237" s="13"/>
      <c r="I237" s="13"/>
    </row>
    <row r="238">
      <c r="A238" s="13"/>
      <c r="B238" s="13"/>
      <c r="C238" s="13"/>
      <c r="D238" s="13"/>
      <c r="E238" s="13"/>
      <c r="F238" s="13"/>
      <c r="G238" s="13"/>
      <c r="H238" s="13"/>
      <c r="I238" s="13"/>
    </row>
    <row r="239">
      <c r="A239" s="13"/>
      <c r="B239" s="13"/>
      <c r="C239" s="13"/>
      <c r="D239" s="13"/>
      <c r="E239" s="13"/>
      <c r="F239" s="13"/>
      <c r="G239" s="13"/>
      <c r="H239" s="13"/>
      <c r="I239" s="13"/>
    </row>
    <row r="240">
      <c r="A240" s="13"/>
      <c r="B240" s="13"/>
      <c r="C240" s="13"/>
      <c r="D240" s="13"/>
      <c r="E240" s="13"/>
      <c r="F240" s="13"/>
      <c r="G240" s="13"/>
      <c r="H240" s="13"/>
      <c r="I240" s="13"/>
    </row>
    <row r="241">
      <c r="A241" s="13"/>
      <c r="B241" s="13"/>
      <c r="C241" s="13"/>
      <c r="D241" s="13"/>
      <c r="E241" s="13"/>
      <c r="F241" s="13"/>
      <c r="G241" s="13"/>
      <c r="H241" s="13"/>
      <c r="I241" s="13"/>
    </row>
    <row r="242">
      <c r="A242" s="13"/>
      <c r="B242" s="13"/>
      <c r="C242" s="13"/>
      <c r="D242" s="13"/>
      <c r="E242" s="13"/>
      <c r="F242" s="13"/>
      <c r="G242" s="13"/>
      <c r="H242" s="13"/>
      <c r="I242" s="13"/>
    </row>
    <row r="243">
      <c r="A243" s="13"/>
      <c r="B243" s="13"/>
      <c r="C243" s="13"/>
      <c r="D243" s="13"/>
      <c r="E243" s="13"/>
      <c r="F243" s="13"/>
      <c r="G243" s="13"/>
      <c r="H243" s="13"/>
      <c r="I243" s="13"/>
    </row>
    <row r="244">
      <c r="A244" s="13"/>
      <c r="B244" s="13"/>
      <c r="C244" s="13"/>
      <c r="D244" s="13"/>
      <c r="E244" s="13"/>
      <c r="F244" s="13"/>
      <c r="G244" s="13"/>
      <c r="H244" s="13"/>
      <c r="I244" s="13"/>
    </row>
    <row r="245">
      <c r="A245" s="13"/>
      <c r="B245" s="13"/>
      <c r="C245" s="13"/>
      <c r="D245" s="13"/>
      <c r="E245" s="13"/>
      <c r="F245" s="13"/>
      <c r="G245" s="13"/>
      <c r="H245" s="13"/>
      <c r="I245" s="13"/>
    </row>
    <row r="246">
      <c r="A246" s="13"/>
      <c r="B246" s="13"/>
      <c r="C246" s="13"/>
      <c r="D246" s="13"/>
      <c r="E246" s="13"/>
      <c r="F246" s="13"/>
      <c r="G246" s="13"/>
      <c r="H246" s="13"/>
      <c r="I246" s="13"/>
    </row>
    <row r="247">
      <c r="A247" s="13"/>
      <c r="B247" s="13"/>
      <c r="C247" s="13"/>
      <c r="D247" s="13"/>
      <c r="E247" s="13"/>
      <c r="F247" s="13"/>
      <c r="G247" s="13"/>
      <c r="H247" s="13"/>
      <c r="I247" s="13"/>
    </row>
    <row r="248">
      <c r="A248" s="13"/>
      <c r="B248" s="13"/>
      <c r="C248" s="13"/>
      <c r="D248" s="13"/>
      <c r="E248" s="13"/>
      <c r="F248" s="13"/>
      <c r="G248" s="13"/>
      <c r="H248" s="13"/>
      <c r="I248" s="13"/>
    </row>
    <row r="249">
      <c r="A249" s="13"/>
      <c r="B249" s="13"/>
      <c r="C249" s="13"/>
      <c r="D249" s="13"/>
      <c r="E249" s="13"/>
      <c r="F249" s="13"/>
      <c r="G249" s="13"/>
      <c r="H249" s="13"/>
      <c r="I249" s="13"/>
    </row>
    <row r="250">
      <c r="A250" s="13"/>
      <c r="B250" s="13"/>
      <c r="C250" s="13"/>
      <c r="D250" s="13"/>
      <c r="E250" s="13"/>
      <c r="F250" s="13"/>
      <c r="G250" s="13"/>
      <c r="H250" s="13"/>
      <c r="I250" s="13"/>
    </row>
    <row r="251">
      <c r="A251" s="13"/>
      <c r="B251" s="13"/>
      <c r="C251" s="13"/>
      <c r="D251" s="13"/>
      <c r="E251" s="13"/>
      <c r="F251" s="13"/>
      <c r="G251" s="13"/>
      <c r="H251" s="13"/>
      <c r="I251" s="13"/>
    </row>
    <row r="252">
      <c r="A252" s="13"/>
      <c r="B252" s="13"/>
      <c r="C252" s="13"/>
      <c r="D252" s="13"/>
      <c r="E252" s="13"/>
      <c r="F252" s="13"/>
      <c r="G252" s="13"/>
      <c r="H252" s="13"/>
      <c r="I252" s="13"/>
    </row>
    <row r="253">
      <c r="A253" s="13"/>
      <c r="B253" s="13"/>
      <c r="C253" s="13"/>
      <c r="D253" s="13"/>
      <c r="E253" s="13"/>
      <c r="F253" s="13"/>
      <c r="G253" s="13"/>
      <c r="H253" s="13"/>
      <c r="I253" s="13"/>
    </row>
    <row r="254">
      <c r="A254" s="13"/>
      <c r="B254" s="13"/>
      <c r="C254" s="13"/>
      <c r="D254" s="13"/>
      <c r="E254" s="13"/>
      <c r="F254" s="13"/>
      <c r="G254" s="13"/>
      <c r="H254" s="13"/>
      <c r="I254" s="13"/>
    </row>
    <row r="255">
      <c r="A255" s="13"/>
      <c r="B255" s="13"/>
      <c r="C255" s="13"/>
      <c r="D255" s="13"/>
      <c r="E255" s="13"/>
      <c r="F255" s="13"/>
      <c r="G255" s="13"/>
      <c r="H255" s="13"/>
      <c r="I255" s="13"/>
    </row>
    <row r="256">
      <c r="A256" s="13"/>
      <c r="B256" s="13"/>
      <c r="C256" s="13"/>
      <c r="D256" s="13"/>
      <c r="E256" s="13"/>
      <c r="F256" s="13"/>
      <c r="G256" s="13"/>
      <c r="H256" s="13"/>
      <c r="I256" s="13"/>
    </row>
    <row r="257">
      <c r="A257" s="13"/>
      <c r="B257" s="13"/>
      <c r="C257" s="13"/>
      <c r="D257" s="13"/>
      <c r="E257" s="13"/>
      <c r="F257" s="13"/>
      <c r="G257" s="13"/>
      <c r="H257" s="13"/>
      <c r="I257" s="13"/>
    </row>
    <row r="258">
      <c r="A258" s="13"/>
      <c r="B258" s="13"/>
      <c r="C258" s="13"/>
      <c r="D258" s="13"/>
      <c r="E258" s="13"/>
      <c r="F258" s="13"/>
      <c r="G258" s="13"/>
      <c r="H258" s="13"/>
      <c r="I258" s="13"/>
    </row>
    <row r="259">
      <c r="A259" s="13"/>
      <c r="B259" s="13"/>
      <c r="C259" s="13"/>
      <c r="D259" s="13"/>
      <c r="E259" s="13"/>
      <c r="F259" s="13"/>
      <c r="G259" s="13"/>
      <c r="H259" s="13"/>
      <c r="I259" s="13"/>
    </row>
    <row r="260">
      <c r="A260" s="13"/>
      <c r="B260" s="13"/>
      <c r="C260" s="13"/>
      <c r="D260" s="13"/>
      <c r="E260" s="13"/>
      <c r="F260" s="13"/>
      <c r="G260" s="13"/>
      <c r="H260" s="13"/>
      <c r="I260" s="13"/>
    </row>
    <row r="261">
      <c r="A261" s="13"/>
      <c r="B261" s="13"/>
      <c r="C261" s="13"/>
      <c r="D261" s="13"/>
      <c r="E261" s="13"/>
      <c r="F261" s="13"/>
      <c r="G261" s="13"/>
      <c r="H261" s="13"/>
      <c r="I261" s="13"/>
    </row>
    <row r="262">
      <c r="A262" s="13"/>
      <c r="B262" s="13"/>
      <c r="C262" s="13"/>
      <c r="D262" s="13"/>
      <c r="E262" s="13"/>
      <c r="F262" s="13"/>
      <c r="G262" s="13"/>
      <c r="H262" s="13"/>
      <c r="I262" s="13"/>
    </row>
    <row r="263">
      <c r="A263" s="13"/>
      <c r="B263" s="13"/>
      <c r="C263" s="13"/>
      <c r="D263" s="13"/>
      <c r="E263" s="13"/>
      <c r="F263" s="13"/>
      <c r="G263" s="13"/>
      <c r="H263" s="13"/>
      <c r="I263" s="13"/>
    </row>
    <row r="264">
      <c r="A264" s="13"/>
      <c r="B264" s="13"/>
      <c r="C264" s="13"/>
      <c r="D264" s="13"/>
      <c r="E264" s="13"/>
      <c r="F264" s="13"/>
      <c r="G264" s="13"/>
      <c r="H264" s="13"/>
      <c r="I264" s="13"/>
    </row>
    <row r="265">
      <c r="A265" s="13"/>
      <c r="B265" s="13"/>
      <c r="C265" s="13"/>
      <c r="D265" s="13"/>
      <c r="E265" s="13"/>
      <c r="F265" s="13"/>
      <c r="G265" s="13"/>
      <c r="H265" s="13"/>
      <c r="I265" s="13"/>
    </row>
    <row r="266">
      <c r="A266" s="13"/>
      <c r="B266" s="13"/>
      <c r="C266" s="13"/>
      <c r="D266" s="13"/>
      <c r="E266" s="13"/>
      <c r="F266" s="13"/>
      <c r="G266" s="13"/>
      <c r="H266" s="13"/>
      <c r="I266" s="13"/>
    </row>
    <row r="267">
      <c r="A267" s="13"/>
      <c r="B267" s="13"/>
      <c r="C267" s="13"/>
      <c r="D267" s="13"/>
      <c r="E267" s="13"/>
      <c r="F267" s="13"/>
      <c r="G267" s="13"/>
      <c r="H267" s="13"/>
      <c r="I267" s="13"/>
    </row>
    <row r="268">
      <c r="A268" s="13"/>
      <c r="B268" s="13"/>
      <c r="C268" s="13"/>
      <c r="D268" s="13"/>
      <c r="E268" s="13"/>
      <c r="F268" s="13"/>
      <c r="G268" s="13"/>
      <c r="H268" s="13"/>
      <c r="I268" s="13"/>
    </row>
    <row r="269">
      <c r="A269" s="13"/>
      <c r="B269" s="13"/>
      <c r="C269" s="13"/>
      <c r="D269" s="13"/>
      <c r="E269" s="13"/>
      <c r="F269" s="13"/>
      <c r="G269" s="13"/>
      <c r="H269" s="13"/>
      <c r="I269" s="13"/>
    </row>
    <row r="270">
      <c r="A270" s="13"/>
      <c r="B270" s="13"/>
      <c r="C270" s="13"/>
      <c r="D270" s="13"/>
      <c r="E270" s="13"/>
      <c r="F270" s="13"/>
      <c r="G270" s="13"/>
      <c r="H270" s="13"/>
      <c r="I270" s="13"/>
    </row>
    <row r="271">
      <c r="A271" s="13"/>
      <c r="B271" s="13"/>
      <c r="C271" s="13"/>
      <c r="D271" s="13"/>
      <c r="E271" s="13"/>
      <c r="F271" s="13"/>
      <c r="G271" s="13"/>
      <c r="H271" s="13"/>
      <c r="I271" s="13"/>
    </row>
    <row r="272">
      <c r="A272" s="13"/>
      <c r="B272" s="13"/>
      <c r="C272" s="13"/>
      <c r="D272" s="13"/>
      <c r="E272" s="13"/>
      <c r="F272" s="13"/>
      <c r="G272" s="13"/>
      <c r="H272" s="13"/>
      <c r="I272" s="13"/>
    </row>
    <row r="273">
      <c r="A273" s="13"/>
      <c r="B273" s="13"/>
      <c r="C273" s="13"/>
      <c r="D273" s="13"/>
      <c r="E273" s="13"/>
      <c r="F273" s="13"/>
      <c r="G273" s="13"/>
      <c r="H273" s="13"/>
      <c r="I273" s="13"/>
    </row>
    <row r="274">
      <c r="A274" s="13"/>
      <c r="B274" s="13"/>
      <c r="C274" s="13"/>
      <c r="D274" s="13"/>
      <c r="E274" s="13"/>
      <c r="F274" s="13"/>
      <c r="G274" s="13"/>
      <c r="H274" s="13"/>
      <c r="I274" s="13"/>
    </row>
    <row r="275">
      <c r="A275" s="13"/>
      <c r="B275" s="13"/>
      <c r="C275" s="13"/>
      <c r="D275" s="13"/>
      <c r="E275" s="13"/>
      <c r="F275" s="13"/>
      <c r="G275" s="13"/>
      <c r="H275" s="13"/>
      <c r="I275" s="13"/>
    </row>
    <row r="276">
      <c r="A276" s="13"/>
      <c r="B276" s="13"/>
      <c r="C276" s="13"/>
      <c r="D276" s="13"/>
      <c r="E276" s="13"/>
      <c r="F276" s="13"/>
      <c r="G276" s="13"/>
      <c r="H276" s="13"/>
      <c r="I276" s="13"/>
    </row>
    <row r="277">
      <c r="A277" s="13"/>
      <c r="B277" s="13"/>
      <c r="C277" s="13"/>
      <c r="D277" s="13"/>
      <c r="E277" s="13"/>
      <c r="F277" s="13"/>
      <c r="G277" s="13"/>
      <c r="H277" s="13"/>
      <c r="I277" s="13"/>
    </row>
    <row r="278">
      <c r="A278" s="13"/>
      <c r="B278" s="13"/>
      <c r="C278" s="13"/>
      <c r="D278" s="13"/>
      <c r="E278" s="13"/>
      <c r="F278" s="13"/>
      <c r="G278" s="13"/>
      <c r="H278" s="13"/>
      <c r="I278" s="13"/>
    </row>
    <row r="279">
      <c r="A279" s="13"/>
      <c r="B279" s="13"/>
      <c r="C279" s="13"/>
      <c r="D279" s="13"/>
      <c r="E279" s="13"/>
      <c r="F279" s="13"/>
      <c r="G279" s="13"/>
      <c r="H279" s="13"/>
      <c r="I279" s="13"/>
    </row>
    <row r="280">
      <c r="A280" s="13"/>
      <c r="B280" s="13"/>
      <c r="C280" s="13"/>
      <c r="D280" s="13"/>
      <c r="E280" s="13"/>
      <c r="F280" s="13"/>
      <c r="G280" s="13"/>
      <c r="H280" s="13"/>
      <c r="I280" s="13"/>
    </row>
    <row r="281">
      <c r="A281" s="13"/>
      <c r="B281" s="13"/>
      <c r="C281" s="13"/>
      <c r="D281" s="13"/>
      <c r="E281" s="13"/>
      <c r="F281" s="13"/>
      <c r="G281" s="13"/>
      <c r="H281" s="13"/>
      <c r="I281" s="13"/>
    </row>
    <row r="282">
      <c r="A282" s="13"/>
      <c r="B282" s="13"/>
      <c r="C282" s="13"/>
      <c r="D282" s="13"/>
      <c r="E282" s="13"/>
      <c r="F282" s="13"/>
      <c r="G282" s="13"/>
      <c r="H282" s="13"/>
      <c r="I282" s="13"/>
    </row>
    <row r="283">
      <c r="A283" s="13"/>
      <c r="B283" s="13"/>
      <c r="C283" s="13"/>
      <c r="D283" s="13"/>
      <c r="E283" s="13"/>
      <c r="F283" s="13"/>
      <c r="G283" s="13"/>
      <c r="H283" s="13"/>
      <c r="I283" s="13"/>
    </row>
    <row r="284">
      <c r="A284" s="13"/>
      <c r="B284" s="13"/>
      <c r="C284" s="13"/>
      <c r="D284" s="13"/>
      <c r="E284" s="13"/>
      <c r="F284" s="13"/>
      <c r="G284" s="13"/>
      <c r="H284" s="13"/>
      <c r="I284" s="13"/>
    </row>
    <row r="285">
      <c r="A285" s="13"/>
      <c r="B285" s="13"/>
      <c r="C285" s="13"/>
      <c r="D285" s="13"/>
      <c r="E285" s="13"/>
      <c r="F285" s="13"/>
      <c r="G285" s="13"/>
      <c r="H285" s="13"/>
      <c r="I285" s="13"/>
    </row>
    <row r="286">
      <c r="A286" s="13"/>
      <c r="B286" s="13"/>
      <c r="C286" s="13"/>
      <c r="D286" s="13"/>
      <c r="E286" s="13"/>
      <c r="F286" s="13"/>
      <c r="G286" s="13"/>
      <c r="H286" s="13"/>
      <c r="I286" s="13"/>
    </row>
    <row r="287">
      <c r="A287" s="13"/>
      <c r="B287" s="13"/>
      <c r="C287" s="13"/>
      <c r="D287" s="13"/>
      <c r="E287" s="13"/>
      <c r="F287" s="13"/>
      <c r="G287" s="13"/>
      <c r="H287" s="13"/>
      <c r="I287" s="13"/>
    </row>
    <row r="288">
      <c r="A288" s="13"/>
      <c r="B288" s="13"/>
      <c r="C288" s="13"/>
      <c r="D288" s="13"/>
      <c r="E288" s="13"/>
      <c r="F288" s="13"/>
      <c r="G288" s="13"/>
      <c r="H288" s="13"/>
      <c r="I288" s="13"/>
    </row>
    <row r="289">
      <c r="A289" s="13"/>
      <c r="B289" s="13"/>
      <c r="C289" s="13"/>
      <c r="D289" s="13"/>
      <c r="E289" s="13"/>
      <c r="F289" s="13"/>
      <c r="G289" s="13"/>
      <c r="H289" s="13"/>
      <c r="I289" s="13"/>
    </row>
    <row r="290">
      <c r="A290" s="13"/>
      <c r="B290" s="13"/>
      <c r="C290" s="13"/>
      <c r="D290" s="13"/>
      <c r="E290" s="13"/>
      <c r="F290" s="13"/>
      <c r="G290" s="13"/>
      <c r="H290" s="13"/>
      <c r="I290" s="13"/>
    </row>
    <row r="291">
      <c r="A291" s="13"/>
      <c r="B291" s="13"/>
      <c r="C291" s="13"/>
      <c r="D291" s="13"/>
      <c r="E291" s="13"/>
      <c r="F291" s="13"/>
      <c r="G291" s="13"/>
      <c r="H291" s="13"/>
      <c r="I291" s="13"/>
    </row>
    <row r="292">
      <c r="A292" s="13"/>
      <c r="B292" s="13"/>
      <c r="C292" s="13"/>
      <c r="D292" s="13"/>
      <c r="E292" s="13"/>
      <c r="F292" s="13"/>
      <c r="G292" s="13"/>
      <c r="H292" s="13"/>
      <c r="I292" s="13"/>
    </row>
    <row r="293">
      <c r="A293" s="13"/>
      <c r="B293" s="13"/>
      <c r="C293" s="13"/>
      <c r="D293" s="13"/>
      <c r="E293" s="13"/>
      <c r="F293" s="13"/>
      <c r="G293" s="13"/>
      <c r="H293" s="13"/>
      <c r="I293" s="13"/>
    </row>
    <row r="294">
      <c r="A294" s="13"/>
      <c r="B294" s="13"/>
      <c r="C294" s="13"/>
      <c r="D294" s="13"/>
      <c r="E294" s="13"/>
      <c r="F294" s="13"/>
      <c r="G294" s="13"/>
      <c r="H294" s="13"/>
      <c r="I294" s="13"/>
    </row>
    <row r="295">
      <c r="A295" s="13"/>
      <c r="B295" s="13"/>
      <c r="C295" s="13"/>
      <c r="D295" s="13"/>
      <c r="E295" s="13"/>
      <c r="F295" s="13"/>
      <c r="G295" s="13"/>
      <c r="H295" s="13"/>
      <c r="I295" s="13"/>
    </row>
    <row r="296">
      <c r="A296" s="13"/>
      <c r="B296" s="13"/>
      <c r="C296" s="13"/>
      <c r="D296" s="13"/>
      <c r="E296" s="13"/>
      <c r="F296" s="13"/>
      <c r="G296" s="13"/>
      <c r="H296" s="13"/>
      <c r="I296" s="13"/>
    </row>
    <row r="297">
      <c r="A297" s="13"/>
      <c r="B297" s="13"/>
      <c r="C297" s="13"/>
      <c r="D297" s="13"/>
      <c r="E297" s="13"/>
      <c r="F297" s="13"/>
      <c r="G297" s="13"/>
      <c r="H297" s="13"/>
      <c r="I297" s="13"/>
    </row>
    <row r="298">
      <c r="A298" s="13"/>
      <c r="B298" s="13"/>
      <c r="C298" s="13"/>
      <c r="D298" s="13"/>
      <c r="E298" s="13"/>
      <c r="F298" s="13"/>
      <c r="G298" s="13"/>
      <c r="H298" s="13"/>
      <c r="I298" s="13"/>
    </row>
    <row r="299">
      <c r="A299" s="13"/>
      <c r="B299" s="13"/>
      <c r="C299" s="13"/>
      <c r="D299" s="13"/>
      <c r="E299" s="13"/>
      <c r="F299" s="13"/>
      <c r="G299" s="13"/>
      <c r="H299" s="13"/>
      <c r="I299" s="13"/>
    </row>
    <row r="300">
      <c r="A300" s="13"/>
      <c r="B300" s="13"/>
      <c r="C300" s="13"/>
      <c r="D300" s="13"/>
      <c r="E300" s="13"/>
      <c r="F300" s="13"/>
      <c r="G300" s="13"/>
      <c r="H300" s="13"/>
      <c r="I300" s="13"/>
    </row>
    <row r="301">
      <c r="A301" s="13"/>
      <c r="B301" s="13"/>
      <c r="C301" s="13"/>
      <c r="D301" s="13"/>
      <c r="E301" s="13"/>
      <c r="F301" s="13"/>
      <c r="G301" s="13"/>
      <c r="H301" s="13"/>
      <c r="I301" s="13"/>
    </row>
    <row r="302">
      <c r="A302" s="13"/>
      <c r="B302" s="13"/>
      <c r="C302" s="13"/>
      <c r="D302" s="13"/>
      <c r="E302" s="13"/>
      <c r="F302" s="13"/>
      <c r="G302" s="13"/>
      <c r="H302" s="13"/>
      <c r="I302" s="13"/>
    </row>
    <row r="303">
      <c r="A303" s="13"/>
      <c r="B303" s="13"/>
      <c r="C303" s="13"/>
      <c r="D303" s="13"/>
      <c r="E303" s="13"/>
      <c r="F303" s="13"/>
      <c r="G303" s="13"/>
      <c r="H303" s="13"/>
      <c r="I303" s="13"/>
    </row>
    <row r="304">
      <c r="A304" s="13"/>
      <c r="B304" s="13"/>
      <c r="C304" s="13"/>
      <c r="D304" s="13"/>
      <c r="E304" s="13"/>
      <c r="F304" s="13"/>
      <c r="G304" s="13"/>
      <c r="H304" s="13"/>
      <c r="I304" s="13"/>
    </row>
    <row r="305">
      <c r="A305" s="13"/>
      <c r="B305" s="13"/>
      <c r="C305" s="13"/>
      <c r="D305" s="13"/>
      <c r="E305" s="13"/>
      <c r="F305" s="13"/>
      <c r="G305" s="13"/>
      <c r="H305" s="13"/>
      <c r="I305" s="13"/>
    </row>
    <row r="306">
      <c r="A306" s="13"/>
      <c r="B306" s="13"/>
      <c r="C306" s="13"/>
      <c r="D306" s="13"/>
      <c r="E306" s="13"/>
      <c r="F306" s="13"/>
      <c r="G306" s="13"/>
      <c r="H306" s="13"/>
      <c r="I306" s="13"/>
    </row>
    <row r="307">
      <c r="A307" s="13"/>
      <c r="B307" s="13"/>
      <c r="C307" s="13"/>
      <c r="D307" s="13"/>
      <c r="E307" s="13"/>
      <c r="F307" s="13"/>
      <c r="G307" s="13"/>
      <c r="H307" s="13"/>
      <c r="I307" s="13"/>
    </row>
    <row r="308">
      <c r="A308" s="13"/>
      <c r="B308" s="13"/>
      <c r="C308" s="13"/>
      <c r="D308" s="13"/>
      <c r="E308" s="13"/>
      <c r="F308" s="13"/>
      <c r="G308" s="13"/>
      <c r="H308" s="13"/>
      <c r="I308" s="13"/>
    </row>
    <row r="309">
      <c r="A309" s="13"/>
      <c r="B309" s="13"/>
      <c r="C309" s="13"/>
      <c r="D309" s="13"/>
      <c r="E309" s="13"/>
      <c r="F309" s="13"/>
      <c r="G309" s="13"/>
      <c r="H309" s="13"/>
      <c r="I309" s="13"/>
    </row>
    <row r="310">
      <c r="A310" s="13"/>
      <c r="B310" s="13"/>
      <c r="C310" s="13"/>
      <c r="D310" s="13"/>
      <c r="E310" s="13"/>
      <c r="F310" s="13"/>
      <c r="G310" s="13"/>
      <c r="H310" s="13"/>
      <c r="I310" s="13"/>
    </row>
    <row r="311">
      <c r="A311" s="13"/>
      <c r="B311" s="13"/>
      <c r="C311" s="13"/>
      <c r="D311" s="13"/>
      <c r="E311" s="13"/>
      <c r="F311" s="13"/>
      <c r="G311" s="13"/>
      <c r="H311" s="13"/>
      <c r="I311" s="13"/>
    </row>
    <row r="312">
      <c r="A312" s="13"/>
      <c r="B312" s="13"/>
      <c r="C312" s="13"/>
      <c r="D312" s="13"/>
      <c r="E312" s="13"/>
      <c r="F312" s="13"/>
      <c r="G312" s="13"/>
      <c r="H312" s="13"/>
      <c r="I312" s="13"/>
    </row>
    <row r="313">
      <c r="A313" s="13"/>
      <c r="B313" s="13"/>
      <c r="C313" s="13"/>
      <c r="D313" s="13"/>
      <c r="E313" s="13"/>
      <c r="F313" s="13"/>
      <c r="G313" s="13"/>
      <c r="H313" s="13"/>
      <c r="I313" s="13"/>
    </row>
    <row r="314">
      <c r="A314" s="13"/>
      <c r="B314" s="13"/>
      <c r="C314" s="13"/>
      <c r="D314" s="13"/>
      <c r="E314" s="13"/>
      <c r="F314" s="13"/>
      <c r="G314" s="13"/>
      <c r="H314" s="13"/>
      <c r="I314" s="13"/>
    </row>
    <row r="315">
      <c r="A315" s="13"/>
      <c r="B315" s="13"/>
      <c r="C315" s="13"/>
      <c r="D315" s="13"/>
      <c r="E315" s="13"/>
      <c r="F315" s="13"/>
      <c r="G315" s="13"/>
      <c r="H315" s="13"/>
      <c r="I315" s="13"/>
    </row>
    <row r="316">
      <c r="A316" s="13"/>
      <c r="B316" s="13"/>
      <c r="C316" s="13"/>
      <c r="D316" s="13"/>
      <c r="E316" s="13"/>
      <c r="F316" s="13"/>
      <c r="G316" s="13"/>
      <c r="H316" s="13"/>
      <c r="I316" s="13"/>
    </row>
    <row r="317">
      <c r="A317" s="13"/>
      <c r="B317" s="13"/>
      <c r="C317" s="13"/>
      <c r="D317" s="13"/>
      <c r="E317" s="13"/>
      <c r="F317" s="13"/>
      <c r="G317" s="13"/>
      <c r="H317" s="13"/>
      <c r="I317" s="13"/>
    </row>
    <row r="318">
      <c r="A318" s="13"/>
      <c r="B318" s="13"/>
      <c r="C318" s="13"/>
      <c r="D318" s="13"/>
      <c r="E318" s="13"/>
      <c r="F318" s="13"/>
      <c r="G318" s="13"/>
      <c r="H318" s="13"/>
      <c r="I318" s="13"/>
    </row>
    <row r="319">
      <c r="A319" s="13"/>
      <c r="B319" s="13"/>
      <c r="C319" s="13"/>
      <c r="D319" s="13"/>
      <c r="E319" s="13"/>
      <c r="F319" s="13"/>
      <c r="G319" s="13"/>
      <c r="H319" s="13"/>
      <c r="I319" s="13"/>
    </row>
    <row r="320">
      <c r="A320" s="13"/>
      <c r="B320" s="13"/>
      <c r="C320" s="13"/>
      <c r="D320" s="13"/>
      <c r="E320" s="13"/>
      <c r="F320" s="13"/>
      <c r="G320" s="13"/>
      <c r="H320" s="13"/>
      <c r="I320" s="13"/>
    </row>
    <row r="321">
      <c r="A321" s="13"/>
      <c r="B321" s="13"/>
      <c r="C321" s="13"/>
      <c r="D321" s="13"/>
      <c r="E321" s="13"/>
      <c r="F321" s="13"/>
      <c r="G321" s="13"/>
      <c r="H321" s="13"/>
      <c r="I321" s="13"/>
    </row>
    <row r="322">
      <c r="A322" s="13"/>
      <c r="B322" s="13"/>
      <c r="C322" s="13"/>
      <c r="D322" s="13"/>
      <c r="E322" s="13"/>
      <c r="F322" s="13"/>
      <c r="G322" s="13"/>
      <c r="H322" s="13"/>
      <c r="I322" s="13"/>
    </row>
    <row r="323">
      <c r="A323" s="13"/>
      <c r="B323" s="13"/>
      <c r="C323" s="13"/>
      <c r="D323" s="13"/>
      <c r="E323" s="13"/>
      <c r="F323" s="13"/>
      <c r="G323" s="13"/>
      <c r="H323" s="13"/>
      <c r="I323" s="13"/>
    </row>
    <row r="324">
      <c r="A324" s="13"/>
      <c r="B324" s="13"/>
      <c r="C324" s="13"/>
      <c r="D324" s="13"/>
      <c r="E324" s="13"/>
      <c r="F324" s="13"/>
      <c r="G324" s="13"/>
      <c r="H324" s="13"/>
      <c r="I324" s="13"/>
    </row>
    <row r="325">
      <c r="A325" s="13"/>
      <c r="B325" s="13"/>
      <c r="C325" s="13"/>
      <c r="D325" s="13"/>
      <c r="E325" s="13"/>
      <c r="F325" s="13"/>
      <c r="G325" s="13"/>
      <c r="H325" s="13"/>
      <c r="I325" s="13"/>
    </row>
    <row r="326">
      <c r="A326" s="13"/>
      <c r="B326" s="13"/>
      <c r="C326" s="13"/>
      <c r="D326" s="13"/>
      <c r="E326" s="13"/>
      <c r="F326" s="13"/>
      <c r="G326" s="13"/>
      <c r="H326" s="13"/>
      <c r="I326" s="13"/>
    </row>
    <row r="327">
      <c r="A327" s="13"/>
      <c r="B327" s="13"/>
      <c r="C327" s="13"/>
      <c r="D327" s="13"/>
      <c r="E327" s="13"/>
      <c r="F327" s="13"/>
      <c r="G327" s="13"/>
      <c r="H327" s="13"/>
      <c r="I327" s="13"/>
    </row>
    <row r="328">
      <c r="A328" s="13"/>
      <c r="B328" s="13"/>
      <c r="C328" s="13"/>
      <c r="D328" s="13"/>
      <c r="E328" s="13"/>
      <c r="F328" s="13"/>
      <c r="G328" s="13"/>
      <c r="H328" s="13"/>
      <c r="I328" s="13"/>
    </row>
    <row r="329">
      <c r="A329" s="13"/>
      <c r="B329" s="13"/>
      <c r="C329" s="13"/>
      <c r="D329" s="13"/>
      <c r="E329" s="13"/>
      <c r="F329" s="13"/>
      <c r="G329" s="13"/>
      <c r="H329" s="13"/>
      <c r="I329" s="13"/>
    </row>
    <row r="330">
      <c r="A330" s="13"/>
      <c r="B330" s="13"/>
      <c r="C330" s="13"/>
      <c r="D330" s="13"/>
      <c r="E330" s="13"/>
      <c r="F330" s="13"/>
      <c r="G330" s="13"/>
      <c r="H330" s="13"/>
      <c r="I330" s="13"/>
    </row>
    <row r="331">
      <c r="A331" s="13"/>
      <c r="B331" s="13"/>
      <c r="C331" s="13"/>
      <c r="D331" s="13"/>
      <c r="E331" s="13"/>
      <c r="F331" s="13"/>
      <c r="G331" s="13"/>
      <c r="H331" s="13"/>
      <c r="I331" s="13"/>
    </row>
    <row r="332">
      <c r="A332" s="13"/>
      <c r="B332" s="13"/>
      <c r="C332" s="13"/>
      <c r="D332" s="13"/>
      <c r="E332" s="13"/>
      <c r="F332" s="13"/>
      <c r="G332" s="13"/>
      <c r="H332" s="13"/>
      <c r="I332" s="13"/>
    </row>
    <row r="333">
      <c r="A333" s="13"/>
      <c r="B333" s="13"/>
      <c r="C333" s="13"/>
      <c r="D333" s="13"/>
      <c r="E333" s="13"/>
      <c r="F333" s="13"/>
      <c r="G333" s="13"/>
      <c r="H333" s="13"/>
      <c r="I333" s="13"/>
    </row>
    <row r="334">
      <c r="A334" s="13"/>
      <c r="B334" s="13"/>
      <c r="C334" s="13"/>
      <c r="D334" s="13"/>
      <c r="E334" s="13"/>
      <c r="F334" s="13"/>
      <c r="G334" s="13"/>
      <c r="H334" s="13"/>
      <c r="I334" s="13"/>
    </row>
    <row r="335">
      <c r="A335" s="13"/>
      <c r="B335" s="13"/>
      <c r="C335" s="13"/>
      <c r="D335" s="13"/>
      <c r="E335" s="13"/>
      <c r="F335" s="13"/>
      <c r="G335" s="13"/>
      <c r="H335" s="13"/>
      <c r="I335" s="13"/>
    </row>
    <row r="336">
      <c r="A336" s="13"/>
      <c r="B336" s="13"/>
      <c r="C336" s="13"/>
      <c r="D336" s="13"/>
      <c r="E336" s="13"/>
      <c r="F336" s="13"/>
      <c r="G336" s="13"/>
      <c r="H336" s="13"/>
      <c r="I336" s="13"/>
    </row>
    <row r="337">
      <c r="A337" s="13"/>
      <c r="B337" s="13"/>
      <c r="C337" s="13"/>
      <c r="D337" s="13"/>
      <c r="E337" s="13"/>
      <c r="F337" s="13"/>
      <c r="G337" s="13"/>
      <c r="H337" s="13"/>
      <c r="I337" s="13"/>
    </row>
    <row r="338">
      <c r="A338" s="13"/>
      <c r="B338" s="13"/>
      <c r="C338" s="13"/>
      <c r="D338" s="13"/>
      <c r="E338" s="13"/>
      <c r="F338" s="13"/>
      <c r="G338" s="13"/>
      <c r="H338" s="13"/>
      <c r="I338" s="13"/>
    </row>
    <row r="339">
      <c r="A339" s="13"/>
      <c r="B339" s="13"/>
      <c r="C339" s="13"/>
      <c r="D339" s="13"/>
      <c r="E339" s="13"/>
      <c r="F339" s="13"/>
      <c r="G339" s="13"/>
      <c r="H339" s="13"/>
      <c r="I339" s="13"/>
    </row>
    <row r="340">
      <c r="A340" s="13"/>
      <c r="B340" s="13"/>
      <c r="C340" s="13"/>
      <c r="D340" s="13"/>
      <c r="E340" s="13"/>
      <c r="F340" s="13"/>
      <c r="G340" s="13"/>
      <c r="H340" s="13"/>
      <c r="I340" s="13"/>
    </row>
    <row r="341">
      <c r="A341" s="13"/>
      <c r="B341" s="13"/>
      <c r="C341" s="13"/>
      <c r="D341" s="13"/>
      <c r="E341" s="13"/>
      <c r="F341" s="13"/>
      <c r="G341" s="13"/>
      <c r="H341" s="13"/>
      <c r="I341" s="13"/>
    </row>
    <row r="342">
      <c r="A342" s="13"/>
      <c r="B342" s="13"/>
      <c r="C342" s="13"/>
      <c r="D342" s="13"/>
      <c r="E342" s="13"/>
      <c r="F342" s="13"/>
      <c r="G342" s="13"/>
      <c r="H342" s="13"/>
      <c r="I342" s="13"/>
    </row>
    <row r="343">
      <c r="A343" s="13"/>
      <c r="B343" s="13"/>
      <c r="C343" s="13"/>
      <c r="D343" s="13"/>
      <c r="E343" s="13"/>
      <c r="F343" s="13"/>
      <c r="G343" s="13"/>
      <c r="H343" s="13"/>
      <c r="I343" s="13"/>
    </row>
    <row r="344">
      <c r="A344" s="13"/>
      <c r="B344" s="13"/>
      <c r="C344" s="13"/>
      <c r="D344" s="13"/>
      <c r="E344" s="13"/>
      <c r="F344" s="13"/>
      <c r="G344" s="13"/>
      <c r="H344" s="13"/>
      <c r="I344" s="13"/>
    </row>
    <row r="345">
      <c r="A345" s="13"/>
      <c r="B345" s="13"/>
      <c r="C345" s="13"/>
      <c r="D345" s="13"/>
      <c r="E345" s="13"/>
      <c r="F345" s="13"/>
      <c r="G345" s="13"/>
      <c r="H345" s="13"/>
      <c r="I345" s="13"/>
    </row>
    <row r="346">
      <c r="A346" s="13"/>
      <c r="B346" s="13"/>
      <c r="C346" s="13"/>
      <c r="D346" s="13"/>
      <c r="E346" s="13"/>
      <c r="F346" s="13"/>
      <c r="G346" s="13"/>
      <c r="H346" s="13"/>
      <c r="I346" s="13"/>
    </row>
    <row r="347">
      <c r="A347" s="13"/>
      <c r="B347" s="13"/>
      <c r="C347" s="13"/>
      <c r="D347" s="13"/>
      <c r="E347" s="13"/>
      <c r="F347" s="13"/>
      <c r="G347" s="13"/>
      <c r="H347" s="13"/>
      <c r="I347" s="13"/>
    </row>
    <row r="348">
      <c r="A348" s="13"/>
      <c r="B348" s="13"/>
      <c r="C348" s="13"/>
      <c r="D348" s="13"/>
      <c r="E348" s="13"/>
      <c r="F348" s="13"/>
      <c r="G348" s="13"/>
      <c r="H348" s="13"/>
      <c r="I348" s="13"/>
    </row>
    <row r="349">
      <c r="A349" s="13"/>
      <c r="B349" s="13"/>
      <c r="C349" s="13"/>
      <c r="D349" s="13"/>
      <c r="E349" s="13"/>
      <c r="F349" s="13"/>
      <c r="G349" s="13"/>
      <c r="H349" s="13"/>
      <c r="I349" s="13"/>
    </row>
    <row r="350">
      <c r="A350" s="13"/>
      <c r="B350" s="13"/>
      <c r="C350" s="13"/>
      <c r="D350" s="13"/>
      <c r="E350" s="13"/>
      <c r="F350" s="13"/>
      <c r="G350" s="13"/>
      <c r="H350" s="13"/>
      <c r="I350" s="13"/>
    </row>
    <row r="351">
      <c r="A351" s="13"/>
      <c r="B351" s="13"/>
      <c r="C351" s="13"/>
      <c r="D351" s="13"/>
      <c r="E351" s="13"/>
      <c r="F351" s="13"/>
      <c r="G351" s="13"/>
      <c r="H351" s="13"/>
      <c r="I351" s="13"/>
    </row>
    <row r="352">
      <c r="A352" s="13"/>
      <c r="B352" s="13"/>
      <c r="C352" s="13"/>
      <c r="D352" s="13"/>
      <c r="E352" s="13"/>
      <c r="F352" s="13"/>
      <c r="G352" s="13"/>
      <c r="H352" s="13"/>
      <c r="I352" s="13"/>
    </row>
    <row r="353">
      <c r="A353" s="13"/>
      <c r="B353" s="13"/>
      <c r="C353" s="13"/>
      <c r="D353" s="13"/>
      <c r="E353" s="13"/>
      <c r="F353" s="13"/>
      <c r="G353" s="13"/>
      <c r="H353" s="13"/>
      <c r="I353" s="13"/>
    </row>
    <row r="354">
      <c r="A354" s="13"/>
      <c r="B354" s="13"/>
      <c r="C354" s="13"/>
      <c r="D354" s="13"/>
      <c r="E354" s="13"/>
      <c r="F354" s="13"/>
      <c r="G354" s="13"/>
      <c r="H354" s="13"/>
      <c r="I354" s="13"/>
    </row>
    <row r="355">
      <c r="A355" s="13"/>
      <c r="B355" s="13"/>
      <c r="C355" s="13"/>
      <c r="D355" s="13"/>
      <c r="E355" s="13"/>
      <c r="F355" s="13"/>
      <c r="G355" s="13"/>
      <c r="H355" s="13"/>
      <c r="I355" s="13"/>
    </row>
    <row r="356">
      <c r="A356" s="13"/>
      <c r="B356" s="13"/>
      <c r="C356" s="13"/>
      <c r="D356" s="13"/>
      <c r="E356" s="13"/>
      <c r="F356" s="13"/>
      <c r="G356" s="13"/>
      <c r="H356" s="13"/>
      <c r="I356" s="13"/>
    </row>
    <row r="357">
      <c r="A357" s="13"/>
      <c r="B357" s="13"/>
      <c r="C357" s="13"/>
      <c r="D357" s="13"/>
      <c r="E357" s="13"/>
      <c r="F357" s="13"/>
      <c r="G357" s="13"/>
      <c r="H357" s="13"/>
      <c r="I357" s="13"/>
    </row>
    <row r="358">
      <c r="A358" s="13"/>
      <c r="B358" s="13"/>
      <c r="C358" s="13"/>
      <c r="D358" s="13"/>
      <c r="E358" s="13"/>
      <c r="F358" s="13"/>
      <c r="G358" s="13"/>
      <c r="H358" s="13"/>
      <c r="I358" s="13"/>
    </row>
    <row r="359">
      <c r="A359" s="13"/>
      <c r="B359" s="13"/>
      <c r="C359" s="13"/>
      <c r="D359" s="13"/>
      <c r="E359" s="13"/>
      <c r="F359" s="13"/>
      <c r="G359" s="13"/>
      <c r="H359" s="13"/>
      <c r="I359" s="13"/>
    </row>
    <row r="360">
      <c r="A360" s="13"/>
      <c r="B360" s="13"/>
      <c r="C360" s="13"/>
      <c r="D360" s="13"/>
      <c r="E360" s="13"/>
      <c r="F360" s="13"/>
      <c r="G360" s="13"/>
      <c r="H360" s="13"/>
      <c r="I360" s="13"/>
    </row>
    <row r="361">
      <c r="A361" s="13"/>
      <c r="B361" s="13"/>
      <c r="C361" s="13"/>
      <c r="D361" s="13"/>
      <c r="E361" s="13"/>
      <c r="F361" s="13"/>
      <c r="G361" s="13"/>
      <c r="H361" s="13"/>
      <c r="I361" s="13"/>
    </row>
    <row r="362">
      <c r="A362" s="13"/>
      <c r="B362" s="13"/>
      <c r="C362" s="13"/>
      <c r="D362" s="13"/>
      <c r="E362" s="13"/>
      <c r="F362" s="13"/>
      <c r="G362" s="13"/>
      <c r="H362" s="13"/>
      <c r="I362" s="13"/>
    </row>
    <row r="363">
      <c r="A363" s="13"/>
      <c r="B363" s="13"/>
      <c r="C363" s="13"/>
      <c r="D363" s="13"/>
      <c r="E363" s="13"/>
      <c r="F363" s="13"/>
      <c r="G363" s="13"/>
      <c r="H363" s="13"/>
      <c r="I363" s="13"/>
    </row>
    <row r="364">
      <c r="A364" s="13"/>
      <c r="B364" s="13"/>
      <c r="C364" s="13"/>
      <c r="D364" s="13"/>
      <c r="E364" s="13"/>
      <c r="F364" s="13"/>
      <c r="G364" s="13"/>
      <c r="H364" s="13"/>
      <c r="I364" s="13"/>
    </row>
    <row r="365">
      <c r="A365" s="13"/>
      <c r="B365" s="13"/>
      <c r="C365" s="13"/>
      <c r="D365" s="13"/>
      <c r="E365" s="13"/>
      <c r="F365" s="13"/>
      <c r="G365" s="13"/>
      <c r="H365" s="13"/>
      <c r="I365" s="13"/>
    </row>
    <row r="366">
      <c r="A366" s="13"/>
      <c r="B366" s="13"/>
      <c r="C366" s="13"/>
      <c r="D366" s="13"/>
      <c r="E366" s="13"/>
      <c r="F366" s="13"/>
      <c r="G366" s="13"/>
      <c r="H366" s="13"/>
      <c r="I366" s="13"/>
    </row>
    <row r="367">
      <c r="A367" s="13"/>
      <c r="B367" s="13"/>
      <c r="C367" s="13"/>
      <c r="D367" s="13"/>
      <c r="E367" s="13"/>
      <c r="F367" s="13"/>
      <c r="G367" s="13"/>
      <c r="H367" s="13"/>
      <c r="I367" s="13"/>
    </row>
    <row r="368">
      <c r="A368" s="13"/>
      <c r="B368" s="13"/>
      <c r="C368" s="13"/>
      <c r="D368" s="13"/>
      <c r="E368" s="13"/>
      <c r="F368" s="13"/>
      <c r="G368" s="13"/>
      <c r="H368" s="13"/>
      <c r="I368" s="13"/>
    </row>
    <row r="369">
      <c r="A369" s="13"/>
      <c r="B369" s="13"/>
      <c r="C369" s="13"/>
      <c r="D369" s="13"/>
      <c r="E369" s="13"/>
      <c r="F369" s="13"/>
      <c r="G369" s="13"/>
      <c r="H369" s="13"/>
      <c r="I369" s="13"/>
    </row>
    <row r="370">
      <c r="A370" s="13"/>
      <c r="B370" s="13"/>
      <c r="C370" s="13"/>
      <c r="D370" s="13"/>
      <c r="E370" s="13"/>
      <c r="F370" s="13"/>
      <c r="G370" s="13"/>
      <c r="H370" s="13"/>
      <c r="I370" s="13"/>
    </row>
    <row r="371">
      <c r="A371" s="13"/>
      <c r="B371" s="13"/>
      <c r="C371" s="13"/>
      <c r="D371" s="13"/>
      <c r="E371" s="13"/>
      <c r="F371" s="13"/>
      <c r="G371" s="13"/>
      <c r="H371" s="13"/>
      <c r="I371" s="13"/>
    </row>
    <row r="372">
      <c r="A372" s="13"/>
      <c r="B372" s="13"/>
      <c r="C372" s="13"/>
      <c r="D372" s="13"/>
      <c r="E372" s="13"/>
      <c r="F372" s="13"/>
      <c r="G372" s="13"/>
      <c r="H372" s="13"/>
      <c r="I372" s="13"/>
    </row>
    <row r="373">
      <c r="A373" s="13"/>
      <c r="B373" s="13"/>
      <c r="C373" s="13"/>
      <c r="D373" s="13"/>
      <c r="E373" s="13"/>
      <c r="F373" s="13"/>
      <c r="G373" s="13"/>
      <c r="H373" s="13"/>
      <c r="I373" s="13"/>
    </row>
    <row r="374">
      <c r="A374" s="13"/>
      <c r="B374" s="13"/>
      <c r="C374" s="13"/>
      <c r="D374" s="13"/>
      <c r="E374" s="13"/>
      <c r="F374" s="13"/>
      <c r="G374" s="13"/>
      <c r="H374" s="13"/>
      <c r="I374" s="13"/>
    </row>
    <row r="375">
      <c r="A375" s="13"/>
      <c r="B375" s="13"/>
      <c r="C375" s="13"/>
      <c r="D375" s="13"/>
      <c r="E375" s="13"/>
      <c r="F375" s="13"/>
      <c r="G375" s="13"/>
      <c r="H375" s="13"/>
      <c r="I375" s="13"/>
    </row>
    <row r="376">
      <c r="A376" s="13"/>
      <c r="B376" s="13"/>
      <c r="C376" s="13"/>
      <c r="D376" s="13"/>
      <c r="E376" s="13"/>
      <c r="F376" s="13"/>
      <c r="G376" s="13"/>
      <c r="H376" s="13"/>
      <c r="I376" s="13"/>
    </row>
    <row r="377">
      <c r="A377" s="13"/>
      <c r="B377" s="13"/>
      <c r="C377" s="13"/>
      <c r="D377" s="13"/>
      <c r="E377" s="13"/>
      <c r="F377" s="13"/>
      <c r="G377" s="13"/>
      <c r="H377" s="13"/>
      <c r="I377" s="13"/>
    </row>
    <row r="378">
      <c r="A378" s="13"/>
      <c r="B378" s="13"/>
      <c r="C378" s="13"/>
      <c r="D378" s="13"/>
      <c r="E378" s="13"/>
      <c r="F378" s="13"/>
      <c r="G378" s="13"/>
      <c r="H378" s="13"/>
      <c r="I378" s="13"/>
    </row>
    <row r="379">
      <c r="A379" s="13"/>
      <c r="B379" s="13"/>
      <c r="C379" s="13"/>
      <c r="D379" s="13"/>
      <c r="E379" s="13"/>
      <c r="F379" s="13"/>
      <c r="G379" s="13"/>
      <c r="H379" s="13"/>
      <c r="I379" s="13"/>
    </row>
    <row r="380">
      <c r="A380" s="13"/>
      <c r="B380" s="13"/>
      <c r="C380" s="13"/>
      <c r="D380" s="13"/>
      <c r="E380" s="13"/>
      <c r="F380" s="13"/>
      <c r="G380" s="13"/>
      <c r="H380" s="13"/>
      <c r="I380" s="13"/>
    </row>
    <row r="381">
      <c r="A381" s="13"/>
      <c r="B381" s="13"/>
      <c r="C381" s="13"/>
      <c r="D381" s="13"/>
      <c r="E381" s="13"/>
      <c r="F381" s="13"/>
      <c r="G381" s="13"/>
      <c r="H381" s="13"/>
      <c r="I381" s="13"/>
    </row>
    <row r="382">
      <c r="A382" s="13"/>
      <c r="B382" s="13"/>
      <c r="C382" s="13"/>
      <c r="D382" s="13"/>
      <c r="E382" s="13"/>
      <c r="F382" s="13"/>
      <c r="G382" s="13"/>
      <c r="H382" s="13"/>
      <c r="I382" s="13"/>
    </row>
    <row r="383">
      <c r="A383" s="13"/>
      <c r="B383" s="13"/>
      <c r="C383" s="13"/>
      <c r="D383" s="13"/>
      <c r="E383" s="13"/>
      <c r="F383" s="13"/>
      <c r="G383" s="13"/>
      <c r="H383" s="13"/>
      <c r="I383" s="13"/>
    </row>
    <row r="384">
      <c r="A384" s="13"/>
      <c r="B384" s="13"/>
      <c r="C384" s="13"/>
      <c r="D384" s="13"/>
      <c r="E384" s="13"/>
      <c r="F384" s="13"/>
      <c r="G384" s="13"/>
      <c r="H384" s="13"/>
      <c r="I384" s="13"/>
    </row>
    <row r="385">
      <c r="A385" s="13"/>
      <c r="B385" s="13"/>
      <c r="C385" s="13"/>
      <c r="D385" s="13"/>
      <c r="E385" s="13"/>
      <c r="F385" s="13"/>
      <c r="G385" s="13"/>
      <c r="H385" s="13"/>
      <c r="I385" s="13"/>
    </row>
    <row r="386">
      <c r="A386" s="13"/>
      <c r="B386" s="13"/>
      <c r="C386" s="13"/>
      <c r="D386" s="13"/>
      <c r="E386" s="13"/>
      <c r="F386" s="13"/>
      <c r="G386" s="13"/>
      <c r="H386" s="13"/>
      <c r="I386" s="13"/>
    </row>
    <row r="387">
      <c r="A387" s="13"/>
      <c r="B387" s="13"/>
      <c r="C387" s="13"/>
      <c r="D387" s="13"/>
      <c r="E387" s="13"/>
      <c r="F387" s="13"/>
      <c r="G387" s="13"/>
      <c r="H387" s="13"/>
      <c r="I387" s="13"/>
    </row>
    <row r="388">
      <c r="A388" s="13"/>
      <c r="B388" s="13"/>
      <c r="C388" s="13"/>
      <c r="D388" s="13"/>
      <c r="E388" s="13"/>
      <c r="F388" s="13"/>
      <c r="G388" s="13"/>
      <c r="H388" s="13"/>
      <c r="I388" s="13"/>
    </row>
    <row r="389">
      <c r="A389" s="13"/>
      <c r="B389" s="13"/>
      <c r="C389" s="13"/>
      <c r="D389" s="13"/>
      <c r="E389" s="13"/>
      <c r="F389" s="13"/>
      <c r="G389" s="13"/>
      <c r="H389" s="13"/>
      <c r="I389" s="13"/>
    </row>
    <row r="390">
      <c r="A390" s="13"/>
      <c r="B390" s="13"/>
      <c r="C390" s="13"/>
      <c r="D390" s="13"/>
      <c r="E390" s="13"/>
      <c r="F390" s="13"/>
      <c r="G390" s="13"/>
      <c r="H390" s="13"/>
      <c r="I390" s="13"/>
    </row>
    <row r="391">
      <c r="A391" s="13"/>
      <c r="B391" s="13"/>
      <c r="C391" s="13"/>
      <c r="D391" s="13"/>
      <c r="E391" s="13"/>
      <c r="F391" s="13"/>
      <c r="G391" s="13"/>
      <c r="H391" s="13"/>
      <c r="I391" s="13"/>
    </row>
    <row r="392">
      <c r="A392" s="13"/>
      <c r="B392" s="13"/>
      <c r="C392" s="13"/>
      <c r="D392" s="13"/>
      <c r="E392" s="13"/>
      <c r="F392" s="13"/>
      <c r="G392" s="13"/>
      <c r="H392" s="13"/>
      <c r="I392" s="13"/>
    </row>
    <row r="393">
      <c r="A393" s="13"/>
      <c r="B393" s="13"/>
      <c r="C393" s="13"/>
      <c r="D393" s="13"/>
      <c r="E393" s="13"/>
      <c r="F393" s="13"/>
      <c r="G393" s="13"/>
      <c r="H393" s="13"/>
      <c r="I393" s="13"/>
    </row>
    <row r="394">
      <c r="A394" s="13"/>
      <c r="B394" s="13"/>
      <c r="C394" s="13"/>
      <c r="D394" s="13"/>
      <c r="E394" s="13"/>
      <c r="F394" s="13"/>
      <c r="G394" s="13"/>
      <c r="H394" s="13"/>
      <c r="I394" s="13"/>
    </row>
    <row r="395">
      <c r="A395" s="13"/>
      <c r="B395" s="13"/>
      <c r="C395" s="13"/>
      <c r="D395" s="13"/>
      <c r="E395" s="13"/>
      <c r="F395" s="13"/>
      <c r="G395" s="13"/>
      <c r="H395" s="13"/>
      <c r="I395" s="13"/>
    </row>
    <row r="396">
      <c r="A396" s="13"/>
      <c r="B396" s="13"/>
      <c r="C396" s="13"/>
      <c r="D396" s="13"/>
      <c r="E396" s="13"/>
      <c r="F396" s="13"/>
      <c r="G396" s="13"/>
      <c r="H396" s="13"/>
      <c r="I396" s="13"/>
    </row>
    <row r="397">
      <c r="A397" s="13"/>
      <c r="B397" s="13"/>
      <c r="C397" s="13"/>
      <c r="D397" s="13"/>
      <c r="E397" s="13"/>
      <c r="F397" s="13"/>
      <c r="G397" s="13"/>
      <c r="H397" s="13"/>
      <c r="I397" s="13"/>
    </row>
    <row r="398">
      <c r="A398" s="13"/>
      <c r="B398" s="13"/>
      <c r="C398" s="13"/>
      <c r="D398" s="13"/>
      <c r="E398" s="13"/>
      <c r="F398" s="13"/>
      <c r="G398" s="13"/>
      <c r="H398" s="13"/>
      <c r="I398" s="13"/>
    </row>
    <row r="399">
      <c r="A399" s="13"/>
      <c r="B399" s="13"/>
      <c r="C399" s="13"/>
      <c r="D399" s="13"/>
      <c r="E399" s="13"/>
      <c r="F399" s="13"/>
      <c r="G399" s="13"/>
      <c r="H399" s="13"/>
      <c r="I399" s="13"/>
    </row>
    <row r="400">
      <c r="A400" s="13"/>
      <c r="B400" s="13"/>
      <c r="C400" s="13"/>
      <c r="D400" s="13"/>
      <c r="E400" s="13"/>
      <c r="F400" s="13"/>
      <c r="G400" s="13"/>
      <c r="H400" s="13"/>
      <c r="I400" s="13"/>
    </row>
    <row r="401">
      <c r="A401" s="13"/>
      <c r="B401" s="13"/>
      <c r="C401" s="13"/>
      <c r="D401" s="13"/>
      <c r="E401" s="13"/>
      <c r="F401" s="13"/>
      <c r="G401" s="13"/>
      <c r="H401" s="13"/>
      <c r="I401" s="13"/>
    </row>
    <row r="402">
      <c r="A402" s="13"/>
      <c r="B402" s="13"/>
      <c r="C402" s="13"/>
      <c r="D402" s="13"/>
      <c r="E402" s="13"/>
      <c r="F402" s="13"/>
      <c r="G402" s="13"/>
      <c r="H402" s="13"/>
      <c r="I402" s="13"/>
    </row>
    <row r="403">
      <c r="A403" s="13"/>
      <c r="B403" s="13"/>
      <c r="C403" s="13"/>
      <c r="D403" s="13"/>
      <c r="E403" s="13"/>
      <c r="F403" s="13"/>
      <c r="G403" s="13"/>
      <c r="H403" s="13"/>
      <c r="I403" s="13"/>
    </row>
    <row r="404">
      <c r="A404" s="13"/>
      <c r="B404" s="13"/>
      <c r="C404" s="13"/>
      <c r="D404" s="13"/>
      <c r="E404" s="13"/>
      <c r="F404" s="13"/>
      <c r="G404" s="13"/>
      <c r="H404" s="13"/>
      <c r="I404" s="13"/>
    </row>
    <row r="405">
      <c r="A405" s="13"/>
      <c r="B405" s="13"/>
      <c r="C405" s="13"/>
      <c r="D405" s="13"/>
      <c r="E405" s="13"/>
      <c r="F405" s="13"/>
      <c r="G405" s="13"/>
      <c r="H405" s="13"/>
      <c r="I405" s="13"/>
    </row>
    <row r="406">
      <c r="A406" s="13"/>
      <c r="B406" s="13"/>
      <c r="C406" s="13"/>
      <c r="D406" s="13"/>
      <c r="E406" s="13"/>
      <c r="F406" s="13"/>
      <c r="G406" s="13"/>
      <c r="H406" s="13"/>
      <c r="I406" s="13"/>
    </row>
    <row r="407">
      <c r="A407" s="13"/>
      <c r="B407" s="13"/>
      <c r="C407" s="13"/>
      <c r="D407" s="13"/>
      <c r="E407" s="13"/>
      <c r="F407" s="13"/>
      <c r="G407" s="13"/>
      <c r="H407" s="13"/>
      <c r="I407" s="13"/>
    </row>
    <row r="408">
      <c r="A408" s="13"/>
      <c r="B408" s="13"/>
      <c r="C408" s="13"/>
      <c r="D408" s="13"/>
      <c r="E408" s="13"/>
      <c r="F408" s="13"/>
      <c r="G408" s="13"/>
      <c r="H408" s="13"/>
      <c r="I408" s="13"/>
    </row>
    <row r="409">
      <c r="A409" s="13"/>
      <c r="B409" s="13"/>
      <c r="C409" s="13"/>
      <c r="D409" s="13"/>
      <c r="E409" s="13"/>
      <c r="F409" s="13"/>
      <c r="G409" s="13"/>
      <c r="H409" s="13"/>
      <c r="I409" s="13"/>
    </row>
    <row r="410">
      <c r="A410" s="13"/>
      <c r="B410" s="13"/>
      <c r="C410" s="13"/>
      <c r="D410" s="13"/>
      <c r="E410" s="13"/>
      <c r="F410" s="13"/>
      <c r="G410" s="13"/>
      <c r="H410" s="13"/>
      <c r="I410" s="13"/>
    </row>
    <row r="411">
      <c r="A411" s="13"/>
      <c r="B411" s="13"/>
      <c r="C411" s="13"/>
      <c r="D411" s="13"/>
      <c r="E411" s="13"/>
      <c r="F411" s="13"/>
      <c r="G411" s="13"/>
      <c r="H411" s="13"/>
      <c r="I411" s="13"/>
    </row>
    <row r="412">
      <c r="A412" s="13"/>
      <c r="B412" s="13"/>
      <c r="C412" s="13"/>
      <c r="D412" s="13"/>
      <c r="E412" s="13"/>
      <c r="F412" s="13"/>
      <c r="G412" s="13"/>
      <c r="H412" s="13"/>
      <c r="I412" s="13"/>
    </row>
    <row r="413">
      <c r="A413" s="13"/>
      <c r="B413" s="13"/>
      <c r="C413" s="13"/>
      <c r="D413" s="13"/>
      <c r="E413" s="13"/>
      <c r="F413" s="13"/>
      <c r="G413" s="13"/>
      <c r="H413" s="13"/>
      <c r="I413" s="13"/>
    </row>
    <row r="414">
      <c r="A414" s="13"/>
      <c r="B414" s="13"/>
      <c r="C414" s="13"/>
      <c r="D414" s="13"/>
      <c r="E414" s="13"/>
      <c r="F414" s="13"/>
      <c r="G414" s="13"/>
      <c r="H414" s="13"/>
      <c r="I414" s="13"/>
    </row>
    <row r="415">
      <c r="A415" s="13"/>
      <c r="B415" s="13"/>
      <c r="C415" s="13"/>
      <c r="D415" s="13"/>
      <c r="E415" s="13"/>
      <c r="F415" s="13"/>
      <c r="G415" s="13"/>
      <c r="H415" s="13"/>
      <c r="I415" s="13"/>
    </row>
    <row r="416">
      <c r="A416" s="13"/>
      <c r="B416" s="13"/>
      <c r="C416" s="13"/>
      <c r="D416" s="13"/>
      <c r="E416" s="13"/>
      <c r="F416" s="13"/>
      <c r="G416" s="13"/>
      <c r="H416" s="13"/>
      <c r="I416" s="13"/>
    </row>
    <row r="417">
      <c r="A417" s="13"/>
      <c r="B417" s="13"/>
      <c r="C417" s="13"/>
      <c r="D417" s="13"/>
      <c r="E417" s="13"/>
      <c r="F417" s="13"/>
      <c r="G417" s="13"/>
      <c r="H417" s="13"/>
      <c r="I417" s="13"/>
    </row>
    <row r="418">
      <c r="A418" s="13"/>
      <c r="B418" s="13"/>
      <c r="C418" s="13"/>
      <c r="D418" s="13"/>
      <c r="E418" s="13"/>
      <c r="F418" s="13"/>
      <c r="G418" s="13"/>
      <c r="H418" s="13"/>
      <c r="I418" s="13"/>
    </row>
    <row r="419">
      <c r="A419" s="13"/>
      <c r="B419" s="13"/>
      <c r="C419" s="13"/>
      <c r="D419" s="13"/>
      <c r="E419" s="13"/>
      <c r="F419" s="13"/>
      <c r="G419" s="13"/>
      <c r="H419" s="13"/>
      <c r="I419" s="13"/>
    </row>
    <row r="420">
      <c r="A420" s="13"/>
      <c r="B420" s="13"/>
      <c r="C420" s="13"/>
      <c r="D420" s="13"/>
      <c r="E420" s="13"/>
      <c r="F420" s="13"/>
      <c r="G420" s="13"/>
      <c r="H420" s="13"/>
      <c r="I420" s="13"/>
    </row>
    <row r="421">
      <c r="A421" s="13"/>
      <c r="B421" s="13"/>
      <c r="C421" s="13"/>
      <c r="D421" s="13"/>
      <c r="E421" s="13"/>
      <c r="F421" s="13"/>
      <c r="G421" s="13"/>
      <c r="H421" s="13"/>
      <c r="I421" s="13"/>
    </row>
    <row r="422">
      <c r="A422" s="13"/>
      <c r="B422" s="13"/>
      <c r="C422" s="13"/>
      <c r="D422" s="13"/>
      <c r="E422" s="13"/>
      <c r="F422" s="13"/>
      <c r="G422" s="13"/>
      <c r="H422" s="13"/>
      <c r="I422" s="13"/>
    </row>
    <row r="423">
      <c r="A423" s="13"/>
      <c r="B423" s="13"/>
      <c r="C423" s="13"/>
      <c r="D423" s="13"/>
      <c r="E423" s="13"/>
      <c r="F423" s="13"/>
      <c r="G423" s="13"/>
      <c r="H423" s="13"/>
      <c r="I423" s="13"/>
    </row>
    <row r="424">
      <c r="A424" s="13"/>
      <c r="B424" s="13"/>
      <c r="C424" s="13"/>
      <c r="D424" s="13"/>
      <c r="E424" s="13"/>
      <c r="F424" s="13"/>
      <c r="G424" s="13"/>
      <c r="H424" s="13"/>
      <c r="I424" s="13"/>
    </row>
    <row r="425">
      <c r="A425" s="13"/>
      <c r="B425" s="13"/>
      <c r="C425" s="13"/>
      <c r="D425" s="13"/>
      <c r="E425" s="13"/>
      <c r="F425" s="13"/>
      <c r="G425" s="13"/>
      <c r="H425" s="13"/>
      <c r="I425" s="13"/>
    </row>
    <row r="426">
      <c r="A426" s="13"/>
      <c r="B426" s="13"/>
      <c r="C426" s="13"/>
      <c r="D426" s="13"/>
      <c r="E426" s="13"/>
      <c r="F426" s="13"/>
      <c r="G426" s="13"/>
      <c r="H426" s="13"/>
      <c r="I426" s="13"/>
    </row>
    <row r="427">
      <c r="A427" s="13"/>
      <c r="B427" s="13"/>
      <c r="C427" s="13"/>
      <c r="D427" s="13"/>
      <c r="E427" s="13"/>
      <c r="F427" s="13"/>
      <c r="G427" s="13"/>
      <c r="H427" s="13"/>
      <c r="I427" s="13"/>
    </row>
    <row r="428">
      <c r="A428" s="13"/>
      <c r="B428" s="13"/>
      <c r="C428" s="13"/>
      <c r="D428" s="13"/>
      <c r="E428" s="13"/>
      <c r="F428" s="13"/>
      <c r="G428" s="13"/>
      <c r="H428" s="13"/>
      <c r="I428" s="13"/>
    </row>
    <row r="429">
      <c r="A429" s="13"/>
      <c r="B429" s="13"/>
      <c r="C429" s="13"/>
      <c r="D429" s="13"/>
      <c r="E429" s="13"/>
      <c r="F429" s="13"/>
      <c r="G429" s="13"/>
      <c r="H429" s="13"/>
      <c r="I429" s="13"/>
    </row>
    <row r="430">
      <c r="A430" s="13"/>
      <c r="B430" s="13"/>
      <c r="C430" s="13"/>
      <c r="D430" s="13"/>
      <c r="E430" s="13"/>
      <c r="F430" s="13"/>
      <c r="G430" s="13"/>
      <c r="H430" s="13"/>
      <c r="I430" s="13"/>
    </row>
    <row r="431">
      <c r="A431" s="13"/>
      <c r="B431" s="13"/>
      <c r="C431" s="13"/>
      <c r="D431" s="13"/>
      <c r="E431" s="13"/>
      <c r="F431" s="13"/>
      <c r="G431" s="13"/>
      <c r="H431" s="13"/>
      <c r="I431" s="13"/>
    </row>
    <row r="432">
      <c r="A432" s="13"/>
      <c r="B432" s="13"/>
      <c r="C432" s="13"/>
      <c r="D432" s="13"/>
      <c r="E432" s="13"/>
      <c r="F432" s="13"/>
      <c r="G432" s="13"/>
      <c r="H432" s="13"/>
      <c r="I432" s="13"/>
    </row>
    <row r="433">
      <c r="A433" s="13"/>
      <c r="B433" s="13"/>
      <c r="C433" s="13"/>
      <c r="D433" s="13"/>
      <c r="E433" s="13"/>
      <c r="F433" s="13"/>
      <c r="G433" s="13"/>
      <c r="H433" s="13"/>
      <c r="I433" s="13"/>
    </row>
    <row r="434">
      <c r="A434" s="13"/>
      <c r="B434" s="13"/>
      <c r="C434" s="13"/>
      <c r="D434" s="13"/>
      <c r="E434" s="13"/>
      <c r="F434" s="13"/>
      <c r="G434" s="13"/>
      <c r="H434" s="13"/>
      <c r="I434" s="13"/>
    </row>
    <row r="435">
      <c r="A435" s="13"/>
      <c r="B435" s="13"/>
      <c r="C435" s="13"/>
      <c r="D435" s="13"/>
      <c r="E435" s="13"/>
      <c r="F435" s="13"/>
      <c r="G435" s="13"/>
      <c r="H435" s="13"/>
      <c r="I435" s="13"/>
    </row>
    <row r="436">
      <c r="A436" s="13"/>
      <c r="B436" s="13"/>
      <c r="C436" s="13"/>
      <c r="D436" s="13"/>
      <c r="E436" s="13"/>
      <c r="F436" s="13"/>
      <c r="G436" s="13"/>
      <c r="H436" s="13"/>
      <c r="I436" s="13"/>
    </row>
    <row r="437">
      <c r="A437" s="13"/>
      <c r="B437" s="13"/>
      <c r="C437" s="13"/>
      <c r="D437" s="13"/>
      <c r="E437" s="13"/>
      <c r="F437" s="13"/>
      <c r="G437" s="13"/>
      <c r="H437" s="13"/>
      <c r="I437" s="13"/>
    </row>
    <row r="438">
      <c r="A438" s="13"/>
      <c r="B438" s="13"/>
      <c r="C438" s="13"/>
      <c r="D438" s="13"/>
      <c r="E438" s="13"/>
      <c r="F438" s="13"/>
      <c r="G438" s="13"/>
      <c r="H438" s="13"/>
      <c r="I438" s="13"/>
    </row>
    <row r="439">
      <c r="A439" s="13"/>
      <c r="B439" s="13"/>
      <c r="C439" s="13"/>
      <c r="D439" s="13"/>
      <c r="E439" s="13"/>
      <c r="F439" s="13"/>
      <c r="G439" s="13"/>
      <c r="H439" s="13"/>
      <c r="I439" s="13"/>
    </row>
    <row r="440">
      <c r="A440" s="13"/>
      <c r="B440" s="13"/>
      <c r="C440" s="13"/>
      <c r="D440" s="13"/>
      <c r="E440" s="13"/>
      <c r="F440" s="13"/>
      <c r="G440" s="13"/>
      <c r="H440" s="13"/>
      <c r="I440" s="13"/>
    </row>
    <row r="441">
      <c r="A441" s="13"/>
      <c r="B441" s="13"/>
      <c r="C441" s="13"/>
      <c r="D441" s="13"/>
      <c r="E441" s="13"/>
      <c r="F441" s="13"/>
      <c r="G441" s="13"/>
      <c r="H441" s="13"/>
      <c r="I441" s="13"/>
    </row>
    <row r="442">
      <c r="A442" s="13"/>
      <c r="B442" s="13"/>
      <c r="C442" s="13"/>
      <c r="D442" s="13"/>
      <c r="E442" s="13"/>
      <c r="F442" s="13"/>
      <c r="G442" s="13"/>
      <c r="H442" s="13"/>
      <c r="I442" s="13"/>
    </row>
    <row r="443">
      <c r="A443" s="13"/>
      <c r="B443" s="13"/>
      <c r="C443" s="13"/>
      <c r="D443" s="13"/>
      <c r="E443" s="13"/>
      <c r="F443" s="13"/>
      <c r="G443" s="13"/>
      <c r="H443" s="13"/>
      <c r="I443" s="13"/>
    </row>
    <row r="444">
      <c r="A444" s="13"/>
      <c r="B444" s="13"/>
      <c r="C444" s="13"/>
      <c r="D444" s="13"/>
      <c r="E444" s="13"/>
      <c r="F444" s="13"/>
      <c r="G444" s="13"/>
      <c r="H444" s="13"/>
      <c r="I444" s="13"/>
    </row>
    <row r="445">
      <c r="A445" s="13"/>
      <c r="B445" s="13"/>
      <c r="C445" s="13"/>
      <c r="D445" s="13"/>
      <c r="E445" s="13"/>
      <c r="F445" s="13"/>
      <c r="G445" s="13"/>
      <c r="H445" s="13"/>
      <c r="I445" s="13"/>
    </row>
    <row r="446">
      <c r="A446" s="13"/>
      <c r="B446" s="13"/>
      <c r="C446" s="13"/>
      <c r="D446" s="13"/>
      <c r="E446" s="13"/>
      <c r="F446" s="13"/>
      <c r="G446" s="13"/>
      <c r="H446" s="13"/>
      <c r="I446" s="13"/>
    </row>
    <row r="447">
      <c r="A447" s="13"/>
      <c r="B447" s="13"/>
      <c r="C447" s="13"/>
      <c r="D447" s="13"/>
      <c r="E447" s="13"/>
      <c r="F447" s="13"/>
      <c r="G447" s="13"/>
      <c r="H447" s="13"/>
      <c r="I447" s="13"/>
    </row>
    <row r="448">
      <c r="A448" s="13"/>
      <c r="B448" s="13"/>
      <c r="C448" s="13"/>
      <c r="D448" s="13"/>
      <c r="E448" s="13"/>
      <c r="F448" s="13"/>
      <c r="G448" s="13"/>
      <c r="H448" s="13"/>
      <c r="I448" s="13"/>
    </row>
    <row r="449">
      <c r="A449" s="13"/>
      <c r="B449" s="13"/>
      <c r="C449" s="13"/>
      <c r="D449" s="13"/>
      <c r="E449" s="13"/>
      <c r="F449" s="13"/>
      <c r="G449" s="13"/>
      <c r="H449" s="13"/>
      <c r="I449" s="13"/>
    </row>
    <row r="450">
      <c r="A450" s="13"/>
      <c r="B450" s="13"/>
      <c r="C450" s="13"/>
      <c r="D450" s="13"/>
      <c r="E450" s="13"/>
      <c r="F450" s="13"/>
      <c r="G450" s="13"/>
      <c r="H450" s="13"/>
      <c r="I450" s="13"/>
    </row>
    <row r="451">
      <c r="A451" s="13"/>
      <c r="B451" s="13"/>
      <c r="C451" s="13"/>
      <c r="D451" s="13"/>
      <c r="E451" s="13"/>
      <c r="F451" s="13"/>
      <c r="G451" s="13"/>
      <c r="H451" s="13"/>
      <c r="I451" s="13"/>
    </row>
    <row r="452">
      <c r="A452" s="13"/>
      <c r="B452" s="13"/>
      <c r="C452" s="13"/>
      <c r="D452" s="13"/>
      <c r="E452" s="13"/>
      <c r="F452" s="13"/>
      <c r="G452" s="13"/>
      <c r="H452" s="13"/>
      <c r="I452" s="13"/>
    </row>
    <row r="453">
      <c r="A453" s="13"/>
      <c r="B453" s="13"/>
      <c r="C453" s="13"/>
      <c r="D453" s="13"/>
      <c r="E453" s="13"/>
      <c r="F453" s="13"/>
      <c r="G453" s="13"/>
      <c r="H453" s="13"/>
      <c r="I453" s="13"/>
    </row>
    <row r="454">
      <c r="A454" s="13"/>
      <c r="B454" s="13"/>
      <c r="C454" s="13"/>
      <c r="D454" s="13"/>
      <c r="E454" s="13"/>
      <c r="F454" s="13"/>
      <c r="G454" s="13"/>
      <c r="H454" s="13"/>
      <c r="I454" s="13"/>
    </row>
    <row r="455">
      <c r="A455" s="13"/>
      <c r="B455" s="13"/>
      <c r="C455" s="13"/>
      <c r="D455" s="13"/>
      <c r="E455" s="13"/>
      <c r="F455" s="13"/>
      <c r="G455" s="13"/>
      <c r="H455" s="13"/>
      <c r="I455" s="13"/>
    </row>
    <row r="456">
      <c r="A456" s="13"/>
      <c r="B456" s="13"/>
      <c r="C456" s="13"/>
      <c r="D456" s="13"/>
      <c r="E456" s="13"/>
      <c r="F456" s="13"/>
      <c r="G456" s="13"/>
      <c r="H456" s="13"/>
      <c r="I456" s="13"/>
    </row>
    <row r="457">
      <c r="A457" s="13"/>
      <c r="B457" s="13"/>
      <c r="C457" s="13"/>
      <c r="D457" s="13"/>
      <c r="E457" s="13"/>
      <c r="F457" s="13"/>
      <c r="G457" s="13"/>
      <c r="H457" s="13"/>
      <c r="I457" s="13"/>
    </row>
    <row r="458">
      <c r="A458" s="13"/>
      <c r="B458" s="13"/>
      <c r="C458" s="13"/>
      <c r="D458" s="13"/>
      <c r="E458" s="13"/>
      <c r="F458" s="13"/>
      <c r="G458" s="13"/>
      <c r="H458" s="13"/>
      <c r="I458" s="13"/>
    </row>
    <row r="459">
      <c r="A459" s="13"/>
      <c r="B459" s="13"/>
      <c r="C459" s="13"/>
      <c r="D459" s="13"/>
      <c r="E459" s="13"/>
      <c r="F459" s="13"/>
      <c r="G459" s="13"/>
      <c r="H459" s="13"/>
      <c r="I459" s="13"/>
    </row>
    <row r="460">
      <c r="A460" s="13"/>
      <c r="B460" s="13"/>
      <c r="C460" s="13"/>
      <c r="D460" s="13"/>
      <c r="E460" s="13"/>
      <c r="F460" s="13"/>
      <c r="G460" s="13"/>
      <c r="H460" s="13"/>
      <c r="I460" s="13"/>
    </row>
    <row r="461">
      <c r="A461" s="13"/>
      <c r="B461" s="13"/>
      <c r="C461" s="13"/>
      <c r="D461" s="13"/>
      <c r="E461" s="13"/>
      <c r="F461" s="13"/>
      <c r="G461" s="13"/>
      <c r="H461" s="13"/>
      <c r="I461" s="13"/>
    </row>
    <row r="462">
      <c r="A462" s="13"/>
      <c r="B462" s="13"/>
      <c r="C462" s="13"/>
      <c r="D462" s="13"/>
      <c r="E462" s="13"/>
      <c r="F462" s="13"/>
      <c r="G462" s="13"/>
      <c r="H462" s="13"/>
      <c r="I462" s="13"/>
    </row>
    <row r="463">
      <c r="A463" s="13"/>
      <c r="B463" s="13"/>
      <c r="C463" s="13"/>
      <c r="D463" s="13"/>
      <c r="E463" s="13"/>
      <c r="F463" s="13"/>
      <c r="G463" s="13"/>
      <c r="H463" s="13"/>
      <c r="I463" s="13"/>
    </row>
    <row r="464">
      <c r="A464" s="13"/>
      <c r="B464" s="13"/>
      <c r="C464" s="13"/>
      <c r="D464" s="13"/>
      <c r="E464" s="13"/>
      <c r="F464" s="13"/>
      <c r="G464" s="13"/>
      <c r="H464" s="13"/>
      <c r="I464" s="13"/>
    </row>
    <row r="465">
      <c r="A465" s="13"/>
      <c r="B465" s="13"/>
      <c r="C465" s="13"/>
      <c r="D465" s="13"/>
      <c r="E465" s="13"/>
      <c r="F465" s="13"/>
      <c r="G465" s="13"/>
      <c r="H465" s="13"/>
      <c r="I465" s="13"/>
    </row>
    <row r="466">
      <c r="A466" s="13"/>
      <c r="B466" s="13"/>
      <c r="C466" s="13"/>
      <c r="D466" s="13"/>
      <c r="E466" s="13"/>
      <c r="F466" s="13"/>
      <c r="G466" s="13"/>
      <c r="H466" s="13"/>
      <c r="I466" s="13"/>
    </row>
    <row r="467">
      <c r="A467" s="13"/>
      <c r="B467" s="13"/>
      <c r="C467" s="13"/>
      <c r="D467" s="13"/>
      <c r="E467" s="13"/>
      <c r="F467" s="13"/>
      <c r="G467" s="13"/>
      <c r="H467" s="13"/>
      <c r="I467" s="13"/>
    </row>
    <row r="468">
      <c r="A468" s="13"/>
      <c r="B468" s="13"/>
      <c r="C468" s="13"/>
      <c r="D468" s="13"/>
      <c r="E468" s="13"/>
      <c r="F468" s="13"/>
      <c r="G468" s="13"/>
      <c r="H468" s="13"/>
      <c r="I468" s="13"/>
    </row>
    <row r="469">
      <c r="A469" s="13"/>
      <c r="B469" s="13"/>
      <c r="C469" s="13"/>
      <c r="D469" s="13"/>
      <c r="E469" s="13"/>
      <c r="F469" s="13"/>
      <c r="G469" s="13"/>
      <c r="H469" s="13"/>
      <c r="I469" s="13"/>
    </row>
    <row r="470">
      <c r="A470" s="13"/>
      <c r="B470" s="13"/>
      <c r="C470" s="13"/>
      <c r="D470" s="13"/>
      <c r="E470" s="13"/>
      <c r="F470" s="13"/>
      <c r="G470" s="13"/>
      <c r="H470" s="13"/>
      <c r="I470" s="13"/>
    </row>
    <row r="471">
      <c r="A471" s="13"/>
      <c r="B471" s="13"/>
      <c r="C471" s="13"/>
      <c r="D471" s="13"/>
      <c r="E471" s="13"/>
      <c r="F471" s="13"/>
      <c r="G471" s="13"/>
      <c r="H471" s="13"/>
      <c r="I471" s="13"/>
    </row>
    <row r="472">
      <c r="A472" s="13"/>
      <c r="B472" s="13"/>
      <c r="C472" s="13"/>
      <c r="D472" s="13"/>
      <c r="E472" s="13"/>
      <c r="F472" s="13"/>
      <c r="G472" s="13"/>
      <c r="H472" s="13"/>
      <c r="I472" s="13"/>
    </row>
    <row r="473">
      <c r="A473" s="13"/>
      <c r="B473" s="13"/>
      <c r="C473" s="13"/>
      <c r="D473" s="13"/>
      <c r="E473" s="13"/>
      <c r="F473" s="13"/>
      <c r="G473" s="13"/>
      <c r="H473" s="13"/>
      <c r="I473" s="13"/>
    </row>
    <row r="474">
      <c r="A474" s="13"/>
      <c r="B474" s="13"/>
      <c r="C474" s="13"/>
      <c r="D474" s="13"/>
      <c r="E474" s="13"/>
      <c r="F474" s="13"/>
      <c r="G474" s="13"/>
      <c r="H474" s="13"/>
      <c r="I474" s="13"/>
    </row>
    <row r="475">
      <c r="A475" s="13"/>
      <c r="B475" s="13"/>
      <c r="C475" s="13"/>
      <c r="D475" s="13"/>
      <c r="E475" s="13"/>
      <c r="F475" s="13"/>
      <c r="G475" s="13"/>
      <c r="H475" s="13"/>
      <c r="I475" s="13"/>
    </row>
    <row r="476">
      <c r="A476" s="13"/>
      <c r="B476" s="13"/>
      <c r="C476" s="13"/>
      <c r="D476" s="13"/>
      <c r="E476" s="13"/>
      <c r="F476" s="13"/>
      <c r="G476" s="13"/>
      <c r="H476" s="13"/>
      <c r="I476" s="13"/>
    </row>
    <row r="477">
      <c r="A477" s="13"/>
      <c r="B477" s="13"/>
      <c r="C477" s="13"/>
      <c r="D477" s="13"/>
      <c r="E477" s="13"/>
      <c r="F477" s="13"/>
      <c r="G477" s="13"/>
      <c r="H477" s="13"/>
      <c r="I477" s="13"/>
    </row>
    <row r="478">
      <c r="A478" s="13"/>
      <c r="B478" s="13"/>
      <c r="C478" s="13"/>
      <c r="D478" s="13"/>
      <c r="E478" s="13"/>
      <c r="F478" s="13"/>
      <c r="G478" s="13"/>
      <c r="H478" s="13"/>
      <c r="I478" s="13"/>
    </row>
    <row r="479">
      <c r="A479" s="13"/>
      <c r="B479" s="13"/>
      <c r="C479" s="13"/>
      <c r="D479" s="13"/>
      <c r="E479" s="13"/>
      <c r="F479" s="13"/>
      <c r="G479" s="13"/>
      <c r="H479" s="13"/>
      <c r="I479" s="13"/>
    </row>
    <row r="480">
      <c r="A480" s="13"/>
      <c r="B480" s="13"/>
      <c r="C480" s="13"/>
      <c r="D480" s="13"/>
      <c r="E480" s="13"/>
      <c r="F480" s="13"/>
      <c r="G480" s="13"/>
      <c r="H480" s="13"/>
      <c r="I480" s="13"/>
    </row>
    <row r="481">
      <c r="A481" s="13"/>
      <c r="B481" s="13"/>
      <c r="C481" s="13"/>
      <c r="D481" s="13"/>
      <c r="E481" s="13"/>
      <c r="F481" s="13"/>
      <c r="G481" s="13"/>
      <c r="H481" s="13"/>
      <c r="I481" s="13"/>
    </row>
    <row r="482">
      <c r="A482" s="13"/>
      <c r="B482" s="13"/>
      <c r="C482" s="13"/>
      <c r="D482" s="13"/>
      <c r="E482" s="13"/>
      <c r="F482" s="13"/>
      <c r="G482" s="13"/>
      <c r="H482" s="13"/>
      <c r="I482" s="13"/>
    </row>
    <row r="483">
      <c r="A483" s="13"/>
      <c r="B483" s="13"/>
      <c r="C483" s="13"/>
      <c r="D483" s="13"/>
      <c r="E483" s="13"/>
      <c r="F483" s="13"/>
      <c r="G483" s="13"/>
      <c r="H483" s="13"/>
      <c r="I483" s="13"/>
    </row>
    <row r="484">
      <c r="A484" s="13"/>
      <c r="B484" s="13"/>
      <c r="C484" s="13"/>
      <c r="D484" s="13"/>
      <c r="E484" s="13"/>
      <c r="F484" s="13"/>
      <c r="G484" s="13"/>
      <c r="H484" s="13"/>
      <c r="I484" s="13"/>
    </row>
    <row r="485">
      <c r="A485" s="13"/>
      <c r="B485" s="13"/>
      <c r="C485" s="13"/>
      <c r="D485" s="13"/>
      <c r="E485" s="13"/>
      <c r="F485" s="13"/>
      <c r="G485" s="13"/>
      <c r="H485" s="13"/>
      <c r="I485" s="13"/>
    </row>
    <row r="486">
      <c r="A486" s="13"/>
      <c r="B486" s="13"/>
      <c r="C486" s="13"/>
      <c r="D486" s="13"/>
      <c r="E486" s="13"/>
      <c r="F486" s="13"/>
      <c r="G486" s="13"/>
      <c r="H486" s="13"/>
      <c r="I486" s="13"/>
    </row>
    <row r="487">
      <c r="A487" s="13"/>
      <c r="B487" s="13"/>
      <c r="C487" s="13"/>
      <c r="D487" s="13"/>
      <c r="E487" s="13"/>
      <c r="F487" s="13"/>
      <c r="G487" s="13"/>
      <c r="H487" s="13"/>
      <c r="I487" s="13"/>
    </row>
    <row r="488">
      <c r="A488" s="13"/>
      <c r="B488" s="13"/>
      <c r="C488" s="13"/>
      <c r="D488" s="13"/>
      <c r="E488" s="13"/>
      <c r="F488" s="13"/>
      <c r="G488" s="13"/>
      <c r="H488" s="13"/>
      <c r="I488" s="13"/>
    </row>
    <row r="489">
      <c r="A489" s="13"/>
      <c r="B489" s="13"/>
      <c r="C489" s="13"/>
      <c r="D489" s="13"/>
      <c r="E489" s="13"/>
      <c r="F489" s="13"/>
      <c r="G489" s="13"/>
      <c r="H489" s="13"/>
      <c r="I489" s="13"/>
    </row>
    <row r="490">
      <c r="A490" s="13"/>
      <c r="B490" s="13"/>
      <c r="C490" s="13"/>
      <c r="D490" s="13"/>
      <c r="E490" s="13"/>
      <c r="F490" s="13"/>
      <c r="G490" s="13"/>
      <c r="H490" s="13"/>
      <c r="I490" s="13"/>
    </row>
    <row r="491">
      <c r="A491" s="13"/>
      <c r="B491" s="13"/>
      <c r="C491" s="13"/>
      <c r="D491" s="13"/>
      <c r="E491" s="13"/>
      <c r="F491" s="13"/>
      <c r="G491" s="13"/>
      <c r="H491" s="13"/>
      <c r="I491" s="13"/>
    </row>
    <row r="492">
      <c r="A492" s="13"/>
      <c r="B492" s="13"/>
      <c r="C492" s="13"/>
      <c r="D492" s="13"/>
      <c r="E492" s="13"/>
      <c r="F492" s="13"/>
      <c r="G492" s="13"/>
      <c r="H492" s="13"/>
      <c r="I492" s="13"/>
    </row>
    <row r="493">
      <c r="A493" s="13"/>
      <c r="B493" s="13"/>
      <c r="C493" s="13"/>
      <c r="D493" s="13"/>
      <c r="E493" s="13"/>
      <c r="F493" s="13"/>
      <c r="G493" s="13"/>
      <c r="H493" s="13"/>
      <c r="I493" s="13"/>
    </row>
    <row r="494">
      <c r="A494" s="13"/>
      <c r="B494" s="13"/>
      <c r="C494" s="13"/>
      <c r="D494" s="13"/>
      <c r="E494" s="13"/>
      <c r="F494" s="13"/>
      <c r="G494" s="13"/>
      <c r="H494" s="13"/>
      <c r="I494" s="13"/>
    </row>
    <row r="495">
      <c r="A495" s="13"/>
      <c r="B495" s="13"/>
      <c r="C495" s="13"/>
      <c r="D495" s="13"/>
      <c r="E495" s="13"/>
      <c r="F495" s="13"/>
      <c r="G495" s="13"/>
      <c r="H495" s="13"/>
      <c r="I495" s="13"/>
    </row>
    <row r="496">
      <c r="A496" s="13"/>
      <c r="B496" s="13"/>
      <c r="C496" s="13"/>
      <c r="D496" s="13"/>
      <c r="E496" s="13"/>
      <c r="F496" s="13"/>
      <c r="G496" s="13"/>
      <c r="H496" s="13"/>
      <c r="I496" s="13"/>
    </row>
    <row r="497">
      <c r="A497" s="13"/>
      <c r="B497" s="13"/>
      <c r="C497" s="13"/>
      <c r="D497" s="13"/>
      <c r="E497" s="13"/>
      <c r="F497" s="13"/>
      <c r="G497" s="13"/>
      <c r="H497" s="13"/>
      <c r="I497" s="13"/>
    </row>
    <row r="498">
      <c r="A498" s="13"/>
      <c r="B498" s="13"/>
      <c r="C498" s="13"/>
      <c r="D498" s="13"/>
      <c r="E498" s="13"/>
      <c r="F498" s="13"/>
      <c r="G498" s="13"/>
      <c r="H498" s="13"/>
      <c r="I498" s="13"/>
    </row>
    <row r="499">
      <c r="A499" s="13"/>
      <c r="B499" s="13"/>
      <c r="C499" s="13"/>
      <c r="D499" s="13"/>
      <c r="E499" s="13"/>
      <c r="F499" s="13"/>
      <c r="G499" s="13"/>
      <c r="H499" s="13"/>
      <c r="I499" s="13"/>
    </row>
    <row r="500">
      <c r="A500" s="13"/>
      <c r="B500" s="13"/>
      <c r="C500" s="13"/>
      <c r="D500" s="13"/>
      <c r="E500" s="13"/>
      <c r="F500" s="13"/>
      <c r="G500" s="13"/>
      <c r="H500" s="13"/>
      <c r="I500" s="13"/>
    </row>
    <row r="501">
      <c r="A501" s="13"/>
      <c r="B501" s="13"/>
      <c r="C501" s="13"/>
      <c r="D501" s="13"/>
      <c r="E501" s="13"/>
      <c r="F501" s="13"/>
      <c r="G501" s="13"/>
      <c r="H501" s="13"/>
      <c r="I501" s="13"/>
    </row>
    <row r="502">
      <c r="A502" s="13"/>
      <c r="B502" s="13"/>
      <c r="C502" s="13"/>
      <c r="D502" s="13"/>
      <c r="E502" s="13"/>
      <c r="F502" s="13"/>
      <c r="G502" s="13"/>
      <c r="H502" s="13"/>
      <c r="I502" s="13"/>
    </row>
    <row r="503">
      <c r="A503" s="13"/>
      <c r="B503" s="13"/>
      <c r="C503" s="13"/>
      <c r="D503" s="13"/>
      <c r="E503" s="13"/>
      <c r="F503" s="13"/>
      <c r="G503" s="13"/>
      <c r="H503" s="13"/>
      <c r="I503" s="13"/>
    </row>
    <row r="504">
      <c r="A504" s="13"/>
      <c r="B504" s="13"/>
      <c r="C504" s="13"/>
      <c r="D504" s="13"/>
      <c r="E504" s="13"/>
      <c r="F504" s="13"/>
      <c r="G504" s="13"/>
      <c r="H504" s="13"/>
      <c r="I504" s="13"/>
    </row>
    <row r="505">
      <c r="A505" s="13"/>
      <c r="B505" s="13"/>
      <c r="C505" s="13"/>
      <c r="D505" s="13"/>
      <c r="E505" s="13"/>
      <c r="F505" s="13"/>
      <c r="G505" s="13"/>
      <c r="H505" s="13"/>
      <c r="I505" s="13"/>
    </row>
    <row r="506">
      <c r="A506" s="13"/>
      <c r="B506" s="13"/>
      <c r="C506" s="13"/>
      <c r="D506" s="13"/>
      <c r="E506" s="13"/>
      <c r="F506" s="13"/>
      <c r="G506" s="13"/>
      <c r="H506" s="13"/>
      <c r="I506" s="13"/>
    </row>
    <row r="507">
      <c r="A507" s="13"/>
      <c r="B507" s="13"/>
      <c r="C507" s="13"/>
      <c r="D507" s="13"/>
      <c r="E507" s="13"/>
      <c r="F507" s="13"/>
      <c r="G507" s="13"/>
      <c r="H507" s="13"/>
      <c r="I507" s="13"/>
    </row>
    <row r="508">
      <c r="A508" s="13"/>
      <c r="B508" s="13"/>
      <c r="C508" s="13"/>
      <c r="D508" s="13"/>
      <c r="E508" s="13"/>
      <c r="F508" s="13"/>
      <c r="G508" s="13"/>
      <c r="H508" s="13"/>
      <c r="I508" s="13"/>
    </row>
    <row r="509">
      <c r="A509" s="13"/>
      <c r="B509" s="13"/>
      <c r="C509" s="13"/>
      <c r="D509" s="13"/>
      <c r="E509" s="13"/>
      <c r="F509" s="13"/>
      <c r="G509" s="13"/>
      <c r="H509" s="13"/>
      <c r="I509" s="13"/>
    </row>
    <row r="510">
      <c r="A510" s="13"/>
      <c r="B510" s="13"/>
      <c r="C510" s="13"/>
      <c r="D510" s="13"/>
      <c r="E510" s="13"/>
      <c r="F510" s="13"/>
      <c r="G510" s="13"/>
      <c r="H510" s="13"/>
      <c r="I510" s="13"/>
    </row>
    <row r="511">
      <c r="A511" s="13"/>
      <c r="B511" s="13"/>
      <c r="C511" s="13"/>
      <c r="D511" s="13"/>
      <c r="E511" s="13"/>
      <c r="F511" s="13"/>
      <c r="G511" s="13"/>
      <c r="H511" s="13"/>
      <c r="I511" s="13"/>
    </row>
    <row r="512">
      <c r="A512" s="13"/>
      <c r="B512" s="13"/>
      <c r="C512" s="13"/>
      <c r="D512" s="13"/>
      <c r="E512" s="13"/>
      <c r="F512" s="13"/>
      <c r="G512" s="13"/>
      <c r="H512" s="13"/>
      <c r="I512" s="13"/>
    </row>
    <row r="513">
      <c r="A513" s="13"/>
      <c r="B513" s="13"/>
      <c r="C513" s="13"/>
      <c r="D513" s="13"/>
      <c r="E513" s="13"/>
      <c r="F513" s="13"/>
      <c r="G513" s="13"/>
      <c r="H513" s="13"/>
      <c r="I513" s="13"/>
    </row>
    <row r="514">
      <c r="A514" s="13"/>
      <c r="B514" s="13"/>
      <c r="C514" s="13"/>
      <c r="D514" s="13"/>
      <c r="E514" s="13"/>
      <c r="F514" s="13"/>
      <c r="G514" s="13"/>
      <c r="H514" s="13"/>
      <c r="I514" s="13"/>
    </row>
    <row r="515">
      <c r="A515" s="13"/>
      <c r="B515" s="13"/>
      <c r="C515" s="13"/>
      <c r="D515" s="13"/>
      <c r="E515" s="13"/>
      <c r="F515" s="13"/>
      <c r="G515" s="13"/>
      <c r="H515" s="13"/>
      <c r="I515" s="13"/>
    </row>
    <row r="516">
      <c r="A516" s="13"/>
      <c r="B516" s="13"/>
      <c r="C516" s="13"/>
      <c r="D516" s="13"/>
      <c r="E516" s="13"/>
      <c r="F516" s="13"/>
      <c r="G516" s="13"/>
      <c r="H516" s="13"/>
      <c r="I516" s="13"/>
    </row>
    <row r="517">
      <c r="A517" s="13"/>
      <c r="B517" s="13"/>
      <c r="C517" s="13"/>
      <c r="D517" s="13"/>
      <c r="E517" s="13"/>
      <c r="F517" s="13"/>
      <c r="G517" s="13"/>
      <c r="H517" s="13"/>
      <c r="I517" s="13"/>
    </row>
    <row r="518">
      <c r="A518" s="13"/>
      <c r="B518" s="13"/>
      <c r="C518" s="13"/>
      <c r="D518" s="13"/>
      <c r="E518" s="13"/>
      <c r="F518" s="13"/>
      <c r="G518" s="13"/>
      <c r="H518" s="13"/>
      <c r="I518" s="13"/>
    </row>
    <row r="519">
      <c r="A519" s="13"/>
      <c r="B519" s="13"/>
      <c r="C519" s="13"/>
      <c r="D519" s="13"/>
      <c r="E519" s="13"/>
      <c r="F519" s="13"/>
      <c r="G519" s="13"/>
      <c r="H519" s="13"/>
      <c r="I519" s="13"/>
    </row>
    <row r="520">
      <c r="A520" s="13"/>
      <c r="B520" s="13"/>
      <c r="C520" s="13"/>
      <c r="D520" s="13"/>
      <c r="E520" s="13"/>
      <c r="F520" s="13"/>
      <c r="G520" s="13"/>
      <c r="H520" s="13"/>
      <c r="I520" s="13"/>
    </row>
    <row r="521">
      <c r="A521" s="13"/>
      <c r="B521" s="13"/>
      <c r="C521" s="13"/>
      <c r="D521" s="13"/>
      <c r="E521" s="13"/>
      <c r="F521" s="13"/>
      <c r="G521" s="13"/>
      <c r="H521" s="13"/>
      <c r="I521" s="13"/>
    </row>
    <row r="522">
      <c r="A522" s="13"/>
      <c r="B522" s="13"/>
      <c r="C522" s="13"/>
      <c r="D522" s="13"/>
      <c r="E522" s="13"/>
      <c r="F522" s="13"/>
      <c r="G522" s="13"/>
      <c r="H522" s="13"/>
      <c r="I522" s="13"/>
    </row>
    <row r="523">
      <c r="A523" s="13"/>
      <c r="B523" s="13"/>
      <c r="C523" s="13"/>
      <c r="D523" s="13"/>
      <c r="E523" s="13"/>
      <c r="F523" s="13"/>
      <c r="G523" s="13"/>
      <c r="H523" s="13"/>
      <c r="I523" s="13"/>
    </row>
    <row r="524">
      <c r="A524" s="13"/>
      <c r="B524" s="13"/>
      <c r="C524" s="13"/>
      <c r="D524" s="13"/>
      <c r="E524" s="13"/>
      <c r="F524" s="13"/>
      <c r="G524" s="13"/>
      <c r="H524" s="13"/>
      <c r="I524" s="13"/>
    </row>
    <row r="525">
      <c r="A525" s="13"/>
      <c r="B525" s="13"/>
      <c r="C525" s="13"/>
      <c r="D525" s="13"/>
      <c r="E525" s="13"/>
      <c r="F525" s="13"/>
      <c r="G525" s="13"/>
      <c r="H525" s="13"/>
      <c r="I525" s="13"/>
    </row>
    <row r="526">
      <c r="A526" s="13"/>
      <c r="B526" s="13"/>
      <c r="C526" s="13"/>
      <c r="D526" s="13"/>
      <c r="E526" s="13"/>
      <c r="F526" s="13"/>
      <c r="G526" s="13"/>
      <c r="H526" s="13"/>
      <c r="I526" s="13"/>
    </row>
    <row r="527">
      <c r="A527" s="13"/>
      <c r="B527" s="13"/>
      <c r="C527" s="13"/>
      <c r="D527" s="13"/>
      <c r="E527" s="13"/>
      <c r="F527" s="13"/>
      <c r="G527" s="13"/>
      <c r="H527" s="13"/>
      <c r="I527" s="13"/>
    </row>
    <row r="528">
      <c r="A528" s="13"/>
      <c r="B528" s="13"/>
      <c r="C528" s="13"/>
      <c r="D528" s="13"/>
      <c r="E528" s="13"/>
      <c r="F528" s="13"/>
      <c r="G528" s="13"/>
      <c r="H528" s="13"/>
      <c r="I528" s="13"/>
    </row>
    <row r="529">
      <c r="A529" s="13"/>
      <c r="B529" s="13"/>
      <c r="C529" s="13"/>
      <c r="D529" s="13"/>
      <c r="E529" s="13"/>
      <c r="F529" s="13"/>
      <c r="G529" s="13"/>
      <c r="H529" s="13"/>
      <c r="I529" s="13"/>
    </row>
    <row r="530">
      <c r="A530" s="13"/>
      <c r="B530" s="13"/>
      <c r="C530" s="13"/>
      <c r="D530" s="13"/>
      <c r="E530" s="13"/>
      <c r="F530" s="13"/>
      <c r="G530" s="13"/>
      <c r="H530" s="13"/>
      <c r="I530" s="13"/>
    </row>
    <row r="531">
      <c r="A531" s="13"/>
      <c r="B531" s="13"/>
      <c r="C531" s="13"/>
      <c r="D531" s="13"/>
      <c r="E531" s="13"/>
      <c r="F531" s="13"/>
      <c r="G531" s="13"/>
      <c r="H531" s="13"/>
      <c r="I531" s="13"/>
    </row>
    <row r="532">
      <c r="A532" s="13"/>
      <c r="B532" s="13"/>
      <c r="C532" s="13"/>
      <c r="D532" s="13"/>
      <c r="E532" s="13"/>
      <c r="F532" s="13"/>
      <c r="G532" s="13"/>
      <c r="H532" s="13"/>
      <c r="I532" s="13"/>
    </row>
    <row r="533">
      <c r="A533" s="13"/>
      <c r="B533" s="13"/>
      <c r="C533" s="13"/>
      <c r="D533" s="13"/>
      <c r="E533" s="13"/>
      <c r="F533" s="13"/>
      <c r="G533" s="13"/>
      <c r="H533" s="13"/>
      <c r="I533" s="13"/>
    </row>
    <row r="534">
      <c r="A534" s="13"/>
      <c r="B534" s="13"/>
      <c r="C534" s="13"/>
      <c r="D534" s="13"/>
      <c r="E534" s="13"/>
      <c r="F534" s="13"/>
      <c r="G534" s="13"/>
      <c r="H534" s="13"/>
      <c r="I534" s="13"/>
    </row>
    <row r="535">
      <c r="A535" s="13"/>
      <c r="B535" s="13"/>
      <c r="C535" s="13"/>
      <c r="D535" s="13"/>
      <c r="E535" s="13"/>
      <c r="F535" s="13"/>
      <c r="G535" s="13"/>
      <c r="H535" s="13"/>
      <c r="I535" s="13"/>
    </row>
    <row r="536">
      <c r="A536" s="13"/>
      <c r="B536" s="13"/>
      <c r="C536" s="13"/>
      <c r="D536" s="13"/>
      <c r="E536" s="13"/>
      <c r="F536" s="13"/>
      <c r="G536" s="13"/>
      <c r="H536" s="13"/>
      <c r="I536" s="13"/>
    </row>
    <row r="537">
      <c r="A537" s="13"/>
      <c r="B537" s="13"/>
      <c r="C537" s="13"/>
      <c r="D537" s="13"/>
      <c r="E537" s="13"/>
      <c r="F537" s="13"/>
      <c r="G537" s="13"/>
      <c r="H537" s="13"/>
      <c r="I537" s="13"/>
    </row>
    <row r="538">
      <c r="A538" s="13"/>
      <c r="B538" s="13"/>
      <c r="C538" s="13"/>
      <c r="D538" s="13"/>
      <c r="E538" s="13"/>
      <c r="F538" s="13"/>
      <c r="G538" s="13"/>
      <c r="H538" s="13"/>
      <c r="I538" s="13"/>
    </row>
    <row r="539">
      <c r="A539" s="13"/>
      <c r="B539" s="13"/>
      <c r="C539" s="13"/>
      <c r="D539" s="13"/>
      <c r="E539" s="13"/>
      <c r="F539" s="13"/>
      <c r="G539" s="13"/>
      <c r="H539" s="13"/>
      <c r="I539" s="13"/>
    </row>
    <row r="540">
      <c r="A540" s="13"/>
      <c r="B540" s="13"/>
      <c r="C540" s="13"/>
      <c r="D540" s="13"/>
      <c r="E540" s="13"/>
      <c r="F540" s="13"/>
      <c r="G540" s="13"/>
      <c r="H540" s="13"/>
      <c r="I540" s="13"/>
    </row>
    <row r="541">
      <c r="A541" s="13"/>
      <c r="B541" s="13"/>
      <c r="C541" s="13"/>
      <c r="D541" s="13"/>
      <c r="E541" s="13"/>
      <c r="F541" s="13"/>
      <c r="G541" s="13"/>
      <c r="H541" s="13"/>
      <c r="I541" s="13"/>
    </row>
    <row r="542">
      <c r="A542" s="13"/>
      <c r="B542" s="13"/>
      <c r="C542" s="13"/>
      <c r="D542" s="13"/>
      <c r="E542" s="13"/>
      <c r="F542" s="13"/>
      <c r="G542" s="13"/>
      <c r="H542" s="13"/>
      <c r="I542" s="13"/>
    </row>
    <row r="543">
      <c r="A543" s="13"/>
      <c r="B543" s="13"/>
      <c r="C543" s="13"/>
      <c r="D543" s="13"/>
      <c r="E543" s="13"/>
      <c r="F543" s="13"/>
      <c r="G543" s="13"/>
      <c r="H543" s="13"/>
      <c r="I543" s="13"/>
    </row>
    <row r="544">
      <c r="A544" s="13"/>
      <c r="B544" s="13"/>
      <c r="C544" s="13"/>
      <c r="D544" s="13"/>
      <c r="E544" s="13"/>
      <c r="F544" s="13"/>
      <c r="G544" s="13"/>
      <c r="H544" s="13"/>
      <c r="I544" s="13"/>
    </row>
    <row r="545">
      <c r="A545" s="13"/>
      <c r="B545" s="13"/>
      <c r="C545" s="13"/>
      <c r="D545" s="13"/>
      <c r="E545" s="13"/>
      <c r="F545" s="13"/>
      <c r="G545" s="13"/>
      <c r="H545" s="13"/>
      <c r="I545" s="13"/>
    </row>
    <row r="546">
      <c r="A546" s="13"/>
      <c r="B546" s="13"/>
      <c r="C546" s="13"/>
      <c r="D546" s="13"/>
      <c r="E546" s="13"/>
      <c r="F546" s="13"/>
      <c r="G546" s="13"/>
      <c r="H546" s="13"/>
      <c r="I546" s="13"/>
    </row>
    <row r="547">
      <c r="A547" s="13"/>
      <c r="B547" s="13"/>
      <c r="C547" s="13"/>
      <c r="D547" s="13"/>
      <c r="E547" s="13"/>
      <c r="F547" s="13"/>
      <c r="G547" s="13"/>
      <c r="H547" s="13"/>
      <c r="I547" s="13"/>
    </row>
    <row r="548">
      <c r="A548" s="13"/>
      <c r="B548" s="13"/>
      <c r="C548" s="13"/>
      <c r="D548" s="13"/>
      <c r="E548" s="13"/>
      <c r="F548" s="13"/>
      <c r="G548" s="13"/>
      <c r="H548" s="13"/>
      <c r="I548" s="13"/>
    </row>
    <row r="549">
      <c r="A549" s="13"/>
      <c r="B549" s="13"/>
      <c r="C549" s="13"/>
      <c r="D549" s="13"/>
      <c r="E549" s="13"/>
      <c r="F549" s="13"/>
      <c r="G549" s="13"/>
      <c r="H549" s="13"/>
      <c r="I549" s="13"/>
    </row>
    <row r="550">
      <c r="A550" s="13"/>
      <c r="B550" s="13"/>
      <c r="C550" s="13"/>
      <c r="D550" s="13"/>
      <c r="E550" s="13"/>
      <c r="F550" s="13"/>
      <c r="G550" s="13"/>
      <c r="H550" s="13"/>
      <c r="I550" s="13"/>
    </row>
    <row r="551">
      <c r="A551" s="13"/>
      <c r="B551" s="13"/>
      <c r="C551" s="13"/>
      <c r="D551" s="13"/>
      <c r="E551" s="13"/>
      <c r="F551" s="13"/>
      <c r="G551" s="13"/>
      <c r="H551" s="13"/>
      <c r="I551" s="13"/>
    </row>
    <row r="552">
      <c r="A552" s="13"/>
      <c r="B552" s="13"/>
      <c r="C552" s="13"/>
      <c r="D552" s="13"/>
      <c r="E552" s="13"/>
      <c r="F552" s="13"/>
      <c r="G552" s="13"/>
      <c r="H552" s="13"/>
      <c r="I552" s="13"/>
    </row>
    <row r="553">
      <c r="A553" s="13"/>
      <c r="B553" s="13"/>
      <c r="C553" s="13"/>
      <c r="D553" s="13"/>
      <c r="E553" s="13"/>
      <c r="F553" s="13"/>
      <c r="G553" s="13"/>
      <c r="H553" s="13"/>
      <c r="I553" s="13"/>
    </row>
    <row r="554">
      <c r="A554" s="13"/>
      <c r="B554" s="13"/>
      <c r="C554" s="13"/>
      <c r="D554" s="13"/>
      <c r="E554" s="13"/>
      <c r="F554" s="13"/>
      <c r="G554" s="13"/>
      <c r="H554" s="13"/>
      <c r="I554" s="13"/>
    </row>
    <row r="555">
      <c r="A555" s="13"/>
      <c r="B555" s="13"/>
      <c r="C555" s="13"/>
      <c r="D555" s="13"/>
      <c r="E555" s="13"/>
      <c r="F555" s="13"/>
      <c r="G555" s="13"/>
      <c r="H555" s="13"/>
      <c r="I555" s="13"/>
    </row>
    <row r="556">
      <c r="A556" s="13"/>
      <c r="B556" s="13"/>
      <c r="C556" s="13"/>
      <c r="D556" s="13"/>
      <c r="E556" s="13"/>
      <c r="F556" s="13"/>
      <c r="G556" s="13"/>
      <c r="H556" s="13"/>
      <c r="I556" s="13"/>
    </row>
    <row r="557">
      <c r="A557" s="13"/>
      <c r="B557" s="13"/>
      <c r="C557" s="13"/>
      <c r="D557" s="13"/>
      <c r="E557" s="13"/>
      <c r="F557" s="13"/>
      <c r="G557" s="13"/>
      <c r="H557" s="13"/>
      <c r="I557" s="13"/>
    </row>
    <row r="558">
      <c r="A558" s="13"/>
      <c r="B558" s="13"/>
      <c r="C558" s="13"/>
      <c r="D558" s="13"/>
      <c r="E558" s="13"/>
      <c r="F558" s="13"/>
      <c r="G558" s="13"/>
      <c r="H558" s="13"/>
      <c r="I558" s="13"/>
    </row>
    <row r="559">
      <c r="A559" s="13"/>
      <c r="B559" s="13"/>
      <c r="C559" s="13"/>
      <c r="D559" s="13"/>
      <c r="E559" s="13"/>
      <c r="F559" s="13"/>
      <c r="G559" s="13"/>
      <c r="H559" s="13"/>
      <c r="I559" s="13"/>
    </row>
    <row r="560">
      <c r="A560" s="13"/>
      <c r="B560" s="13"/>
      <c r="C560" s="13"/>
      <c r="D560" s="13"/>
      <c r="E560" s="13"/>
      <c r="F560" s="13"/>
      <c r="G560" s="13"/>
      <c r="H560" s="13"/>
      <c r="I560" s="13"/>
    </row>
    <row r="561">
      <c r="A561" s="13"/>
      <c r="B561" s="13"/>
      <c r="C561" s="13"/>
      <c r="D561" s="13"/>
      <c r="E561" s="13"/>
      <c r="F561" s="13"/>
      <c r="G561" s="13"/>
      <c r="H561" s="13"/>
      <c r="I561" s="13"/>
    </row>
    <row r="562">
      <c r="A562" s="13"/>
      <c r="B562" s="13"/>
      <c r="C562" s="13"/>
      <c r="D562" s="13"/>
      <c r="E562" s="13"/>
      <c r="F562" s="13"/>
      <c r="G562" s="13"/>
      <c r="H562" s="13"/>
      <c r="I562" s="13"/>
    </row>
    <row r="563">
      <c r="A563" s="13"/>
      <c r="B563" s="13"/>
      <c r="C563" s="13"/>
      <c r="D563" s="13"/>
      <c r="E563" s="13"/>
      <c r="F563" s="13"/>
      <c r="G563" s="13"/>
      <c r="H563" s="13"/>
      <c r="I563" s="13"/>
    </row>
    <row r="564">
      <c r="A564" s="13"/>
      <c r="B564" s="13"/>
      <c r="C564" s="13"/>
      <c r="D564" s="13"/>
      <c r="E564" s="13"/>
      <c r="F564" s="13"/>
      <c r="G564" s="13"/>
      <c r="H564" s="13"/>
      <c r="I564" s="13"/>
    </row>
    <row r="565">
      <c r="A565" s="13"/>
      <c r="B565" s="13"/>
      <c r="C565" s="13"/>
      <c r="D565" s="13"/>
      <c r="E565" s="13"/>
      <c r="F565" s="13"/>
      <c r="G565" s="13"/>
      <c r="H565" s="13"/>
      <c r="I565" s="13"/>
    </row>
    <row r="566">
      <c r="A566" s="13"/>
      <c r="B566" s="13"/>
      <c r="C566" s="13"/>
      <c r="D566" s="13"/>
      <c r="E566" s="13"/>
      <c r="F566" s="13"/>
      <c r="G566" s="13"/>
      <c r="H566" s="13"/>
      <c r="I566" s="13"/>
    </row>
    <row r="567">
      <c r="A567" s="13"/>
      <c r="B567" s="13"/>
      <c r="C567" s="13"/>
      <c r="D567" s="13"/>
      <c r="E567" s="13"/>
      <c r="F567" s="13"/>
      <c r="G567" s="13"/>
      <c r="H567" s="13"/>
      <c r="I567" s="13"/>
    </row>
    <row r="568">
      <c r="A568" s="13"/>
      <c r="B568" s="13"/>
      <c r="C568" s="13"/>
      <c r="D568" s="13"/>
      <c r="E568" s="13"/>
      <c r="F568" s="13"/>
      <c r="G568" s="13"/>
      <c r="H568" s="13"/>
      <c r="I568" s="13"/>
    </row>
    <row r="569">
      <c r="A569" s="13"/>
      <c r="B569" s="13"/>
      <c r="C569" s="13"/>
      <c r="D569" s="13"/>
      <c r="E569" s="13"/>
      <c r="F569" s="13"/>
      <c r="G569" s="13"/>
      <c r="H569" s="13"/>
      <c r="I569" s="13"/>
    </row>
    <row r="570">
      <c r="A570" s="13"/>
      <c r="B570" s="13"/>
      <c r="C570" s="13"/>
      <c r="D570" s="13"/>
      <c r="E570" s="13"/>
      <c r="F570" s="13"/>
      <c r="G570" s="13"/>
      <c r="H570" s="13"/>
      <c r="I570" s="13"/>
    </row>
    <row r="571">
      <c r="A571" s="13"/>
      <c r="B571" s="13"/>
      <c r="C571" s="13"/>
      <c r="D571" s="13"/>
      <c r="E571" s="13"/>
      <c r="F571" s="13"/>
      <c r="G571" s="13"/>
      <c r="H571" s="13"/>
      <c r="I571" s="13"/>
    </row>
    <row r="572">
      <c r="A572" s="13"/>
      <c r="B572" s="13"/>
      <c r="C572" s="13"/>
      <c r="D572" s="13"/>
      <c r="E572" s="13"/>
      <c r="F572" s="13"/>
      <c r="G572" s="13"/>
      <c r="H572" s="13"/>
      <c r="I572" s="13"/>
    </row>
    <row r="573">
      <c r="A573" s="13"/>
      <c r="B573" s="13"/>
      <c r="C573" s="13"/>
      <c r="D573" s="13"/>
      <c r="E573" s="13"/>
      <c r="F573" s="13"/>
      <c r="G573" s="13"/>
      <c r="H573" s="13"/>
      <c r="I573" s="13"/>
    </row>
    <row r="574">
      <c r="A574" s="13"/>
      <c r="B574" s="13"/>
      <c r="C574" s="13"/>
      <c r="D574" s="13"/>
      <c r="E574" s="13"/>
      <c r="F574" s="13"/>
      <c r="G574" s="13"/>
      <c r="H574" s="13"/>
      <c r="I574" s="13"/>
    </row>
    <row r="575">
      <c r="A575" s="13"/>
      <c r="B575" s="13"/>
      <c r="C575" s="13"/>
      <c r="D575" s="13"/>
      <c r="E575" s="13"/>
      <c r="F575" s="13"/>
      <c r="G575" s="13"/>
      <c r="H575" s="13"/>
      <c r="I575" s="13"/>
    </row>
    <row r="576">
      <c r="A576" s="13"/>
      <c r="B576" s="13"/>
      <c r="C576" s="13"/>
      <c r="D576" s="13"/>
      <c r="E576" s="13"/>
      <c r="F576" s="13"/>
      <c r="G576" s="13"/>
      <c r="H576" s="13"/>
      <c r="I576" s="13"/>
    </row>
    <row r="577">
      <c r="A577" s="13"/>
      <c r="B577" s="13"/>
      <c r="C577" s="13"/>
      <c r="D577" s="13"/>
      <c r="E577" s="13"/>
      <c r="F577" s="13"/>
      <c r="G577" s="13"/>
      <c r="H577" s="13"/>
      <c r="I577" s="13"/>
    </row>
    <row r="578">
      <c r="A578" s="13"/>
      <c r="B578" s="13"/>
      <c r="C578" s="13"/>
      <c r="D578" s="13"/>
      <c r="E578" s="13"/>
      <c r="F578" s="13"/>
      <c r="G578" s="13"/>
      <c r="H578" s="13"/>
      <c r="I578" s="13"/>
    </row>
    <row r="579">
      <c r="A579" s="13"/>
      <c r="B579" s="13"/>
      <c r="C579" s="13"/>
      <c r="D579" s="13"/>
      <c r="E579" s="13"/>
      <c r="F579" s="13"/>
      <c r="G579" s="13"/>
      <c r="H579" s="13"/>
      <c r="I579" s="13"/>
    </row>
    <row r="580">
      <c r="A580" s="13"/>
      <c r="B580" s="13"/>
      <c r="C580" s="13"/>
      <c r="D580" s="13"/>
      <c r="E580" s="13"/>
      <c r="F580" s="13"/>
      <c r="G580" s="13"/>
      <c r="H580" s="13"/>
      <c r="I580" s="13"/>
    </row>
    <row r="581">
      <c r="A581" s="13"/>
      <c r="B581" s="13"/>
      <c r="C581" s="13"/>
      <c r="D581" s="13"/>
      <c r="E581" s="13"/>
      <c r="F581" s="13"/>
      <c r="G581" s="13"/>
      <c r="H581" s="13"/>
      <c r="I581" s="13"/>
    </row>
    <row r="582">
      <c r="A582" s="13"/>
      <c r="B582" s="13"/>
      <c r="C582" s="13"/>
      <c r="D582" s="13"/>
      <c r="E582" s="13"/>
      <c r="F582" s="13"/>
      <c r="G582" s="13"/>
      <c r="H582" s="13"/>
      <c r="I582" s="13"/>
    </row>
    <row r="583">
      <c r="A583" s="13"/>
      <c r="B583" s="13"/>
      <c r="C583" s="13"/>
      <c r="D583" s="13"/>
      <c r="E583" s="13"/>
      <c r="F583" s="13"/>
      <c r="G583" s="13"/>
      <c r="H583" s="13"/>
      <c r="I583" s="13"/>
    </row>
    <row r="584">
      <c r="A584" s="13"/>
      <c r="B584" s="13"/>
      <c r="C584" s="13"/>
      <c r="D584" s="13"/>
      <c r="E584" s="13"/>
      <c r="F584" s="13"/>
      <c r="G584" s="13"/>
      <c r="H584" s="13"/>
      <c r="I584" s="13"/>
    </row>
    <row r="585">
      <c r="A585" s="13"/>
      <c r="B585" s="13"/>
      <c r="C585" s="13"/>
      <c r="D585" s="13"/>
      <c r="E585" s="13"/>
      <c r="F585" s="13"/>
      <c r="G585" s="13"/>
      <c r="H585" s="13"/>
      <c r="I585" s="13"/>
    </row>
    <row r="586">
      <c r="A586" s="13"/>
      <c r="B586" s="13"/>
      <c r="C586" s="13"/>
      <c r="D586" s="13"/>
      <c r="E586" s="13"/>
      <c r="F586" s="13"/>
      <c r="G586" s="13"/>
      <c r="H586" s="13"/>
      <c r="I586" s="13"/>
    </row>
    <row r="587">
      <c r="A587" s="13"/>
      <c r="B587" s="13"/>
      <c r="C587" s="13"/>
      <c r="D587" s="13"/>
      <c r="E587" s="13"/>
      <c r="F587" s="13"/>
      <c r="G587" s="13"/>
      <c r="H587" s="13"/>
      <c r="I587" s="13"/>
    </row>
    <row r="588">
      <c r="A588" s="13"/>
      <c r="B588" s="13"/>
      <c r="C588" s="13"/>
      <c r="D588" s="13"/>
      <c r="E588" s="13"/>
      <c r="F588" s="13"/>
      <c r="G588" s="13"/>
      <c r="H588" s="13"/>
      <c r="I588" s="13"/>
    </row>
    <row r="589">
      <c r="A589" s="13"/>
      <c r="B589" s="13"/>
      <c r="C589" s="13"/>
      <c r="D589" s="13"/>
      <c r="E589" s="13"/>
      <c r="F589" s="13"/>
      <c r="G589" s="13"/>
      <c r="H589" s="13"/>
      <c r="I589" s="13"/>
    </row>
    <row r="590">
      <c r="A590" s="13"/>
      <c r="B590" s="13"/>
      <c r="C590" s="13"/>
      <c r="D590" s="13"/>
      <c r="E590" s="13"/>
      <c r="F590" s="13"/>
      <c r="G590" s="13"/>
      <c r="H590" s="13"/>
      <c r="I590" s="13"/>
    </row>
    <row r="591">
      <c r="A591" s="13"/>
      <c r="B591" s="13"/>
      <c r="C591" s="13"/>
      <c r="D591" s="13"/>
      <c r="E591" s="13"/>
      <c r="F591" s="13"/>
      <c r="G591" s="13"/>
      <c r="H591" s="13"/>
      <c r="I591" s="13"/>
    </row>
    <row r="592">
      <c r="A592" s="13"/>
      <c r="B592" s="13"/>
      <c r="C592" s="13"/>
      <c r="D592" s="13"/>
      <c r="E592" s="13"/>
      <c r="F592" s="13"/>
      <c r="G592" s="13"/>
      <c r="H592" s="13"/>
      <c r="I592" s="13"/>
    </row>
    <row r="593">
      <c r="A593" s="13"/>
      <c r="B593" s="13"/>
      <c r="C593" s="13"/>
      <c r="D593" s="13"/>
      <c r="E593" s="13"/>
      <c r="F593" s="13"/>
      <c r="G593" s="13"/>
      <c r="H593" s="13"/>
      <c r="I593" s="13"/>
    </row>
    <row r="594">
      <c r="A594" s="13"/>
      <c r="B594" s="13"/>
      <c r="C594" s="13"/>
      <c r="D594" s="13"/>
      <c r="E594" s="13"/>
      <c r="F594" s="13"/>
      <c r="G594" s="13"/>
      <c r="H594" s="13"/>
      <c r="I594" s="13"/>
    </row>
    <row r="595">
      <c r="A595" s="13"/>
      <c r="B595" s="13"/>
      <c r="C595" s="13"/>
      <c r="D595" s="13"/>
      <c r="E595" s="13"/>
      <c r="F595" s="13"/>
      <c r="G595" s="13"/>
      <c r="H595" s="13"/>
      <c r="I595" s="13"/>
    </row>
    <row r="596">
      <c r="A596" s="13"/>
      <c r="B596" s="13"/>
      <c r="C596" s="13"/>
      <c r="D596" s="13"/>
      <c r="E596" s="13"/>
      <c r="F596" s="13"/>
      <c r="G596" s="13"/>
      <c r="H596" s="13"/>
      <c r="I596" s="13"/>
    </row>
    <row r="597">
      <c r="A597" s="13"/>
      <c r="B597" s="13"/>
      <c r="C597" s="13"/>
      <c r="D597" s="13"/>
      <c r="E597" s="13"/>
      <c r="F597" s="13"/>
      <c r="G597" s="13"/>
      <c r="H597" s="13"/>
      <c r="I597" s="13"/>
    </row>
    <row r="598">
      <c r="A598" s="13"/>
      <c r="B598" s="13"/>
      <c r="C598" s="13"/>
      <c r="D598" s="13"/>
      <c r="E598" s="13"/>
      <c r="F598" s="13"/>
      <c r="G598" s="13"/>
      <c r="H598" s="13"/>
      <c r="I598" s="13"/>
    </row>
    <row r="599">
      <c r="A599" s="13"/>
      <c r="B599" s="13"/>
      <c r="C599" s="13"/>
      <c r="D599" s="13"/>
      <c r="E599" s="13"/>
      <c r="F599" s="13"/>
      <c r="G599" s="13"/>
      <c r="H599" s="13"/>
      <c r="I599" s="13"/>
    </row>
    <row r="600">
      <c r="A600" s="13"/>
      <c r="B600" s="13"/>
      <c r="C600" s="13"/>
      <c r="D600" s="13"/>
      <c r="E600" s="13"/>
      <c r="F600" s="13"/>
      <c r="G600" s="13"/>
      <c r="H600" s="13"/>
      <c r="I600" s="13"/>
    </row>
    <row r="601">
      <c r="A601" s="13"/>
      <c r="B601" s="13"/>
      <c r="C601" s="13"/>
      <c r="D601" s="13"/>
      <c r="E601" s="13"/>
      <c r="F601" s="13"/>
      <c r="G601" s="13"/>
      <c r="H601" s="13"/>
      <c r="I601" s="13"/>
    </row>
    <row r="602">
      <c r="A602" s="13"/>
      <c r="B602" s="13"/>
      <c r="C602" s="13"/>
      <c r="D602" s="13"/>
      <c r="E602" s="13"/>
      <c r="F602" s="13"/>
      <c r="G602" s="13"/>
      <c r="H602" s="13"/>
      <c r="I602" s="13"/>
    </row>
    <row r="603">
      <c r="A603" s="13"/>
      <c r="B603" s="13"/>
      <c r="C603" s="13"/>
      <c r="D603" s="13"/>
      <c r="E603" s="13"/>
      <c r="F603" s="13"/>
      <c r="G603" s="13"/>
      <c r="H603" s="13"/>
      <c r="I603" s="13"/>
    </row>
    <row r="604">
      <c r="A604" s="13"/>
      <c r="B604" s="13"/>
      <c r="C604" s="13"/>
      <c r="D604" s="13"/>
      <c r="E604" s="13"/>
      <c r="F604" s="13"/>
      <c r="G604" s="13"/>
      <c r="H604" s="13"/>
      <c r="I604" s="13"/>
    </row>
    <row r="605">
      <c r="A605" s="13"/>
      <c r="B605" s="13"/>
      <c r="C605" s="13"/>
      <c r="D605" s="13"/>
      <c r="E605" s="13"/>
      <c r="F605" s="13"/>
      <c r="G605" s="13"/>
      <c r="H605" s="13"/>
      <c r="I605" s="13"/>
    </row>
    <row r="606">
      <c r="A606" s="13"/>
      <c r="B606" s="13"/>
      <c r="C606" s="13"/>
      <c r="D606" s="13"/>
      <c r="E606" s="13"/>
      <c r="F606" s="13"/>
      <c r="G606" s="13"/>
      <c r="H606" s="13"/>
      <c r="I606" s="13"/>
    </row>
    <row r="607">
      <c r="A607" s="13"/>
      <c r="B607" s="13"/>
      <c r="C607" s="13"/>
      <c r="D607" s="13"/>
      <c r="E607" s="13"/>
      <c r="F607" s="13"/>
      <c r="G607" s="13"/>
      <c r="H607" s="13"/>
      <c r="I607" s="13"/>
    </row>
    <row r="608">
      <c r="A608" s="13"/>
      <c r="B608" s="13"/>
      <c r="C608" s="13"/>
      <c r="D608" s="13"/>
      <c r="E608" s="13"/>
      <c r="F608" s="13"/>
      <c r="G608" s="13"/>
      <c r="H608" s="13"/>
      <c r="I608" s="13"/>
    </row>
    <row r="609">
      <c r="A609" s="13"/>
      <c r="B609" s="13"/>
      <c r="C609" s="13"/>
      <c r="D609" s="13"/>
      <c r="E609" s="13"/>
      <c r="F609" s="13"/>
      <c r="G609" s="13"/>
      <c r="H609" s="13"/>
      <c r="I609" s="13"/>
    </row>
    <row r="610">
      <c r="A610" s="13"/>
      <c r="B610" s="13"/>
      <c r="C610" s="13"/>
      <c r="D610" s="13"/>
      <c r="E610" s="13"/>
      <c r="F610" s="13"/>
      <c r="G610" s="13"/>
      <c r="H610" s="13"/>
      <c r="I610" s="13"/>
    </row>
    <row r="611">
      <c r="A611" s="13"/>
      <c r="B611" s="13"/>
      <c r="C611" s="13"/>
      <c r="D611" s="13"/>
      <c r="E611" s="13"/>
      <c r="F611" s="13"/>
      <c r="G611" s="13"/>
      <c r="H611" s="13"/>
      <c r="I611" s="13"/>
    </row>
    <row r="612">
      <c r="A612" s="13"/>
      <c r="B612" s="13"/>
      <c r="C612" s="13"/>
      <c r="D612" s="13"/>
      <c r="E612" s="13"/>
      <c r="F612" s="13"/>
      <c r="G612" s="13"/>
      <c r="H612" s="13"/>
      <c r="I612" s="13"/>
    </row>
    <row r="613">
      <c r="A613" s="13"/>
      <c r="B613" s="13"/>
      <c r="C613" s="13"/>
      <c r="D613" s="13"/>
      <c r="E613" s="13"/>
      <c r="F613" s="13"/>
      <c r="G613" s="13"/>
      <c r="H613" s="13"/>
      <c r="I613" s="13"/>
    </row>
    <row r="614">
      <c r="A614" s="13"/>
      <c r="B614" s="13"/>
      <c r="C614" s="13"/>
      <c r="D614" s="13"/>
      <c r="E614" s="13"/>
      <c r="F614" s="13"/>
      <c r="G614" s="13"/>
      <c r="H614" s="13"/>
      <c r="I614" s="13"/>
    </row>
    <row r="615">
      <c r="A615" s="13"/>
      <c r="B615" s="13"/>
      <c r="C615" s="13"/>
      <c r="D615" s="13"/>
      <c r="E615" s="13"/>
      <c r="F615" s="13"/>
      <c r="G615" s="13"/>
      <c r="H615" s="13"/>
      <c r="I615" s="13"/>
    </row>
    <row r="616">
      <c r="A616" s="13"/>
      <c r="B616" s="13"/>
      <c r="C616" s="13"/>
      <c r="D616" s="13"/>
      <c r="E616" s="13"/>
      <c r="F616" s="13"/>
      <c r="G616" s="13"/>
      <c r="H616" s="13"/>
      <c r="I616" s="13"/>
    </row>
    <row r="617">
      <c r="A617" s="13"/>
      <c r="B617" s="13"/>
      <c r="C617" s="13"/>
      <c r="D617" s="13"/>
      <c r="E617" s="13"/>
      <c r="F617" s="13"/>
      <c r="G617" s="13"/>
      <c r="H617" s="13"/>
      <c r="I617" s="13"/>
    </row>
    <row r="618">
      <c r="A618" s="13"/>
      <c r="B618" s="13"/>
      <c r="C618" s="13"/>
      <c r="D618" s="13"/>
      <c r="E618" s="13"/>
      <c r="F618" s="13"/>
      <c r="G618" s="13"/>
      <c r="H618" s="13"/>
      <c r="I618" s="13"/>
    </row>
    <row r="619">
      <c r="A619" s="13"/>
      <c r="B619" s="13"/>
      <c r="C619" s="13"/>
      <c r="D619" s="13"/>
      <c r="E619" s="13"/>
      <c r="F619" s="13"/>
      <c r="G619" s="13"/>
      <c r="H619" s="13"/>
      <c r="I619" s="13"/>
    </row>
    <row r="620">
      <c r="A620" s="13"/>
      <c r="B620" s="13"/>
      <c r="C620" s="13"/>
      <c r="D620" s="13"/>
      <c r="E620" s="13"/>
      <c r="F620" s="13"/>
      <c r="G620" s="13"/>
      <c r="H620" s="13"/>
      <c r="I620" s="13"/>
    </row>
    <row r="621">
      <c r="A621" s="13"/>
      <c r="B621" s="13"/>
      <c r="C621" s="13"/>
      <c r="D621" s="13"/>
      <c r="E621" s="13"/>
      <c r="F621" s="13"/>
      <c r="G621" s="13"/>
      <c r="H621" s="13"/>
      <c r="I621" s="13"/>
    </row>
    <row r="622">
      <c r="A622" s="13"/>
      <c r="B622" s="13"/>
      <c r="C622" s="13"/>
      <c r="D622" s="13"/>
      <c r="E622" s="13"/>
      <c r="F622" s="13"/>
      <c r="G622" s="13"/>
      <c r="H622" s="13"/>
      <c r="I622" s="13"/>
    </row>
    <row r="623">
      <c r="A623" s="13"/>
      <c r="B623" s="13"/>
      <c r="C623" s="13"/>
      <c r="D623" s="13"/>
      <c r="E623" s="13"/>
      <c r="F623" s="13"/>
      <c r="G623" s="13"/>
      <c r="H623" s="13"/>
      <c r="I623" s="13"/>
    </row>
    <row r="624">
      <c r="A624" s="13"/>
      <c r="B624" s="13"/>
      <c r="C624" s="13"/>
      <c r="D624" s="13"/>
      <c r="E624" s="13"/>
      <c r="F624" s="13"/>
      <c r="G624" s="13"/>
      <c r="H624" s="13"/>
      <c r="I624" s="13"/>
    </row>
    <row r="625">
      <c r="A625" s="13"/>
      <c r="B625" s="13"/>
      <c r="C625" s="13"/>
      <c r="D625" s="13"/>
      <c r="E625" s="13"/>
      <c r="F625" s="13"/>
      <c r="G625" s="13"/>
      <c r="H625" s="13"/>
      <c r="I625" s="13"/>
    </row>
    <row r="626">
      <c r="A626" s="13"/>
      <c r="B626" s="13"/>
      <c r="C626" s="13"/>
      <c r="D626" s="13"/>
      <c r="E626" s="13"/>
      <c r="F626" s="13"/>
      <c r="G626" s="13"/>
      <c r="H626" s="13"/>
      <c r="I626" s="13"/>
    </row>
    <row r="627">
      <c r="A627" s="13"/>
      <c r="B627" s="13"/>
      <c r="C627" s="13"/>
      <c r="D627" s="13"/>
      <c r="E627" s="13"/>
      <c r="F627" s="13"/>
      <c r="G627" s="13"/>
      <c r="H627" s="13"/>
      <c r="I627" s="13"/>
    </row>
    <row r="628">
      <c r="A628" s="13"/>
      <c r="B628" s="13"/>
      <c r="C628" s="13"/>
      <c r="D628" s="13"/>
      <c r="E628" s="13"/>
      <c r="F628" s="13"/>
      <c r="G628" s="13"/>
      <c r="H628" s="13"/>
      <c r="I628" s="13"/>
    </row>
    <row r="629">
      <c r="A629" s="13"/>
      <c r="B629" s="13"/>
      <c r="C629" s="13"/>
      <c r="D629" s="13"/>
      <c r="E629" s="13"/>
      <c r="F629" s="13"/>
      <c r="G629" s="13"/>
      <c r="H629" s="13"/>
      <c r="I629" s="13"/>
    </row>
    <row r="630">
      <c r="A630" s="13"/>
      <c r="B630" s="13"/>
      <c r="C630" s="13"/>
      <c r="D630" s="13"/>
      <c r="E630" s="13"/>
      <c r="F630" s="13"/>
      <c r="G630" s="13"/>
      <c r="H630" s="13"/>
      <c r="I630" s="13"/>
    </row>
    <row r="631">
      <c r="A631" s="13"/>
      <c r="B631" s="13"/>
      <c r="C631" s="13"/>
      <c r="D631" s="13"/>
      <c r="E631" s="13"/>
      <c r="F631" s="13"/>
      <c r="G631" s="13"/>
      <c r="H631" s="13"/>
      <c r="I631" s="13"/>
    </row>
    <row r="632">
      <c r="A632" s="13"/>
      <c r="B632" s="13"/>
      <c r="C632" s="13"/>
      <c r="D632" s="13"/>
      <c r="E632" s="13"/>
      <c r="F632" s="13"/>
      <c r="G632" s="13"/>
      <c r="H632" s="13"/>
      <c r="I632" s="13"/>
    </row>
    <row r="633">
      <c r="A633" s="13"/>
      <c r="B633" s="13"/>
      <c r="C633" s="13"/>
      <c r="D633" s="13"/>
      <c r="E633" s="13"/>
      <c r="F633" s="13"/>
      <c r="G633" s="13"/>
      <c r="H633" s="13"/>
      <c r="I633" s="13"/>
    </row>
    <row r="634">
      <c r="A634" s="13"/>
      <c r="B634" s="13"/>
      <c r="C634" s="13"/>
      <c r="D634" s="13"/>
      <c r="E634" s="13"/>
      <c r="F634" s="13"/>
      <c r="G634" s="13"/>
      <c r="H634" s="13"/>
      <c r="I634" s="13"/>
    </row>
    <row r="635">
      <c r="A635" s="13"/>
      <c r="B635" s="13"/>
      <c r="C635" s="13"/>
      <c r="D635" s="13"/>
      <c r="E635" s="13"/>
      <c r="F635" s="13"/>
      <c r="G635" s="13"/>
      <c r="H635" s="13"/>
      <c r="I635" s="13"/>
    </row>
    <row r="636">
      <c r="A636" s="13"/>
      <c r="B636" s="13"/>
      <c r="C636" s="13"/>
      <c r="D636" s="13"/>
      <c r="E636" s="13"/>
      <c r="F636" s="13"/>
      <c r="G636" s="13"/>
      <c r="H636" s="13"/>
      <c r="I636" s="13"/>
    </row>
    <row r="637">
      <c r="A637" s="13"/>
      <c r="B637" s="13"/>
      <c r="C637" s="13"/>
      <c r="D637" s="13"/>
      <c r="E637" s="13"/>
      <c r="F637" s="13"/>
      <c r="G637" s="13"/>
      <c r="H637" s="13"/>
      <c r="I637" s="13"/>
    </row>
    <row r="638">
      <c r="A638" s="13"/>
      <c r="B638" s="13"/>
      <c r="C638" s="13"/>
      <c r="D638" s="13"/>
      <c r="E638" s="13"/>
      <c r="F638" s="13"/>
      <c r="G638" s="13"/>
      <c r="H638" s="13"/>
      <c r="I638" s="13"/>
    </row>
    <row r="639">
      <c r="A639" s="13"/>
      <c r="B639" s="13"/>
      <c r="C639" s="13"/>
      <c r="D639" s="13"/>
      <c r="E639" s="13"/>
      <c r="F639" s="13"/>
      <c r="G639" s="13"/>
      <c r="H639" s="13"/>
      <c r="I639" s="13"/>
    </row>
    <row r="640">
      <c r="A640" s="13"/>
      <c r="B640" s="13"/>
      <c r="C640" s="13"/>
      <c r="D640" s="13"/>
      <c r="E640" s="13"/>
      <c r="F640" s="13"/>
      <c r="G640" s="13"/>
      <c r="H640" s="13"/>
      <c r="I640" s="13"/>
    </row>
    <row r="641">
      <c r="A641" s="13"/>
      <c r="B641" s="13"/>
      <c r="C641" s="13"/>
      <c r="D641" s="13"/>
      <c r="E641" s="13"/>
      <c r="F641" s="13"/>
      <c r="G641" s="13"/>
      <c r="H641" s="13"/>
      <c r="I641" s="13"/>
    </row>
    <row r="642">
      <c r="A642" s="13"/>
      <c r="B642" s="13"/>
      <c r="C642" s="13"/>
      <c r="D642" s="13"/>
      <c r="E642" s="13"/>
      <c r="F642" s="13"/>
      <c r="G642" s="13"/>
      <c r="H642" s="13"/>
      <c r="I642" s="13"/>
    </row>
    <row r="643">
      <c r="A643" s="13"/>
      <c r="B643" s="13"/>
      <c r="C643" s="13"/>
      <c r="D643" s="13"/>
      <c r="E643" s="13"/>
      <c r="F643" s="13"/>
      <c r="G643" s="13"/>
      <c r="H643" s="13"/>
      <c r="I643" s="13"/>
    </row>
    <row r="644">
      <c r="A644" s="13"/>
      <c r="B644" s="13"/>
      <c r="C644" s="13"/>
      <c r="D644" s="13"/>
      <c r="E644" s="13"/>
      <c r="F644" s="13"/>
      <c r="G644" s="13"/>
      <c r="H644" s="13"/>
      <c r="I644" s="13"/>
    </row>
    <row r="645">
      <c r="A645" s="13"/>
      <c r="B645" s="13"/>
      <c r="C645" s="13"/>
      <c r="D645" s="13"/>
      <c r="E645" s="13"/>
      <c r="F645" s="13"/>
      <c r="G645" s="13"/>
      <c r="H645" s="13"/>
      <c r="I645" s="13"/>
    </row>
    <row r="646">
      <c r="A646" s="13"/>
      <c r="B646" s="13"/>
      <c r="C646" s="13"/>
      <c r="D646" s="13"/>
      <c r="E646" s="13"/>
      <c r="F646" s="13"/>
      <c r="G646" s="13"/>
      <c r="H646" s="13"/>
      <c r="I646" s="13"/>
    </row>
    <row r="647">
      <c r="A647" s="13"/>
      <c r="B647" s="13"/>
      <c r="C647" s="13"/>
      <c r="D647" s="13"/>
      <c r="E647" s="13"/>
      <c r="F647" s="13"/>
      <c r="G647" s="13"/>
      <c r="H647" s="13"/>
      <c r="I647" s="13"/>
    </row>
    <row r="648">
      <c r="A648" s="13"/>
      <c r="B648" s="13"/>
      <c r="C648" s="13"/>
      <c r="D648" s="13"/>
      <c r="E648" s="13"/>
      <c r="F648" s="13"/>
      <c r="G648" s="13"/>
      <c r="H648" s="13"/>
      <c r="I648" s="13"/>
    </row>
    <row r="649">
      <c r="A649" s="13"/>
      <c r="B649" s="13"/>
      <c r="C649" s="13"/>
      <c r="D649" s="13"/>
      <c r="E649" s="13"/>
      <c r="F649" s="13"/>
      <c r="G649" s="13"/>
      <c r="H649" s="13"/>
      <c r="I649" s="13"/>
    </row>
    <row r="650">
      <c r="A650" s="13"/>
      <c r="B650" s="13"/>
      <c r="C650" s="13"/>
      <c r="D650" s="13"/>
      <c r="E650" s="13"/>
      <c r="F650" s="13"/>
      <c r="G650" s="13"/>
      <c r="H650" s="13"/>
      <c r="I650" s="13"/>
    </row>
    <row r="651">
      <c r="A651" s="13"/>
      <c r="B651" s="13"/>
      <c r="C651" s="13"/>
      <c r="D651" s="13"/>
      <c r="E651" s="13"/>
      <c r="F651" s="13"/>
      <c r="G651" s="13"/>
      <c r="H651" s="13"/>
      <c r="I651" s="13"/>
    </row>
    <row r="652">
      <c r="A652" s="13"/>
      <c r="B652" s="13"/>
      <c r="C652" s="13"/>
      <c r="D652" s="13"/>
      <c r="E652" s="13"/>
      <c r="F652" s="13"/>
      <c r="G652" s="13"/>
      <c r="H652" s="13"/>
      <c r="I652" s="13"/>
    </row>
    <row r="653">
      <c r="A653" s="13"/>
      <c r="B653" s="13"/>
      <c r="C653" s="13"/>
      <c r="D653" s="13"/>
      <c r="E653" s="13"/>
      <c r="F653" s="13"/>
      <c r="G653" s="13"/>
      <c r="H653" s="13"/>
      <c r="I653" s="13"/>
    </row>
    <row r="654">
      <c r="A654" s="13"/>
      <c r="B654" s="13"/>
      <c r="C654" s="13"/>
      <c r="D654" s="13"/>
      <c r="E654" s="13"/>
      <c r="F654" s="13"/>
      <c r="G654" s="13"/>
      <c r="H654" s="13"/>
      <c r="I654" s="13"/>
    </row>
    <row r="655">
      <c r="A655" s="13"/>
      <c r="B655" s="13"/>
      <c r="C655" s="13"/>
      <c r="D655" s="13"/>
      <c r="E655" s="13"/>
      <c r="F655" s="13"/>
      <c r="G655" s="13"/>
      <c r="H655" s="13"/>
      <c r="I655" s="13"/>
    </row>
    <row r="656">
      <c r="A656" s="13"/>
      <c r="B656" s="13"/>
      <c r="C656" s="13"/>
      <c r="D656" s="13"/>
      <c r="E656" s="13"/>
      <c r="F656" s="13"/>
      <c r="G656" s="13"/>
      <c r="H656" s="13"/>
      <c r="I656" s="13"/>
    </row>
    <row r="657">
      <c r="A657" s="13"/>
      <c r="B657" s="13"/>
      <c r="C657" s="13"/>
      <c r="D657" s="13"/>
      <c r="E657" s="13"/>
      <c r="F657" s="13"/>
      <c r="G657" s="13"/>
      <c r="H657" s="13"/>
      <c r="I657" s="13"/>
    </row>
    <row r="658">
      <c r="A658" s="13"/>
      <c r="B658" s="13"/>
      <c r="C658" s="13"/>
      <c r="D658" s="13"/>
      <c r="E658" s="13"/>
      <c r="F658" s="13"/>
      <c r="G658" s="13"/>
      <c r="H658" s="13"/>
      <c r="I658" s="13"/>
    </row>
    <row r="659">
      <c r="A659" s="13"/>
      <c r="B659" s="13"/>
      <c r="C659" s="13"/>
      <c r="D659" s="13"/>
      <c r="E659" s="13"/>
      <c r="F659" s="13"/>
      <c r="G659" s="13"/>
      <c r="H659" s="13"/>
      <c r="I659" s="13"/>
    </row>
    <row r="660">
      <c r="A660" s="13"/>
      <c r="B660" s="13"/>
      <c r="C660" s="13"/>
      <c r="D660" s="13"/>
      <c r="E660" s="13"/>
      <c r="F660" s="13"/>
      <c r="G660" s="13"/>
      <c r="H660" s="13"/>
      <c r="I660" s="13"/>
    </row>
    <row r="661">
      <c r="A661" s="13"/>
      <c r="B661" s="13"/>
      <c r="C661" s="13"/>
      <c r="D661" s="13"/>
      <c r="E661" s="13"/>
      <c r="F661" s="13"/>
      <c r="G661" s="13"/>
      <c r="H661" s="13"/>
      <c r="I661" s="13"/>
    </row>
    <row r="662">
      <c r="A662" s="13"/>
      <c r="B662" s="13"/>
      <c r="C662" s="13"/>
      <c r="D662" s="13"/>
      <c r="E662" s="13"/>
      <c r="F662" s="13"/>
      <c r="G662" s="13"/>
      <c r="H662" s="13"/>
      <c r="I662" s="13"/>
    </row>
    <row r="663">
      <c r="A663" s="13"/>
      <c r="B663" s="13"/>
      <c r="C663" s="13"/>
      <c r="D663" s="13"/>
      <c r="E663" s="13"/>
      <c r="F663" s="13"/>
      <c r="G663" s="13"/>
      <c r="H663" s="13"/>
      <c r="I663" s="13"/>
    </row>
    <row r="664">
      <c r="A664" s="13"/>
      <c r="B664" s="13"/>
      <c r="C664" s="13"/>
      <c r="D664" s="13"/>
      <c r="E664" s="13"/>
      <c r="F664" s="13"/>
      <c r="G664" s="13"/>
      <c r="H664" s="13"/>
      <c r="I664" s="13"/>
    </row>
    <row r="665">
      <c r="A665" s="13"/>
      <c r="B665" s="13"/>
      <c r="C665" s="13"/>
      <c r="D665" s="13"/>
      <c r="E665" s="13"/>
      <c r="F665" s="13"/>
      <c r="G665" s="13"/>
      <c r="H665" s="13"/>
      <c r="I665" s="13"/>
    </row>
    <row r="666">
      <c r="A666" s="13"/>
      <c r="B666" s="13"/>
      <c r="C666" s="13"/>
      <c r="D666" s="13"/>
      <c r="E666" s="13"/>
      <c r="F666" s="13"/>
      <c r="G666" s="13"/>
      <c r="H666" s="13"/>
      <c r="I666" s="13"/>
    </row>
    <row r="667">
      <c r="A667" s="13"/>
      <c r="B667" s="13"/>
      <c r="C667" s="13"/>
      <c r="D667" s="13"/>
      <c r="E667" s="13"/>
      <c r="F667" s="13"/>
      <c r="G667" s="13"/>
      <c r="H667" s="13"/>
      <c r="I667" s="13"/>
    </row>
    <row r="668">
      <c r="A668" s="13"/>
      <c r="B668" s="13"/>
      <c r="C668" s="13"/>
      <c r="D668" s="13"/>
      <c r="E668" s="13"/>
      <c r="F668" s="13"/>
      <c r="G668" s="13"/>
      <c r="H668" s="13"/>
      <c r="I668" s="13"/>
    </row>
    <row r="669">
      <c r="A669" s="13"/>
      <c r="B669" s="13"/>
      <c r="C669" s="13"/>
      <c r="D669" s="13"/>
      <c r="E669" s="13"/>
      <c r="F669" s="13"/>
      <c r="G669" s="13"/>
      <c r="H669" s="13"/>
      <c r="I669" s="13"/>
    </row>
    <row r="670">
      <c r="A670" s="13"/>
      <c r="B670" s="13"/>
      <c r="C670" s="13"/>
      <c r="D670" s="13"/>
      <c r="E670" s="13"/>
      <c r="F670" s="13"/>
      <c r="G670" s="13"/>
      <c r="H670" s="13"/>
      <c r="I670" s="13"/>
    </row>
    <row r="671">
      <c r="A671" s="13"/>
      <c r="B671" s="13"/>
      <c r="C671" s="13"/>
      <c r="D671" s="13"/>
      <c r="E671" s="13"/>
      <c r="F671" s="13"/>
      <c r="G671" s="13"/>
      <c r="H671" s="13"/>
      <c r="I671" s="13"/>
    </row>
    <row r="672">
      <c r="A672" s="13"/>
      <c r="B672" s="13"/>
      <c r="C672" s="13"/>
      <c r="D672" s="13"/>
      <c r="E672" s="13"/>
      <c r="F672" s="13"/>
      <c r="G672" s="13"/>
      <c r="H672" s="13"/>
      <c r="I672" s="13"/>
    </row>
    <row r="673">
      <c r="A673" s="13"/>
      <c r="B673" s="13"/>
      <c r="C673" s="13"/>
      <c r="D673" s="13"/>
      <c r="E673" s="13"/>
      <c r="F673" s="13"/>
      <c r="G673" s="13"/>
      <c r="H673" s="13"/>
      <c r="I673" s="13"/>
    </row>
    <row r="674">
      <c r="A674" s="13"/>
      <c r="B674" s="13"/>
      <c r="C674" s="13"/>
      <c r="D674" s="13"/>
      <c r="E674" s="13"/>
      <c r="F674" s="13"/>
      <c r="G674" s="13"/>
      <c r="H674" s="13"/>
      <c r="I674" s="13"/>
    </row>
    <row r="675">
      <c r="A675" s="13"/>
      <c r="B675" s="13"/>
      <c r="C675" s="13"/>
      <c r="D675" s="13"/>
      <c r="E675" s="13"/>
      <c r="F675" s="13"/>
      <c r="G675" s="13"/>
      <c r="H675" s="13"/>
      <c r="I675" s="13"/>
    </row>
    <row r="676">
      <c r="A676" s="13"/>
      <c r="B676" s="13"/>
      <c r="C676" s="13"/>
      <c r="D676" s="13"/>
      <c r="E676" s="13"/>
      <c r="F676" s="13"/>
      <c r="G676" s="13"/>
      <c r="H676" s="13"/>
      <c r="I676" s="13"/>
    </row>
    <row r="677">
      <c r="A677" s="13"/>
      <c r="B677" s="13"/>
      <c r="C677" s="13"/>
      <c r="D677" s="13"/>
      <c r="E677" s="13"/>
      <c r="F677" s="13"/>
      <c r="G677" s="13"/>
      <c r="H677" s="13"/>
      <c r="I677" s="13"/>
    </row>
    <row r="678">
      <c r="A678" s="13"/>
      <c r="B678" s="13"/>
      <c r="C678" s="13"/>
      <c r="D678" s="13"/>
      <c r="E678" s="13"/>
      <c r="F678" s="13"/>
      <c r="G678" s="13"/>
      <c r="H678" s="13"/>
      <c r="I678" s="13"/>
    </row>
    <row r="679">
      <c r="A679" s="13"/>
      <c r="B679" s="13"/>
      <c r="C679" s="13"/>
      <c r="D679" s="13"/>
      <c r="E679" s="13"/>
      <c r="F679" s="13"/>
      <c r="G679" s="13"/>
      <c r="H679" s="13"/>
      <c r="I679" s="13"/>
    </row>
    <row r="680">
      <c r="A680" s="13"/>
      <c r="B680" s="13"/>
      <c r="C680" s="13"/>
      <c r="D680" s="13"/>
      <c r="E680" s="13"/>
      <c r="F680" s="13"/>
      <c r="G680" s="13"/>
      <c r="H680" s="13"/>
      <c r="I680" s="13"/>
    </row>
    <row r="681">
      <c r="A681" s="13"/>
      <c r="B681" s="13"/>
      <c r="C681" s="13"/>
      <c r="D681" s="13"/>
      <c r="E681" s="13"/>
      <c r="F681" s="13"/>
      <c r="G681" s="13"/>
      <c r="H681" s="13"/>
      <c r="I681" s="13"/>
    </row>
    <row r="682">
      <c r="A682" s="13"/>
      <c r="B682" s="13"/>
      <c r="C682" s="13"/>
      <c r="D682" s="13"/>
      <c r="E682" s="13"/>
      <c r="F682" s="13"/>
      <c r="G682" s="13"/>
      <c r="H682" s="13"/>
      <c r="I682" s="13"/>
    </row>
    <row r="683">
      <c r="A683" s="13"/>
      <c r="B683" s="13"/>
      <c r="C683" s="13"/>
      <c r="D683" s="13"/>
      <c r="E683" s="13"/>
      <c r="F683" s="13"/>
      <c r="G683" s="13"/>
      <c r="H683" s="13"/>
      <c r="I683" s="13"/>
    </row>
    <row r="684">
      <c r="A684" s="13"/>
      <c r="B684" s="13"/>
      <c r="C684" s="13"/>
      <c r="D684" s="13"/>
      <c r="E684" s="13"/>
      <c r="F684" s="13"/>
      <c r="G684" s="13"/>
      <c r="H684" s="13"/>
      <c r="I684" s="13"/>
    </row>
    <row r="685">
      <c r="A685" s="13"/>
      <c r="B685" s="13"/>
      <c r="C685" s="13"/>
      <c r="D685" s="13"/>
      <c r="E685" s="13"/>
      <c r="F685" s="13"/>
      <c r="G685" s="13"/>
      <c r="H685" s="13"/>
      <c r="I685" s="13"/>
    </row>
    <row r="686">
      <c r="A686" s="13"/>
      <c r="B686" s="13"/>
      <c r="C686" s="13"/>
      <c r="D686" s="13"/>
      <c r="E686" s="13"/>
      <c r="F686" s="13"/>
      <c r="G686" s="13"/>
      <c r="H686" s="13"/>
      <c r="I686" s="13"/>
    </row>
    <row r="687">
      <c r="A687" s="13"/>
      <c r="B687" s="13"/>
      <c r="C687" s="13"/>
      <c r="D687" s="13"/>
      <c r="E687" s="13"/>
      <c r="F687" s="13"/>
      <c r="G687" s="13"/>
      <c r="H687" s="13"/>
      <c r="I687" s="13"/>
    </row>
    <row r="688">
      <c r="A688" s="13"/>
      <c r="B688" s="13"/>
      <c r="C688" s="13"/>
      <c r="D688" s="13"/>
      <c r="E688" s="13"/>
      <c r="F688" s="13"/>
      <c r="G688" s="13"/>
      <c r="H688" s="13"/>
      <c r="I688" s="13"/>
    </row>
    <row r="689">
      <c r="A689" s="13"/>
      <c r="B689" s="13"/>
      <c r="C689" s="13"/>
      <c r="D689" s="13"/>
      <c r="E689" s="13"/>
      <c r="F689" s="13"/>
      <c r="G689" s="13"/>
      <c r="H689" s="13"/>
      <c r="I689" s="13"/>
    </row>
    <row r="690">
      <c r="A690" s="13"/>
      <c r="B690" s="13"/>
      <c r="C690" s="13"/>
      <c r="D690" s="13"/>
      <c r="E690" s="13"/>
      <c r="F690" s="13"/>
      <c r="G690" s="13"/>
      <c r="H690" s="13"/>
      <c r="I690" s="13"/>
    </row>
    <row r="691">
      <c r="A691" s="13"/>
      <c r="B691" s="13"/>
      <c r="C691" s="13"/>
      <c r="D691" s="13"/>
      <c r="E691" s="13"/>
      <c r="F691" s="13"/>
      <c r="G691" s="13"/>
      <c r="H691" s="13"/>
      <c r="I691" s="13"/>
    </row>
    <row r="692">
      <c r="A692" s="13"/>
      <c r="B692" s="13"/>
      <c r="C692" s="13"/>
      <c r="D692" s="13"/>
      <c r="E692" s="13"/>
      <c r="F692" s="13"/>
      <c r="G692" s="13"/>
      <c r="H692" s="13"/>
      <c r="I692" s="13"/>
    </row>
    <row r="693">
      <c r="A693" s="13"/>
      <c r="B693" s="13"/>
      <c r="C693" s="13"/>
      <c r="D693" s="13"/>
      <c r="E693" s="13"/>
      <c r="F693" s="13"/>
      <c r="G693" s="13"/>
      <c r="H693" s="13"/>
      <c r="I693" s="13"/>
    </row>
    <row r="694">
      <c r="A694" s="13"/>
      <c r="B694" s="13"/>
      <c r="C694" s="13"/>
      <c r="D694" s="13"/>
      <c r="E694" s="13"/>
      <c r="F694" s="13"/>
      <c r="G694" s="13"/>
      <c r="H694" s="13"/>
      <c r="I694" s="13"/>
    </row>
    <row r="695">
      <c r="A695" s="13"/>
      <c r="B695" s="13"/>
      <c r="C695" s="13"/>
      <c r="D695" s="13"/>
      <c r="E695" s="13"/>
      <c r="F695" s="13"/>
      <c r="G695" s="13"/>
      <c r="H695" s="13"/>
      <c r="I695" s="13"/>
    </row>
    <row r="696">
      <c r="A696" s="13"/>
      <c r="B696" s="13"/>
      <c r="C696" s="13"/>
      <c r="D696" s="13"/>
      <c r="E696" s="13"/>
      <c r="F696" s="13"/>
      <c r="G696" s="13"/>
      <c r="H696" s="13"/>
      <c r="I696" s="13"/>
    </row>
    <row r="697">
      <c r="A697" s="13"/>
      <c r="B697" s="13"/>
      <c r="C697" s="13"/>
      <c r="D697" s="13"/>
      <c r="E697" s="13"/>
      <c r="F697" s="13"/>
      <c r="G697" s="13"/>
      <c r="H697" s="13"/>
      <c r="I697" s="13"/>
    </row>
    <row r="698">
      <c r="A698" s="13"/>
      <c r="B698" s="13"/>
      <c r="C698" s="13"/>
      <c r="D698" s="13"/>
      <c r="E698" s="13"/>
      <c r="F698" s="13"/>
      <c r="G698" s="13"/>
      <c r="H698" s="13"/>
      <c r="I698" s="13"/>
    </row>
    <row r="699">
      <c r="A699" s="13"/>
      <c r="B699" s="13"/>
      <c r="C699" s="13"/>
      <c r="D699" s="13"/>
      <c r="E699" s="13"/>
      <c r="F699" s="13"/>
      <c r="G699" s="13"/>
      <c r="H699" s="13"/>
      <c r="I699" s="13"/>
    </row>
    <row r="700">
      <c r="A700" s="13"/>
      <c r="B700" s="13"/>
      <c r="C700" s="13"/>
      <c r="D700" s="13"/>
      <c r="E700" s="13"/>
      <c r="F700" s="13"/>
      <c r="G700" s="13"/>
      <c r="H700" s="13"/>
      <c r="I700" s="13"/>
    </row>
    <row r="701">
      <c r="A701" s="13"/>
      <c r="B701" s="13"/>
      <c r="C701" s="13"/>
      <c r="D701" s="13"/>
      <c r="E701" s="13"/>
      <c r="F701" s="13"/>
      <c r="G701" s="13"/>
      <c r="H701" s="13"/>
      <c r="I701" s="13"/>
    </row>
    <row r="702">
      <c r="A702" s="13"/>
      <c r="B702" s="13"/>
      <c r="C702" s="13"/>
      <c r="D702" s="13"/>
      <c r="E702" s="13"/>
      <c r="F702" s="13"/>
      <c r="G702" s="13"/>
      <c r="H702" s="13"/>
      <c r="I702" s="13"/>
    </row>
    <row r="703">
      <c r="A703" s="13"/>
      <c r="B703" s="13"/>
      <c r="C703" s="13"/>
      <c r="D703" s="13"/>
      <c r="E703" s="13"/>
      <c r="F703" s="13"/>
      <c r="G703" s="13"/>
      <c r="H703" s="13"/>
      <c r="I703" s="13"/>
    </row>
    <row r="704">
      <c r="A704" s="13"/>
      <c r="B704" s="13"/>
      <c r="C704" s="13"/>
      <c r="D704" s="13"/>
      <c r="E704" s="13"/>
      <c r="F704" s="13"/>
      <c r="G704" s="13"/>
      <c r="H704" s="13"/>
      <c r="I704" s="13"/>
    </row>
    <row r="705">
      <c r="A705" s="13"/>
      <c r="B705" s="13"/>
      <c r="C705" s="13"/>
      <c r="D705" s="13"/>
      <c r="E705" s="13"/>
      <c r="F705" s="13"/>
      <c r="G705" s="13"/>
      <c r="H705" s="13"/>
      <c r="I705" s="13"/>
    </row>
    <row r="706">
      <c r="A706" s="13"/>
      <c r="B706" s="13"/>
      <c r="C706" s="13"/>
      <c r="D706" s="13"/>
      <c r="E706" s="13"/>
      <c r="F706" s="13"/>
      <c r="G706" s="13"/>
      <c r="H706" s="13"/>
      <c r="I706" s="13"/>
    </row>
    <row r="707">
      <c r="A707" s="13"/>
      <c r="B707" s="13"/>
      <c r="C707" s="13"/>
      <c r="D707" s="13"/>
      <c r="E707" s="13"/>
      <c r="F707" s="13"/>
      <c r="G707" s="13"/>
      <c r="H707" s="13"/>
      <c r="I707" s="13"/>
    </row>
    <row r="708">
      <c r="A708" s="13"/>
      <c r="B708" s="13"/>
      <c r="C708" s="13"/>
      <c r="D708" s="13"/>
      <c r="E708" s="13"/>
      <c r="F708" s="13"/>
      <c r="G708" s="13"/>
      <c r="H708" s="13"/>
      <c r="I708" s="13"/>
    </row>
    <row r="709">
      <c r="A709" s="13"/>
      <c r="B709" s="13"/>
      <c r="C709" s="13"/>
      <c r="D709" s="13"/>
      <c r="E709" s="13"/>
      <c r="F709" s="13"/>
      <c r="G709" s="13"/>
      <c r="H709" s="13"/>
      <c r="I709" s="13"/>
    </row>
    <row r="710">
      <c r="A710" s="13"/>
      <c r="B710" s="13"/>
      <c r="C710" s="13"/>
      <c r="D710" s="13"/>
      <c r="E710" s="13"/>
      <c r="F710" s="13"/>
      <c r="G710" s="13"/>
      <c r="H710" s="13"/>
      <c r="I710" s="13"/>
    </row>
    <row r="711">
      <c r="A711" s="13"/>
      <c r="B711" s="13"/>
      <c r="C711" s="13"/>
      <c r="D711" s="13"/>
      <c r="E711" s="13"/>
      <c r="F711" s="13"/>
      <c r="G711" s="13"/>
      <c r="H711" s="13"/>
      <c r="I711" s="13"/>
    </row>
    <row r="712">
      <c r="A712" s="13"/>
      <c r="B712" s="13"/>
      <c r="C712" s="13"/>
      <c r="D712" s="13"/>
      <c r="E712" s="13"/>
      <c r="F712" s="13"/>
      <c r="G712" s="13"/>
      <c r="H712" s="13"/>
      <c r="I712" s="13"/>
    </row>
    <row r="713">
      <c r="A713" s="13"/>
      <c r="B713" s="13"/>
      <c r="C713" s="13"/>
      <c r="D713" s="13"/>
      <c r="E713" s="13"/>
      <c r="F713" s="13"/>
      <c r="G713" s="13"/>
      <c r="H713" s="13"/>
      <c r="I713" s="13"/>
    </row>
    <row r="714">
      <c r="A714" s="13"/>
      <c r="B714" s="13"/>
      <c r="C714" s="13"/>
      <c r="D714" s="13"/>
      <c r="E714" s="13"/>
      <c r="F714" s="13"/>
      <c r="G714" s="13"/>
      <c r="H714" s="13"/>
      <c r="I714" s="13"/>
    </row>
    <row r="715">
      <c r="A715" s="13"/>
      <c r="B715" s="13"/>
      <c r="C715" s="13"/>
      <c r="D715" s="13"/>
      <c r="E715" s="13"/>
      <c r="F715" s="13"/>
      <c r="G715" s="13"/>
      <c r="H715" s="13"/>
      <c r="I715" s="13"/>
    </row>
    <row r="716">
      <c r="A716" s="13"/>
      <c r="B716" s="13"/>
      <c r="C716" s="13"/>
      <c r="D716" s="13"/>
      <c r="E716" s="13"/>
      <c r="F716" s="13"/>
      <c r="G716" s="13"/>
      <c r="H716" s="13"/>
      <c r="I716" s="13"/>
    </row>
    <row r="717">
      <c r="A717" s="13"/>
      <c r="B717" s="13"/>
      <c r="C717" s="13"/>
      <c r="D717" s="13"/>
      <c r="E717" s="13"/>
      <c r="F717" s="13"/>
      <c r="G717" s="13"/>
      <c r="H717" s="13"/>
      <c r="I717" s="13"/>
    </row>
    <row r="718">
      <c r="A718" s="13"/>
      <c r="B718" s="13"/>
      <c r="C718" s="13"/>
      <c r="D718" s="13"/>
      <c r="E718" s="13"/>
      <c r="F718" s="13"/>
      <c r="G718" s="13"/>
      <c r="H718" s="13"/>
      <c r="I718" s="13"/>
    </row>
    <row r="719">
      <c r="A719" s="13"/>
      <c r="B719" s="13"/>
      <c r="C719" s="13"/>
      <c r="D719" s="13"/>
      <c r="E719" s="13"/>
      <c r="F719" s="13"/>
      <c r="G719" s="13"/>
      <c r="H719" s="13"/>
      <c r="I719" s="13"/>
    </row>
    <row r="720">
      <c r="A720" s="13"/>
      <c r="B720" s="13"/>
      <c r="C720" s="13"/>
      <c r="D720" s="13"/>
      <c r="E720" s="13"/>
      <c r="F720" s="13"/>
      <c r="G720" s="13"/>
      <c r="H720" s="13"/>
      <c r="I720" s="13"/>
    </row>
    <row r="721">
      <c r="A721" s="13"/>
      <c r="B721" s="13"/>
      <c r="C721" s="13"/>
      <c r="D721" s="13"/>
      <c r="E721" s="13"/>
      <c r="F721" s="13"/>
      <c r="G721" s="13"/>
      <c r="H721" s="13"/>
      <c r="I721" s="13"/>
    </row>
    <row r="722">
      <c r="A722" s="13"/>
      <c r="B722" s="13"/>
      <c r="C722" s="13"/>
      <c r="D722" s="13"/>
      <c r="E722" s="13"/>
      <c r="F722" s="13"/>
      <c r="G722" s="13"/>
      <c r="H722" s="13"/>
      <c r="I722" s="13"/>
    </row>
    <row r="723">
      <c r="A723" s="13"/>
      <c r="B723" s="13"/>
      <c r="C723" s="13"/>
      <c r="D723" s="13"/>
      <c r="E723" s="13"/>
      <c r="F723" s="13"/>
      <c r="G723" s="13"/>
      <c r="H723" s="13"/>
      <c r="I723" s="13"/>
    </row>
    <row r="724">
      <c r="A724" s="13"/>
      <c r="B724" s="13"/>
      <c r="C724" s="13"/>
      <c r="D724" s="13"/>
      <c r="E724" s="13"/>
      <c r="F724" s="13"/>
      <c r="G724" s="13"/>
      <c r="H724" s="13"/>
      <c r="I724" s="13"/>
    </row>
    <row r="725">
      <c r="A725" s="13"/>
      <c r="B725" s="13"/>
      <c r="C725" s="13"/>
      <c r="D725" s="13"/>
      <c r="E725" s="13"/>
      <c r="F725" s="13"/>
      <c r="G725" s="13"/>
      <c r="H725" s="13"/>
      <c r="I725" s="13"/>
    </row>
    <row r="726">
      <c r="A726" s="13"/>
      <c r="B726" s="13"/>
      <c r="C726" s="13"/>
      <c r="D726" s="13"/>
      <c r="E726" s="13"/>
      <c r="F726" s="13"/>
      <c r="G726" s="13"/>
      <c r="H726" s="13"/>
      <c r="I726" s="13"/>
    </row>
    <row r="727">
      <c r="A727" s="13"/>
      <c r="B727" s="13"/>
      <c r="C727" s="13"/>
      <c r="D727" s="13"/>
      <c r="E727" s="13"/>
      <c r="F727" s="13"/>
      <c r="G727" s="13"/>
      <c r="H727" s="13"/>
      <c r="I727" s="13"/>
    </row>
    <row r="728">
      <c r="A728" s="13"/>
      <c r="B728" s="13"/>
      <c r="C728" s="13"/>
      <c r="D728" s="13"/>
      <c r="E728" s="13"/>
      <c r="F728" s="13"/>
      <c r="G728" s="13"/>
      <c r="H728" s="13"/>
      <c r="I728" s="13"/>
    </row>
    <row r="729">
      <c r="A729" s="13"/>
      <c r="B729" s="13"/>
      <c r="C729" s="13"/>
      <c r="D729" s="13"/>
      <c r="E729" s="13"/>
      <c r="F729" s="13"/>
      <c r="G729" s="13"/>
      <c r="H729" s="13"/>
      <c r="I729" s="13"/>
    </row>
    <row r="730">
      <c r="A730" s="13"/>
      <c r="B730" s="13"/>
      <c r="C730" s="13"/>
      <c r="D730" s="13"/>
      <c r="E730" s="13"/>
      <c r="F730" s="13"/>
      <c r="G730" s="13"/>
      <c r="H730" s="13"/>
      <c r="I730" s="13"/>
    </row>
    <row r="731">
      <c r="A731" s="13"/>
      <c r="B731" s="13"/>
      <c r="C731" s="13"/>
      <c r="D731" s="13"/>
      <c r="E731" s="13"/>
      <c r="F731" s="13"/>
      <c r="G731" s="13"/>
      <c r="H731" s="13"/>
      <c r="I731" s="13"/>
    </row>
    <row r="732">
      <c r="A732" s="13"/>
      <c r="B732" s="13"/>
      <c r="C732" s="13"/>
      <c r="D732" s="13"/>
      <c r="E732" s="13"/>
      <c r="F732" s="13"/>
      <c r="G732" s="13"/>
      <c r="H732" s="13"/>
      <c r="I732" s="13"/>
    </row>
    <row r="733">
      <c r="A733" s="13"/>
      <c r="B733" s="13"/>
      <c r="C733" s="13"/>
      <c r="D733" s="13"/>
      <c r="E733" s="13"/>
      <c r="F733" s="13"/>
      <c r="G733" s="13"/>
      <c r="H733" s="13"/>
      <c r="I733" s="13"/>
    </row>
    <row r="734">
      <c r="A734" s="13"/>
      <c r="B734" s="13"/>
      <c r="C734" s="13"/>
      <c r="D734" s="13"/>
      <c r="E734" s="13"/>
      <c r="F734" s="13"/>
      <c r="G734" s="13"/>
      <c r="H734" s="13"/>
      <c r="I734" s="13"/>
    </row>
    <row r="735">
      <c r="A735" s="13"/>
      <c r="B735" s="13"/>
      <c r="C735" s="13"/>
      <c r="D735" s="13"/>
      <c r="E735" s="13"/>
      <c r="F735" s="13"/>
      <c r="G735" s="13"/>
      <c r="H735" s="13"/>
      <c r="I735" s="13"/>
    </row>
    <row r="736">
      <c r="A736" s="13"/>
      <c r="B736" s="13"/>
      <c r="C736" s="13"/>
      <c r="D736" s="13"/>
      <c r="E736" s="13"/>
      <c r="F736" s="13"/>
      <c r="G736" s="13"/>
      <c r="H736" s="13"/>
      <c r="I736" s="13"/>
    </row>
    <row r="737">
      <c r="A737" s="13"/>
      <c r="B737" s="13"/>
      <c r="C737" s="13"/>
      <c r="D737" s="13"/>
      <c r="E737" s="13"/>
      <c r="F737" s="13"/>
      <c r="G737" s="13"/>
      <c r="H737" s="13"/>
      <c r="I737" s="13"/>
    </row>
    <row r="738">
      <c r="A738" s="13"/>
      <c r="B738" s="13"/>
      <c r="C738" s="13"/>
      <c r="D738" s="13"/>
      <c r="E738" s="13"/>
      <c r="F738" s="13"/>
      <c r="G738" s="13"/>
      <c r="H738" s="13"/>
      <c r="I738" s="13"/>
    </row>
    <row r="739">
      <c r="A739" s="13"/>
      <c r="B739" s="13"/>
      <c r="C739" s="13"/>
      <c r="D739" s="13"/>
      <c r="E739" s="13"/>
      <c r="F739" s="13"/>
      <c r="G739" s="13"/>
      <c r="H739" s="13"/>
      <c r="I739" s="13"/>
    </row>
    <row r="740">
      <c r="A740" s="13"/>
      <c r="B740" s="13"/>
      <c r="C740" s="13"/>
      <c r="D740" s="13"/>
      <c r="E740" s="13"/>
      <c r="F740" s="13"/>
      <c r="G740" s="13"/>
      <c r="H740" s="13"/>
      <c r="I740" s="13"/>
    </row>
    <row r="741">
      <c r="A741" s="13"/>
      <c r="B741" s="13"/>
      <c r="C741" s="13"/>
      <c r="D741" s="13"/>
      <c r="E741" s="13"/>
      <c r="F741" s="13"/>
      <c r="G741" s="13"/>
      <c r="H741" s="13"/>
      <c r="I741" s="13"/>
    </row>
    <row r="742">
      <c r="A742" s="13"/>
      <c r="B742" s="13"/>
      <c r="C742" s="13"/>
      <c r="D742" s="13"/>
      <c r="E742" s="13"/>
      <c r="F742" s="13"/>
      <c r="G742" s="13"/>
      <c r="H742" s="13"/>
      <c r="I742" s="13"/>
    </row>
    <row r="743">
      <c r="A743" s="13"/>
      <c r="B743" s="13"/>
      <c r="C743" s="13"/>
      <c r="D743" s="13"/>
      <c r="E743" s="13"/>
      <c r="F743" s="13"/>
      <c r="G743" s="13"/>
      <c r="H743" s="13"/>
      <c r="I743" s="13"/>
    </row>
    <row r="744">
      <c r="A744" s="13"/>
      <c r="B744" s="13"/>
      <c r="C744" s="13"/>
      <c r="D744" s="13"/>
      <c r="E744" s="13"/>
      <c r="F744" s="13"/>
      <c r="G744" s="13"/>
      <c r="H744" s="13"/>
      <c r="I744" s="13"/>
    </row>
    <row r="745">
      <c r="A745" s="13"/>
      <c r="B745" s="13"/>
      <c r="C745" s="13"/>
      <c r="D745" s="13"/>
      <c r="E745" s="13"/>
      <c r="F745" s="13"/>
      <c r="G745" s="13"/>
      <c r="H745" s="13"/>
      <c r="I745" s="13"/>
    </row>
    <row r="746">
      <c r="A746" s="13"/>
      <c r="B746" s="13"/>
      <c r="C746" s="13"/>
      <c r="D746" s="13"/>
      <c r="E746" s="13"/>
      <c r="F746" s="13"/>
      <c r="G746" s="13"/>
      <c r="H746" s="13"/>
      <c r="I746" s="13"/>
    </row>
    <row r="747">
      <c r="A747" s="13"/>
      <c r="B747" s="13"/>
      <c r="C747" s="13"/>
      <c r="D747" s="13"/>
      <c r="E747" s="13"/>
      <c r="F747" s="13"/>
      <c r="G747" s="13"/>
      <c r="H747" s="13"/>
      <c r="I747" s="13"/>
    </row>
    <row r="748">
      <c r="A748" s="13"/>
      <c r="B748" s="13"/>
      <c r="C748" s="13"/>
      <c r="D748" s="13"/>
      <c r="E748" s="13"/>
      <c r="F748" s="13"/>
      <c r="G748" s="13"/>
      <c r="H748" s="13"/>
      <c r="I748" s="13"/>
    </row>
    <row r="749">
      <c r="A749" s="13"/>
      <c r="B749" s="13"/>
      <c r="C749" s="13"/>
      <c r="D749" s="13"/>
      <c r="E749" s="13"/>
      <c r="F749" s="13"/>
      <c r="G749" s="13"/>
      <c r="H749" s="13"/>
      <c r="I749" s="13"/>
    </row>
    <row r="750">
      <c r="A750" s="13"/>
      <c r="B750" s="13"/>
      <c r="C750" s="13"/>
      <c r="D750" s="13"/>
      <c r="E750" s="13"/>
      <c r="F750" s="13"/>
      <c r="G750" s="13"/>
      <c r="H750" s="13"/>
      <c r="I750" s="13"/>
    </row>
    <row r="751">
      <c r="A751" s="13"/>
      <c r="B751" s="13"/>
      <c r="C751" s="13"/>
      <c r="D751" s="13"/>
      <c r="E751" s="13"/>
      <c r="F751" s="13"/>
      <c r="G751" s="13"/>
      <c r="H751" s="13"/>
      <c r="I751" s="13"/>
    </row>
    <row r="752">
      <c r="A752" s="13"/>
      <c r="B752" s="13"/>
      <c r="C752" s="13"/>
      <c r="D752" s="13"/>
      <c r="E752" s="13"/>
      <c r="F752" s="13"/>
      <c r="G752" s="13"/>
      <c r="H752" s="13"/>
      <c r="I752" s="13"/>
    </row>
    <row r="753">
      <c r="A753" s="13"/>
      <c r="B753" s="13"/>
      <c r="C753" s="13"/>
      <c r="D753" s="13"/>
      <c r="E753" s="13"/>
      <c r="F753" s="13"/>
      <c r="G753" s="13"/>
      <c r="H753" s="13"/>
      <c r="I753" s="13"/>
    </row>
    <row r="754">
      <c r="A754" s="13"/>
      <c r="B754" s="13"/>
      <c r="C754" s="13"/>
      <c r="D754" s="13"/>
      <c r="E754" s="13"/>
      <c r="F754" s="13"/>
      <c r="G754" s="13"/>
      <c r="H754" s="13"/>
      <c r="I754" s="13"/>
    </row>
    <row r="755">
      <c r="A755" s="13"/>
      <c r="B755" s="13"/>
      <c r="C755" s="13"/>
      <c r="D755" s="13"/>
      <c r="E755" s="13"/>
      <c r="F755" s="13"/>
      <c r="G755" s="13"/>
      <c r="H755" s="13"/>
      <c r="I755" s="13"/>
    </row>
    <row r="756">
      <c r="A756" s="13"/>
      <c r="B756" s="13"/>
      <c r="C756" s="13"/>
      <c r="D756" s="13"/>
      <c r="E756" s="13"/>
      <c r="F756" s="13"/>
      <c r="G756" s="13"/>
      <c r="H756" s="13"/>
      <c r="I756" s="13"/>
    </row>
    <row r="757">
      <c r="A757" s="13"/>
      <c r="B757" s="13"/>
      <c r="C757" s="13"/>
      <c r="D757" s="13"/>
      <c r="E757" s="13"/>
      <c r="F757" s="13"/>
      <c r="G757" s="13"/>
      <c r="H757" s="13"/>
      <c r="I757" s="13"/>
    </row>
    <row r="758">
      <c r="A758" s="13"/>
      <c r="B758" s="13"/>
      <c r="C758" s="13"/>
      <c r="D758" s="13"/>
      <c r="E758" s="13"/>
      <c r="F758" s="13"/>
      <c r="G758" s="13"/>
      <c r="H758" s="13"/>
      <c r="I758" s="13"/>
    </row>
    <row r="759">
      <c r="A759" s="13"/>
      <c r="B759" s="13"/>
      <c r="C759" s="13"/>
      <c r="D759" s="13"/>
      <c r="E759" s="13"/>
      <c r="F759" s="13"/>
      <c r="G759" s="13"/>
      <c r="H759" s="13"/>
      <c r="I759" s="13"/>
    </row>
    <row r="760">
      <c r="A760" s="13"/>
      <c r="B760" s="13"/>
      <c r="C760" s="13"/>
      <c r="D760" s="13"/>
      <c r="E760" s="13"/>
      <c r="F760" s="13"/>
      <c r="G760" s="13"/>
      <c r="H760" s="13"/>
      <c r="I760" s="13"/>
    </row>
    <row r="761">
      <c r="A761" s="13"/>
      <c r="B761" s="13"/>
      <c r="C761" s="13"/>
      <c r="D761" s="13"/>
      <c r="E761" s="13"/>
      <c r="F761" s="13"/>
      <c r="G761" s="13"/>
      <c r="H761" s="13"/>
      <c r="I761" s="13"/>
    </row>
    <row r="762">
      <c r="A762" s="13"/>
      <c r="B762" s="13"/>
      <c r="C762" s="13"/>
      <c r="D762" s="13"/>
      <c r="E762" s="13"/>
      <c r="F762" s="13"/>
      <c r="G762" s="13"/>
      <c r="H762" s="13"/>
      <c r="I762" s="13"/>
    </row>
    <row r="763">
      <c r="A763" s="13"/>
      <c r="B763" s="13"/>
      <c r="C763" s="13"/>
      <c r="D763" s="13"/>
      <c r="E763" s="13"/>
      <c r="F763" s="13"/>
      <c r="G763" s="13"/>
      <c r="H763" s="13"/>
      <c r="I763" s="13"/>
    </row>
    <row r="764">
      <c r="A764" s="13"/>
      <c r="B764" s="13"/>
      <c r="C764" s="13"/>
      <c r="D764" s="13"/>
      <c r="E764" s="13"/>
      <c r="F764" s="13"/>
      <c r="G764" s="13"/>
      <c r="H764" s="13"/>
      <c r="I764" s="13"/>
    </row>
    <row r="765">
      <c r="A765" s="13"/>
      <c r="B765" s="13"/>
      <c r="C765" s="13"/>
      <c r="D765" s="13"/>
      <c r="E765" s="13"/>
      <c r="F765" s="13"/>
      <c r="G765" s="13"/>
      <c r="H765" s="13"/>
      <c r="I765" s="13"/>
    </row>
    <row r="766">
      <c r="A766" s="13"/>
      <c r="B766" s="13"/>
      <c r="C766" s="13"/>
      <c r="D766" s="13"/>
      <c r="E766" s="13"/>
      <c r="F766" s="13"/>
      <c r="G766" s="13"/>
      <c r="H766" s="13"/>
      <c r="I766" s="13"/>
    </row>
    <row r="767">
      <c r="A767" s="13"/>
      <c r="B767" s="13"/>
      <c r="C767" s="13"/>
      <c r="D767" s="13"/>
      <c r="E767" s="13"/>
      <c r="F767" s="13"/>
      <c r="G767" s="13"/>
      <c r="H767" s="13"/>
      <c r="I767" s="13"/>
    </row>
    <row r="768">
      <c r="A768" s="13"/>
      <c r="B768" s="13"/>
      <c r="C768" s="13"/>
      <c r="D768" s="13"/>
      <c r="E768" s="13"/>
      <c r="F768" s="13"/>
      <c r="G768" s="13"/>
      <c r="H768" s="13"/>
      <c r="I768" s="13"/>
    </row>
    <row r="769">
      <c r="A769" s="13"/>
      <c r="B769" s="13"/>
      <c r="C769" s="13"/>
      <c r="D769" s="13"/>
      <c r="E769" s="13"/>
      <c r="F769" s="13"/>
      <c r="G769" s="13"/>
      <c r="H769" s="13"/>
      <c r="I769" s="13"/>
    </row>
    <row r="770">
      <c r="A770" s="13"/>
      <c r="B770" s="13"/>
      <c r="C770" s="13"/>
      <c r="D770" s="13"/>
      <c r="E770" s="13"/>
      <c r="F770" s="13"/>
      <c r="G770" s="13"/>
      <c r="H770" s="13"/>
      <c r="I770" s="13"/>
    </row>
    <row r="771">
      <c r="A771" s="13"/>
      <c r="B771" s="13"/>
      <c r="C771" s="13"/>
      <c r="D771" s="13"/>
      <c r="E771" s="13"/>
      <c r="F771" s="13"/>
      <c r="G771" s="13"/>
      <c r="H771" s="13"/>
      <c r="I771" s="13"/>
    </row>
    <row r="772">
      <c r="A772" s="13"/>
      <c r="B772" s="13"/>
      <c r="C772" s="13"/>
      <c r="D772" s="13"/>
      <c r="E772" s="13"/>
      <c r="F772" s="13"/>
      <c r="G772" s="13"/>
      <c r="H772" s="13"/>
      <c r="I772" s="13"/>
    </row>
    <row r="773">
      <c r="A773" s="13"/>
      <c r="B773" s="13"/>
      <c r="C773" s="13"/>
      <c r="D773" s="13"/>
      <c r="E773" s="13"/>
      <c r="F773" s="13"/>
      <c r="G773" s="13"/>
      <c r="H773" s="13"/>
      <c r="I773" s="13"/>
    </row>
    <row r="774">
      <c r="A774" s="13"/>
      <c r="B774" s="13"/>
      <c r="C774" s="13"/>
      <c r="D774" s="13"/>
      <c r="E774" s="13"/>
      <c r="F774" s="13"/>
      <c r="G774" s="13"/>
      <c r="H774" s="13"/>
      <c r="I774" s="13"/>
    </row>
    <row r="775">
      <c r="A775" s="13"/>
      <c r="B775" s="13"/>
      <c r="C775" s="13"/>
      <c r="D775" s="13"/>
      <c r="E775" s="13"/>
      <c r="F775" s="13"/>
      <c r="G775" s="13"/>
      <c r="H775" s="13"/>
      <c r="I775" s="13"/>
    </row>
    <row r="776">
      <c r="A776" s="13"/>
      <c r="B776" s="13"/>
      <c r="C776" s="13"/>
      <c r="D776" s="13"/>
      <c r="E776" s="13"/>
      <c r="F776" s="13"/>
      <c r="G776" s="13"/>
      <c r="H776" s="13"/>
      <c r="I776" s="13"/>
    </row>
    <row r="777">
      <c r="A777" s="13"/>
      <c r="B777" s="13"/>
      <c r="C777" s="13"/>
      <c r="D777" s="13"/>
      <c r="E777" s="13"/>
      <c r="F777" s="13"/>
      <c r="G777" s="13"/>
      <c r="H777" s="13"/>
      <c r="I777" s="13"/>
    </row>
    <row r="778">
      <c r="A778" s="13"/>
      <c r="B778" s="13"/>
      <c r="C778" s="13"/>
      <c r="D778" s="13"/>
      <c r="E778" s="13"/>
      <c r="F778" s="13"/>
      <c r="G778" s="13"/>
      <c r="H778" s="13"/>
      <c r="I778" s="13"/>
    </row>
    <row r="779">
      <c r="A779" s="13"/>
      <c r="B779" s="13"/>
      <c r="C779" s="13"/>
      <c r="D779" s="13"/>
      <c r="E779" s="13"/>
      <c r="F779" s="13"/>
      <c r="G779" s="13"/>
      <c r="H779" s="13"/>
      <c r="I779" s="13"/>
    </row>
    <row r="780">
      <c r="A780" s="13"/>
      <c r="B780" s="13"/>
      <c r="C780" s="13"/>
      <c r="D780" s="13"/>
      <c r="E780" s="13"/>
      <c r="F780" s="13"/>
      <c r="G780" s="13"/>
      <c r="H780" s="13"/>
      <c r="I780" s="13"/>
    </row>
    <row r="781">
      <c r="A781" s="13"/>
      <c r="B781" s="13"/>
      <c r="C781" s="13"/>
      <c r="D781" s="13"/>
      <c r="E781" s="13"/>
      <c r="F781" s="13"/>
      <c r="G781" s="13"/>
      <c r="H781" s="13"/>
      <c r="I781" s="13"/>
    </row>
    <row r="782">
      <c r="A782" s="13"/>
      <c r="B782" s="13"/>
      <c r="C782" s="13"/>
      <c r="D782" s="13"/>
      <c r="E782" s="13"/>
      <c r="F782" s="13"/>
      <c r="G782" s="13"/>
      <c r="H782" s="13"/>
      <c r="I782" s="13"/>
    </row>
    <row r="783">
      <c r="A783" s="13"/>
      <c r="B783" s="13"/>
      <c r="C783" s="13"/>
      <c r="D783" s="13"/>
      <c r="E783" s="13"/>
      <c r="F783" s="13"/>
      <c r="G783" s="13"/>
      <c r="H783" s="13"/>
      <c r="I783" s="13"/>
    </row>
    <row r="784">
      <c r="A784" s="13"/>
      <c r="B784" s="13"/>
      <c r="C784" s="13"/>
      <c r="D784" s="13"/>
      <c r="E784" s="13"/>
      <c r="F784" s="13"/>
      <c r="G784" s="13"/>
      <c r="H784" s="13"/>
      <c r="I784" s="13"/>
    </row>
    <row r="785">
      <c r="A785" s="13"/>
      <c r="B785" s="13"/>
      <c r="C785" s="13"/>
      <c r="D785" s="13"/>
      <c r="E785" s="13"/>
      <c r="F785" s="13"/>
      <c r="G785" s="13"/>
      <c r="H785" s="13"/>
      <c r="I785" s="13"/>
    </row>
    <row r="786">
      <c r="A786" s="13"/>
      <c r="B786" s="13"/>
      <c r="C786" s="13"/>
      <c r="D786" s="13"/>
      <c r="E786" s="13"/>
      <c r="F786" s="13"/>
      <c r="G786" s="13"/>
      <c r="H786" s="13"/>
      <c r="I786" s="13"/>
    </row>
    <row r="787">
      <c r="A787" s="13"/>
      <c r="B787" s="13"/>
      <c r="C787" s="13"/>
      <c r="D787" s="13"/>
      <c r="E787" s="13"/>
      <c r="F787" s="13"/>
      <c r="G787" s="13"/>
      <c r="H787" s="13"/>
      <c r="I787" s="13"/>
    </row>
    <row r="788">
      <c r="A788" s="13"/>
      <c r="B788" s="13"/>
      <c r="C788" s="13"/>
      <c r="D788" s="13"/>
      <c r="E788" s="13"/>
      <c r="F788" s="13"/>
      <c r="G788" s="13"/>
      <c r="H788" s="13"/>
      <c r="I788" s="13"/>
    </row>
    <row r="789">
      <c r="A789" s="13"/>
      <c r="B789" s="13"/>
      <c r="C789" s="13"/>
      <c r="D789" s="13"/>
      <c r="E789" s="13"/>
      <c r="F789" s="13"/>
      <c r="G789" s="13"/>
      <c r="H789" s="13"/>
      <c r="I789" s="13"/>
    </row>
    <row r="790">
      <c r="A790" s="13"/>
      <c r="B790" s="13"/>
      <c r="C790" s="13"/>
      <c r="D790" s="13"/>
      <c r="E790" s="13"/>
      <c r="F790" s="13"/>
      <c r="G790" s="13"/>
      <c r="H790" s="13"/>
      <c r="I790" s="13"/>
    </row>
    <row r="791">
      <c r="A791" s="13"/>
      <c r="B791" s="13"/>
      <c r="C791" s="13"/>
      <c r="D791" s="13"/>
      <c r="E791" s="13"/>
      <c r="F791" s="13"/>
      <c r="G791" s="13"/>
      <c r="H791" s="13"/>
      <c r="I791" s="13"/>
    </row>
    <row r="792">
      <c r="A792" s="13"/>
      <c r="B792" s="13"/>
      <c r="C792" s="13"/>
      <c r="D792" s="13"/>
      <c r="E792" s="13"/>
      <c r="F792" s="13"/>
      <c r="G792" s="13"/>
      <c r="H792" s="13"/>
      <c r="I792" s="13"/>
    </row>
    <row r="793">
      <c r="A793" s="13"/>
      <c r="B793" s="13"/>
      <c r="C793" s="13"/>
      <c r="D793" s="13"/>
      <c r="E793" s="13"/>
      <c r="F793" s="13"/>
      <c r="G793" s="13"/>
      <c r="H793" s="13"/>
      <c r="I793" s="13"/>
    </row>
    <row r="794">
      <c r="A794" s="13"/>
      <c r="B794" s="13"/>
      <c r="C794" s="13"/>
      <c r="D794" s="13"/>
      <c r="E794" s="13"/>
      <c r="F794" s="13"/>
      <c r="G794" s="13"/>
      <c r="H794" s="13"/>
      <c r="I794" s="13"/>
    </row>
    <row r="795">
      <c r="A795" s="13"/>
      <c r="B795" s="13"/>
      <c r="C795" s="13"/>
      <c r="D795" s="13"/>
      <c r="E795" s="13"/>
      <c r="F795" s="13"/>
      <c r="G795" s="13"/>
      <c r="H795" s="13"/>
      <c r="I795" s="13"/>
    </row>
    <row r="796">
      <c r="A796" s="13"/>
      <c r="B796" s="13"/>
      <c r="C796" s="13"/>
      <c r="D796" s="13"/>
      <c r="E796" s="13"/>
      <c r="F796" s="13"/>
      <c r="G796" s="13"/>
      <c r="H796" s="13"/>
      <c r="I796" s="13"/>
    </row>
    <row r="797">
      <c r="A797" s="13"/>
      <c r="B797" s="13"/>
      <c r="C797" s="13"/>
      <c r="D797" s="13"/>
      <c r="E797" s="13"/>
      <c r="F797" s="13"/>
      <c r="G797" s="13"/>
      <c r="H797" s="13"/>
      <c r="I797" s="13"/>
    </row>
    <row r="798">
      <c r="A798" s="13"/>
      <c r="B798" s="13"/>
      <c r="C798" s="13"/>
      <c r="D798" s="13"/>
      <c r="E798" s="13"/>
      <c r="F798" s="13"/>
      <c r="G798" s="13"/>
      <c r="H798" s="13"/>
      <c r="I798" s="13"/>
    </row>
    <row r="799">
      <c r="A799" s="13"/>
      <c r="B799" s="13"/>
      <c r="C799" s="13"/>
      <c r="D799" s="13"/>
      <c r="E799" s="13"/>
      <c r="F799" s="13"/>
      <c r="G799" s="13"/>
      <c r="H799" s="13"/>
      <c r="I799" s="13"/>
    </row>
    <row r="800">
      <c r="A800" s="13"/>
      <c r="B800" s="13"/>
      <c r="C800" s="13"/>
      <c r="D800" s="13"/>
      <c r="E800" s="13"/>
      <c r="F800" s="13"/>
      <c r="G800" s="13"/>
      <c r="H800" s="13"/>
      <c r="I800" s="13"/>
    </row>
    <row r="801">
      <c r="A801" s="13"/>
      <c r="B801" s="13"/>
      <c r="C801" s="13"/>
      <c r="D801" s="13"/>
      <c r="E801" s="13"/>
      <c r="F801" s="13"/>
      <c r="G801" s="13"/>
      <c r="H801" s="13"/>
      <c r="I801" s="13"/>
    </row>
    <row r="802">
      <c r="A802" s="13"/>
      <c r="B802" s="13"/>
      <c r="C802" s="13"/>
      <c r="D802" s="13"/>
      <c r="E802" s="13"/>
      <c r="F802" s="13"/>
      <c r="G802" s="13"/>
      <c r="H802" s="13"/>
      <c r="I802" s="13"/>
    </row>
    <row r="803">
      <c r="A803" s="13"/>
      <c r="B803" s="13"/>
      <c r="C803" s="13"/>
      <c r="D803" s="13"/>
      <c r="E803" s="13"/>
      <c r="F803" s="13"/>
      <c r="G803" s="13"/>
      <c r="H803" s="13"/>
      <c r="I803" s="13"/>
    </row>
    <row r="804">
      <c r="A804" s="13"/>
      <c r="B804" s="13"/>
      <c r="C804" s="13"/>
      <c r="D804" s="13"/>
      <c r="E804" s="13"/>
      <c r="F804" s="13"/>
      <c r="G804" s="13"/>
      <c r="H804" s="13"/>
      <c r="I804" s="13"/>
    </row>
    <row r="805">
      <c r="A805" s="13"/>
      <c r="B805" s="13"/>
      <c r="C805" s="13"/>
      <c r="D805" s="13"/>
      <c r="E805" s="13"/>
      <c r="F805" s="13"/>
      <c r="G805" s="13"/>
      <c r="H805" s="13"/>
      <c r="I805" s="13"/>
    </row>
    <row r="806">
      <c r="A806" s="13"/>
      <c r="B806" s="13"/>
      <c r="C806" s="13"/>
      <c r="D806" s="13"/>
      <c r="E806" s="13"/>
      <c r="F806" s="13"/>
      <c r="G806" s="13"/>
      <c r="H806" s="13"/>
      <c r="I806" s="13"/>
    </row>
    <row r="807">
      <c r="A807" s="13"/>
      <c r="B807" s="13"/>
      <c r="C807" s="13"/>
      <c r="D807" s="13"/>
      <c r="E807" s="13"/>
      <c r="F807" s="13"/>
      <c r="G807" s="13"/>
      <c r="H807" s="13"/>
      <c r="I807" s="13"/>
    </row>
    <row r="808">
      <c r="A808" s="13"/>
      <c r="B808" s="13"/>
      <c r="C808" s="13"/>
      <c r="D808" s="13"/>
      <c r="E808" s="13"/>
      <c r="F808" s="13"/>
      <c r="G808" s="13"/>
      <c r="H808" s="13"/>
      <c r="I808" s="13"/>
    </row>
    <row r="809">
      <c r="A809" s="13"/>
      <c r="B809" s="13"/>
      <c r="C809" s="13"/>
      <c r="D809" s="13"/>
      <c r="E809" s="13"/>
      <c r="F809" s="13"/>
      <c r="G809" s="13"/>
      <c r="H809" s="13"/>
      <c r="I809" s="13"/>
    </row>
    <row r="810">
      <c r="A810" s="13"/>
      <c r="B810" s="13"/>
      <c r="C810" s="13"/>
      <c r="D810" s="13"/>
      <c r="E810" s="13"/>
      <c r="F810" s="13"/>
      <c r="G810" s="13"/>
      <c r="H810" s="13"/>
      <c r="I810" s="13"/>
    </row>
    <row r="811">
      <c r="A811" s="13"/>
      <c r="B811" s="13"/>
      <c r="C811" s="13"/>
      <c r="D811" s="13"/>
      <c r="E811" s="13"/>
      <c r="F811" s="13"/>
      <c r="G811" s="13"/>
      <c r="H811" s="13"/>
      <c r="I811" s="13"/>
    </row>
    <row r="812">
      <c r="A812" s="13"/>
      <c r="B812" s="13"/>
      <c r="C812" s="13"/>
      <c r="D812" s="13"/>
      <c r="E812" s="13"/>
      <c r="F812" s="13"/>
      <c r="G812" s="13"/>
      <c r="H812" s="13"/>
      <c r="I812" s="13"/>
    </row>
    <row r="813">
      <c r="A813" s="13"/>
      <c r="B813" s="13"/>
      <c r="C813" s="13"/>
      <c r="D813" s="13"/>
      <c r="E813" s="13"/>
      <c r="F813" s="13"/>
      <c r="G813" s="13"/>
      <c r="H813" s="13"/>
      <c r="I813" s="13"/>
    </row>
    <row r="814">
      <c r="A814" s="13"/>
      <c r="B814" s="13"/>
      <c r="C814" s="13"/>
      <c r="D814" s="13"/>
      <c r="E814" s="13"/>
      <c r="F814" s="13"/>
      <c r="G814" s="13"/>
      <c r="H814" s="13"/>
      <c r="I814" s="13"/>
    </row>
    <row r="815">
      <c r="A815" s="13"/>
      <c r="B815" s="13"/>
      <c r="C815" s="13"/>
      <c r="D815" s="13"/>
      <c r="E815" s="13"/>
      <c r="F815" s="13"/>
      <c r="G815" s="13"/>
      <c r="H815" s="13"/>
      <c r="I815" s="13"/>
    </row>
    <row r="816">
      <c r="A816" s="13"/>
      <c r="B816" s="13"/>
      <c r="C816" s="13"/>
      <c r="D816" s="13"/>
      <c r="E816" s="13"/>
      <c r="F816" s="13"/>
      <c r="G816" s="13"/>
      <c r="H816" s="13"/>
      <c r="I816" s="13"/>
    </row>
    <row r="817">
      <c r="A817" s="13"/>
      <c r="B817" s="13"/>
      <c r="C817" s="13"/>
      <c r="D817" s="13"/>
      <c r="E817" s="13"/>
      <c r="F817" s="13"/>
      <c r="G817" s="13"/>
      <c r="H817" s="13"/>
      <c r="I817" s="13"/>
    </row>
    <row r="818">
      <c r="A818" s="13"/>
      <c r="B818" s="13"/>
      <c r="C818" s="13"/>
      <c r="D818" s="13"/>
      <c r="E818" s="13"/>
      <c r="F818" s="13"/>
      <c r="G818" s="13"/>
      <c r="H818" s="13"/>
      <c r="I818" s="13"/>
    </row>
    <row r="819">
      <c r="A819" s="13"/>
      <c r="B819" s="13"/>
      <c r="C819" s="13"/>
      <c r="D819" s="13"/>
      <c r="E819" s="13"/>
      <c r="F819" s="13"/>
      <c r="G819" s="13"/>
      <c r="H819" s="13"/>
      <c r="I819" s="13"/>
    </row>
    <row r="820">
      <c r="A820" s="13"/>
      <c r="B820" s="13"/>
      <c r="C820" s="13"/>
      <c r="D820" s="13"/>
      <c r="E820" s="13"/>
      <c r="F820" s="13"/>
      <c r="G820" s="13"/>
      <c r="H820" s="13"/>
      <c r="I820" s="13"/>
    </row>
    <row r="821">
      <c r="A821" s="13"/>
      <c r="B821" s="13"/>
      <c r="C821" s="13"/>
      <c r="D821" s="13"/>
      <c r="E821" s="13"/>
      <c r="F821" s="13"/>
      <c r="G821" s="13"/>
      <c r="H821" s="13"/>
      <c r="I821" s="13"/>
    </row>
    <row r="822">
      <c r="A822" s="13"/>
      <c r="B822" s="13"/>
      <c r="C822" s="13"/>
      <c r="D822" s="13"/>
      <c r="E822" s="13"/>
      <c r="F822" s="13"/>
      <c r="G822" s="13"/>
      <c r="H822" s="13"/>
      <c r="I822" s="13"/>
    </row>
    <row r="823">
      <c r="A823" s="13"/>
      <c r="B823" s="13"/>
      <c r="C823" s="13"/>
      <c r="D823" s="13"/>
      <c r="E823" s="13"/>
      <c r="F823" s="13"/>
      <c r="G823" s="13"/>
      <c r="H823" s="13"/>
      <c r="I823" s="13"/>
    </row>
    <row r="824">
      <c r="A824" s="13"/>
      <c r="B824" s="13"/>
      <c r="C824" s="13"/>
      <c r="D824" s="13"/>
      <c r="E824" s="13"/>
      <c r="F824" s="13"/>
      <c r="G824" s="13"/>
      <c r="H824" s="13"/>
      <c r="I824" s="13"/>
    </row>
    <row r="825">
      <c r="A825" s="13"/>
      <c r="B825" s="13"/>
      <c r="C825" s="13"/>
      <c r="D825" s="13"/>
      <c r="E825" s="13"/>
      <c r="F825" s="13"/>
      <c r="G825" s="13"/>
      <c r="H825" s="13"/>
      <c r="I825" s="13"/>
    </row>
    <row r="826">
      <c r="A826" s="13"/>
      <c r="B826" s="13"/>
      <c r="C826" s="13"/>
      <c r="D826" s="13"/>
      <c r="E826" s="13"/>
      <c r="F826" s="13"/>
      <c r="G826" s="13"/>
      <c r="H826" s="13"/>
      <c r="I826" s="13"/>
    </row>
    <row r="827">
      <c r="A827" s="13"/>
      <c r="B827" s="13"/>
      <c r="C827" s="13"/>
      <c r="D827" s="13"/>
      <c r="E827" s="13"/>
      <c r="F827" s="13"/>
      <c r="G827" s="13"/>
      <c r="H827" s="13"/>
      <c r="I827" s="13"/>
    </row>
    <row r="828">
      <c r="A828" s="13"/>
      <c r="B828" s="13"/>
      <c r="C828" s="13"/>
      <c r="D828" s="13"/>
      <c r="E828" s="13"/>
      <c r="F828" s="13"/>
      <c r="G828" s="13"/>
      <c r="H828" s="13"/>
      <c r="I828" s="13"/>
    </row>
    <row r="829">
      <c r="A829" s="13"/>
      <c r="B829" s="13"/>
      <c r="C829" s="13"/>
      <c r="D829" s="13"/>
      <c r="E829" s="13"/>
      <c r="F829" s="13"/>
      <c r="G829" s="13"/>
      <c r="H829" s="13"/>
      <c r="I829" s="13"/>
    </row>
    <row r="830">
      <c r="A830" s="13"/>
      <c r="B830" s="13"/>
      <c r="C830" s="13"/>
      <c r="D830" s="13"/>
      <c r="E830" s="13"/>
      <c r="F830" s="13"/>
      <c r="G830" s="13"/>
      <c r="H830" s="13"/>
      <c r="I830" s="13"/>
    </row>
    <row r="831">
      <c r="A831" s="13"/>
      <c r="B831" s="13"/>
      <c r="C831" s="13"/>
      <c r="D831" s="13"/>
      <c r="E831" s="13"/>
      <c r="F831" s="13"/>
      <c r="G831" s="13"/>
      <c r="H831" s="13"/>
      <c r="I831" s="13"/>
    </row>
    <row r="832">
      <c r="A832" s="13"/>
      <c r="B832" s="13"/>
      <c r="C832" s="13"/>
      <c r="D832" s="13"/>
      <c r="E832" s="13"/>
      <c r="F832" s="13"/>
      <c r="G832" s="13"/>
      <c r="H832" s="13"/>
      <c r="I832" s="13"/>
    </row>
    <row r="833">
      <c r="A833" s="13"/>
      <c r="B833" s="13"/>
      <c r="C833" s="13"/>
      <c r="D833" s="13"/>
      <c r="E833" s="13"/>
      <c r="F833" s="13"/>
      <c r="G833" s="13"/>
      <c r="H833" s="13"/>
      <c r="I833" s="13"/>
    </row>
    <row r="834">
      <c r="A834" s="13"/>
      <c r="B834" s="13"/>
      <c r="C834" s="13"/>
      <c r="D834" s="13"/>
      <c r="E834" s="13"/>
      <c r="F834" s="13"/>
      <c r="G834" s="13"/>
      <c r="H834" s="13"/>
      <c r="I834" s="13"/>
    </row>
    <row r="835">
      <c r="A835" s="13"/>
      <c r="B835" s="13"/>
      <c r="C835" s="13"/>
      <c r="D835" s="13"/>
      <c r="E835" s="13"/>
      <c r="F835" s="13"/>
      <c r="G835" s="13"/>
      <c r="H835" s="13"/>
      <c r="I835" s="13"/>
    </row>
    <row r="836">
      <c r="A836" s="13"/>
      <c r="B836" s="13"/>
      <c r="C836" s="13"/>
      <c r="D836" s="13"/>
      <c r="E836" s="13"/>
      <c r="F836" s="13"/>
      <c r="G836" s="13"/>
      <c r="H836" s="13"/>
      <c r="I836" s="13"/>
    </row>
    <row r="837">
      <c r="A837" s="13"/>
      <c r="B837" s="13"/>
      <c r="C837" s="13"/>
      <c r="D837" s="13"/>
      <c r="E837" s="13"/>
      <c r="F837" s="13"/>
      <c r="G837" s="13"/>
      <c r="H837" s="13"/>
      <c r="I837" s="13"/>
    </row>
    <row r="838">
      <c r="A838" s="13"/>
      <c r="B838" s="13"/>
      <c r="C838" s="13"/>
      <c r="D838" s="13"/>
      <c r="E838" s="13"/>
      <c r="F838" s="13"/>
      <c r="G838" s="13"/>
      <c r="H838" s="13"/>
      <c r="I838" s="13"/>
    </row>
    <row r="839">
      <c r="A839" s="13"/>
      <c r="B839" s="13"/>
      <c r="C839" s="13"/>
      <c r="D839" s="13"/>
      <c r="E839" s="13"/>
      <c r="F839" s="13"/>
      <c r="G839" s="13"/>
      <c r="H839" s="13"/>
      <c r="I839" s="13"/>
    </row>
    <row r="840">
      <c r="A840" s="13"/>
      <c r="B840" s="13"/>
      <c r="C840" s="13"/>
      <c r="D840" s="13"/>
      <c r="E840" s="13"/>
      <c r="F840" s="13"/>
      <c r="G840" s="13"/>
      <c r="H840" s="13"/>
      <c r="I840" s="13"/>
    </row>
    <row r="841">
      <c r="A841" s="13"/>
      <c r="B841" s="13"/>
      <c r="C841" s="13"/>
      <c r="D841" s="13"/>
      <c r="E841" s="13"/>
      <c r="F841" s="13"/>
      <c r="G841" s="13"/>
      <c r="H841" s="13"/>
      <c r="I841" s="13"/>
    </row>
    <row r="842">
      <c r="A842" s="13"/>
      <c r="B842" s="13"/>
      <c r="C842" s="13"/>
      <c r="D842" s="13"/>
      <c r="E842" s="13"/>
      <c r="F842" s="13"/>
      <c r="G842" s="13"/>
      <c r="H842" s="13"/>
      <c r="I842" s="13"/>
    </row>
    <row r="843">
      <c r="A843" s="13"/>
      <c r="B843" s="13"/>
      <c r="C843" s="13"/>
      <c r="D843" s="13"/>
      <c r="E843" s="13"/>
      <c r="F843" s="13"/>
      <c r="G843" s="13"/>
      <c r="H843" s="13"/>
      <c r="I843" s="13"/>
    </row>
    <row r="844">
      <c r="A844" s="13"/>
      <c r="B844" s="13"/>
      <c r="C844" s="13"/>
      <c r="D844" s="13"/>
      <c r="E844" s="13"/>
      <c r="F844" s="13"/>
      <c r="G844" s="13"/>
      <c r="H844" s="13"/>
      <c r="I844" s="13"/>
    </row>
    <row r="845">
      <c r="A845" s="13"/>
      <c r="B845" s="13"/>
      <c r="C845" s="13"/>
      <c r="D845" s="13"/>
      <c r="E845" s="13"/>
      <c r="F845" s="13"/>
      <c r="G845" s="13"/>
      <c r="H845" s="13"/>
      <c r="I845" s="13"/>
    </row>
    <row r="846">
      <c r="A846" s="13"/>
      <c r="B846" s="13"/>
      <c r="C846" s="13"/>
      <c r="D846" s="13"/>
      <c r="E846" s="13"/>
      <c r="F846" s="13"/>
      <c r="G846" s="13"/>
      <c r="H846" s="13"/>
      <c r="I846" s="13"/>
    </row>
    <row r="847">
      <c r="A847" s="13"/>
      <c r="B847" s="13"/>
      <c r="C847" s="13"/>
      <c r="D847" s="13"/>
      <c r="E847" s="13"/>
      <c r="F847" s="13"/>
      <c r="G847" s="13"/>
      <c r="H847" s="13"/>
      <c r="I847" s="13"/>
    </row>
    <row r="848">
      <c r="A848" s="13"/>
      <c r="B848" s="13"/>
      <c r="C848" s="13"/>
      <c r="D848" s="13"/>
      <c r="E848" s="13"/>
      <c r="F848" s="13"/>
      <c r="G848" s="13"/>
      <c r="H848" s="13"/>
      <c r="I848" s="13"/>
    </row>
    <row r="849">
      <c r="A849" s="13"/>
      <c r="B849" s="13"/>
      <c r="C849" s="13"/>
      <c r="D849" s="13"/>
      <c r="E849" s="13"/>
      <c r="F849" s="13"/>
      <c r="G849" s="13"/>
      <c r="H849" s="13"/>
      <c r="I849" s="13"/>
    </row>
    <row r="850">
      <c r="A850" s="13"/>
      <c r="B850" s="13"/>
      <c r="C850" s="13"/>
      <c r="D850" s="13"/>
      <c r="E850" s="13"/>
      <c r="F850" s="13"/>
      <c r="G850" s="13"/>
      <c r="H850" s="13"/>
      <c r="I850" s="13"/>
    </row>
    <row r="851">
      <c r="A851" s="13"/>
      <c r="B851" s="13"/>
      <c r="C851" s="13"/>
      <c r="D851" s="13"/>
      <c r="E851" s="13"/>
      <c r="F851" s="13"/>
      <c r="G851" s="13"/>
      <c r="H851" s="13"/>
      <c r="I851" s="13"/>
    </row>
    <row r="852">
      <c r="A852" s="13"/>
      <c r="B852" s="13"/>
      <c r="C852" s="13"/>
      <c r="D852" s="13"/>
      <c r="E852" s="13"/>
      <c r="F852" s="13"/>
      <c r="G852" s="13"/>
      <c r="H852" s="13"/>
      <c r="I852" s="13"/>
    </row>
    <row r="853">
      <c r="A853" s="13"/>
      <c r="B853" s="13"/>
      <c r="C853" s="13"/>
      <c r="D853" s="13"/>
      <c r="E853" s="13"/>
      <c r="F853" s="13"/>
      <c r="G853" s="13"/>
      <c r="H853" s="13"/>
      <c r="I853" s="13"/>
    </row>
    <row r="854">
      <c r="A854" s="13"/>
      <c r="B854" s="13"/>
      <c r="C854" s="13"/>
      <c r="D854" s="13"/>
      <c r="E854" s="13"/>
      <c r="F854" s="13"/>
      <c r="G854" s="13"/>
      <c r="H854" s="13"/>
      <c r="I854" s="13"/>
    </row>
    <row r="855">
      <c r="A855" s="13"/>
      <c r="B855" s="13"/>
      <c r="C855" s="13"/>
      <c r="D855" s="13"/>
      <c r="E855" s="13"/>
      <c r="F855" s="13"/>
      <c r="G855" s="13"/>
      <c r="H855" s="13"/>
      <c r="I855" s="13"/>
    </row>
    <row r="856">
      <c r="A856" s="13"/>
      <c r="B856" s="13"/>
      <c r="C856" s="13"/>
      <c r="D856" s="13"/>
      <c r="E856" s="13"/>
      <c r="F856" s="13"/>
      <c r="G856" s="13"/>
      <c r="H856" s="13"/>
      <c r="I856" s="13"/>
    </row>
    <row r="857">
      <c r="A857" s="13"/>
      <c r="B857" s="13"/>
      <c r="C857" s="13"/>
      <c r="D857" s="13"/>
      <c r="E857" s="13"/>
      <c r="F857" s="13"/>
      <c r="G857" s="13"/>
      <c r="H857" s="13"/>
      <c r="I857" s="13"/>
    </row>
    <row r="858">
      <c r="A858" s="13"/>
      <c r="B858" s="13"/>
      <c r="C858" s="13"/>
      <c r="D858" s="13"/>
      <c r="E858" s="13"/>
      <c r="F858" s="13"/>
      <c r="G858" s="13"/>
      <c r="H858" s="13"/>
      <c r="I858" s="13"/>
    </row>
    <row r="859">
      <c r="A859" s="13"/>
      <c r="B859" s="13"/>
      <c r="C859" s="13"/>
      <c r="D859" s="13"/>
      <c r="E859" s="13"/>
      <c r="F859" s="13"/>
      <c r="G859" s="13"/>
      <c r="H859" s="13"/>
      <c r="I859" s="13"/>
    </row>
    <row r="860">
      <c r="A860" s="13"/>
      <c r="B860" s="13"/>
      <c r="C860" s="13"/>
      <c r="D860" s="13"/>
      <c r="E860" s="13"/>
      <c r="F860" s="13"/>
      <c r="G860" s="13"/>
      <c r="H860" s="13"/>
      <c r="I860" s="13"/>
    </row>
    <row r="861">
      <c r="A861" s="13"/>
      <c r="B861" s="13"/>
      <c r="C861" s="13"/>
      <c r="D861" s="13"/>
      <c r="E861" s="13"/>
      <c r="F861" s="13"/>
      <c r="G861" s="13"/>
      <c r="H861" s="13"/>
      <c r="I861" s="13"/>
    </row>
    <row r="862">
      <c r="A862" s="13"/>
      <c r="B862" s="13"/>
      <c r="C862" s="13"/>
      <c r="D862" s="13"/>
      <c r="E862" s="13"/>
      <c r="F862" s="13"/>
      <c r="G862" s="13"/>
      <c r="H862" s="13"/>
      <c r="I862" s="13"/>
    </row>
    <row r="863">
      <c r="A863" s="13"/>
      <c r="B863" s="13"/>
      <c r="C863" s="13"/>
      <c r="D863" s="13"/>
      <c r="E863" s="13"/>
      <c r="F863" s="13"/>
      <c r="G863" s="13"/>
      <c r="H863" s="13"/>
      <c r="I863" s="13"/>
    </row>
    <row r="864">
      <c r="A864" s="13"/>
      <c r="B864" s="13"/>
      <c r="C864" s="13"/>
      <c r="D864" s="13"/>
      <c r="E864" s="13"/>
      <c r="F864" s="13"/>
      <c r="G864" s="13"/>
      <c r="H864" s="13"/>
      <c r="I864" s="13"/>
    </row>
    <row r="865">
      <c r="A865" s="13"/>
      <c r="B865" s="13"/>
      <c r="C865" s="13"/>
      <c r="D865" s="13"/>
      <c r="E865" s="13"/>
      <c r="F865" s="13"/>
      <c r="G865" s="13"/>
      <c r="H865" s="13"/>
      <c r="I865" s="13"/>
    </row>
    <row r="866">
      <c r="A866" s="13"/>
      <c r="B866" s="13"/>
      <c r="C866" s="13"/>
      <c r="D866" s="13"/>
      <c r="E866" s="13"/>
      <c r="F866" s="13"/>
      <c r="G866" s="13"/>
      <c r="H866" s="13"/>
      <c r="I866" s="13"/>
    </row>
    <row r="867">
      <c r="A867" s="13"/>
      <c r="B867" s="13"/>
      <c r="C867" s="13"/>
      <c r="D867" s="13"/>
      <c r="E867" s="13"/>
      <c r="F867" s="13"/>
      <c r="G867" s="13"/>
      <c r="H867" s="13"/>
      <c r="I867" s="13"/>
    </row>
    <row r="868">
      <c r="A868" s="13"/>
      <c r="B868" s="13"/>
      <c r="C868" s="13"/>
      <c r="D868" s="13"/>
      <c r="E868" s="13"/>
      <c r="F868" s="13"/>
      <c r="G868" s="13"/>
      <c r="H868" s="13"/>
      <c r="I868" s="13"/>
    </row>
    <row r="869">
      <c r="A869" s="13"/>
      <c r="B869" s="13"/>
      <c r="C869" s="13"/>
      <c r="D869" s="13"/>
      <c r="E869" s="13"/>
      <c r="F869" s="13"/>
      <c r="G869" s="13"/>
      <c r="H869" s="13"/>
      <c r="I869" s="13"/>
    </row>
    <row r="870">
      <c r="A870" s="13"/>
      <c r="B870" s="13"/>
      <c r="C870" s="13"/>
      <c r="D870" s="13"/>
      <c r="E870" s="13"/>
      <c r="F870" s="13"/>
      <c r="G870" s="13"/>
      <c r="H870" s="13"/>
      <c r="I870" s="13"/>
    </row>
    <row r="871">
      <c r="A871" s="13"/>
      <c r="B871" s="13"/>
      <c r="C871" s="13"/>
      <c r="D871" s="13"/>
      <c r="E871" s="13"/>
      <c r="F871" s="13"/>
      <c r="G871" s="13"/>
      <c r="H871" s="13"/>
      <c r="I871" s="13"/>
    </row>
    <row r="872">
      <c r="A872" s="13"/>
      <c r="B872" s="13"/>
      <c r="C872" s="13"/>
      <c r="D872" s="13"/>
      <c r="E872" s="13"/>
      <c r="F872" s="13"/>
      <c r="G872" s="13"/>
      <c r="H872" s="13"/>
      <c r="I872" s="13"/>
    </row>
    <row r="873">
      <c r="A873" s="13"/>
      <c r="B873" s="13"/>
      <c r="C873" s="13"/>
      <c r="D873" s="13"/>
      <c r="E873" s="13"/>
      <c r="F873" s="13"/>
      <c r="G873" s="13"/>
      <c r="H873" s="13"/>
      <c r="I873" s="13"/>
    </row>
    <row r="874">
      <c r="A874" s="13"/>
      <c r="B874" s="13"/>
      <c r="C874" s="13"/>
      <c r="D874" s="13"/>
      <c r="E874" s="13"/>
      <c r="F874" s="13"/>
      <c r="G874" s="13"/>
      <c r="H874" s="13"/>
      <c r="I874" s="13"/>
    </row>
    <row r="875">
      <c r="A875" s="13"/>
      <c r="B875" s="13"/>
      <c r="C875" s="13"/>
      <c r="D875" s="13"/>
      <c r="E875" s="13"/>
      <c r="F875" s="13"/>
      <c r="G875" s="13"/>
      <c r="H875" s="13"/>
      <c r="I875" s="13"/>
    </row>
    <row r="876">
      <c r="A876" s="13"/>
      <c r="B876" s="13"/>
      <c r="C876" s="13"/>
      <c r="D876" s="13"/>
      <c r="E876" s="13"/>
      <c r="F876" s="13"/>
      <c r="G876" s="13"/>
      <c r="H876" s="13"/>
      <c r="I876" s="13"/>
    </row>
    <row r="877">
      <c r="A877" s="13"/>
      <c r="B877" s="13"/>
      <c r="C877" s="13"/>
      <c r="D877" s="13"/>
      <c r="E877" s="13"/>
      <c r="F877" s="13"/>
      <c r="G877" s="13"/>
      <c r="H877" s="13"/>
      <c r="I877" s="13"/>
    </row>
    <row r="878">
      <c r="A878" s="13"/>
      <c r="B878" s="13"/>
      <c r="C878" s="13"/>
      <c r="D878" s="13"/>
      <c r="E878" s="13"/>
      <c r="F878" s="13"/>
      <c r="G878" s="13"/>
      <c r="H878" s="13"/>
      <c r="I878" s="13"/>
    </row>
    <row r="879">
      <c r="A879" s="13"/>
      <c r="B879" s="13"/>
      <c r="C879" s="13"/>
      <c r="D879" s="13"/>
      <c r="E879" s="13"/>
      <c r="F879" s="13"/>
      <c r="G879" s="13"/>
      <c r="H879" s="13"/>
      <c r="I879" s="13"/>
    </row>
    <row r="880">
      <c r="A880" s="13"/>
      <c r="B880" s="13"/>
      <c r="C880" s="13"/>
      <c r="D880" s="13"/>
      <c r="E880" s="13"/>
      <c r="F880" s="13"/>
      <c r="G880" s="13"/>
      <c r="H880" s="13"/>
      <c r="I880" s="13"/>
    </row>
    <row r="881">
      <c r="A881" s="13"/>
      <c r="B881" s="13"/>
      <c r="C881" s="13"/>
      <c r="D881" s="13"/>
      <c r="E881" s="13"/>
      <c r="F881" s="13"/>
      <c r="G881" s="13"/>
      <c r="H881" s="13"/>
      <c r="I881" s="13"/>
    </row>
    <row r="882">
      <c r="A882" s="13"/>
      <c r="B882" s="13"/>
      <c r="C882" s="13"/>
      <c r="D882" s="13"/>
      <c r="E882" s="13"/>
      <c r="F882" s="13"/>
      <c r="G882" s="13"/>
      <c r="H882" s="13"/>
      <c r="I882" s="13"/>
    </row>
    <row r="883">
      <c r="A883" s="13"/>
      <c r="B883" s="13"/>
      <c r="C883" s="13"/>
      <c r="D883" s="13"/>
      <c r="E883" s="13"/>
      <c r="F883" s="13"/>
      <c r="G883" s="13"/>
      <c r="H883" s="13"/>
      <c r="I883" s="13"/>
    </row>
    <row r="884">
      <c r="A884" s="13"/>
      <c r="B884" s="13"/>
      <c r="C884" s="13"/>
      <c r="D884" s="13"/>
      <c r="E884" s="13"/>
      <c r="F884" s="13"/>
      <c r="G884" s="13"/>
      <c r="H884" s="13"/>
      <c r="I884" s="13"/>
    </row>
    <row r="885">
      <c r="A885" s="13"/>
      <c r="B885" s="13"/>
      <c r="C885" s="13"/>
      <c r="D885" s="13"/>
      <c r="E885" s="13"/>
      <c r="F885" s="13"/>
      <c r="G885" s="13"/>
      <c r="H885" s="13"/>
      <c r="I885" s="13"/>
    </row>
    <row r="886">
      <c r="A886" s="13"/>
      <c r="B886" s="13"/>
      <c r="C886" s="13"/>
      <c r="D886" s="13"/>
      <c r="E886" s="13"/>
      <c r="F886" s="13"/>
      <c r="G886" s="13"/>
      <c r="H886" s="13"/>
      <c r="I886" s="13"/>
    </row>
    <row r="887">
      <c r="A887" s="13"/>
      <c r="B887" s="13"/>
      <c r="C887" s="13"/>
      <c r="D887" s="13"/>
      <c r="E887" s="13"/>
      <c r="F887" s="13"/>
      <c r="G887" s="13"/>
      <c r="H887" s="13"/>
      <c r="I887" s="13"/>
    </row>
    <row r="888">
      <c r="A888" s="13"/>
      <c r="B888" s="13"/>
      <c r="C888" s="13"/>
      <c r="D888" s="13"/>
      <c r="E888" s="13"/>
      <c r="F888" s="13"/>
      <c r="G888" s="13"/>
      <c r="H888" s="13"/>
      <c r="I888" s="13"/>
    </row>
    <row r="889">
      <c r="A889" s="13"/>
      <c r="B889" s="13"/>
      <c r="C889" s="13"/>
      <c r="D889" s="13"/>
      <c r="E889" s="13"/>
      <c r="F889" s="13"/>
      <c r="G889" s="13"/>
      <c r="H889" s="13"/>
      <c r="I889" s="13"/>
    </row>
    <row r="890">
      <c r="A890" s="13"/>
      <c r="B890" s="13"/>
      <c r="C890" s="13"/>
      <c r="D890" s="13"/>
      <c r="E890" s="13"/>
      <c r="F890" s="13"/>
      <c r="G890" s="13"/>
      <c r="H890" s="13"/>
      <c r="I890" s="13"/>
    </row>
    <row r="891">
      <c r="A891" s="13"/>
      <c r="B891" s="13"/>
      <c r="C891" s="13"/>
      <c r="D891" s="13"/>
      <c r="E891" s="13"/>
      <c r="F891" s="13"/>
      <c r="G891" s="13"/>
      <c r="H891" s="13"/>
      <c r="I891" s="13"/>
    </row>
    <row r="892">
      <c r="A892" s="13"/>
      <c r="B892" s="13"/>
      <c r="C892" s="13"/>
      <c r="D892" s="13"/>
      <c r="E892" s="13"/>
      <c r="F892" s="13"/>
      <c r="G892" s="13"/>
      <c r="H892" s="13"/>
      <c r="I892" s="13"/>
    </row>
    <row r="893">
      <c r="A893" s="13"/>
      <c r="B893" s="13"/>
      <c r="C893" s="13"/>
      <c r="D893" s="13"/>
      <c r="E893" s="13"/>
      <c r="F893" s="13"/>
      <c r="G893" s="13"/>
      <c r="H893" s="13"/>
      <c r="I893" s="13"/>
    </row>
    <row r="894">
      <c r="A894" s="13"/>
      <c r="B894" s="13"/>
      <c r="C894" s="13"/>
      <c r="D894" s="13"/>
      <c r="E894" s="13"/>
      <c r="F894" s="13"/>
      <c r="G894" s="13"/>
      <c r="H894" s="13"/>
      <c r="I894" s="13"/>
    </row>
    <row r="895">
      <c r="A895" s="13"/>
      <c r="B895" s="13"/>
      <c r="C895" s="13"/>
      <c r="D895" s="13"/>
      <c r="E895" s="13"/>
      <c r="F895" s="13"/>
      <c r="G895" s="13"/>
      <c r="H895" s="13"/>
      <c r="I895" s="13"/>
    </row>
    <row r="896">
      <c r="A896" s="13"/>
      <c r="B896" s="13"/>
      <c r="C896" s="13"/>
      <c r="D896" s="13"/>
      <c r="E896" s="13"/>
      <c r="F896" s="13"/>
      <c r="G896" s="13"/>
      <c r="H896" s="13"/>
      <c r="I896" s="13"/>
    </row>
    <row r="897">
      <c r="A897" s="13"/>
      <c r="B897" s="13"/>
      <c r="C897" s="13"/>
      <c r="D897" s="13"/>
      <c r="E897" s="13"/>
      <c r="F897" s="13"/>
      <c r="G897" s="13"/>
      <c r="H897" s="13"/>
      <c r="I897" s="13"/>
    </row>
    <row r="898">
      <c r="A898" s="13"/>
      <c r="B898" s="13"/>
      <c r="C898" s="13"/>
      <c r="D898" s="13"/>
      <c r="E898" s="13"/>
      <c r="F898" s="13"/>
      <c r="G898" s="13"/>
      <c r="H898" s="13"/>
      <c r="I898" s="13"/>
    </row>
    <row r="899">
      <c r="A899" s="13"/>
      <c r="B899" s="13"/>
      <c r="C899" s="13"/>
      <c r="D899" s="13"/>
      <c r="E899" s="13"/>
      <c r="F899" s="13"/>
      <c r="G899" s="13"/>
      <c r="H899" s="13"/>
      <c r="I899" s="13"/>
    </row>
    <row r="900">
      <c r="A900" s="13"/>
      <c r="B900" s="13"/>
      <c r="C900" s="13"/>
      <c r="D900" s="13"/>
      <c r="E900" s="13"/>
      <c r="F900" s="13"/>
      <c r="G900" s="13"/>
      <c r="H900" s="13"/>
      <c r="I900" s="13"/>
    </row>
    <row r="901">
      <c r="A901" s="13"/>
      <c r="B901" s="13"/>
      <c r="C901" s="13"/>
      <c r="D901" s="13"/>
      <c r="E901" s="13"/>
      <c r="F901" s="13"/>
      <c r="G901" s="13"/>
      <c r="H901" s="13"/>
      <c r="I901" s="13"/>
    </row>
    <row r="902">
      <c r="A902" s="13"/>
      <c r="B902" s="13"/>
      <c r="C902" s="13"/>
      <c r="D902" s="13"/>
      <c r="E902" s="13"/>
      <c r="F902" s="13"/>
      <c r="G902" s="13"/>
      <c r="H902" s="13"/>
      <c r="I902" s="13"/>
    </row>
    <row r="903">
      <c r="A903" s="13"/>
      <c r="B903" s="13"/>
      <c r="C903" s="13"/>
      <c r="D903" s="13"/>
      <c r="E903" s="13"/>
      <c r="F903" s="13"/>
      <c r="G903" s="13"/>
      <c r="H903" s="13"/>
      <c r="I903" s="13"/>
    </row>
    <row r="904">
      <c r="A904" s="13"/>
      <c r="B904" s="13"/>
      <c r="C904" s="13"/>
      <c r="D904" s="13"/>
      <c r="E904" s="13"/>
      <c r="F904" s="13"/>
      <c r="G904" s="13"/>
      <c r="H904" s="13"/>
      <c r="I904" s="13"/>
    </row>
    <row r="905">
      <c r="A905" s="13"/>
      <c r="B905" s="13"/>
      <c r="C905" s="13"/>
      <c r="D905" s="13"/>
      <c r="E905" s="13"/>
      <c r="F905" s="13"/>
      <c r="G905" s="13"/>
      <c r="H905" s="13"/>
      <c r="I905" s="13"/>
    </row>
    <row r="906">
      <c r="A906" s="13"/>
      <c r="B906" s="13"/>
      <c r="C906" s="13"/>
      <c r="D906" s="13"/>
      <c r="E906" s="13"/>
      <c r="F906" s="13"/>
      <c r="G906" s="13"/>
      <c r="H906" s="13"/>
      <c r="I906" s="13"/>
    </row>
    <row r="907">
      <c r="A907" s="13"/>
      <c r="B907" s="13"/>
      <c r="C907" s="13"/>
      <c r="D907" s="13"/>
      <c r="E907" s="13"/>
      <c r="F907" s="13"/>
      <c r="G907" s="13"/>
      <c r="H907" s="13"/>
      <c r="I907" s="13"/>
    </row>
    <row r="908">
      <c r="A908" s="13"/>
      <c r="B908" s="13"/>
      <c r="C908" s="13"/>
      <c r="D908" s="13"/>
      <c r="E908" s="13"/>
      <c r="F908" s="13"/>
      <c r="G908" s="13"/>
      <c r="H908" s="13"/>
      <c r="I908" s="13"/>
    </row>
    <row r="909">
      <c r="A909" s="13"/>
      <c r="B909" s="13"/>
      <c r="C909" s="13"/>
      <c r="D909" s="13"/>
      <c r="E909" s="13"/>
      <c r="F909" s="13"/>
      <c r="G909" s="13"/>
      <c r="H909" s="13"/>
      <c r="I909" s="13"/>
    </row>
    <row r="910">
      <c r="A910" s="13"/>
      <c r="B910" s="13"/>
      <c r="C910" s="13"/>
      <c r="D910" s="13"/>
      <c r="E910" s="13"/>
      <c r="F910" s="13"/>
      <c r="G910" s="13"/>
      <c r="H910" s="13"/>
      <c r="I910" s="13"/>
    </row>
    <row r="911">
      <c r="A911" s="13"/>
      <c r="B911" s="13"/>
      <c r="C911" s="13"/>
      <c r="D911" s="13"/>
      <c r="E911" s="13"/>
      <c r="F911" s="13"/>
      <c r="G911" s="13"/>
      <c r="H911" s="13"/>
      <c r="I911" s="13"/>
    </row>
    <row r="912">
      <c r="A912" s="13"/>
      <c r="B912" s="13"/>
      <c r="C912" s="13"/>
      <c r="D912" s="13"/>
      <c r="E912" s="13"/>
      <c r="F912" s="13"/>
      <c r="G912" s="13"/>
      <c r="H912" s="13"/>
      <c r="I912" s="13"/>
    </row>
    <row r="913">
      <c r="A913" s="13"/>
      <c r="B913" s="13"/>
      <c r="C913" s="13"/>
      <c r="D913" s="13"/>
      <c r="E913" s="13"/>
      <c r="F913" s="13"/>
      <c r="G913" s="13"/>
      <c r="H913" s="13"/>
      <c r="I913" s="13"/>
    </row>
    <row r="914">
      <c r="A914" s="13"/>
      <c r="B914" s="13"/>
      <c r="C914" s="13"/>
      <c r="D914" s="13"/>
      <c r="E914" s="13"/>
      <c r="F914" s="13"/>
      <c r="G914" s="13"/>
      <c r="H914" s="13"/>
      <c r="I914" s="13"/>
    </row>
    <row r="915">
      <c r="A915" s="13"/>
      <c r="B915" s="13"/>
      <c r="C915" s="13"/>
      <c r="D915" s="13"/>
      <c r="E915" s="13"/>
      <c r="F915" s="13"/>
      <c r="G915" s="13"/>
      <c r="H915" s="13"/>
      <c r="I915" s="13"/>
    </row>
    <row r="916">
      <c r="A916" s="13"/>
      <c r="B916" s="13"/>
      <c r="C916" s="13"/>
      <c r="D916" s="13"/>
      <c r="E916" s="13"/>
      <c r="F916" s="13"/>
      <c r="G916" s="13"/>
      <c r="H916" s="13"/>
      <c r="I916" s="13"/>
    </row>
    <row r="917">
      <c r="A917" s="13"/>
      <c r="B917" s="13"/>
      <c r="C917" s="13"/>
      <c r="D917" s="13"/>
      <c r="E917" s="13"/>
      <c r="F917" s="13"/>
      <c r="G917" s="13"/>
      <c r="H917" s="13"/>
      <c r="I917" s="13"/>
    </row>
    <row r="918">
      <c r="A918" s="13"/>
      <c r="B918" s="13"/>
      <c r="C918" s="13"/>
      <c r="D918" s="13"/>
      <c r="E918" s="13"/>
      <c r="F918" s="13"/>
      <c r="G918" s="13"/>
      <c r="H918" s="13"/>
      <c r="I918" s="13"/>
    </row>
    <row r="919">
      <c r="A919" s="13"/>
      <c r="B919" s="13"/>
      <c r="C919" s="13"/>
      <c r="D919" s="13"/>
      <c r="E919" s="13"/>
      <c r="F919" s="13"/>
      <c r="G919" s="13"/>
      <c r="H919" s="13"/>
      <c r="I919" s="13"/>
    </row>
    <row r="920">
      <c r="A920" s="13"/>
      <c r="B920" s="13"/>
      <c r="C920" s="13"/>
      <c r="D920" s="13"/>
      <c r="E920" s="13"/>
      <c r="F920" s="13"/>
      <c r="G920" s="13"/>
      <c r="H920" s="13"/>
      <c r="I920" s="13"/>
    </row>
    <row r="921">
      <c r="A921" s="13"/>
      <c r="B921" s="13"/>
      <c r="C921" s="13"/>
      <c r="D921" s="13"/>
      <c r="E921" s="13"/>
      <c r="F921" s="13"/>
      <c r="G921" s="13"/>
      <c r="H921" s="13"/>
      <c r="I921" s="13"/>
    </row>
    <row r="922">
      <c r="A922" s="13"/>
      <c r="B922" s="13"/>
      <c r="C922" s="13"/>
      <c r="D922" s="13"/>
      <c r="E922" s="13"/>
      <c r="F922" s="13"/>
      <c r="G922" s="13"/>
      <c r="H922" s="13"/>
      <c r="I922" s="13"/>
    </row>
    <row r="923">
      <c r="A923" s="13"/>
      <c r="B923" s="13"/>
      <c r="C923" s="13"/>
      <c r="D923" s="13"/>
      <c r="E923" s="13"/>
      <c r="F923" s="13"/>
      <c r="G923" s="13"/>
      <c r="H923" s="13"/>
      <c r="I923" s="13"/>
    </row>
    <row r="924">
      <c r="A924" s="13"/>
      <c r="B924" s="13"/>
      <c r="C924" s="13"/>
      <c r="D924" s="13"/>
      <c r="E924" s="13"/>
      <c r="F924" s="13"/>
      <c r="G924" s="13"/>
      <c r="H924" s="13"/>
      <c r="I924" s="13"/>
    </row>
    <row r="925">
      <c r="A925" s="13"/>
      <c r="B925" s="13"/>
      <c r="C925" s="13"/>
      <c r="D925" s="13"/>
      <c r="E925" s="13"/>
      <c r="F925" s="13"/>
      <c r="G925" s="13"/>
      <c r="H925" s="13"/>
      <c r="I925" s="13"/>
    </row>
    <row r="926">
      <c r="A926" s="13"/>
      <c r="B926" s="13"/>
      <c r="C926" s="13"/>
      <c r="D926" s="13"/>
      <c r="E926" s="13"/>
      <c r="F926" s="13"/>
      <c r="G926" s="13"/>
      <c r="H926" s="13"/>
      <c r="I926" s="13"/>
    </row>
    <row r="927">
      <c r="A927" s="13"/>
      <c r="B927" s="13"/>
      <c r="C927" s="13"/>
      <c r="D927" s="13"/>
      <c r="E927" s="13"/>
      <c r="F927" s="13"/>
      <c r="G927" s="13"/>
      <c r="H927" s="13"/>
      <c r="I927" s="13"/>
    </row>
    <row r="928">
      <c r="A928" s="13"/>
      <c r="B928" s="13"/>
      <c r="C928" s="13"/>
      <c r="D928" s="13"/>
      <c r="E928" s="13"/>
      <c r="F928" s="13"/>
      <c r="G928" s="13"/>
      <c r="H928" s="13"/>
      <c r="I928" s="13"/>
    </row>
    <row r="929">
      <c r="A929" s="13"/>
      <c r="B929" s="13"/>
      <c r="C929" s="13"/>
      <c r="D929" s="13"/>
      <c r="E929" s="13"/>
      <c r="F929" s="13"/>
      <c r="G929" s="13"/>
      <c r="H929" s="13"/>
      <c r="I929" s="13"/>
    </row>
    <row r="930">
      <c r="A930" s="13"/>
      <c r="B930" s="13"/>
      <c r="C930" s="13"/>
      <c r="D930" s="13"/>
      <c r="E930" s="13"/>
      <c r="F930" s="13"/>
      <c r="G930" s="13"/>
      <c r="H930" s="13"/>
      <c r="I930" s="13"/>
    </row>
    <row r="931">
      <c r="A931" s="13"/>
      <c r="B931" s="13"/>
      <c r="C931" s="13"/>
      <c r="D931" s="13"/>
      <c r="E931" s="13"/>
      <c r="F931" s="13"/>
      <c r="G931" s="13"/>
      <c r="H931" s="13"/>
      <c r="I931" s="13"/>
    </row>
    <row r="932">
      <c r="A932" s="13"/>
      <c r="B932" s="13"/>
      <c r="C932" s="13"/>
      <c r="D932" s="13"/>
      <c r="E932" s="13"/>
      <c r="F932" s="13"/>
      <c r="G932" s="13"/>
      <c r="H932" s="13"/>
      <c r="I932" s="13"/>
    </row>
    <row r="933">
      <c r="A933" s="13"/>
      <c r="B933" s="13"/>
      <c r="C933" s="13"/>
      <c r="D933" s="13"/>
      <c r="E933" s="13"/>
      <c r="F933" s="13"/>
      <c r="G933" s="13"/>
      <c r="H933" s="13"/>
      <c r="I933" s="13"/>
    </row>
    <row r="934">
      <c r="A934" s="13"/>
      <c r="B934" s="13"/>
      <c r="C934" s="13"/>
      <c r="D934" s="13"/>
      <c r="E934" s="13"/>
      <c r="F934" s="13"/>
      <c r="G934" s="13"/>
      <c r="H934" s="13"/>
      <c r="I934" s="13"/>
    </row>
    <row r="935">
      <c r="A935" s="13"/>
      <c r="B935" s="13"/>
      <c r="C935" s="13"/>
      <c r="D935" s="13"/>
      <c r="E935" s="13"/>
      <c r="F935" s="13"/>
      <c r="G935" s="13"/>
      <c r="H935" s="13"/>
      <c r="I935" s="13"/>
    </row>
    <row r="936">
      <c r="A936" s="13"/>
      <c r="B936" s="13"/>
      <c r="C936" s="13"/>
      <c r="D936" s="13"/>
      <c r="E936" s="13"/>
      <c r="F936" s="13"/>
      <c r="G936" s="13"/>
      <c r="H936" s="13"/>
      <c r="I936" s="13"/>
    </row>
    <row r="937">
      <c r="A937" s="13"/>
      <c r="B937" s="13"/>
      <c r="C937" s="13"/>
      <c r="D937" s="13"/>
      <c r="E937" s="13"/>
      <c r="F937" s="13"/>
      <c r="G937" s="13"/>
      <c r="H937" s="13"/>
      <c r="I937" s="13"/>
    </row>
    <row r="938">
      <c r="A938" s="13"/>
      <c r="B938" s="13"/>
      <c r="C938" s="13"/>
      <c r="D938" s="13"/>
      <c r="E938" s="13"/>
      <c r="F938" s="13"/>
      <c r="G938" s="13"/>
      <c r="H938" s="13"/>
      <c r="I938" s="13"/>
    </row>
    <row r="939">
      <c r="A939" s="13"/>
      <c r="B939" s="13"/>
      <c r="C939" s="13"/>
      <c r="D939" s="13"/>
      <c r="E939" s="13"/>
      <c r="F939" s="13"/>
      <c r="G939" s="13"/>
      <c r="H939" s="13"/>
      <c r="I939" s="13"/>
    </row>
    <row r="940">
      <c r="A940" s="13"/>
      <c r="B940" s="13"/>
      <c r="C940" s="13"/>
      <c r="D940" s="13"/>
      <c r="E940" s="13"/>
      <c r="F940" s="13"/>
      <c r="G940" s="13"/>
      <c r="H940" s="13"/>
      <c r="I940" s="13"/>
    </row>
    <row r="941">
      <c r="A941" s="13"/>
      <c r="B941" s="13"/>
      <c r="C941" s="13"/>
      <c r="D941" s="13"/>
      <c r="E941" s="13"/>
      <c r="F941" s="13"/>
      <c r="G941" s="13"/>
      <c r="H941" s="13"/>
      <c r="I941" s="13"/>
    </row>
    <row r="942">
      <c r="A942" s="13"/>
      <c r="B942" s="13"/>
      <c r="C942" s="13"/>
      <c r="D942" s="13"/>
      <c r="E942" s="13"/>
      <c r="F942" s="13"/>
      <c r="G942" s="13"/>
      <c r="H942" s="13"/>
      <c r="I942" s="13"/>
    </row>
    <row r="943">
      <c r="A943" s="13"/>
      <c r="B943" s="13"/>
      <c r="C943" s="13"/>
      <c r="D943" s="13"/>
      <c r="E943" s="13"/>
      <c r="F943" s="13"/>
      <c r="G943" s="13"/>
      <c r="H943" s="13"/>
      <c r="I943" s="13"/>
    </row>
    <row r="944">
      <c r="A944" s="13"/>
      <c r="B944" s="13"/>
      <c r="C944" s="13"/>
      <c r="D944" s="13"/>
      <c r="E944" s="13"/>
      <c r="F944" s="13"/>
      <c r="G944" s="13"/>
      <c r="H944" s="13"/>
      <c r="I944" s="13"/>
    </row>
    <row r="945">
      <c r="A945" s="13"/>
      <c r="B945" s="13"/>
      <c r="C945" s="13"/>
      <c r="D945" s="13"/>
      <c r="E945" s="13"/>
      <c r="F945" s="13"/>
      <c r="G945" s="13"/>
      <c r="H945" s="13"/>
      <c r="I945" s="13"/>
    </row>
    <row r="946">
      <c r="A946" s="13"/>
      <c r="B946" s="13"/>
      <c r="C946" s="13"/>
      <c r="D946" s="13"/>
      <c r="E946" s="13"/>
      <c r="F946" s="13"/>
      <c r="G946" s="13"/>
      <c r="H946" s="13"/>
      <c r="I946" s="13"/>
    </row>
    <row r="947">
      <c r="A947" s="13"/>
      <c r="B947" s="13"/>
      <c r="C947" s="13"/>
      <c r="D947" s="13"/>
      <c r="E947" s="13"/>
      <c r="F947" s="13"/>
      <c r="G947" s="13"/>
      <c r="H947" s="13"/>
      <c r="I947" s="13"/>
    </row>
    <row r="948">
      <c r="A948" s="13"/>
      <c r="B948" s="13"/>
      <c r="C948" s="13"/>
      <c r="D948" s="13"/>
      <c r="E948" s="13"/>
      <c r="F948" s="13"/>
      <c r="G948" s="13"/>
      <c r="H948" s="13"/>
      <c r="I948" s="13"/>
    </row>
    <row r="949">
      <c r="A949" s="13"/>
      <c r="B949" s="13"/>
      <c r="C949" s="13"/>
      <c r="D949" s="13"/>
      <c r="E949" s="13"/>
      <c r="F949" s="13"/>
      <c r="G949" s="13"/>
      <c r="H949" s="13"/>
      <c r="I949" s="13"/>
    </row>
    <row r="950">
      <c r="A950" s="13"/>
      <c r="B950" s="13"/>
      <c r="C950" s="13"/>
      <c r="D950" s="13"/>
      <c r="E950" s="13"/>
      <c r="F950" s="13"/>
      <c r="G950" s="13"/>
      <c r="H950" s="13"/>
      <c r="I950" s="13"/>
    </row>
    <row r="951">
      <c r="A951" s="13"/>
      <c r="B951" s="13"/>
      <c r="C951" s="13"/>
      <c r="D951" s="13"/>
      <c r="E951" s="13"/>
      <c r="F951" s="13"/>
      <c r="G951" s="13"/>
      <c r="H951" s="13"/>
      <c r="I951" s="13"/>
    </row>
    <row r="952">
      <c r="A952" s="13"/>
      <c r="B952" s="13"/>
      <c r="C952" s="13"/>
      <c r="D952" s="13"/>
      <c r="E952" s="13"/>
      <c r="F952" s="13"/>
      <c r="G952" s="13"/>
      <c r="H952" s="13"/>
      <c r="I952" s="13"/>
    </row>
    <row r="953">
      <c r="A953" s="13"/>
      <c r="B953" s="13"/>
      <c r="C953" s="13"/>
      <c r="D953" s="13"/>
      <c r="E953" s="13"/>
      <c r="F953" s="13"/>
      <c r="G953" s="13"/>
      <c r="H953" s="13"/>
      <c r="I953" s="13"/>
    </row>
    <row r="954">
      <c r="A954" s="13"/>
      <c r="B954" s="13"/>
      <c r="C954" s="13"/>
      <c r="D954" s="13"/>
      <c r="E954" s="13"/>
      <c r="F954" s="13"/>
      <c r="G954" s="13"/>
      <c r="H954" s="13"/>
      <c r="I954" s="13"/>
    </row>
    <row r="955">
      <c r="A955" s="13"/>
      <c r="B955" s="13"/>
      <c r="C955" s="13"/>
      <c r="D955" s="13"/>
      <c r="E955" s="13"/>
      <c r="F955" s="13"/>
      <c r="G955" s="13"/>
      <c r="H955" s="13"/>
      <c r="I955" s="13"/>
    </row>
    <row r="956">
      <c r="A956" s="13"/>
      <c r="B956" s="13"/>
      <c r="C956" s="13"/>
      <c r="D956" s="13"/>
      <c r="E956" s="13"/>
      <c r="F956" s="13"/>
      <c r="G956" s="13"/>
      <c r="H956" s="13"/>
      <c r="I956" s="13"/>
    </row>
    <row r="957">
      <c r="A957" s="13"/>
      <c r="B957" s="13"/>
      <c r="C957" s="13"/>
      <c r="D957" s="13"/>
      <c r="E957" s="13"/>
      <c r="F957" s="13"/>
      <c r="G957" s="13"/>
      <c r="H957" s="13"/>
      <c r="I957" s="13"/>
    </row>
    <row r="958">
      <c r="A958" s="13"/>
      <c r="B958" s="13"/>
      <c r="C958" s="13"/>
      <c r="D958" s="13"/>
      <c r="E958" s="13"/>
      <c r="F958" s="13"/>
      <c r="G958" s="13"/>
      <c r="H958" s="13"/>
      <c r="I958" s="13"/>
    </row>
    <row r="959">
      <c r="A959" s="13"/>
      <c r="B959" s="13"/>
      <c r="C959" s="13"/>
      <c r="D959" s="13"/>
      <c r="E959" s="13"/>
      <c r="F959" s="13"/>
      <c r="G959" s="13"/>
      <c r="H959" s="13"/>
      <c r="I959" s="13"/>
    </row>
    <row r="960">
      <c r="A960" s="13"/>
      <c r="B960" s="13"/>
      <c r="C960" s="13"/>
      <c r="D960" s="13"/>
      <c r="E960" s="13"/>
      <c r="F960" s="13"/>
      <c r="G960" s="13"/>
      <c r="H960" s="13"/>
      <c r="I960" s="13"/>
    </row>
    <row r="961">
      <c r="A961" s="13"/>
      <c r="B961" s="13"/>
      <c r="C961" s="13"/>
      <c r="D961" s="13"/>
      <c r="E961" s="13"/>
      <c r="F961" s="13"/>
      <c r="G961" s="13"/>
      <c r="H961" s="13"/>
      <c r="I961" s="13"/>
    </row>
    <row r="962">
      <c r="A962" s="13"/>
      <c r="B962" s="13"/>
      <c r="C962" s="13"/>
      <c r="D962" s="13"/>
      <c r="E962" s="13"/>
      <c r="F962" s="13"/>
      <c r="G962" s="13"/>
      <c r="H962" s="13"/>
      <c r="I962" s="13"/>
    </row>
    <row r="963">
      <c r="A963" s="13"/>
      <c r="B963" s="13"/>
      <c r="C963" s="13"/>
      <c r="D963" s="13"/>
      <c r="E963" s="13"/>
      <c r="F963" s="13"/>
      <c r="G963" s="13"/>
      <c r="H963" s="13"/>
      <c r="I963" s="13"/>
    </row>
    <row r="964">
      <c r="A964" s="13"/>
      <c r="B964" s="13"/>
      <c r="C964" s="13"/>
      <c r="D964" s="13"/>
      <c r="E964" s="13"/>
      <c r="F964" s="13"/>
      <c r="G964" s="13"/>
      <c r="H964" s="13"/>
      <c r="I964" s="13"/>
    </row>
    <row r="965">
      <c r="A965" s="13"/>
      <c r="B965" s="13"/>
      <c r="C965" s="13"/>
      <c r="D965" s="13"/>
      <c r="E965" s="13"/>
      <c r="F965" s="13"/>
      <c r="G965" s="13"/>
      <c r="H965" s="13"/>
      <c r="I965" s="13"/>
    </row>
    <row r="966">
      <c r="A966" s="13"/>
      <c r="B966" s="13"/>
      <c r="C966" s="13"/>
      <c r="D966" s="13"/>
      <c r="E966" s="13"/>
      <c r="F966" s="13"/>
      <c r="G966" s="13"/>
      <c r="H966" s="13"/>
      <c r="I966" s="13"/>
    </row>
    <row r="967">
      <c r="A967" s="13"/>
      <c r="B967" s="13"/>
      <c r="C967" s="13"/>
      <c r="D967" s="13"/>
      <c r="E967" s="13"/>
      <c r="F967" s="13"/>
      <c r="G967" s="13"/>
      <c r="H967" s="13"/>
      <c r="I967" s="13"/>
    </row>
    <row r="968">
      <c r="A968" s="13"/>
      <c r="B968" s="13"/>
      <c r="C968" s="13"/>
      <c r="D968" s="13"/>
      <c r="E968" s="13"/>
      <c r="F968" s="13"/>
      <c r="G968" s="13"/>
      <c r="H968" s="13"/>
      <c r="I968" s="13"/>
    </row>
    <row r="969">
      <c r="A969" s="13"/>
      <c r="B969" s="13"/>
      <c r="C969" s="13"/>
      <c r="D969" s="13"/>
      <c r="E969" s="13"/>
      <c r="F969" s="13"/>
      <c r="G969" s="13"/>
      <c r="H969" s="13"/>
      <c r="I969" s="13"/>
    </row>
    <row r="970">
      <c r="A970" s="13"/>
      <c r="B970" s="13"/>
      <c r="C970" s="13"/>
      <c r="D970" s="13"/>
      <c r="E970" s="13"/>
      <c r="F970" s="13"/>
      <c r="G970" s="13"/>
      <c r="H970" s="13"/>
      <c r="I970" s="13"/>
    </row>
    <row r="971">
      <c r="A971" s="13"/>
      <c r="B971" s="13"/>
      <c r="C971" s="13"/>
      <c r="D971" s="13"/>
      <c r="E971" s="13"/>
      <c r="F971" s="13"/>
      <c r="G971" s="13"/>
      <c r="H971" s="13"/>
      <c r="I971" s="13"/>
    </row>
    <row r="972">
      <c r="A972" s="13"/>
      <c r="B972" s="13"/>
      <c r="C972" s="13"/>
      <c r="D972" s="13"/>
      <c r="E972" s="13"/>
      <c r="F972" s="13"/>
      <c r="G972" s="13"/>
      <c r="H972" s="13"/>
      <c r="I972" s="13"/>
    </row>
    <row r="973">
      <c r="A973" s="13"/>
      <c r="B973" s="13"/>
      <c r="C973" s="13"/>
      <c r="D973" s="13"/>
      <c r="E973" s="13"/>
      <c r="F973" s="13"/>
      <c r="G973" s="13"/>
      <c r="H973" s="13"/>
      <c r="I973" s="13"/>
    </row>
    <row r="974">
      <c r="A974" s="13"/>
      <c r="B974" s="13"/>
      <c r="C974" s="13"/>
      <c r="D974" s="13"/>
      <c r="E974" s="13"/>
      <c r="F974" s="13"/>
      <c r="G974" s="13"/>
      <c r="H974" s="13"/>
      <c r="I974" s="13"/>
    </row>
    <row r="975">
      <c r="A975" s="13"/>
      <c r="B975" s="13"/>
      <c r="C975" s="13"/>
      <c r="D975" s="13"/>
      <c r="E975" s="13"/>
      <c r="F975" s="13"/>
      <c r="G975" s="13"/>
      <c r="H975" s="13"/>
      <c r="I975" s="13"/>
    </row>
    <row r="976">
      <c r="A976" s="13"/>
      <c r="B976" s="13"/>
      <c r="C976" s="13"/>
      <c r="D976" s="13"/>
      <c r="E976" s="13"/>
      <c r="F976" s="13"/>
      <c r="G976" s="13"/>
      <c r="H976" s="13"/>
      <c r="I976" s="13"/>
    </row>
    <row r="977">
      <c r="A977" s="13"/>
      <c r="B977" s="13"/>
      <c r="C977" s="13"/>
      <c r="D977" s="13"/>
      <c r="E977" s="13"/>
      <c r="F977" s="13"/>
      <c r="G977" s="13"/>
      <c r="H977" s="13"/>
      <c r="I977" s="13"/>
    </row>
    <row r="978">
      <c r="A978" s="13"/>
      <c r="B978" s="13"/>
      <c r="C978" s="13"/>
      <c r="D978" s="13"/>
      <c r="E978" s="13"/>
      <c r="F978" s="13"/>
      <c r="G978" s="13"/>
      <c r="H978" s="13"/>
      <c r="I978" s="13"/>
    </row>
    <row r="979">
      <c r="A979" s="13"/>
      <c r="B979" s="13"/>
      <c r="C979" s="13"/>
      <c r="D979" s="13"/>
      <c r="E979" s="13"/>
      <c r="F979" s="13"/>
      <c r="G979" s="13"/>
      <c r="H979" s="13"/>
      <c r="I979" s="13"/>
    </row>
    <row r="980">
      <c r="A980" s="13"/>
      <c r="B980" s="13"/>
      <c r="C980" s="13"/>
      <c r="D980" s="13"/>
      <c r="E980" s="13"/>
      <c r="F980" s="13"/>
      <c r="G980" s="13"/>
      <c r="H980" s="13"/>
      <c r="I980" s="13"/>
    </row>
    <row r="981">
      <c r="A981" s="13"/>
      <c r="B981" s="13"/>
      <c r="C981" s="13"/>
      <c r="D981" s="13"/>
      <c r="E981" s="13"/>
      <c r="F981" s="13"/>
      <c r="G981" s="13"/>
      <c r="H981" s="13"/>
      <c r="I981" s="13"/>
    </row>
    <row r="982">
      <c r="A982" s="13"/>
      <c r="B982" s="13"/>
      <c r="C982" s="13"/>
      <c r="D982" s="13"/>
      <c r="E982" s="13"/>
      <c r="F982" s="13"/>
      <c r="G982" s="13"/>
      <c r="H982" s="13"/>
      <c r="I982" s="13"/>
    </row>
    <row r="983">
      <c r="A983" s="13"/>
      <c r="B983" s="13"/>
      <c r="C983" s="13"/>
      <c r="D983" s="13"/>
      <c r="E983" s="13"/>
      <c r="F983" s="13"/>
      <c r="G983" s="13"/>
      <c r="H983" s="13"/>
      <c r="I983" s="13"/>
    </row>
    <row r="984">
      <c r="A984" s="13"/>
      <c r="B984" s="13"/>
      <c r="C984" s="13"/>
      <c r="D984" s="13"/>
      <c r="E984" s="13"/>
      <c r="F984" s="13"/>
      <c r="G984" s="13"/>
      <c r="H984" s="13"/>
      <c r="I984" s="13"/>
    </row>
    <row r="985">
      <c r="A985" s="13"/>
      <c r="B985" s="13"/>
      <c r="C985" s="13"/>
      <c r="D985" s="13"/>
      <c r="E985" s="13"/>
      <c r="F985" s="13"/>
      <c r="G985" s="13"/>
      <c r="H985" s="13"/>
      <c r="I985" s="13"/>
    </row>
    <row r="986">
      <c r="A986" s="13"/>
      <c r="B986" s="13"/>
      <c r="C986" s="13"/>
      <c r="D986" s="13"/>
      <c r="E986" s="13"/>
      <c r="F986" s="13"/>
      <c r="G986" s="13"/>
      <c r="H986" s="13"/>
      <c r="I986" s="13"/>
    </row>
    <row r="987">
      <c r="A987" s="13"/>
      <c r="B987" s="13"/>
      <c r="C987" s="13"/>
      <c r="D987" s="13"/>
      <c r="E987" s="13"/>
      <c r="F987" s="13"/>
      <c r="G987" s="13"/>
      <c r="H987" s="13"/>
      <c r="I987" s="13"/>
    </row>
    <row r="988">
      <c r="A988" s="13"/>
      <c r="B988" s="13"/>
      <c r="C988" s="13"/>
      <c r="D988" s="13"/>
      <c r="E988" s="13"/>
      <c r="F988" s="13"/>
      <c r="G988" s="13"/>
      <c r="H988" s="13"/>
      <c r="I988" s="13"/>
    </row>
    <row r="989">
      <c r="A989" s="13"/>
      <c r="B989" s="13"/>
      <c r="C989" s="13"/>
      <c r="D989" s="13"/>
      <c r="E989" s="13"/>
      <c r="F989" s="13"/>
      <c r="G989" s="13"/>
      <c r="H989" s="13"/>
      <c r="I989" s="13"/>
    </row>
    <row r="990">
      <c r="A990" s="13"/>
      <c r="B990" s="13"/>
      <c r="C990" s="13"/>
      <c r="D990" s="13"/>
      <c r="E990" s="13"/>
      <c r="F990" s="13"/>
      <c r="G990" s="13"/>
      <c r="H990" s="13"/>
      <c r="I990" s="13"/>
    </row>
    <row r="991">
      <c r="A991" s="13"/>
      <c r="B991" s="13"/>
      <c r="C991" s="13"/>
      <c r="D991" s="13"/>
      <c r="E991" s="13"/>
      <c r="F991" s="13"/>
      <c r="G991" s="13"/>
      <c r="H991" s="13"/>
      <c r="I991" s="13"/>
    </row>
    <row r="992">
      <c r="A992" s="13"/>
      <c r="B992" s="13"/>
      <c r="C992" s="13"/>
      <c r="D992" s="13"/>
      <c r="E992" s="13"/>
      <c r="F992" s="13"/>
      <c r="G992" s="13"/>
      <c r="H992" s="13"/>
      <c r="I992" s="13"/>
    </row>
    <row r="993">
      <c r="A993" s="13"/>
      <c r="B993" s="13"/>
      <c r="C993" s="13"/>
      <c r="D993" s="13"/>
      <c r="E993" s="13"/>
      <c r="F993" s="13"/>
      <c r="G993" s="13"/>
      <c r="H993" s="13"/>
      <c r="I993" s="13"/>
    </row>
    <row r="994">
      <c r="A994" s="13"/>
      <c r="B994" s="13"/>
      <c r="C994" s="13"/>
      <c r="D994" s="13"/>
      <c r="E994" s="13"/>
      <c r="F994" s="13"/>
      <c r="G994" s="13"/>
      <c r="H994" s="13"/>
      <c r="I994" s="13"/>
    </row>
    <row r="995">
      <c r="A995" s="13"/>
      <c r="B995" s="13"/>
      <c r="C995" s="13"/>
      <c r="D995" s="13"/>
      <c r="E995" s="13"/>
      <c r="F995" s="13"/>
      <c r="G995" s="13"/>
      <c r="H995" s="13"/>
      <c r="I995" s="13"/>
    </row>
    <row r="996">
      <c r="A996" s="13"/>
      <c r="B996" s="13"/>
      <c r="C996" s="13"/>
      <c r="D996" s="13"/>
      <c r="E996" s="13"/>
      <c r="F996" s="13"/>
      <c r="G996" s="13"/>
      <c r="H996" s="13"/>
      <c r="I996" s="13"/>
    </row>
    <row r="997">
      <c r="A997" s="13"/>
      <c r="B997" s="13"/>
      <c r="C997" s="13"/>
      <c r="D997" s="13"/>
      <c r="E997" s="13"/>
      <c r="F997" s="13"/>
      <c r="G997" s="13"/>
      <c r="H997" s="13"/>
      <c r="I997" s="13"/>
    </row>
    <row r="998">
      <c r="A998" s="13"/>
      <c r="B998" s="13"/>
      <c r="C998" s="13"/>
      <c r="D998" s="13"/>
      <c r="E998" s="13"/>
      <c r="F998" s="13"/>
      <c r="G998" s="13"/>
      <c r="H998" s="13"/>
      <c r="I998" s="13"/>
    </row>
    <row r="999">
      <c r="A999" s="13"/>
      <c r="B999" s="13"/>
      <c r="C999" s="13"/>
      <c r="D999" s="13"/>
      <c r="E999" s="13"/>
      <c r="F999" s="13"/>
      <c r="G999" s="13"/>
      <c r="H999" s="13"/>
      <c r="I999" s="13"/>
    </row>
    <row r="1000">
      <c r="A1000" s="13"/>
      <c r="B1000" s="13"/>
      <c r="C1000" s="13"/>
      <c r="D1000" s="13"/>
      <c r="E1000" s="13"/>
      <c r="F1000" s="13"/>
      <c r="G1000" s="13"/>
      <c r="H1000" s="13"/>
      <c r="I1000" s="13"/>
    </row>
    <row r="1001">
      <c r="A1001" s="13"/>
      <c r="B1001" s="13"/>
      <c r="C1001" s="13"/>
      <c r="D1001" s="13"/>
      <c r="E1001" s="13"/>
      <c r="F1001" s="13"/>
      <c r="G1001" s="13"/>
      <c r="H1001" s="13"/>
      <c r="I1001" s="13"/>
    </row>
    <row r="1002">
      <c r="A1002" s="13"/>
      <c r="B1002" s="13"/>
      <c r="C1002" s="13"/>
      <c r="D1002" s="13"/>
      <c r="E1002" s="13"/>
      <c r="F1002" s="13"/>
      <c r="G1002" s="13"/>
      <c r="H1002" s="13"/>
      <c r="I1002" s="13"/>
    </row>
    <row r="1003">
      <c r="A1003" s="13"/>
      <c r="B1003" s="13"/>
      <c r="C1003" s="13"/>
      <c r="D1003" s="13"/>
      <c r="E1003" s="13"/>
      <c r="F1003" s="13"/>
      <c r="G1003" s="13"/>
      <c r="H1003" s="13"/>
      <c r="I1003" s="13"/>
    </row>
    <row r="1004">
      <c r="A1004" s="13"/>
      <c r="B1004" s="13"/>
      <c r="C1004" s="13"/>
      <c r="D1004" s="13"/>
      <c r="E1004" s="13"/>
      <c r="F1004" s="13"/>
      <c r="G1004" s="13"/>
      <c r="H1004" s="13"/>
      <c r="I1004" s="13"/>
    </row>
    <row r="1005">
      <c r="A1005" s="13"/>
      <c r="B1005" s="13"/>
      <c r="C1005" s="13"/>
      <c r="D1005" s="13"/>
      <c r="E1005" s="13"/>
      <c r="F1005" s="13"/>
      <c r="G1005" s="13"/>
      <c r="H1005" s="13"/>
      <c r="I1005" s="13"/>
    </row>
    <row r="1006">
      <c r="A1006" s="13"/>
      <c r="B1006" s="13"/>
      <c r="C1006" s="13"/>
      <c r="D1006" s="13"/>
      <c r="E1006" s="13"/>
      <c r="F1006" s="13"/>
      <c r="G1006" s="13"/>
      <c r="H1006" s="13"/>
      <c r="I1006" s="13"/>
    </row>
    <row r="1007">
      <c r="A1007" s="13"/>
      <c r="B1007" s="13"/>
      <c r="C1007" s="13"/>
      <c r="D1007" s="13"/>
      <c r="E1007" s="13"/>
      <c r="F1007" s="13"/>
      <c r="G1007" s="13"/>
      <c r="H1007" s="13"/>
      <c r="I1007" s="13"/>
    </row>
    <row r="1008">
      <c r="A1008" s="13"/>
      <c r="B1008" s="13"/>
      <c r="C1008" s="13"/>
      <c r="D1008" s="13"/>
      <c r="E1008" s="13"/>
      <c r="F1008" s="13"/>
      <c r="G1008" s="13"/>
      <c r="H1008" s="13"/>
      <c r="I1008" s="13"/>
    </row>
    <row r="1009">
      <c r="A1009" s="13"/>
      <c r="B1009" s="13"/>
      <c r="C1009" s="13"/>
      <c r="D1009" s="13"/>
      <c r="E1009" s="13"/>
      <c r="F1009" s="13"/>
      <c r="G1009" s="13"/>
      <c r="H1009" s="13"/>
      <c r="I1009" s="13"/>
    </row>
    <row r="1010">
      <c r="A1010" s="13"/>
      <c r="B1010" s="13"/>
      <c r="C1010" s="13"/>
      <c r="D1010" s="13"/>
      <c r="E1010" s="13"/>
      <c r="F1010" s="13"/>
      <c r="G1010" s="13"/>
      <c r="H1010" s="13"/>
      <c r="I1010" s="13"/>
    </row>
    <row r="1011">
      <c r="A1011" s="13"/>
      <c r="B1011" s="13"/>
      <c r="C1011" s="13"/>
      <c r="D1011" s="13"/>
      <c r="E1011" s="13"/>
      <c r="F1011" s="13"/>
      <c r="G1011" s="13"/>
      <c r="H1011" s="13"/>
      <c r="I1011" s="13"/>
    </row>
    <row r="1012">
      <c r="A1012" s="13"/>
      <c r="B1012" s="13"/>
      <c r="C1012" s="13"/>
      <c r="D1012" s="13"/>
      <c r="E1012" s="13"/>
      <c r="F1012" s="13"/>
      <c r="G1012" s="13"/>
      <c r="H1012" s="13"/>
      <c r="I1012" s="13"/>
    </row>
    <row r="1013">
      <c r="A1013" s="13"/>
      <c r="B1013" s="13"/>
      <c r="C1013" s="13"/>
      <c r="D1013" s="13"/>
      <c r="E1013" s="13"/>
      <c r="F1013" s="13"/>
      <c r="G1013" s="13"/>
      <c r="H1013" s="13"/>
      <c r="I1013" s="13"/>
    </row>
    <row r="1014">
      <c r="A1014" s="13"/>
      <c r="B1014" s="13"/>
      <c r="C1014" s="13"/>
      <c r="D1014" s="13"/>
      <c r="E1014" s="13"/>
      <c r="F1014" s="13"/>
      <c r="G1014" s="13"/>
      <c r="H1014" s="13"/>
      <c r="I1014" s="13"/>
    </row>
    <row r="1015">
      <c r="A1015" s="13"/>
      <c r="B1015" s="13"/>
      <c r="C1015" s="13"/>
      <c r="D1015" s="13"/>
      <c r="E1015" s="13"/>
      <c r="F1015" s="13"/>
      <c r="G1015" s="13"/>
      <c r="H1015" s="13"/>
      <c r="I1015" s="13"/>
    </row>
    <row r="1016">
      <c r="A1016" s="13"/>
      <c r="B1016" s="13"/>
      <c r="C1016" s="13"/>
      <c r="D1016" s="13"/>
      <c r="E1016" s="13"/>
      <c r="F1016" s="13"/>
      <c r="G1016" s="13"/>
      <c r="H1016" s="13"/>
      <c r="I1016" s="13"/>
    </row>
    <row r="1017">
      <c r="A1017" s="13"/>
      <c r="B1017" s="13"/>
      <c r="C1017" s="13"/>
      <c r="D1017" s="13"/>
      <c r="E1017" s="13"/>
      <c r="F1017" s="13"/>
      <c r="G1017" s="13"/>
      <c r="H1017" s="13"/>
      <c r="I1017" s="13"/>
    </row>
    <row r="1018">
      <c r="A1018" s="13"/>
      <c r="B1018" s="13"/>
      <c r="C1018" s="13"/>
      <c r="D1018" s="13"/>
      <c r="E1018" s="13"/>
      <c r="F1018" s="13"/>
      <c r="G1018" s="13"/>
      <c r="H1018" s="13"/>
      <c r="I1018" s="13"/>
    </row>
    <row r="1019">
      <c r="A1019" s="13"/>
      <c r="B1019" s="13"/>
      <c r="C1019" s="13"/>
      <c r="D1019" s="13"/>
      <c r="E1019" s="13"/>
      <c r="F1019" s="13"/>
      <c r="G1019" s="13"/>
      <c r="H1019" s="13"/>
      <c r="I1019" s="13"/>
    </row>
    <row r="1020">
      <c r="A1020" s="13"/>
      <c r="B1020" s="13"/>
      <c r="C1020" s="13"/>
      <c r="D1020" s="13"/>
      <c r="E1020" s="13"/>
      <c r="F1020" s="13"/>
      <c r="G1020" s="13"/>
      <c r="H1020" s="13"/>
      <c r="I1020" s="13"/>
    </row>
    <row r="1021">
      <c r="A1021" s="13"/>
      <c r="B1021" s="13"/>
      <c r="C1021" s="13"/>
      <c r="D1021" s="13"/>
      <c r="E1021" s="13"/>
      <c r="F1021" s="13"/>
      <c r="G1021" s="13"/>
      <c r="H1021" s="13"/>
      <c r="I1021" s="13"/>
    </row>
    <row r="1022">
      <c r="A1022" s="13"/>
      <c r="B1022" s="13"/>
      <c r="C1022" s="13"/>
      <c r="D1022" s="13"/>
      <c r="E1022" s="13"/>
      <c r="F1022" s="13"/>
      <c r="G1022" s="13"/>
      <c r="H1022" s="13"/>
      <c r="I1022" s="13"/>
    </row>
    <row r="1023">
      <c r="A1023" s="13"/>
      <c r="B1023" s="13"/>
      <c r="C1023" s="13"/>
      <c r="D1023" s="13"/>
      <c r="E1023" s="13"/>
      <c r="F1023" s="13"/>
      <c r="G1023" s="13"/>
      <c r="H1023" s="13"/>
      <c r="I1023" s="13"/>
    </row>
    <row r="1024">
      <c r="A1024" s="13"/>
      <c r="B1024" s="13"/>
      <c r="C1024" s="13"/>
      <c r="D1024" s="13"/>
      <c r="E1024" s="13"/>
      <c r="F1024" s="13"/>
      <c r="G1024" s="13"/>
      <c r="H1024" s="13"/>
      <c r="I1024" s="13"/>
    </row>
    <row r="1025">
      <c r="A1025" s="13"/>
      <c r="B1025" s="13"/>
      <c r="C1025" s="13"/>
      <c r="D1025" s="13"/>
      <c r="E1025" s="13"/>
      <c r="F1025" s="13"/>
      <c r="G1025" s="13"/>
      <c r="H1025" s="13"/>
      <c r="I1025" s="13"/>
    </row>
    <row r="1026">
      <c r="A1026" s="13"/>
      <c r="B1026" s="13"/>
      <c r="C1026" s="13"/>
      <c r="D1026" s="13"/>
      <c r="E1026" s="13"/>
      <c r="F1026" s="13"/>
      <c r="G1026" s="13"/>
      <c r="H1026" s="13"/>
      <c r="I1026" s="13"/>
    </row>
    <row r="1027">
      <c r="A1027" s="13"/>
      <c r="B1027" s="13"/>
      <c r="C1027" s="13"/>
      <c r="D1027" s="13"/>
      <c r="E1027" s="13"/>
      <c r="F1027" s="13"/>
      <c r="G1027" s="13"/>
      <c r="H1027" s="13"/>
      <c r="I1027" s="13"/>
    </row>
    <row r="1028">
      <c r="A1028" s="13"/>
      <c r="B1028" s="13"/>
      <c r="C1028" s="13"/>
      <c r="D1028" s="13"/>
      <c r="E1028" s="13"/>
      <c r="F1028" s="13"/>
      <c r="G1028" s="13"/>
      <c r="H1028" s="13"/>
      <c r="I1028" s="13"/>
    </row>
    <row r="1029">
      <c r="A1029" s="13"/>
      <c r="B1029" s="13"/>
      <c r="C1029" s="13"/>
      <c r="D1029" s="13"/>
      <c r="E1029" s="13"/>
      <c r="F1029" s="13"/>
      <c r="G1029" s="13"/>
      <c r="H1029" s="13"/>
      <c r="I1029" s="13"/>
    </row>
    <row r="1030">
      <c r="A1030" s="13"/>
      <c r="B1030" s="13"/>
      <c r="C1030" s="13"/>
      <c r="D1030" s="13"/>
      <c r="E1030" s="13"/>
      <c r="F1030" s="13"/>
      <c r="G1030" s="13"/>
      <c r="H1030" s="13"/>
      <c r="I1030" s="13"/>
    </row>
    <row r="1031">
      <c r="A1031" s="13"/>
      <c r="B1031" s="13"/>
      <c r="C1031" s="13"/>
      <c r="D1031" s="13"/>
      <c r="E1031" s="13"/>
      <c r="F1031" s="13"/>
      <c r="G1031" s="13"/>
      <c r="H1031" s="13"/>
      <c r="I1031" s="13"/>
    </row>
    <row r="1032">
      <c r="A1032" s="13"/>
      <c r="B1032" s="13"/>
      <c r="C1032" s="13"/>
      <c r="D1032" s="13"/>
      <c r="E1032" s="13"/>
      <c r="F1032" s="13"/>
      <c r="G1032" s="13"/>
      <c r="H1032" s="13"/>
      <c r="I1032" s="13"/>
    </row>
    <row r="1033">
      <c r="A1033" s="13"/>
      <c r="B1033" s="13"/>
      <c r="C1033" s="13"/>
      <c r="D1033" s="13"/>
      <c r="E1033" s="13"/>
      <c r="F1033" s="13"/>
      <c r="G1033" s="13"/>
      <c r="H1033" s="13"/>
      <c r="I1033" s="13"/>
    </row>
    <row r="1034">
      <c r="A1034" s="13"/>
      <c r="B1034" s="13"/>
      <c r="C1034" s="13"/>
      <c r="D1034" s="13"/>
      <c r="E1034" s="13"/>
      <c r="F1034" s="13"/>
      <c r="G1034" s="13"/>
      <c r="H1034" s="13"/>
      <c r="I1034" s="13"/>
    </row>
    <row r="1035">
      <c r="A1035" s="13"/>
      <c r="B1035" s="13"/>
      <c r="C1035" s="13"/>
      <c r="D1035" s="13"/>
      <c r="E1035" s="13"/>
      <c r="F1035" s="13"/>
      <c r="G1035" s="13"/>
      <c r="H1035" s="13"/>
      <c r="I1035" s="13"/>
    </row>
    <row r="1036">
      <c r="A1036" s="13"/>
      <c r="B1036" s="13"/>
      <c r="C1036" s="13"/>
      <c r="D1036" s="13"/>
      <c r="E1036" s="13"/>
      <c r="F1036" s="13"/>
      <c r="G1036" s="13"/>
      <c r="H1036" s="13"/>
      <c r="I1036" s="13"/>
    </row>
    <row r="1037">
      <c r="A1037" s="13"/>
      <c r="B1037" s="13"/>
      <c r="C1037" s="13"/>
      <c r="D1037" s="13"/>
      <c r="E1037" s="13"/>
      <c r="F1037" s="13"/>
      <c r="G1037" s="13"/>
      <c r="H1037" s="13"/>
      <c r="I1037" s="13"/>
    </row>
    <row r="1038">
      <c r="A1038" s="13"/>
      <c r="B1038" s="13"/>
      <c r="C1038" s="13"/>
      <c r="D1038" s="13"/>
      <c r="E1038" s="13"/>
      <c r="F1038" s="13"/>
      <c r="G1038" s="13"/>
      <c r="H1038" s="13"/>
      <c r="I1038" s="13"/>
    </row>
    <row r="1039">
      <c r="A1039" s="13"/>
      <c r="B1039" s="13"/>
      <c r="C1039" s="13"/>
      <c r="D1039" s="13"/>
      <c r="E1039" s="13"/>
      <c r="F1039" s="13"/>
      <c r="G1039" s="13"/>
      <c r="H1039" s="13"/>
      <c r="I1039" s="13"/>
    </row>
    <row r="1040">
      <c r="A1040" s="13"/>
      <c r="B1040" s="13"/>
      <c r="C1040" s="13"/>
      <c r="D1040" s="13"/>
      <c r="E1040" s="13"/>
      <c r="F1040" s="13"/>
      <c r="G1040" s="13"/>
      <c r="H1040" s="13"/>
      <c r="I1040" s="13"/>
    </row>
    <row r="1041">
      <c r="A1041" s="13"/>
      <c r="B1041" s="13"/>
      <c r="C1041" s="13"/>
      <c r="D1041" s="13"/>
      <c r="E1041" s="13"/>
      <c r="F1041" s="13"/>
      <c r="G1041" s="13"/>
      <c r="H1041" s="13"/>
      <c r="I1041" s="13"/>
    </row>
    <row r="1042">
      <c r="A1042" s="13"/>
      <c r="B1042" s="13"/>
      <c r="C1042" s="13"/>
      <c r="D1042" s="13"/>
      <c r="E1042" s="13"/>
      <c r="F1042" s="13"/>
      <c r="G1042" s="13"/>
      <c r="H1042" s="13"/>
      <c r="I1042" s="13"/>
    </row>
    <row r="1043">
      <c r="A1043" s="13"/>
      <c r="B1043" s="13"/>
      <c r="C1043" s="13"/>
      <c r="D1043" s="13"/>
      <c r="E1043" s="13"/>
      <c r="F1043" s="13"/>
      <c r="G1043" s="13"/>
      <c r="H1043" s="13"/>
      <c r="I1043" s="13"/>
    </row>
    <row r="1044">
      <c r="A1044" s="13"/>
      <c r="B1044" s="13"/>
      <c r="C1044" s="13"/>
      <c r="D1044" s="13"/>
      <c r="E1044" s="13"/>
      <c r="F1044" s="13"/>
      <c r="G1044" s="13"/>
      <c r="H1044" s="13"/>
      <c r="I1044" s="13"/>
    </row>
    <row r="1045">
      <c r="A1045" s="13"/>
      <c r="B1045" s="13"/>
      <c r="C1045" s="13"/>
      <c r="D1045" s="13"/>
      <c r="E1045" s="13"/>
      <c r="F1045" s="13"/>
      <c r="G1045" s="13"/>
      <c r="H1045" s="13"/>
      <c r="I1045" s="13"/>
    </row>
    <row r="1046">
      <c r="A1046" s="13"/>
      <c r="B1046" s="13"/>
      <c r="C1046" s="13"/>
      <c r="D1046" s="13"/>
      <c r="E1046" s="13"/>
      <c r="F1046" s="13"/>
      <c r="G1046" s="13"/>
      <c r="H1046" s="13"/>
      <c r="I1046" s="13"/>
    </row>
    <row r="1047">
      <c r="A1047" s="13"/>
      <c r="B1047" s="13"/>
      <c r="C1047" s="13"/>
      <c r="D1047" s="13"/>
      <c r="E1047" s="13"/>
      <c r="F1047" s="13"/>
      <c r="G1047" s="13"/>
      <c r="H1047" s="13"/>
      <c r="I1047" s="13"/>
    </row>
    <row r="1048">
      <c r="A1048" s="13"/>
      <c r="B1048" s="13"/>
      <c r="C1048" s="13"/>
      <c r="D1048" s="13"/>
      <c r="E1048" s="13"/>
      <c r="F1048" s="13"/>
      <c r="G1048" s="13"/>
      <c r="H1048" s="13"/>
      <c r="I1048" s="13"/>
    </row>
    <row r="1049">
      <c r="A1049" s="13"/>
      <c r="B1049" s="13"/>
      <c r="C1049" s="13"/>
      <c r="D1049" s="13"/>
      <c r="E1049" s="13"/>
      <c r="F1049" s="13"/>
      <c r="G1049" s="13"/>
      <c r="H1049" s="13"/>
      <c r="I1049" s="13"/>
    </row>
    <row r="1050">
      <c r="A1050" s="13"/>
      <c r="B1050" s="13"/>
      <c r="C1050" s="13"/>
      <c r="D1050" s="13"/>
      <c r="E1050" s="13"/>
      <c r="F1050" s="13"/>
      <c r="G1050" s="13"/>
      <c r="H1050" s="13"/>
      <c r="I1050" s="13"/>
    </row>
    <row r="1051">
      <c r="A1051" s="13"/>
      <c r="B1051" s="13"/>
      <c r="C1051" s="13"/>
      <c r="D1051" s="13"/>
      <c r="E1051" s="13"/>
      <c r="F1051" s="13"/>
      <c r="G1051" s="13"/>
      <c r="H1051" s="13"/>
      <c r="I1051" s="13"/>
    </row>
    <row r="1052">
      <c r="A1052" s="13"/>
      <c r="B1052" s="13"/>
      <c r="C1052" s="13"/>
      <c r="D1052" s="13"/>
      <c r="E1052" s="13"/>
      <c r="F1052" s="13"/>
      <c r="G1052" s="13"/>
      <c r="H1052" s="13"/>
      <c r="I1052" s="13"/>
    </row>
    <row r="1053">
      <c r="A1053" s="13"/>
      <c r="B1053" s="13"/>
      <c r="C1053" s="13"/>
      <c r="D1053" s="13"/>
      <c r="E1053" s="13"/>
      <c r="F1053" s="13"/>
      <c r="G1053" s="13"/>
      <c r="H1053" s="13"/>
      <c r="I1053" s="13"/>
    </row>
    <row r="1054">
      <c r="A1054" s="13"/>
      <c r="B1054" s="13"/>
      <c r="C1054" s="13"/>
      <c r="D1054" s="13"/>
      <c r="E1054" s="13"/>
      <c r="F1054" s="13"/>
      <c r="G1054" s="13"/>
      <c r="H1054" s="13"/>
      <c r="I1054" s="13"/>
    </row>
    <row r="1055">
      <c r="A1055" s="13"/>
      <c r="B1055" s="13"/>
      <c r="C1055" s="13"/>
      <c r="D1055" s="13"/>
      <c r="E1055" s="13"/>
      <c r="F1055" s="13"/>
      <c r="G1055" s="13"/>
      <c r="H1055" s="13"/>
      <c r="I1055" s="13"/>
    </row>
    <row r="1056">
      <c r="A1056" s="13"/>
      <c r="B1056" s="13"/>
      <c r="C1056" s="13"/>
      <c r="D1056" s="13"/>
      <c r="E1056" s="13"/>
      <c r="F1056" s="13"/>
      <c r="G1056" s="13"/>
      <c r="H1056" s="13"/>
      <c r="I1056" s="13"/>
    </row>
    <row r="1057">
      <c r="A1057" s="13"/>
      <c r="B1057" s="13"/>
      <c r="C1057" s="13"/>
      <c r="D1057" s="13"/>
      <c r="E1057" s="13"/>
      <c r="F1057" s="13"/>
      <c r="G1057" s="13"/>
      <c r="H1057" s="13"/>
      <c r="I1057" s="13"/>
    </row>
    <row r="1058">
      <c r="A1058" s="13"/>
      <c r="B1058" s="13"/>
      <c r="C1058" s="13"/>
      <c r="D1058" s="13"/>
      <c r="E1058" s="13"/>
      <c r="F1058" s="13"/>
      <c r="G1058" s="13"/>
      <c r="H1058" s="13"/>
      <c r="I1058" s="13"/>
    </row>
    <row r="1059">
      <c r="A1059" s="13"/>
      <c r="B1059" s="13"/>
      <c r="C1059" s="13"/>
      <c r="D1059" s="13"/>
      <c r="E1059" s="13"/>
      <c r="F1059" s="13"/>
      <c r="G1059" s="13"/>
      <c r="H1059" s="13"/>
      <c r="I1059" s="13"/>
    </row>
    <row r="1060">
      <c r="A1060" s="13"/>
      <c r="B1060" s="13"/>
      <c r="C1060" s="13"/>
      <c r="D1060" s="13"/>
      <c r="E1060" s="13"/>
      <c r="F1060" s="13"/>
      <c r="G1060" s="13"/>
      <c r="H1060" s="13"/>
      <c r="I1060" s="13"/>
    </row>
    <row r="1061">
      <c r="A1061" s="13"/>
      <c r="B1061" s="13"/>
      <c r="C1061" s="13"/>
      <c r="D1061" s="13"/>
      <c r="E1061" s="13"/>
      <c r="F1061" s="13"/>
      <c r="G1061" s="13"/>
      <c r="H1061" s="13"/>
      <c r="I1061" s="13"/>
    </row>
    <row r="1062">
      <c r="A1062" s="13"/>
      <c r="B1062" s="13"/>
      <c r="C1062" s="13"/>
      <c r="D1062" s="13"/>
      <c r="E1062" s="13"/>
      <c r="F1062" s="13"/>
      <c r="G1062" s="13"/>
      <c r="H1062" s="13"/>
      <c r="I1062" s="13"/>
    </row>
    <row r="1063">
      <c r="A1063" s="13"/>
      <c r="B1063" s="13"/>
      <c r="C1063" s="13"/>
      <c r="D1063" s="13"/>
      <c r="E1063" s="13"/>
      <c r="F1063" s="13"/>
      <c r="G1063" s="13"/>
      <c r="H1063" s="13"/>
      <c r="I1063" s="13"/>
    </row>
    <row r="1064">
      <c r="A1064" s="13"/>
      <c r="B1064" s="13"/>
      <c r="C1064" s="13"/>
      <c r="D1064" s="13"/>
      <c r="E1064" s="13"/>
      <c r="F1064" s="13"/>
      <c r="G1064" s="13"/>
      <c r="H1064" s="13"/>
      <c r="I1064" s="13"/>
    </row>
    <row r="1065">
      <c r="A1065" s="13"/>
      <c r="B1065" s="13"/>
      <c r="C1065" s="13"/>
      <c r="D1065" s="13"/>
      <c r="E1065" s="13"/>
      <c r="F1065" s="13"/>
      <c r="G1065" s="13"/>
      <c r="H1065" s="13"/>
      <c r="I1065" s="13"/>
    </row>
    <row r="1066">
      <c r="A1066" s="13"/>
      <c r="B1066" s="13"/>
      <c r="C1066" s="13"/>
      <c r="D1066" s="13"/>
      <c r="E1066" s="13"/>
      <c r="F1066" s="13"/>
      <c r="G1066" s="13"/>
      <c r="H1066" s="13"/>
      <c r="I1066" s="13"/>
    </row>
    <row r="1067">
      <c r="A1067" s="13"/>
      <c r="B1067" s="13"/>
      <c r="C1067" s="13"/>
      <c r="D1067" s="13"/>
      <c r="E1067" s="13"/>
      <c r="F1067" s="13"/>
      <c r="G1067" s="13"/>
      <c r="H1067" s="13"/>
      <c r="I1067" s="13"/>
    </row>
    <row r="1068">
      <c r="A1068" s="13"/>
      <c r="B1068" s="13"/>
      <c r="C1068" s="13"/>
      <c r="D1068" s="13"/>
      <c r="E1068" s="13"/>
      <c r="F1068" s="13"/>
      <c r="G1068" s="13"/>
      <c r="H1068" s="13"/>
      <c r="I1068" s="13"/>
    </row>
    <row r="1069">
      <c r="A1069" s="13"/>
      <c r="B1069" s="13"/>
      <c r="C1069" s="13"/>
      <c r="D1069" s="13"/>
      <c r="E1069" s="13"/>
      <c r="F1069" s="13"/>
      <c r="G1069" s="13"/>
      <c r="H1069" s="13"/>
      <c r="I1069" s="13"/>
    </row>
    <row r="1070">
      <c r="A1070" s="13"/>
      <c r="B1070" s="13"/>
      <c r="C1070" s="13"/>
      <c r="D1070" s="13"/>
      <c r="E1070" s="13"/>
      <c r="F1070" s="13"/>
      <c r="G1070" s="13"/>
      <c r="H1070" s="13"/>
      <c r="I1070" s="13"/>
    </row>
    <row r="1071">
      <c r="A1071" s="13"/>
      <c r="B1071" s="13"/>
      <c r="C1071" s="13"/>
      <c r="D1071" s="13"/>
      <c r="E1071" s="13"/>
      <c r="F1071" s="13"/>
      <c r="G1071" s="13"/>
      <c r="H1071" s="13"/>
      <c r="I1071" s="13"/>
    </row>
    <row r="1072">
      <c r="A1072" s="13"/>
      <c r="B1072" s="13"/>
      <c r="C1072" s="13"/>
      <c r="D1072" s="13"/>
      <c r="E1072" s="13"/>
      <c r="F1072" s="13"/>
      <c r="G1072" s="13"/>
      <c r="H1072" s="13"/>
      <c r="I1072" s="13"/>
    </row>
    <row r="1073">
      <c r="A1073" s="13"/>
      <c r="B1073" s="13"/>
      <c r="C1073" s="13"/>
      <c r="D1073" s="13"/>
      <c r="E1073" s="13"/>
      <c r="F1073" s="13"/>
      <c r="G1073" s="13"/>
      <c r="H1073" s="13"/>
      <c r="I1073" s="13"/>
    </row>
    <row r="1074">
      <c r="A1074" s="13"/>
      <c r="B1074" s="13"/>
      <c r="C1074" s="13"/>
      <c r="D1074" s="13"/>
      <c r="E1074" s="13"/>
      <c r="F1074" s="13"/>
      <c r="G1074" s="13"/>
      <c r="H1074" s="13"/>
      <c r="I1074" s="13"/>
    </row>
    <row r="1075">
      <c r="A1075" s="13"/>
      <c r="B1075" s="13"/>
      <c r="C1075" s="13"/>
      <c r="D1075" s="13"/>
      <c r="E1075" s="13"/>
      <c r="F1075" s="13"/>
      <c r="G1075" s="13"/>
      <c r="H1075" s="13"/>
      <c r="I1075" s="13"/>
    </row>
    <row r="1076">
      <c r="A1076" s="13"/>
      <c r="B1076" s="13"/>
      <c r="C1076" s="13"/>
      <c r="D1076" s="13"/>
      <c r="E1076" s="13"/>
      <c r="F1076" s="13"/>
      <c r="G1076" s="13"/>
      <c r="H1076" s="13"/>
      <c r="I1076" s="13"/>
    </row>
  </sheetData>
  <mergeCells count="9">
    <mergeCell ref="H39:H40"/>
    <mergeCell ref="A1:I1"/>
    <mergeCell ref="F39:F40"/>
    <mergeCell ref="E39:E40"/>
    <mergeCell ref="D39:D40"/>
    <mergeCell ref="C39:C40"/>
    <mergeCell ref="B39:B40"/>
    <mergeCell ref="A39:A40"/>
    <mergeCell ref="I39:I40"/>
  </mergeCells>
  <hyperlinks>
    <hyperlink r:id="rId1" ref="G30"/>
    <hyperlink r:id="rId2" ref="G78"/>
    <hyperlink r:id="rId3" ref="G79"/>
    <hyperlink r:id="rId4" ref="G80"/>
    <hyperlink r:id="rId5" ref="G84"/>
    <hyperlink r:id="rId6" ref="G85"/>
    <hyperlink r:id="rId7" ref="G86"/>
    <hyperlink r:id="rId8" ref="G87"/>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ySplit="10.0" topLeftCell="A11" activePane="bottomLeft" state="frozen"/>
      <selection activeCell="B12" sqref="B12" pane="bottomLeft"/>
    </sheetView>
  </sheetViews>
  <sheetFormatPr customHeight="1" defaultColWidth="14.43" defaultRowHeight="15.75"/>
  <cols>
    <col customWidth="1" min="1" max="1" width="25.29"/>
    <col customWidth="1" min="2" max="2" width="27.29"/>
    <col customWidth="1" min="3" max="3" width="28.29"/>
    <col customWidth="1" min="4" max="4" width="16.71"/>
    <col customWidth="1" min="5" max="5" width="15.86"/>
    <col customWidth="1" min="6" max="6" width="16.43"/>
    <col customWidth="1" min="7" max="13" width="10.86"/>
    <col customWidth="1" min="14" max="14" width="18.57"/>
  </cols>
  <sheetData>
    <row r="1">
      <c r="A1" s="30" t="s">
        <v>1</v>
      </c>
    </row>
    <row r="2">
      <c r="A2" s="32" t="s">
        <v>5</v>
      </c>
      <c r="B2" s="34"/>
      <c r="L2" s="34"/>
      <c r="M2" s="35" t="s">
        <v>43</v>
      </c>
      <c r="N2" s="34"/>
    </row>
    <row r="3">
      <c r="A3" s="32" t="s">
        <v>7</v>
      </c>
      <c r="B3" s="37" t="s">
        <v>8</v>
      </c>
      <c r="L3" s="37"/>
      <c r="M3" s="39" t="s">
        <v>46</v>
      </c>
      <c r="N3" s="41" t="s">
        <v>47</v>
      </c>
    </row>
    <row r="4">
      <c r="A4" s="43" t="s">
        <v>48</v>
      </c>
      <c r="B4" s="35"/>
      <c r="C4" s="35"/>
      <c r="D4" s="45"/>
      <c r="E4" s="37"/>
      <c r="F4" s="37"/>
      <c r="G4" s="37"/>
      <c r="H4" s="37"/>
      <c r="I4" s="37"/>
      <c r="J4" s="37"/>
      <c r="K4" s="37"/>
      <c r="L4" s="37"/>
      <c r="M4" s="47" t="s">
        <v>55</v>
      </c>
      <c r="N4" s="37"/>
    </row>
    <row r="5">
      <c r="A5" s="32" t="s">
        <v>10</v>
      </c>
      <c r="B5" s="37"/>
      <c r="L5" s="37"/>
      <c r="M5" s="49" t="s">
        <v>60</v>
      </c>
      <c r="N5" s="50"/>
    </row>
    <row r="6">
      <c r="A6" s="32" t="s">
        <v>12</v>
      </c>
      <c r="B6" s="52" t="s">
        <v>62</v>
      </c>
      <c r="L6" s="52"/>
      <c r="M6" s="58" t="s">
        <v>67</v>
      </c>
      <c r="N6" s="60" t="s">
        <v>84</v>
      </c>
    </row>
    <row r="7">
      <c r="A7" s="62" t="s">
        <v>86</v>
      </c>
      <c r="B7" s="35">
        <v>114.0</v>
      </c>
      <c r="L7" s="35"/>
      <c r="M7" s="64" t="s">
        <v>89</v>
      </c>
      <c r="N7" s="66" t="s">
        <v>94</v>
      </c>
    </row>
    <row r="8">
      <c r="A8" s="62"/>
      <c r="B8" s="35"/>
      <c r="C8" s="35"/>
      <c r="D8" s="35"/>
      <c r="E8" s="35"/>
      <c r="F8" s="35"/>
      <c r="G8" s="35"/>
      <c r="H8" s="35"/>
      <c r="I8" s="35"/>
      <c r="J8" s="35"/>
      <c r="K8" s="35"/>
      <c r="L8" s="35"/>
      <c r="M8" s="69" t="s">
        <v>102</v>
      </c>
      <c r="N8" s="69"/>
    </row>
    <row r="9">
      <c r="A9" s="71" t="s">
        <v>113</v>
      </c>
      <c r="D9" s="73" t="s">
        <v>115</v>
      </c>
      <c r="G9" s="75" t="s">
        <v>117</v>
      </c>
      <c r="J9" s="77" t="s">
        <v>120</v>
      </c>
      <c r="L9" s="77"/>
      <c r="M9" s="79" t="s">
        <v>122</v>
      </c>
    </row>
    <row r="10">
      <c r="A10" s="82" t="s">
        <v>124</v>
      </c>
      <c r="B10" s="82" t="s">
        <v>126</v>
      </c>
      <c r="C10" s="82" t="s">
        <v>127</v>
      </c>
      <c r="D10" s="84" t="s">
        <v>128</v>
      </c>
      <c r="E10" s="86" t="s">
        <v>129</v>
      </c>
      <c r="F10" s="86" t="s">
        <v>137</v>
      </c>
      <c r="G10" s="84" t="s">
        <v>139</v>
      </c>
      <c r="H10" s="84" t="s">
        <v>140</v>
      </c>
      <c r="I10" s="86" t="s">
        <v>142</v>
      </c>
      <c r="J10" s="86" t="s">
        <v>143</v>
      </c>
      <c r="K10" s="87" t="s">
        <v>144</v>
      </c>
      <c r="L10" s="87" t="s">
        <v>153</v>
      </c>
      <c r="M10" s="88"/>
      <c r="N10" s="88"/>
    </row>
    <row r="11">
      <c r="A11" s="89" t="s">
        <v>162</v>
      </c>
      <c r="B11" s="90"/>
      <c r="C11" s="90"/>
      <c r="D11" s="90"/>
      <c r="E11" s="90"/>
      <c r="F11" s="90"/>
      <c r="G11" s="90"/>
      <c r="H11" s="90"/>
      <c r="I11" s="90"/>
      <c r="J11" s="89">
        <v>8243.95</v>
      </c>
      <c r="K11" s="89">
        <v>1648.79</v>
      </c>
      <c r="L11" s="90"/>
      <c r="M11" s="90"/>
      <c r="N11" s="93"/>
    </row>
    <row r="12">
      <c r="A12" s="89" t="s">
        <v>189</v>
      </c>
      <c r="B12" s="90"/>
      <c r="C12" s="90"/>
      <c r="D12" s="90"/>
      <c r="E12" s="90"/>
      <c r="F12" s="90"/>
      <c r="G12" s="90"/>
      <c r="H12" s="90"/>
      <c r="I12" s="90"/>
      <c r="J12" s="90"/>
      <c r="K12" s="90"/>
      <c r="L12" s="90"/>
      <c r="M12" s="90"/>
      <c r="N12" s="93"/>
    </row>
    <row r="13">
      <c r="A13" s="95" t="s">
        <v>192</v>
      </c>
      <c r="B13" s="90"/>
      <c r="C13" s="90"/>
      <c r="D13" s="90"/>
      <c r="E13" s="90"/>
      <c r="F13" s="90"/>
      <c r="G13" s="90"/>
      <c r="H13" s="90"/>
      <c r="I13" s="90"/>
      <c r="J13" s="90"/>
      <c r="K13" s="90"/>
      <c r="L13" s="90"/>
      <c r="M13" s="90"/>
      <c r="N13" s="93"/>
    </row>
    <row r="14">
      <c r="A14" s="97"/>
      <c r="J14" s="98"/>
      <c r="K14" s="100"/>
      <c r="L14" s="100"/>
      <c r="M14" s="102"/>
      <c r="N14" s="102"/>
    </row>
    <row r="15">
      <c r="A15" s="107" t="s">
        <v>204</v>
      </c>
    </row>
    <row r="16">
      <c r="A16" s="89" t="s">
        <v>214</v>
      </c>
      <c r="B16" s="69" t="s">
        <v>216</v>
      </c>
      <c r="C16" s="108"/>
      <c r="D16" s="109"/>
      <c r="E16" s="113"/>
      <c r="F16" s="113"/>
      <c r="G16" s="109"/>
      <c r="H16" s="114"/>
      <c r="I16" s="115"/>
      <c r="J16" s="116"/>
      <c r="K16" s="113"/>
      <c r="L16" s="113"/>
      <c r="M16" s="117"/>
      <c r="N16" s="119"/>
    </row>
    <row r="17">
      <c r="A17" s="121" t="s">
        <v>261</v>
      </c>
      <c r="B17" s="123"/>
      <c r="C17" s="125" t="s">
        <v>263</v>
      </c>
      <c r="D17" s="126"/>
      <c r="E17" s="127"/>
      <c r="F17" s="127"/>
      <c r="G17" s="126"/>
      <c r="H17" s="130">
        <v>15.0</v>
      </c>
      <c r="I17" s="132">
        <v>300.0</v>
      </c>
      <c r="J17" s="135" t="str">
        <f>SUM(I17*H17)</f>
        <v>£4,500.00</v>
      </c>
      <c r="K17" s="127" t="str">
        <f>(J17/100)*20</f>
        <v>£900.00</v>
      </c>
      <c r="L17" s="127"/>
      <c r="M17" s="119"/>
      <c r="N17" s="119"/>
    </row>
    <row r="18">
      <c r="A18" s="89" t="s">
        <v>284</v>
      </c>
      <c r="B18" s="137" t="s">
        <v>285</v>
      </c>
      <c r="C18" s="139"/>
      <c r="D18" s="140"/>
      <c r="E18" s="141"/>
      <c r="F18" s="141"/>
      <c r="G18" s="140"/>
      <c r="H18" s="142"/>
      <c r="I18" s="143"/>
      <c r="J18" s="144">
        <v>3000.0</v>
      </c>
      <c r="K18" s="141"/>
      <c r="L18" s="141"/>
      <c r="M18" s="147"/>
      <c r="N18" s="148"/>
    </row>
    <row r="19">
      <c r="A19" s="89" t="s">
        <v>288</v>
      </c>
      <c r="B19" s="69" t="s">
        <v>289</v>
      </c>
      <c r="C19" s="69"/>
      <c r="D19" s="109"/>
      <c r="E19" s="113"/>
      <c r="F19" s="113"/>
      <c r="G19" s="109"/>
      <c r="H19" s="114">
        <v>7.0</v>
      </c>
      <c r="I19" s="115">
        <v>15.55</v>
      </c>
      <c r="J19" s="150" t="str">
        <f>SUM(I19*H19)</f>
        <v>£108.85</v>
      </c>
      <c r="K19" s="113" t="str">
        <f>(J19/100)*20</f>
        <v>£21.77</v>
      </c>
      <c r="L19" s="113"/>
      <c r="M19" s="153"/>
      <c r="N19" s="154"/>
    </row>
    <row r="20">
      <c r="A20" s="95" t="s">
        <v>291</v>
      </c>
      <c r="B20" s="156"/>
      <c r="C20" s="156"/>
      <c r="D20" s="163"/>
      <c r="E20" s="165"/>
      <c r="F20" s="165"/>
      <c r="G20" s="163"/>
      <c r="H20" s="167"/>
      <c r="I20" s="169"/>
      <c r="J20" s="144">
        <v>1000.0</v>
      </c>
      <c r="K20" s="165"/>
      <c r="L20" s="165"/>
      <c r="M20" s="117"/>
      <c r="N20" s="119"/>
    </row>
    <row r="21">
      <c r="A21" s="121" t="s">
        <v>297</v>
      </c>
      <c r="B21" s="171" t="s">
        <v>298</v>
      </c>
      <c r="C21" s="173" t="s">
        <v>299</v>
      </c>
      <c r="D21" s="126"/>
      <c r="E21" s="127"/>
      <c r="F21" s="127"/>
      <c r="G21" s="126"/>
      <c r="H21" s="130">
        <v>96.0</v>
      </c>
      <c r="I21" s="176">
        <v>3.3</v>
      </c>
      <c r="J21" s="135" t="str">
        <f>SUM(I21*H21)</f>
        <v>£316.80</v>
      </c>
      <c r="K21" s="127"/>
      <c r="L21" s="127"/>
      <c r="M21" s="179"/>
      <c r="N21" s="179"/>
    </row>
    <row r="22">
      <c r="A22" s="89" t="s">
        <v>303</v>
      </c>
      <c r="B22" s="69" t="s">
        <v>304</v>
      </c>
      <c r="C22" s="181" t="s">
        <v>305</v>
      </c>
      <c r="D22" s="109"/>
      <c r="E22" s="113"/>
      <c r="F22" s="113"/>
      <c r="G22" s="109"/>
      <c r="H22" s="114">
        <v>60.0</v>
      </c>
      <c r="I22" s="115">
        <v>0.88</v>
      </c>
      <c r="J22" s="185">
        <v>81.6</v>
      </c>
      <c r="K22" s="115">
        <v>16.32</v>
      </c>
      <c r="L22" s="115"/>
      <c r="M22" s="153"/>
      <c r="N22" s="153"/>
    </row>
    <row r="23">
      <c r="A23" s="89" t="s">
        <v>306</v>
      </c>
      <c r="B23" s="108"/>
      <c r="C23" s="108"/>
      <c r="D23" s="109"/>
      <c r="E23" s="113"/>
      <c r="F23" s="113"/>
      <c r="G23" s="109"/>
      <c r="H23" s="114"/>
      <c r="I23" s="115"/>
      <c r="J23" s="150"/>
      <c r="K23" s="113"/>
      <c r="L23" s="113"/>
      <c r="M23" s="153"/>
      <c r="N23" s="153"/>
    </row>
    <row r="24">
      <c r="A24" s="187" t="s">
        <v>287</v>
      </c>
      <c r="J24" s="188">
        <v>8243.95</v>
      </c>
      <c r="K24" s="113"/>
      <c r="L24" s="113"/>
      <c r="M24" s="117"/>
      <c r="N24" s="102"/>
    </row>
    <row r="25">
      <c r="A25" s="192" t="s">
        <v>307</v>
      </c>
    </row>
    <row r="26">
      <c r="A26" s="194" t="s">
        <v>311</v>
      </c>
      <c r="B26" s="49" t="s">
        <v>312</v>
      </c>
      <c r="C26" s="50"/>
      <c r="D26" s="196"/>
      <c r="E26" s="197"/>
      <c r="F26" s="197"/>
      <c r="G26" s="196"/>
      <c r="H26" s="201" t="str">
        <f>'Cutting List'!L24</f>
        <v>#REF!</v>
      </c>
      <c r="I26" s="206" t="str">
        <f>J26/H26</f>
        <v>#REF!</v>
      </c>
      <c r="J26" s="207">
        <v>11961.75</v>
      </c>
      <c r="K26" s="197"/>
      <c r="L26" s="197"/>
      <c r="M26" s="208"/>
      <c r="N26" s="208"/>
    </row>
    <row r="27">
      <c r="A27" s="211" t="s">
        <v>316</v>
      </c>
      <c r="B27" s="212"/>
      <c r="C27" s="213"/>
      <c r="D27" s="215"/>
      <c r="E27" s="217"/>
      <c r="F27" s="217"/>
      <c r="G27" s="215"/>
      <c r="H27" s="215"/>
      <c r="I27" s="217"/>
      <c r="J27" s="219">
        <v>290.0</v>
      </c>
      <c r="K27" s="217"/>
      <c r="L27" s="217"/>
      <c r="M27" s="208"/>
      <c r="N27" s="208"/>
    </row>
    <row r="28">
      <c r="A28" s="224" t="s">
        <v>318</v>
      </c>
      <c r="B28" s="123" t="s">
        <v>319</v>
      </c>
      <c r="C28" s="226" t="s">
        <v>320</v>
      </c>
      <c r="D28" s="126"/>
      <c r="E28" s="127"/>
      <c r="F28" s="127"/>
      <c r="G28" s="126"/>
      <c r="H28" s="228" t="str">
        <f>'Cutting List'!D24</f>
        <v>#REF!</v>
      </c>
      <c r="I28" s="132">
        <v>21.0</v>
      </c>
      <c r="J28" s="230" t="str">
        <f>SUM(I28*H28)</f>
        <v>#REF!</v>
      </c>
      <c r="K28" s="127"/>
      <c r="L28" s="127"/>
      <c r="M28" s="232"/>
      <c r="N28" s="232"/>
    </row>
    <row r="29">
      <c r="A29" s="121" t="s">
        <v>318</v>
      </c>
      <c r="B29" s="39" t="s">
        <v>321</v>
      </c>
      <c r="C29" s="125" t="s">
        <v>322</v>
      </c>
      <c r="D29" s="126"/>
      <c r="E29" s="127"/>
      <c r="F29" s="127"/>
      <c r="G29" s="126"/>
      <c r="H29" s="245" t="str">
        <f>'Cutting List'!D23</f>
        <v>#REF!</v>
      </c>
      <c r="I29" s="132">
        <v>12.65</v>
      </c>
      <c r="J29" s="246">
        <v>6325.0</v>
      </c>
      <c r="K29" s="132"/>
      <c r="L29" s="132"/>
      <c r="M29" s="232"/>
      <c r="N29" s="232"/>
    </row>
    <row r="30">
      <c r="A30" s="121" t="s">
        <v>336</v>
      </c>
      <c r="B30" s="39" t="s">
        <v>330</v>
      </c>
      <c r="C30" s="125" t="s">
        <v>337</v>
      </c>
      <c r="D30" s="126"/>
      <c r="E30" s="127"/>
      <c r="F30" s="127"/>
      <c r="G30" s="126"/>
      <c r="H30" s="245" t="str">
        <f>'Cutting List'!D23</f>
        <v>#REF!</v>
      </c>
      <c r="I30" s="132">
        <v>14.55</v>
      </c>
      <c r="J30" s="246" t="str">
        <f>I30*H30</f>
        <v>#REF!</v>
      </c>
      <c r="K30" s="132"/>
      <c r="L30" s="132"/>
      <c r="M30" s="232"/>
      <c r="N30" s="232"/>
    </row>
    <row r="31">
      <c r="A31" s="89" t="s">
        <v>339</v>
      </c>
      <c r="B31" s="249" t="s">
        <v>330</v>
      </c>
      <c r="C31" s="249" t="s">
        <v>342</v>
      </c>
      <c r="D31" s="140"/>
      <c r="E31" s="141"/>
      <c r="F31" s="141"/>
      <c r="G31" s="140"/>
      <c r="H31" s="251"/>
      <c r="I31" s="143">
        <v>22.3</v>
      </c>
      <c r="J31" s="253">
        <v>4468.3</v>
      </c>
      <c r="K31" s="255">
        <v>2026.56</v>
      </c>
      <c r="L31" s="256"/>
      <c r="M31" s="258"/>
      <c r="N31" s="258"/>
    </row>
    <row r="32">
      <c r="A32" s="89" t="s">
        <v>360</v>
      </c>
      <c r="B32" s="249" t="s">
        <v>330</v>
      </c>
      <c r="C32" s="268" t="s">
        <v>361</v>
      </c>
      <c r="D32" s="140"/>
      <c r="E32" s="141"/>
      <c r="F32" s="141"/>
      <c r="G32" s="140"/>
      <c r="H32" s="251" t="str">
        <f>'Cutting List'!F23</f>
        <v>#REF!</v>
      </c>
      <c r="I32" s="143">
        <v>19.0</v>
      </c>
      <c r="J32" s="253">
        <v>6697.3</v>
      </c>
      <c r="K32" s="255">
        <v>1241.6</v>
      </c>
      <c r="L32" s="256"/>
      <c r="M32" s="258"/>
      <c r="N32" s="258"/>
    </row>
    <row r="33">
      <c r="A33" s="271" t="s">
        <v>365</v>
      </c>
      <c r="B33" s="69" t="s">
        <v>367</v>
      </c>
      <c r="C33" s="273" t="s">
        <v>368</v>
      </c>
      <c r="D33" s="109"/>
      <c r="E33" s="275"/>
      <c r="F33" s="113"/>
      <c r="G33" s="109"/>
      <c r="H33" s="114">
        <v>23.0</v>
      </c>
      <c r="I33" s="115">
        <v>8.325</v>
      </c>
      <c r="J33" s="116" t="str">
        <f>H33*I33</f>
        <v>£191.48</v>
      </c>
      <c r="K33" s="113" t="str">
        <f t="shared" ref="K33:K35" si="1">(J33/100)*20</f>
        <v>£38.30</v>
      </c>
      <c r="L33" s="113"/>
      <c r="M33" s="117"/>
      <c r="N33" s="117"/>
    </row>
    <row r="34">
      <c r="A34" s="277" t="s">
        <v>369</v>
      </c>
      <c r="B34" s="108" t="s">
        <v>371</v>
      </c>
      <c r="C34" s="279" t="s">
        <v>372</v>
      </c>
      <c r="D34" s="281"/>
      <c r="E34" s="117"/>
      <c r="F34" s="117"/>
      <c r="G34" s="281"/>
      <c r="H34" s="114">
        <v>12.0</v>
      </c>
      <c r="I34" s="115">
        <v>3.8</v>
      </c>
      <c r="J34" s="116" t="str">
        <f t="shared" ref="J34:J36" si="2">I34*H34</f>
        <v>£45.60</v>
      </c>
      <c r="K34" s="113" t="str">
        <f t="shared" si="1"/>
        <v>£9.12</v>
      </c>
      <c r="L34" s="113"/>
      <c r="M34" s="117"/>
      <c r="N34" s="117"/>
    </row>
    <row r="35">
      <c r="A35" s="283" t="s">
        <v>374</v>
      </c>
      <c r="B35" s="69" t="s">
        <v>377</v>
      </c>
      <c r="C35" s="285" t="s">
        <v>378</v>
      </c>
      <c r="D35" s="281"/>
      <c r="E35" s="117"/>
      <c r="F35" s="117"/>
      <c r="G35" s="281"/>
      <c r="H35" s="114">
        <v>23.0</v>
      </c>
      <c r="I35" s="115">
        <v>17.46</v>
      </c>
      <c r="J35" s="116" t="str">
        <f t="shared" si="2"/>
        <v>£401.58</v>
      </c>
      <c r="K35" s="113" t="str">
        <f t="shared" si="1"/>
        <v>£80.32</v>
      </c>
      <c r="L35" s="113"/>
      <c r="M35" s="117"/>
      <c r="N35" s="117"/>
    </row>
    <row r="36">
      <c r="A36" s="283" t="s">
        <v>382</v>
      </c>
      <c r="B36" s="69" t="s">
        <v>383</v>
      </c>
      <c r="C36" s="287" t="s">
        <v>384</v>
      </c>
      <c r="D36" s="281"/>
      <c r="E36" s="117"/>
      <c r="F36" s="117"/>
      <c r="G36" s="281"/>
      <c r="H36" s="114">
        <v>64.0</v>
      </c>
      <c r="I36" s="115">
        <v>3.0</v>
      </c>
      <c r="J36" s="116" t="str">
        <f t="shared" si="2"/>
        <v>£192.00</v>
      </c>
      <c r="K36" s="113"/>
      <c r="L36" s="113"/>
      <c r="M36" s="117"/>
      <c r="N36" s="117"/>
    </row>
    <row r="37">
      <c r="A37" s="97" t="s">
        <v>287</v>
      </c>
      <c r="J37" s="98" t="str">
        <f>SUM(J31:J36)+J26+J27</f>
        <v>£24,248.01</v>
      </c>
      <c r="K37" s="100" t="str">
        <f>(J37/100)*20</f>
        <v>£4,849.60</v>
      </c>
      <c r="L37" s="100"/>
      <c r="M37" s="102"/>
      <c r="N37" s="102"/>
    </row>
    <row r="38">
      <c r="A38" s="107" t="s">
        <v>387</v>
      </c>
    </row>
    <row r="39">
      <c r="A39" s="290"/>
      <c r="B39" s="291"/>
      <c r="C39" s="292"/>
      <c r="D39" s="296"/>
      <c r="E39" s="301"/>
      <c r="F39" s="303"/>
      <c r="G39" s="304"/>
      <c r="H39" s="304"/>
      <c r="I39" s="303"/>
      <c r="J39" s="307"/>
      <c r="K39" s="303"/>
      <c r="L39" s="303"/>
      <c r="M39" s="119"/>
      <c r="N39" s="119"/>
    </row>
    <row r="40">
      <c r="A40" s="309" t="s">
        <v>396</v>
      </c>
      <c r="B40" s="310"/>
      <c r="C40" s="314" t="s">
        <v>398</v>
      </c>
      <c r="D40" s="296">
        <v>250.0</v>
      </c>
      <c r="E40" s="301">
        <v>12.84</v>
      </c>
      <c r="F40" s="303"/>
      <c r="G40" s="304"/>
      <c r="H40" s="304"/>
      <c r="I40" s="303"/>
      <c r="J40" s="307" t="str">
        <f>SUM(D40*E40)</f>
        <v>£3,210.00</v>
      </c>
      <c r="K40" s="303" t="str">
        <f t="shared" ref="K40:K41" si="3">(J40/100)*20</f>
        <v>£642.00</v>
      </c>
      <c r="L40" s="303"/>
      <c r="N40" s="119"/>
    </row>
    <row r="41">
      <c r="A41" s="317" t="s">
        <v>405</v>
      </c>
      <c r="B41" s="318" t="s">
        <v>406</v>
      </c>
      <c r="C41" s="173" t="s">
        <v>407</v>
      </c>
      <c r="D41" s="320">
        <v>250.0</v>
      </c>
      <c r="E41" s="135"/>
      <c r="F41" s="322"/>
      <c r="G41" s="324"/>
      <c r="H41" s="320">
        <v>250.0</v>
      </c>
      <c r="I41" s="328">
        <v>8.9</v>
      </c>
      <c r="J41" s="230" t="str">
        <f>SUM(I41*H41)</f>
        <v>£2,225.00</v>
      </c>
      <c r="K41" s="135" t="str">
        <f t="shared" si="3"/>
        <v>£445.00</v>
      </c>
      <c r="L41" s="135"/>
      <c r="M41" s="331" t="s">
        <v>410</v>
      </c>
      <c r="N41" s="148"/>
    </row>
    <row r="42">
      <c r="A42" s="317" t="s">
        <v>411</v>
      </c>
      <c r="B42" s="318" t="s">
        <v>412</v>
      </c>
      <c r="C42" s="333"/>
      <c r="D42" s="320"/>
      <c r="E42" s="135"/>
      <c r="F42" s="322"/>
      <c r="G42" s="324"/>
      <c r="H42" s="320"/>
      <c r="I42" s="328"/>
      <c r="J42" s="246">
        <v>2700.0</v>
      </c>
      <c r="K42" s="135"/>
      <c r="L42" s="135"/>
      <c r="M42" s="148"/>
      <c r="N42" s="148"/>
    </row>
    <row r="43">
      <c r="A43" s="334" t="s">
        <v>416</v>
      </c>
      <c r="B43" s="335"/>
      <c r="C43" s="339" t="s">
        <v>417</v>
      </c>
      <c r="D43" s="340">
        <v>250.0</v>
      </c>
      <c r="E43" s="132">
        <v>10.13</v>
      </c>
      <c r="F43" s="232"/>
      <c r="G43" s="342"/>
      <c r="H43" s="342"/>
      <c r="I43" s="127"/>
      <c r="J43" s="230" t="str">
        <f>SUM(E43*D43)</f>
        <v>£2,532.50</v>
      </c>
      <c r="K43" s="127" t="str">
        <f t="shared" ref="K43:K45" si="4">(J43/100)*20</f>
        <v>£506.50</v>
      </c>
      <c r="L43" s="127"/>
      <c r="M43" s="232"/>
      <c r="N43" s="232"/>
    </row>
    <row r="44">
      <c r="A44" s="344" t="s">
        <v>424</v>
      </c>
      <c r="B44" s="346" t="s">
        <v>426</v>
      </c>
      <c r="C44" s="348" t="s">
        <v>427</v>
      </c>
      <c r="D44" s="349"/>
      <c r="E44" s="169"/>
      <c r="F44" s="351"/>
      <c r="G44" s="353"/>
      <c r="H44" s="355" t="str">
        <f>Insulation!E7</f>
        <v>#REF!</v>
      </c>
      <c r="I44" s="357"/>
      <c r="J44" s="253">
        <v>4095.51</v>
      </c>
      <c r="K44" s="358" t="str">
        <f t="shared" si="4"/>
        <v>£819.10</v>
      </c>
      <c r="L44" s="358"/>
      <c r="M44" s="117"/>
      <c r="N44" s="117"/>
    </row>
    <row r="45">
      <c r="A45" s="277" t="s">
        <v>434</v>
      </c>
      <c r="B45" s="285" t="s">
        <v>435</v>
      </c>
      <c r="C45" s="287" t="s">
        <v>436</v>
      </c>
      <c r="D45" s="281"/>
      <c r="E45" s="117"/>
      <c r="F45" s="117"/>
      <c r="G45" s="281"/>
      <c r="H45" s="360">
        <v>8.0</v>
      </c>
      <c r="I45" s="115">
        <v>22.5</v>
      </c>
      <c r="J45" s="116" t="str">
        <f>SUM(I45*H45)</f>
        <v>£180.00</v>
      </c>
      <c r="K45" s="113" t="str">
        <f t="shared" si="4"/>
        <v>£36.00</v>
      </c>
      <c r="L45" s="363"/>
      <c r="M45" s="119"/>
      <c r="N45" s="119"/>
    </row>
    <row r="46">
      <c r="A46" s="368" t="s">
        <v>431</v>
      </c>
      <c r="B46" s="369"/>
      <c r="C46" s="369"/>
      <c r="D46" s="371"/>
      <c r="E46" s="373"/>
      <c r="F46" s="373"/>
      <c r="G46" s="371"/>
      <c r="H46" s="360"/>
      <c r="I46" s="375"/>
      <c r="J46" s="376"/>
      <c r="K46" s="380"/>
      <c r="L46" s="363"/>
      <c r="M46" s="119"/>
      <c r="N46" s="119"/>
    </row>
    <row r="47">
      <c r="A47" s="97" t="s">
        <v>287</v>
      </c>
      <c r="J47" s="98" t="str">
        <f>J44+J45+J46</f>
        <v>£4,275.51</v>
      </c>
      <c r="K47" s="100" t="str">
        <f>(J47/100)*20</f>
        <v>£855.10</v>
      </c>
      <c r="L47" s="100"/>
      <c r="M47" s="102"/>
      <c r="N47" s="102"/>
    </row>
    <row r="48">
      <c r="A48" s="107" t="s">
        <v>446</v>
      </c>
    </row>
    <row r="49">
      <c r="A49" s="383" t="s">
        <v>439</v>
      </c>
      <c r="B49" s="69" t="s">
        <v>449</v>
      </c>
      <c r="C49" s="181" t="s">
        <v>441</v>
      </c>
      <c r="D49" s="114">
        <v>245.0</v>
      </c>
      <c r="E49" s="115"/>
      <c r="F49" s="113"/>
      <c r="G49" s="109"/>
      <c r="H49" s="114">
        <v>5.0</v>
      </c>
      <c r="I49" s="115">
        <v>105.0</v>
      </c>
      <c r="J49" s="116" t="str">
        <f>I49*H49</f>
        <v>£525.00</v>
      </c>
      <c r="K49" s="113" t="str">
        <f t="shared" ref="K49:K52" si="5">(J49/100)*20</f>
        <v>£105.00</v>
      </c>
      <c r="L49" s="113"/>
      <c r="M49" s="117"/>
      <c r="N49" s="117"/>
    </row>
    <row r="50">
      <c r="A50" s="277" t="s">
        <v>443</v>
      </c>
      <c r="B50" s="385" t="s">
        <v>450</v>
      </c>
      <c r="C50" s="279" t="s">
        <v>451</v>
      </c>
      <c r="D50" s="281"/>
      <c r="E50" s="117"/>
      <c r="F50" s="117"/>
      <c r="G50" s="281"/>
      <c r="H50" s="386">
        <v>5.0</v>
      </c>
      <c r="I50" s="115">
        <v>4.63</v>
      </c>
      <c r="J50" s="116" t="str">
        <f>SUM(I50*H50)</f>
        <v>£23.15</v>
      </c>
      <c r="K50" s="113" t="str">
        <f t="shared" si="5"/>
        <v>£4.63</v>
      </c>
      <c r="L50" s="113"/>
      <c r="M50" s="117"/>
      <c r="N50" s="117"/>
    </row>
    <row r="51">
      <c r="A51" s="283" t="s">
        <v>452</v>
      </c>
      <c r="B51" s="285" t="s">
        <v>453</v>
      </c>
      <c r="C51" s="287" t="s">
        <v>454</v>
      </c>
      <c r="D51" s="281"/>
      <c r="E51" s="117"/>
      <c r="F51" s="117"/>
      <c r="G51" s="281"/>
      <c r="H51" s="386">
        <v>4.0</v>
      </c>
      <c r="I51" s="115">
        <v>15.0</v>
      </c>
      <c r="J51" s="116" t="str">
        <f>I51*H51</f>
        <v>£60.00</v>
      </c>
      <c r="K51" s="113" t="str">
        <f t="shared" si="5"/>
        <v>£12.00</v>
      </c>
      <c r="L51" s="113"/>
      <c r="M51" s="117"/>
      <c r="N51" s="117"/>
    </row>
    <row r="52">
      <c r="A52" s="97" t="s">
        <v>287</v>
      </c>
      <c r="J52" s="98" t="str">
        <f>SUM(J49:J51)</f>
        <v>£608.15</v>
      </c>
      <c r="K52" s="100" t="str">
        <f t="shared" si="5"/>
        <v>£121.63</v>
      </c>
      <c r="L52" s="100"/>
      <c r="M52" s="102"/>
      <c r="N52" s="102"/>
    </row>
    <row r="53">
      <c r="A53" s="107" t="s">
        <v>447</v>
      </c>
    </row>
    <row r="54">
      <c r="A54" s="390" t="s">
        <v>448</v>
      </c>
      <c r="B54" s="249" t="s">
        <v>457</v>
      </c>
      <c r="C54" s="249" t="s">
        <v>458</v>
      </c>
      <c r="D54" s="142">
        <v>605.0</v>
      </c>
      <c r="E54" s="141"/>
      <c r="F54" s="141"/>
      <c r="G54" s="394">
        <v>0.38</v>
      </c>
      <c r="H54" s="142"/>
      <c r="I54" s="143">
        <v>0.38</v>
      </c>
      <c r="J54" s="253">
        <v>231.65</v>
      </c>
      <c r="K54" s="141" t="str">
        <f t="shared" ref="K54:K64" si="6">(J54/100)*20</f>
        <v>£46.33</v>
      </c>
      <c r="L54" s="141"/>
      <c r="M54" s="117"/>
      <c r="N54" s="117"/>
    </row>
    <row r="55">
      <c r="A55" s="417" t="s">
        <v>459</v>
      </c>
      <c r="B55" s="419" t="s">
        <v>465</v>
      </c>
      <c r="C55" s="421" t="s">
        <v>467</v>
      </c>
      <c r="D55" s="430" t="str">
        <f>60+72</f>
        <v>132</v>
      </c>
      <c r="E55" s="432">
        <v>11.0</v>
      </c>
      <c r="F55" s="434" t="str">
        <f t="shared" ref="F55:F59" si="7">SUM(E55*D55)</f>
        <v>£1,452.00</v>
      </c>
      <c r="G55" s="436"/>
      <c r="H55" s="436"/>
      <c r="I55" s="434"/>
      <c r="J55" s="438" t="str">
        <f t="shared" ref="J55:J59" si="8">F55</f>
        <v>£1,452.00</v>
      </c>
      <c r="K55" s="434" t="str">
        <f t="shared" si="6"/>
        <v>£290.40</v>
      </c>
      <c r="L55" s="434"/>
      <c r="M55" s="119"/>
      <c r="N55" s="119"/>
    </row>
    <row r="56">
      <c r="A56" s="440"/>
      <c r="B56" s="441" t="s">
        <v>471</v>
      </c>
      <c r="C56" s="443" t="s">
        <v>472</v>
      </c>
      <c r="D56" s="430">
        <v>132.0</v>
      </c>
      <c r="E56" s="432">
        <v>1.2</v>
      </c>
      <c r="F56" s="434" t="str">
        <f t="shared" si="7"/>
        <v>£158.40</v>
      </c>
      <c r="G56" s="436"/>
      <c r="H56" s="436"/>
      <c r="I56" s="434"/>
      <c r="J56" s="438" t="str">
        <f t="shared" si="8"/>
        <v>£158.40</v>
      </c>
      <c r="K56" s="434" t="str">
        <f t="shared" si="6"/>
        <v>£31.68</v>
      </c>
      <c r="L56" s="434"/>
      <c r="M56" s="119"/>
      <c r="N56" s="119"/>
    </row>
    <row r="57">
      <c r="A57" s="445" t="s">
        <v>474</v>
      </c>
      <c r="B57" s="446"/>
      <c r="C57" s="448" t="s">
        <v>476</v>
      </c>
      <c r="D57" s="449">
        <v>132.0</v>
      </c>
      <c r="E57" s="451" t="str">
        <f>1.67*8</f>
        <v>£13.36</v>
      </c>
      <c r="F57" s="451" t="str">
        <f t="shared" si="7"/>
        <v>£1,763.52</v>
      </c>
      <c r="G57" s="458"/>
      <c r="H57" s="458"/>
      <c r="I57" s="451"/>
      <c r="J57" s="307" t="str">
        <f t="shared" si="8"/>
        <v>£1,763.52</v>
      </c>
      <c r="K57" s="451" t="str">
        <f t="shared" si="6"/>
        <v>£352.70</v>
      </c>
      <c r="L57" s="451"/>
      <c r="M57" s="119"/>
      <c r="N57" s="119"/>
    </row>
    <row r="58">
      <c r="A58" s="460" t="s">
        <v>478</v>
      </c>
      <c r="B58" s="462"/>
      <c r="C58" s="462"/>
      <c r="D58" s="464">
        <v>132.0</v>
      </c>
      <c r="E58" s="467" t="str">
        <f>2.2*8</f>
        <v>£17.60</v>
      </c>
      <c r="F58" s="467" t="str">
        <f t="shared" si="7"/>
        <v>£2,323.20</v>
      </c>
      <c r="G58" s="469"/>
      <c r="H58" s="469"/>
      <c r="I58" s="467"/>
      <c r="J58" s="471" t="str">
        <f t="shared" si="8"/>
        <v>£2,323.20</v>
      </c>
      <c r="K58" s="467" t="str">
        <f t="shared" si="6"/>
        <v>£464.64</v>
      </c>
      <c r="L58" s="467"/>
      <c r="M58" s="473"/>
      <c r="N58" s="119"/>
    </row>
    <row r="59">
      <c r="A59" s="460" t="s">
        <v>479</v>
      </c>
      <c r="B59" s="475" t="s">
        <v>480</v>
      </c>
      <c r="C59" s="481" t="s">
        <v>481</v>
      </c>
      <c r="D59" s="464">
        <v>132.0</v>
      </c>
      <c r="E59" s="485" t="str">
        <f>12.9+(0.3*12.9)</f>
        <v>£16.77</v>
      </c>
      <c r="F59" s="467" t="str">
        <f t="shared" si="7"/>
        <v>£2,213.64</v>
      </c>
      <c r="G59" s="469"/>
      <c r="H59" s="469"/>
      <c r="I59" s="467"/>
      <c r="J59" s="471" t="str">
        <f t="shared" si="8"/>
        <v>£2,213.64</v>
      </c>
      <c r="K59" s="467" t="str">
        <f t="shared" si="6"/>
        <v>£442.73</v>
      </c>
      <c r="L59" s="467"/>
      <c r="M59" s="322"/>
      <c r="N59" s="322"/>
    </row>
    <row r="60">
      <c r="A60" s="460" t="s">
        <v>488</v>
      </c>
      <c r="B60" s="462"/>
      <c r="C60" s="462"/>
      <c r="D60" s="489"/>
      <c r="E60" s="485"/>
      <c r="F60" s="467"/>
      <c r="G60" s="469"/>
      <c r="H60" s="469"/>
      <c r="I60" s="467"/>
      <c r="J60" s="471"/>
      <c r="K60" s="467" t="str">
        <f t="shared" si="6"/>
        <v>£0.00</v>
      </c>
      <c r="L60" s="467"/>
      <c r="M60" s="322"/>
      <c r="N60" s="322"/>
    </row>
    <row r="61">
      <c r="A61" s="460" t="s">
        <v>491</v>
      </c>
      <c r="B61" s="475" t="s">
        <v>492</v>
      </c>
      <c r="C61" s="481" t="s">
        <v>493</v>
      </c>
      <c r="D61" s="464">
        <v>132.0</v>
      </c>
      <c r="E61" s="491">
        <v>10.0</v>
      </c>
      <c r="F61" s="467" t="str">
        <f>SUM(E61*D61)</f>
        <v>£1,320.00</v>
      </c>
      <c r="G61" s="469"/>
      <c r="H61" s="469"/>
      <c r="I61" s="467"/>
      <c r="J61" s="471" t="str">
        <f>F61</f>
        <v>£1,320.00</v>
      </c>
      <c r="K61" s="467" t="str">
        <f t="shared" si="6"/>
        <v>£264.00</v>
      </c>
      <c r="L61" s="467"/>
      <c r="M61" s="322"/>
      <c r="N61" s="322"/>
    </row>
    <row r="62">
      <c r="A62" s="493" t="s">
        <v>498</v>
      </c>
      <c r="B62" s="346" t="s">
        <v>501</v>
      </c>
      <c r="C62" s="348" t="s">
        <v>502</v>
      </c>
      <c r="D62" s="394" t="str">
        <f>132+5.5</f>
        <v>137.5</v>
      </c>
      <c r="E62" s="496">
        <v>45.0</v>
      </c>
      <c r="F62" s="358" t="str">
        <f>E62*D62</f>
        <v>£6,187.50</v>
      </c>
      <c r="G62" s="353"/>
      <c r="H62" s="353"/>
      <c r="I62" s="358"/>
      <c r="J62" s="253">
        <v>5520.9</v>
      </c>
      <c r="K62" s="358" t="str">
        <f t="shared" si="6"/>
        <v>£1,104.18</v>
      </c>
      <c r="L62" s="358"/>
      <c r="M62" s="498"/>
      <c r="N62" s="498"/>
    </row>
    <row r="63">
      <c r="A63" s="493" t="s">
        <v>507</v>
      </c>
      <c r="B63" s="346" t="s">
        <v>508</v>
      </c>
      <c r="C63" s="346"/>
      <c r="D63" s="394">
        <v>62.6</v>
      </c>
      <c r="E63" s="496"/>
      <c r="F63" s="358"/>
      <c r="G63" s="353"/>
      <c r="H63" s="353"/>
      <c r="I63" s="358"/>
      <c r="J63" s="253">
        <v>201.6</v>
      </c>
      <c r="K63" s="358" t="str">
        <f t="shared" si="6"/>
        <v>£40.32</v>
      </c>
      <c r="L63" s="358"/>
      <c r="M63" s="498"/>
      <c r="N63" s="498"/>
    </row>
    <row r="64">
      <c r="A64" s="504" t="s">
        <v>509</v>
      </c>
      <c r="B64" s="505"/>
      <c r="C64" s="506"/>
      <c r="D64" s="513"/>
      <c r="E64" s="515"/>
      <c r="F64" s="515"/>
      <c r="G64" s="513"/>
      <c r="H64" s="522"/>
      <c r="I64" s="523"/>
      <c r="J64" s="524">
        <v>150.0</v>
      </c>
      <c r="K64" s="358" t="str">
        <f t="shared" si="6"/>
        <v>£30.00</v>
      </c>
      <c r="L64" s="526"/>
      <c r="M64" s="515"/>
      <c r="N64" s="515"/>
    </row>
    <row r="65">
      <c r="A65" s="528" t="s">
        <v>519</v>
      </c>
      <c r="B65" s="529"/>
      <c r="C65" s="531"/>
      <c r="D65" s="533"/>
      <c r="E65" s="535"/>
      <c r="F65" s="535"/>
      <c r="G65" s="533"/>
      <c r="H65" s="537"/>
      <c r="I65" s="546"/>
      <c r="J65" s="547"/>
      <c r="K65" s="554"/>
      <c r="L65" s="554"/>
      <c r="M65" s="555"/>
      <c r="N65" s="555"/>
    </row>
    <row r="66">
      <c r="A66" s="528" t="s">
        <v>533</v>
      </c>
      <c r="B66" s="529"/>
      <c r="C66" s="531"/>
      <c r="D66" s="533"/>
      <c r="E66" s="535"/>
      <c r="F66" s="535"/>
      <c r="G66" s="533"/>
      <c r="H66" s="537"/>
      <c r="I66" s="546"/>
      <c r="J66" s="547"/>
      <c r="K66" s="554"/>
      <c r="L66" s="554"/>
      <c r="M66" s="555"/>
      <c r="N66" s="555"/>
    </row>
    <row r="67">
      <c r="A67" s="558" t="s">
        <v>535</v>
      </c>
      <c r="B67" s="561" t="s">
        <v>541</v>
      </c>
      <c r="C67" s="563"/>
      <c r="D67" s="564"/>
      <c r="E67" s="566"/>
      <c r="F67" s="566"/>
      <c r="G67" s="564"/>
      <c r="H67" s="568"/>
      <c r="I67" s="569"/>
      <c r="J67" s="570"/>
      <c r="K67" s="571"/>
      <c r="L67" s="554"/>
      <c r="M67" s="555"/>
      <c r="N67" s="555"/>
    </row>
    <row r="68">
      <c r="A68" s="97" t="s">
        <v>287</v>
      </c>
      <c r="J68" s="98" t="str">
        <f>SUM(J54+J62+J65)</f>
        <v>£5,752.55</v>
      </c>
      <c r="K68" s="100" t="str">
        <f>(J68/100)*20</f>
        <v>£1,150.51</v>
      </c>
      <c r="L68" s="100"/>
      <c r="M68" s="102"/>
      <c r="N68" s="102"/>
    </row>
    <row r="69">
      <c r="A69" s="107" t="s">
        <v>483</v>
      </c>
    </row>
    <row r="70">
      <c r="A70" s="574" t="s">
        <v>448</v>
      </c>
      <c r="B70" s="60" t="s">
        <v>552</v>
      </c>
      <c r="C70" s="60"/>
      <c r="D70" s="576"/>
      <c r="E70" s="578"/>
      <c r="F70" s="579"/>
      <c r="G70" s="581"/>
      <c r="H70" s="582"/>
      <c r="I70" s="578"/>
      <c r="J70" s="584" t="str">
        <f>E70*D70</f>
        <v>£0.00</v>
      </c>
      <c r="K70" s="578">
        <v>18.4</v>
      </c>
      <c r="L70" s="586"/>
      <c r="M70" s="232"/>
      <c r="N70" s="232"/>
    </row>
    <row r="71">
      <c r="A71" s="90" t="s">
        <v>226</v>
      </c>
      <c r="B71" s="249" t="s">
        <v>570</v>
      </c>
      <c r="C71" s="249" t="s">
        <v>571</v>
      </c>
      <c r="D71" s="142"/>
      <c r="E71" s="141"/>
      <c r="F71" s="141"/>
      <c r="G71" s="394"/>
      <c r="H71" s="588"/>
      <c r="I71" s="143"/>
      <c r="J71" s="590"/>
      <c r="K71" s="141"/>
      <c r="L71" s="595"/>
      <c r="M71" s="148"/>
      <c r="N71" s="148"/>
    </row>
    <row r="72">
      <c r="A72" s="90" t="s">
        <v>240</v>
      </c>
      <c r="B72" s="249" t="s">
        <v>570</v>
      </c>
      <c r="C72" s="249" t="s">
        <v>571</v>
      </c>
      <c r="D72" s="142"/>
      <c r="E72" s="141"/>
      <c r="F72" s="141"/>
      <c r="G72" s="394"/>
      <c r="H72" s="588"/>
      <c r="I72" s="143"/>
      <c r="J72" s="590"/>
      <c r="K72" s="141"/>
      <c r="L72" s="595"/>
      <c r="M72" s="148"/>
      <c r="N72" s="148"/>
    </row>
    <row r="73">
      <c r="A73" s="90" t="s">
        <v>577</v>
      </c>
      <c r="B73" s="249" t="s">
        <v>570</v>
      </c>
      <c r="C73" s="249"/>
      <c r="D73" s="142"/>
      <c r="E73" s="141"/>
      <c r="F73" s="141"/>
      <c r="G73" s="394"/>
      <c r="H73" s="588"/>
      <c r="I73" s="143"/>
      <c r="J73" s="590"/>
      <c r="K73" s="141"/>
      <c r="L73" s="595"/>
      <c r="M73" s="148"/>
      <c r="N73" s="148"/>
    </row>
    <row r="74">
      <c r="A74" s="90" t="s">
        <v>578</v>
      </c>
      <c r="B74" s="597" t="s">
        <v>579</v>
      </c>
      <c r="C74" s="268" t="s">
        <v>581</v>
      </c>
      <c r="D74" s="142"/>
      <c r="E74" s="141"/>
      <c r="F74" s="141"/>
      <c r="G74" s="394"/>
      <c r="H74" s="588"/>
      <c r="I74" s="143"/>
      <c r="J74" s="253">
        <v>640.0</v>
      </c>
      <c r="K74" s="143">
        <v>128.0</v>
      </c>
      <c r="L74" s="586"/>
      <c r="M74" s="232"/>
      <c r="N74" s="232"/>
    </row>
    <row r="75">
      <c r="A75" s="90" t="s">
        <v>499</v>
      </c>
      <c r="B75" s="249" t="s">
        <v>570</v>
      </c>
      <c r="C75" s="268" t="s">
        <v>581</v>
      </c>
      <c r="D75" s="142"/>
      <c r="E75" s="141"/>
      <c r="F75" s="141"/>
      <c r="G75" s="394"/>
      <c r="H75" s="588"/>
      <c r="I75" s="143">
        <v>7.0</v>
      </c>
      <c r="J75" s="253">
        <v>322.0</v>
      </c>
      <c r="K75" s="143">
        <v>64.4</v>
      </c>
      <c r="L75" s="586"/>
      <c r="M75" s="232"/>
      <c r="N75" s="232"/>
    </row>
    <row r="76">
      <c r="A76" s="90" t="s">
        <v>512</v>
      </c>
      <c r="B76" s="249" t="s">
        <v>571</v>
      </c>
      <c r="C76" s="268" t="s">
        <v>581</v>
      </c>
      <c r="D76" s="142"/>
      <c r="E76" s="141"/>
      <c r="F76" s="141"/>
      <c r="G76" s="394">
        <v>1.0</v>
      </c>
      <c r="H76" s="588">
        <v>40.0</v>
      </c>
      <c r="I76" s="143">
        <v>1.0</v>
      </c>
      <c r="J76" s="253">
        <v>40.0</v>
      </c>
      <c r="K76" s="143">
        <v>8.0</v>
      </c>
      <c r="L76" s="586"/>
      <c r="M76" s="232"/>
      <c r="N76" s="232"/>
    </row>
    <row r="77">
      <c r="A77" s="90" t="s">
        <v>582</v>
      </c>
      <c r="B77" s="249" t="s">
        <v>583</v>
      </c>
      <c r="C77" s="268" t="s">
        <v>581</v>
      </c>
      <c r="D77" s="142"/>
      <c r="E77" s="141"/>
      <c r="F77" s="141"/>
      <c r="G77" s="394">
        <v>1.0</v>
      </c>
      <c r="H77" s="588">
        <v>20.0</v>
      </c>
      <c r="I77" s="143">
        <v>9.0</v>
      </c>
      <c r="J77" s="253">
        <v>180.0</v>
      </c>
      <c r="K77" s="143">
        <v>36.0</v>
      </c>
      <c r="L77" s="586"/>
      <c r="M77" s="232"/>
      <c r="N77" s="232"/>
    </row>
    <row r="78">
      <c r="A78" s="97" t="s">
        <v>287</v>
      </c>
      <c r="J78" s="98" t="str">
        <f>SUM(J74:J77)</f>
        <v>£1,182.00</v>
      </c>
      <c r="K78" s="100" t="str">
        <f>(J78/100)*20</f>
        <v>£236.40</v>
      </c>
      <c r="L78" s="100"/>
      <c r="M78" s="102"/>
      <c r="N78" s="102"/>
    </row>
    <row r="79">
      <c r="A79" s="107" t="s">
        <v>523</v>
      </c>
      <c r="K79" s="602"/>
      <c r="L79" s="602"/>
      <c r="M79" s="604"/>
      <c r="N79" s="604"/>
    </row>
    <row r="80">
      <c r="A80" s="90" t="s">
        <v>585</v>
      </c>
      <c r="B80" s="249" t="s">
        <v>586</v>
      </c>
      <c r="C80" s="249" t="s">
        <v>587</v>
      </c>
      <c r="D80" s="251"/>
      <c r="E80" s="143"/>
      <c r="F80" s="141"/>
      <c r="G80" s="608"/>
      <c r="H80" s="142"/>
      <c r="I80" s="143"/>
      <c r="J80" s="610">
        <v>8645.89</v>
      </c>
      <c r="K80" s="141" t="str">
        <f t="shared" ref="K80:K82" si="9">(J80/100)*20</f>
        <v>£1,729.18</v>
      </c>
      <c r="L80" s="141"/>
      <c r="M80" s="232"/>
      <c r="N80" s="232"/>
    </row>
    <row r="81">
      <c r="A81" s="90" t="s">
        <v>594</v>
      </c>
      <c r="B81" s="249" t="s">
        <v>586</v>
      </c>
      <c r="C81" s="249" t="s">
        <v>595</v>
      </c>
      <c r="D81" s="142"/>
      <c r="E81" s="143"/>
      <c r="F81" s="141"/>
      <c r="G81" s="608"/>
      <c r="H81" s="142">
        <v>1.0</v>
      </c>
      <c r="I81" s="143">
        <v>390.0</v>
      </c>
      <c r="J81" s="143">
        <v>390.0</v>
      </c>
      <c r="K81" s="141" t="str">
        <f t="shared" si="9"/>
        <v>£78.00</v>
      </c>
      <c r="L81" s="141"/>
      <c r="M81" s="119"/>
      <c r="N81" s="119"/>
    </row>
    <row r="82">
      <c r="A82" s="90" t="s">
        <v>599</v>
      </c>
      <c r="B82" s="249" t="s">
        <v>586</v>
      </c>
      <c r="C82" s="249" t="s">
        <v>601</v>
      </c>
      <c r="D82" s="142"/>
      <c r="E82" s="143"/>
      <c r="F82" s="141"/>
      <c r="G82" s="608"/>
      <c r="H82" s="142">
        <v>1.0</v>
      </c>
      <c r="I82" s="143">
        <v>630.0</v>
      </c>
      <c r="J82" s="143">
        <v>630.0</v>
      </c>
      <c r="K82" s="141" t="str">
        <f t="shared" si="9"/>
        <v>£126.00</v>
      </c>
      <c r="L82" s="141"/>
      <c r="M82" s="102"/>
      <c r="N82" s="102"/>
    </row>
    <row r="83">
      <c r="A83" s="612" t="s">
        <v>560</v>
      </c>
      <c r="B83" s="614" t="s">
        <v>604</v>
      </c>
      <c r="C83" s="616" t="s">
        <v>605</v>
      </c>
      <c r="D83" s="618" t="str">
        <f>'Windows &amp; Doors'!F30</f>
        <v>#REF!</v>
      </c>
      <c r="E83" s="619"/>
      <c r="F83" s="621"/>
      <c r="G83" s="623">
        <v>0.3</v>
      </c>
      <c r="H83" s="625" t="str">
        <f t="shared" ref="H83:H85" si="10">(G83*D83)+0.5</f>
        <v>#REF!</v>
      </c>
      <c r="I83" s="626">
        <v>33.7</v>
      </c>
      <c r="J83" s="619" t="str">
        <f t="shared" ref="J83:J85" si="11">I83*H83</f>
        <v>#REF!</v>
      </c>
      <c r="K83" s="621"/>
      <c r="L83" s="621"/>
      <c r="M83" s="102"/>
      <c r="N83" s="102"/>
    </row>
    <row r="84">
      <c r="A84" s="612" t="s">
        <v>572</v>
      </c>
      <c r="B84" s="614" t="s">
        <v>609</v>
      </c>
      <c r="C84" s="628" t="s">
        <v>610</v>
      </c>
      <c r="D84" s="618" t="str">
        <f t="shared" ref="D84:D85" si="12">D83</f>
        <v>#REF!</v>
      </c>
      <c r="E84" s="619"/>
      <c r="F84" s="621"/>
      <c r="G84" s="623">
        <v>0.05</v>
      </c>
      <c r="H84" s="625" t="str">
        <f t="shared" si="10"/>
        <v>#REF!</v>
      </c>
      <c r="I84" s="619">
        <v>64.3</v>
      </c>
      <c r="J84" s="619" t="str">
        <f t="shared" si="11"/>
        <v>#REF!</v>
      </c>
      <c r="K84" s="621"/>
      <c r="L84" s="621"/>
      <c r="M84" s="102"/>
      <c r="N84" s="102"/>
    </row>
    <row r="85">
      <c r="A85" s="631" t="s">
        <v>615</v>
      </c>
      <c r="B85" s="633" t="s">
        <v>616</v>
      </c>
      <c r="C85" s="635" t="s">
        <v>618</v>
      </c>
      <c r="D85" s="637" t="str">
        <f t="shared" si="12"/>
        <v>#REF!</v>
      </c>
      <c r="E85" s="638"/>
      <c r="F85" s="642"/>
      <c r="G85" s="643">
        <v>0.18</v>
      </c>
      <c r="H85" s="644" t="str">
        <f t="shared" si="10"/>
        <v>#REF!</v>
      </c>
      <c r="I85" s="638">
        <v>20.42</v>
      </c>
      <c r="J85" s="638" t="str">
        <f t="shared" si="11"/>
        <v>#REF!</v>
      </c>
      <c r="K85" s="621"/>
      <c r="L85" s="621"/>
      <c r="M85" s="102"/>
      <c r="N85" s="102"/>
    </row>
    <row r="86">
      <c r="A86" s="631" t="s">
        <v>621</v>
      </c>
      <c r="B86" s="633" t="s">
        <v>622</v>
      </c>
      <c r="C86" s="635" t="s">
        <v>623</v>
      </c>
      <c r="D86" s="637"/>
      <c r="E86" s="638"/>
      <c r="F86" s="642"/>
      <c r="G86" s="643"/>
      <c r="H86" s="644"/>
      <c r="I86" s="638"/>
      <c r="J86" s="638"/>
      <c r="K86" s="621"/>
      <c r="L86" s="621"/>
      <c r="M86" s="102"/>
      <c r="N86" s="102"/>
    </row>
    <row r="87">
      <c r="A87" s="97" t="s">
        <v>287</v>
      </c>
      <c r="J87" s="98" t="str">
        <f>SUM(J80:J85)</f>
        <v>#REF!</v>
      </c>
      <c r="K87" s="100" t="str">
        <f>(J87/100)*20</f>
        <v>#REF!</v>
      </c>
      <c r="L87" s="100"/>
      <c r="M87" s="102"/>
      <c r="N87" s="102"/>
    </row>
    <row r="88">
      <c r="A88" s="107" t="s">
        <v>589</v>
      </c>
      <c r="K88" s="602"/>
      <c r="L88" s="602"/>
      <c r="M88" s="604"/>
      <c r="N88" s="604"/>
    </row>
    <row r="89">
      <c r="A89" s="648" t="s">
        <v>624</v>
      </c>
      <c r="B89" s="649" t="s">
        <v>626</v>
      </c>
      <c r="C89" s="650" t="s">
        <v>630</v>
      </c>
      <c r="D89" s="651"/>
      <c r="E89" s="652"/>
      <c r="F89" s="652"/>
      <c r="G89" s="653">
        <v>0.2</v>
      </c>
      <c r="H89" s="651" t="str">
        <f>G89*D89</f>
        <v>0</v>
      </c>
      <c r="I89" s="655">
        <v>21.59</v>
      </c>
      <c r="J89" s="657" t="str">
        <f>SUM(I89*H89)</f>
        <v>£0.00</v>
      </c>
      <c r="K89" s="652" t="str">
        <f>(J89/100)*20</f>
        <v>£0.00</v>
      </c>
      <c r="L89" s="652"/>
    </row>
    <row r="90">
      <c r="A90" s="648" t="s">
        <v>642</v>
      </c>
      <c r="B90" s="649"/>
      <c r="C90" s="659"/>
      <c r="D90" s="651"/>
      <c r="E90" s="652"/>
      <c r="F90" s="652"/>
      <c r="G90" s="653"/>
      <c r="H90" s="651"/>
      <c r="I90" s="655"/>
      <c r="J90" s="657"/>
      <c r="K90" s="652"/>
      <c r="L90" s="652"/>
    </row>
    <row r="91">
      <c r="A91" s="383" t="s">
        <v>645</v>
      </c>
      <c r="B91" s="69" t="s">
        <v>646</v>
      </c>
      <c r="C91" s="181" t="s">
        <v>647</v>
      </c>
      <c r="D91" s="114"/>
      <c r="E91" s="113"/>
      <c r="F91" s="113"/>
      <c r="G91" s="661"/>
      <c r="H91" s="167">
        <v>170.0</v>
      </c>
      <c r="I91" s="115">
        <v>4.58</v>
      </c>
      <c r="J91" s="662">
        <v>765.0</v>
      </c>
      <c r="K91" s="141" t="str">
        <f t="shared" ref="K91:K92" si="13">(J91/100)*20</f>
        <v>£153.00</v>
      </c>
      <c r="L91" s="664"/>
      <c r="M91" s="117"/>
      <c r="N91" s="117"/>
    </row>
    <row r="92">
      <c r="A92" s="666" t="s">
        <v>607</v>
      </c>
      <c r="B92" s="667"/>
      <c r="C92" s="669" t="s">
        <v>664</v>
      </c>
      <c r="D92" s="670"/>
      <c r="E92" s="671"/>
      <c r="F92" s="671"/>
      <c r="G92" s="670"/>
      <c r="H92" s="672">
        <v>8.0</v>
      </c>
      <c r="I92" s="673">
        <v>5.21</v>
      </c>
      <c r="J92" s="675" t="str">
        <f>I92*H92</f>
        <v>£41.68</v>
      </c>
      <c r="K92" s="678" t="str">
        <f t="shared" si="13"/>
        <v>£8.34</v>
      </c>
      <c r="L92" s="685"/>
      <c r="M92" s="119"/>
      <c r="N92" s="119"/>
    </row>
    <row r="93">
      <c r="A93" s="283" t="s">
        <v>608</v>
      </c>
      <c r="B93" s="285" t="s">
        <v>679</v>
      </c>
      <c r="C93" s="287" t="s">
        <v>680</v>
      </c>
      <c r="D93" s="281"/>
      <c r="E93" s="117"/>
      <c r="F93" s="117"/>
      <c r="G93" s="281"/>
      <c r="H93" s="114" t="s">
        <v>338</v>
      </c>
      <c r="I93" s="115"/>
      <c r="J93" s="662">
        <v>71.25</v>
      </c>
      <c r="K93" s="113"/>
      <c r="L93" s="113"/>
      <c r="M93" s="117"/>
      <c r="N93" s="117"/>
    </row>
    <row r="94">
      <c r="A94" s="368" t="s">
        <v>612</v>
      </c>
      <c r="B94" s="369" t="s">
        <v>682</v>
      </c>
      <c r="C94" s="688"/>
      <c r="D94" s="371"/>
      <c r="E94" s="373"/>
      <c r="F94" s="373"/>
      <c r="G94" s="371"/>
      <c r="H94" s="689"/>
      <c r="I94" s="375"/>
      <c r="J94" s="376"/>
      <c r="K94" s="380"/>
      <c r="L94" s="380"/>
      <c r="M94" s="119"/>
      <c r="N94" s="119"/>
    </row>
    <row r="95">
      <c r="A95" s="97" t="s">
        <v>287</v>
      </c>
      <c r="J95" s="98" t="str">
        <f>SUM(J89:J92)</f>
        <v>£806.68</v>
      </c>
      <c r="K95" s="100" t="str">
        <f>(J95/100)*20</f>
        <v>£161.34</v>
      </c>
      <c r="L95" s="100"/>
      <c r="M95" s="102"/>
      <c r="N95" s="102"/>
    </row>
    <row r="96">
      <c r="A96" s="107" t="s">
        <v>627</v>
      </c>
    </row>
    <row r="97">
      <c r="A97" s="383" t="s">
        <v>686</v>
      </c>
      <c r="B97" s="249" t="s">
        <v>687</v>
      </c>
      <c r="C97" s="108"/>
      <c r="D97" s="109"/>
      <c r="E97" s="113"/>
      <c r="F97" s="113"/>
      <c r="G97" s="661"/>
      <c r="H97" s="114"/>
      <c r="I97" s="115"/>
      <c r="J97" s="188">
        <v>3561.96</v>
      </c>
      <c r="K97" s="113"/>
      <c r="L97" s="113"/>
      <c r="M97" s="117"/>
      <c r="N97" s="117"/>
    </row>
    <row r="98">
      <c r="A98" s="283" t="s">
        <v>688</v>
      </c>
      <c r="B98" s="692"/>
      <c r="C98" s="385"/>
      <c r="D98" s="281"/>
      <c r="E98" s="117"/>
      <c r="F98" s="117"/>
      <c r="G98" s="281"/>
      <c r="H98" s="386"/>
      <c r="I98" s="115"/>
      <c r="J98" s="376"/>
      <c r="K98" s="113"/>
      <c r="L98" s="113"/>
      <c r="M98" s="117"/>
      <c r="N98" s="117"/>
    </row>
    <row r="99">
      <c r="A99" s="283" t="s">
        <v>691</v>
      </c>
      <c r="B99" s="693"/>
      <c r="C99" s="385"/>
      <c r="D99" s="281"/>
      <c r="E99" s="117"/>
      <c r="F99" s="117"/>
      <c r="G99" s="281"/>
      <c r="H99" s="386"/>
      <c r="I99" s="115"/>
      <c r="J99" s="376"/>
      <c r="K99" s="113"/>
      <c r="L99" s="113"/>
      <c r="M99" s="117"/>
      <c r="N99" s="117"/>
    </row>
    <row r="100">
      <c r="A100" s="283" t="s">
        <v>695</v>
      </c>
      <c r="B100" s="693"/>
      <c r="C100" s="695"/>
      <c r="D100" s="281"/>
      <c r="E100" s="117"/>
      <c r="F100" s="117"/>
      <c r="G100" s="281"/>
      <c r="H100" s="281"/>
      <c r="I100" s="115"/>
      <c r="J100" s="376"/>
      <c r="K100" s="113"/>
      <c r="L100" s="113"/>
      <c r="M100" s="117"/>
      <c r="N100" s="117"/>
    </row>
    <row r="101">
      <c r="A101" s="97" t="s">
        <v>287</v>
      </c>
      <c r="J101" s="98" t="str">
        <f>SUM(J97:J100)</f>
        <v>£3,561.96</v>
      </c>
      <c r="K101" s="100" t="str">
        <f>(J101/100)*20</f>
        <v>£712.39</v>
      </c>
      <c r="L101" s="100"/>
      <c r="M101" s="102"/>
      <c r="N101" s="102"/>
    </row>
    <row r="102">
      <c r="A102" s="107" t="s">
        <v>700</v>
      </c>
    </row>
    <row r="103">
      <c r="A103" s="612" t="s">
        <v>701</v>
      </c>
      <c r="B103" s="614"/>
      <c r="C103" s="698"/>
      <c r="D103" s="699"/>
      <c r="E103" s="621"/>
      <c r="F103" s="621"/>
      <c r="G103" s="701"/>
      <c r="H103" s="618"/>
      <c r="I103" s="619"/>
      <c r="J103" s="570"/>
      <c r="K103" s="621"/>
      <c r="L103" s="621"/>
      <c r="M103" s="703"/>
      <c r="N103" s="703"/>
    </row>
    <row r="104">
      <c r="A104" s="705" t="s">
        <v>712</v>
      </c>
      <c r="B104" s="614" t="s">
        <v>713</v>
      </c>
      <c r="C104" s="707"/>
      <c r="D104" s="708"/>
      <c r="E104" s="678"/>
      <c r="F104" s="678"/>
      <c r="G104" s="710"/>
      <c r="H104" s="672"/>
      <c r="I104" s="673"/>
      <c r="J104" s="675"/>
      <c r="K104" s="678"/>
      <c r="L104" s="678"/>
      <c r="M104" s="671"/>
      <c r="N104" s="671"/>
    </row>
    <row r="105">
      <c r="A105" s="712" t="s">
        <v>722</v>
      </c>
      <c r="B105" s="713"/>
      <c r="C105" s="714"/>
      <c r="D105" s="670"/>
      <c r="E105" s="671"/>
      <c r="F105" s="671"/>
      <c r="G105" s="670"/>
      <c r="H105" s="715"/>
      <c r="I105" s="673"/>
      <c r="J105" s="717">
        <v>4740.0</v>
      </c>
      <c r="K105" s="673">
        <v>948.0</v>
      </c>
      <c r="L105" s="673"/>
      <c r="M105" s="671"/>
      <c r="N105" s="671"/>
    </row>
    <row r="106">
      <c r="A106" s="719" t="s">
        <v>741</v>
      </c>
      <c r="B106" s="720"/>
      <c r="C106" s="725"/>
      <c r="D106" s="726"/>
      <c r="E106" s="208"/>
      <c r="F106" s="208"/>
      <c r="G106" s="726"/>
      <c r="H106" s="726"/>
      <c r="I106" s="727"/>
      <c r="J106" s="728"/>
      <c r="K106" s="197"/>
      <c r="L106" s="197"/>
      <c r="M106" s="208"/>
      <c r="N106" s="208"/>
    </row>
    <row r="107">
      <c r="A107" s="729" t="s">
        <v>666</v>
      </c>
      <c r="B107" s="731" t="s">
        <v>765</v>
      </c>
      <c r="C107" s="732" t="s">
        <v>766</v>
      </c>
      <c r="D107" s="733"/>
      <c r="E107" s="734"/>
      <c r="F107" s="734"/>
      <c r="G107" s="733"/>
      <c r="H107" s="733"/>
      <c r="I107" s="735"/>
      <c r="J107" s="737">
        <v>155.0</v>
      </c>
      <c r="K107" s="739"/>
      <c r="L107" s="739"/>
      <c r="M107" s="734"/>
      <c r="N107" s="734"/>
    </row>
    <row r="108">
      <c r="A108" s="729" t="s">
        <v>770</v>
      </c>
      <c r="B108" s="731" t="s">
        <v>771</v>
      </c>
      <c r="C108" s="732" t="s">
        <v>772</v>
      </c>
      <c r="D108" s="733"/>
      <c r="E108" s="734"/>
      <c r="F108" s="734"/>
      <c r="G108" s="733"/>
      <c r="H108" s="733"/>
      <c r="I108" s="735"/>
      <c r="J108" s="740"/>
      <c r="K108" s="739"/>
      <c r="L108" s="739"/>
      <c r="M108" s="734"/>
      <c r="N108" s="734"/>
    </row>
    <row r="109">
      <c r="A109" s="729" t="s">
        <v>775</v>
      </c>
      <c r="B109" s="731"/>
      <c r="C109" s="732" t="s">
        <v>776</v>
      </c>
      <c r="D109" s="733"/>
      <c r="E109" s="734"/>
      <c r="F109" s="734"/>
      <c r="G109" s="733"/>
      <c r="H109" s="733"/>
      <c r="I109" s="735"/>
      <c r="J109" s="737">
        <v>102.0</v>
      </c>
      <c r="K109" s="739"/>
      <c r="L109" s="739"/>
      <c r="M109" s="734"/>
      <c r="N109" s="734"/>
    </row>
    <row r="110">
      <c r="A110" s="729" t="s">
        <v>777</v>
      </c>
      <c r="B110" s="731"/>
      <c r="C110" s="742"/>
      <c r="D110" s="733"/>
      <c r="E110" s="734"/>
      <c r="F110" s="734"/>
      <c r="G110" s="733"/>
      <c r="H110" s="733"/>
      <c r="I110" s="735"/>
      <c r="J110" s="737">
        <v>258.0</v>
      </c>
      <c r="K110" s="739"/>
      <c r="L110" s="739"/>
      <c r="M110" s="734"/>
      <c r="N110" s="734"/>
    </row>
    <row r="111">
      <c r="A111" s="97" t="s">
        <v>287</v>
      </c>
      <c r="J111" s="98" t="str">
        <f>SUM(J105:J106)</f>
        <v>£4,740.00</v>
      </c>
      <c r="K111" s="100" t="str">
        <f>(J111/100)*20</f>
        <v>£948.00</v>
      </c>
      <c r="L111" s="100"/>
      <c r="M111" s="102"/>
      <c r="N111" s="102"/>
    </row>
    <row r="112">
      <c r="A112" s="107" t="s">
        <v>665</v>
      </c>
    </row>
    <row r="113">
      <c r="A113" s="746" t="s">
        <v>784</v>
      </c>
      <c r="B113" s="748" t="s">
        <v>791</v>
      </c>
      <c r="C113" s="746"/>
      <c r="D113" s="746"/>
      <c r="E113" s="746"/>
      <c r="F113" s="746"/>
      <c r="G113" s="746"/>
      <c r="H113" s="746">
        <v>40.0</v>
      </c>
      <c r="I113" s="750">
        <v>14.95</v>
      </c>
      <c r="J113" s="750" t="str">
        <f t="shared" ref="J113:J114" si="14">I113*H113</f>
        <v>£598.00</v>
      </c>
      <c r="K113" s="290"/>
      <c r="L113" s="290"/>
      <c r="M113" s="290"/>
      <c r="N113" s="290"/>
    </row>
    <row r="114">
      <c r="A114" s="746" t="s">
        <v>793</v>
      </c>
      <c r="B114" s="748" t="s">
        <v>794</v>
      </c>
      <c r="C114" s="746"/>
      <c r="D114" s="746"/>
      <c r="E114" s="746"/>
      <c r="F114" s="746"/>
      <c r="G114" s="746"/>
      <c r="H114" s="690">
        <v>3.0</v>
      </c>
      <c r="I114" s="750">
        <v>29.95</v>
      </c>
      <c r="J114" s="750" t="str">
        <f t="shared" si="14"/>
        <v>£89.85</v>
      </c>
      <c r="K114" s="290"/>
      <c r="L114" s="290"/>
      <c r="M114" s="290"/>
      <c r="N114" s="290"/>
    </row>
    <row r="115">
      <c r="A115" s="753" t="s">
        <v>797</v>
      </c>
      <c r="B115" s="755" t="s">
        <v>799</v>
      </c>
      <c r="C115" s="753"/>
      <c r="D115" s="753"/>
      <c r="E115" s="753"/>
      <c r="F115" s="753"/>
      <c r="G115" s="753"/>
      <c r="H115" s="753"/>
      <c r="I115" s="757">
        <v>14.99</v>
      </c>
      <c r="J115" s="757"/>
      <c r="K115" s="290"/>
      <c r="L115" s="290"/>
      <c r="M115" s="290"/>
      <c r="N115" s="290"/>
    </row>
    <row r="116">
      <c r="A116" s="746" t="s">
        <v>810</v>
      </c>
      <c r="B116" s="748" t="s">
        <v>811</v>
      </c>
      <c r="C116" s="746"/>
      <c r="D116" s="746"/>
      <c r="E116" s="746"/>
      <c r="F116" s="746"/>
      <c r="G116" s="746"/>
      <c r="H116" s="746">
        <v>13.0</v>
      </c>
      <c r="I116" s="750">
        <v>1.98</v>
      </c>
      <c r="J116" s="750" t="str">
        <f>I116*H116</f>
        <v>£25.74</v>
      </c>
      <c r="K116" s="290"/>
      <c r="L116" s="290"/>
      <c r="M116" s="290"/>
      <c r="N116" s="290"/>
    </row>
    <row r="117">
      <c r="A117" s="760" t="s">
        <v>813</v>
      </c>
      <c r="B117" s="760"/>
      <c r="C117" s="760"/>
      <c r="D117" s="760"/>
      <c r="E117" s="760"/>
      <c r="F117" s="760"/>
      <c r="G117" s="760"/>
      <c r="H117" s="760"/>
      <c r="I117" s="760"/>
      <c r="J117" s="762">
        <v>1500.0</v>
      </c>
      <c r="K117" s="760"/>
      <c r="L117" s="760"/>
      <c r="M117" s="760"/>
      <c r="N117" s="760"/>
    </row>
    <row r="118">
      <c r="A118" s="290" t="s">
        <v>821</v>
      </c>
      <c r="B118" s="766" t="s">
        <v>822</v>
      </c>
      <c r="C118" s="290"/>
      <c r="D118" s="290"/>
      <c r="E118" s="290"/>
      <c r="F118" s="290"/>
      <c r="G118" s="290"/>
      <c r="H118" s="290">
        <v>23.0</v>
      </c>
      <c r="I118" s="290"/>
      <c r="J118" s="290"/>
      <c r="K118" s="290"/>
      <c r="L118" s="290"/>
      <c r="M118" s="290"/>
      <c r="N118" s="290"/>
    </row>
    <row r="119">
      <c r="A119" s="290" t="s">
        <v>825</v>
      </c>
      <c r="B119" s="290"/>
      <c r="C119" s="290"/>
      <c r="D119" s="290"/>
      <c r="E119" s="290"/>
      <c r="F119" s="290"/>
      <c r="G119" s="290"/>
      <c r="H119" s="290"/>
      <c r="I119" s="290"/>
      <c r="J119" s="290"/>
      <c r="K119" s="290"/>
      <c r="L119" s="290"/>
      <c r="M119" s="290"/>
      <c r="N119" s="290"/>
    </row>
    <row r="120">
      <c r="A120" s="290" t="s">
        <v>826</v>
      </c>
      <c r="B120" s="290"/>
      <c r="C120" s="290"/>
      <c r="D120" s="290"/>
      <c r="E120" s="290"/>
      <c r="F120" s="290"/>
      <c r="G120" s="290"/>
      <c r="H120" s="290"/>
      <c r="I120" s="290"/>
      <c r="J120" s="290"/>
      <c r="K120" s="290"/>
      <c r="L120" s="290"/>
      <c r="M120" s="290"/>
      <c r="N120" s="290"/>
    </row>
    <row r="121">
      <c r="A121" s="290" t="s">
        <v>827</v>
      </c>
      <c r="B121" s="290" t="s">
        <v>828</v>
      </c>
      <c r="C121" s="290"/>
      <c r="D121" s="290"/>
      <c r="E121" s="290"/>
      <c r="F121" s="290"/>
      <c r="G121" s="290"/>
      <c r="H121" s="290"/>
      <c r="I121" s="290"/>
      <c r="J121" s="290"/>
      <c r="K121" s="290"/>
      <c r="L121" s="290"/>
      <c r="M121" s="290"/>
      <c r="N121" s="290"/>
    </row>
    <row r="122">
      <c r="A122" s="771" t="s">
        <v>732</v>
      </c>
      <c r="B122" s="771"/>
      <c r="C122" s="771"/>
      <c r="D122" s="771"/>
      <c r="E122" s="771"/>
      <c r="F122" s="771"/>
      <c r="G122" s="771"/>
      <c r="H122" s="771"/>
      <c r="I122" s="771"/>
      <c r="J122" s="771"/>
      <c r="K122" s="771"/>
      <c r="L122" s="771"/>
      <c r="M122" s="290"/>
      <c r="N122" s="290"/>
    </row>
    <row r="123">
      <c r="A123" s="771" t="s">
        <v>831</v>
      </c>
      <c r="B123" s="771"/>
      <c r="C123" s="771"/>
      <c r="D123" s="771"/>
      <c r="E123" s="771"/>
      <c r="F123" s="771"/>
      <c r="G123" s="771"/>
      <c r="H123" s="771"/>
      <c r="I123" s="771"/>
      <c r="J123" s="771"/>
      <c r="K123" s="771"/>
      <c r="L123" s="771"/>
      <c r="M123" s="290"/>
      <c r="N123" s="290"/>
    </row>
    <row r="124">
      <c r="A124" s="775"/>
      <c r="J124" s="777"/>
      <c r="K124" s="363"/>
      <c r="L124" s="363"/>
      <c r="M124" s="119"/>
      <c r="N124" s="119"/>
    </row>
    <row r="125">
      <c r="A125" s="97" t="s">
        <v>287</v>
      </c>
      <c r="J125" s="98" t="str">
        <f>SUM(J112:J124)</f>
        <v>£2,213.59</v>
      </c>
      <c r="K125" s="100" t="str">
        <f>(J125/100)*20</f>
        <v>£442.72</v>
      </c>
      <c r="L125" s="100"/>
      <c r="M125" s="102"/>
      <c r="N125" s="102"/>
    </row>
    <row r="126">
      <c r="A126" s="107" t="s">
        <v>838</v>
      </c>
    </row>
    <row r="127">
      <c r="A127" s="780" t="s">
        <v>763</v>
      </c>
      <c r="B127" s="781"/>
      <c r="C127" s="783" t="s">
        <v>840</v>
      </c>
      <c r="D127" s="781"/>
      <c r="E127" s="781"/>
      <c r="F127" s="781"/>
      <c r="G127" s="781"/>
      <c r="H127" s="781"/>
      <c r="I127" s="781"/>
      <c r="J127" s="784">
        <v>1268.0</v>
      </c>
      <c r="K127" s="363"/>
      <c r="L127" s="363"/>
      <c r="M127" s="119"/>
      <c r="N127" s="119"/>
    </row>
    <row r="128">
      <c r="A128" s="780" t="s">
        <v>744</v>
      </c>
      <c r="B128" s="781"/>
      <c r="C128" s="786" t="s">
        <v>846</v>
      </c>
      <c r="D128" s="781"/>
      <c r="E128" s="781"/>
      <c r="F128" s="781"/>
      <c r="G128" s="781"/>
      <c r="H128" s="781"/>
      <c r="I128" s="781"/>
      <c r="J128" s="784">
        <v>1182.0</v>
      </c>
      <c r="K128" s="363"/>
      <c r="L128" s="363"/>
      <c r="M128" s="119"/>
      <c r="N128" s="119"/>
    </row>
    <row r="129">
      <c r="A129" s="780" t="s">
        <v>851</v>
      </c>
      <c r="B129" s="781"/>
      <c r="C129" s="783" t="s">
        <v>852</v>
      </c>
      <c r="D129" s="781"/>
      <c r="E129" s="781"/>
      <c r="F129" s="781"/>
      <c r="G129" s="781"/>
      <c r="H129" s="781"/>
      <c r="I129" s="781"/>
      <c r="J129" s="784">
        <v>246.0</v>
      </c>
      <c r="K129" s="363"/>
      <c r="L129" s="363"/>
      <c r="M129" s="119"/>
      <c r="N129" s="119"/>
    </row>
    <row r="130">
      <c r="A130" s="780" t="s">
        <v>853</v>
      </c>
      <c r="B130" s="781"/>
      <c r="C130" s="786" t="s">
        <v>846</v>
      </c>
      <c r="D130" s="781"/>
      <c r="E130" s="781"/>
      <c r="F130" s="781"/>
      <c r="G130" s="781"/>
      <c r="H130" s="781"/>
      <c r="I130" s="781"/>
      <c r="J130" s="784">
        <v>363.0</v>
      </c>
      <c r="K130" s="363"/>
      <c r="L130" s="363"/>
      <c r="M130" s="119"/>
      <c r="N130" s="119"/>
    </row>
    <row r="131">
      <c r="A131" s="788" t="s">
        <v>855</v>
      </c>
      <c r="B131" s="788"/>
      <c r="C131" s="789"/>
      <c r="D131" s="789"/>
      <c r="E131" s="789"/>
      <c r="F131" s="789"/>
      <c r="G131" s="789"/>
      <c r="H131" s="789"/>
      <c r="I131" s="789"/>
      <c r="J131" s="737"/>
      <c r="K131" s="791"/>
      <c r="L131" s="363"/>
      <c r="M131" s="119"/>
      <c r="N131" s="119"/>
    </row>
    <row r="132">
      <c r="A132" s="788" t="s">
        <v>768</v>
      </c>
      <c r="B132" s="792" t="s">
        <v>862</v>
      </c>
      <c r="C132" s="789"/>
      <c r="D132" s="789"/>
      <c r="E132" s="789"/>
      <c r="F132" s="789"/>
      <c r="G132" s="789"/>
      <c r="H132" s="789"/>
      <c r="I132" s="789"/>
      <c r="J132" s="737" t="str">
        <f>75/1.2</f>
        <v>£62.50</v>
      </c>
      <c r="K132" s="791">
        <v>75.0</v>
      </c>
      <c r="L132" s="363"/>
      <c r="M132" s="119"/>
      <c r="N132" s="119"/>
    </row>
    <row r="133">
      <c r="A133" s="788" t="s">
        <v>863</v>
      </c>
      <c r="B133" s="789"/>
      <c r="C133" s="788"/>
      <c r="D133" s="789"/>
      <c r="E133" s="792" t="s">
        <v>867</v>
      </c>
      <c r="F133" s="789"/>
      <c r="G133" s="789"/>
      <c r="H133" s="789"/>
      <c r="I133" s="788"/>
      <c r="J133" s="737">
        <v>191.0</v>
      </c>
      <c r="K133" s="244">
        <v>230.0</v>
      </c>
      <c r="L133" s="363"/>
      <c r="M133" s="791"/>
      <c r="N133" s="119"/>
    </row>
    <row r="134">
      <c r="A134" s="788" t="s">
        <v>868</v>
      </c>
      <c r="B134" s="792" t="s">
        <v>869</v>
      </c>
      <c r="C134" s="788"/>
      <c r="D134" s="789"/>
      <c r="E134" s="788"/>
      <c r="F134" s="789"/>
      <c r="G134" s="789"/>
      <c r="H134" s="789"/>
      <c r="I134" s="788"/>
      <c r="J134" s="737" t="str">
        <f>152/1.2</f>
        <v>£126.67</v>
      </c>
      <c r="K134" s="244">
        <v>152.0</v>
      </c>
      <c r="L134" s="363"/>
      <c r="M134" s="791"/>
      <c r="N134" s="119"/>
    </row>
    <row r="135">
      <c r="A135" s="788" t="s">
        <v>872</v>
      </c>
      <c r="B135" s="792" t="s">
        <v>873</v>
      </c>
      <c r="C135" s="788"/>
      <c r="D135" s="789"/>
      <c r="E135" s="788"/>
      <c r="F135" s="789"/>
      <c r="G135" s="789"/>
      <c r="H135" s="789"/>
      <c r="I135" s="788"/>
      <c r="J135" s="737" t="str">
        <f>160/1.2</f>
        <v>£133.33</v>
      </c>
      <c r="K135" s="244">
        <v>160.0</v>
      </c>
      <c r="L135" s="363"/>
      <c r="M135" s="791"/>
      <c r="N135" s="119"/>
    </row>
    <row r="136">
      <c r="A136" s="788" t="s">
        <v>875</v>
      </c>
      <c r="B136" s="789"/>
      <c r="C136" s="788"/>
      <c r="D136" s="789"/>
      <c r="E136" s="788"/>
      <c r="F136" s="789"/>
      <c r="G136" s="789"/>
      <c r="H136" s="789"/>
      <c r="I136" s="788"/>
      <c r="J136" s="737"/>
      <c r="K136" s="244"/>
      <c r="L136" s="363"/>
      <c r="M136" s="791"/>
      <c r="N136" s="119"/>
    </row>
    <row r="137">
      <c r="A137" s="788" t="s">
        <v>876</v>
      </c>
      <c r="B137" s="789"/>
      <c r="C137" s="789"/>
      <c r="D137" s="789"/>
      <c r="E137" s="789"/>
      <c r="F137" s="789"/>
      <c r="G137" s="789"/>
      <c r="H137" s="789"/>
      <c r="I137" s="789"/>
      <c r="J137" s="740"/>
      <c r="K137" s="363"/>
      <c r="L137" s="363"/>
      <c r="M137" s="119"/>
      <c r="N137" s="119"/>
    </row>
    <row r="138">
      <c r="A138" s="97" t="s">
        <v>287</v>
      </c>
      <c r="J138" s="98" t="str">
        <f>SUM(J127:J137)</f>
        <v>£3,572.50</v>
      </c>
      <c r="K138" s="100" t="str">
        <f>(J138/100)*20</f>
        <v>£714.50</v>
      </c>
      <c r="L138" s="100"/>
      <c r="M138" s="102"/>
      <c r="N138" s="102"/>
    </row>
    <row r="139">
      <c r="A139" s="107" t="s">
        <v>860</v>
      </c>
      <c r="K139" s="602"/>
      <c r="L139" s="602"/>
      <c r="M139" s="604"/>
      <c r="N139" s="604"/>
    </row>
    <row r="140">
      <c r="A140" s="799" t="s">
        <v>877</v>
      </c>
      <c r="B140" s="800" t="s">
        <v>878</v>
      </c>
      <c r="C140" s="802" t="s">
        <v>880</v>
      </c>
      <c r="D140" s="803"/>
      <c r="E140" s="739"/>
      <c r="F140" s="739"/>
      <c r="G140" s="803"/>
      <c r="H140" s="806">
        <v>100.0</v>
      </c>
      <c r="I140" s="807">
        <v>43.0</v>
      </c>
      <c r="J140" s="809" t="str">
        <f>SUM(I140*H140)</f>
        <v>£4,300.00</v>
      </c>
      <c r="K140" s="811" t="str">
        <f>(J140/100)*20</f>
        <v>£860.00</v>
      </c>
      <c r="L140" s="817"/>
      <c r="M140" s="119"/>
      <c r="N140" s="119"/>
    </row>
    <row r="141">
      <c r="A141" s="819" t="s">
        <v>864</v>
      </c>
      <c r="B141" s="822" t="s">
        <v>896</v>
      </c>
      <c r="C141" s="824" t="s">
        <v>899</v>
      </c>
      <c r="D141" s="827"/>
      <c r="E141" s="828"/>
      <c r="F141" s="828"/>
      <c r="G141" s="829"/>
      <c r="H141" s="830">
        <v>7.0</v>
      </c>
      <c r="I141" s="831">
        <v>69.62</v>
      </c>
      <c r="J141" s="833">
        <v>487.34</v>
      </c>
      <c r="K141" s="831">
        <v>97.47</v>
      </c>
      <c r="L141" s="176"/>
      <c r="M141" s="451"/>
      <c r="N141" s="451"/>
    </row>
    <row r="142">
      <c r="A142" s="837"/>
      <c r="B142" s="841"/>
      <c r="C142" s="841"/>
      <c r="D142" s="827"/>
      <c r="E142" s="828"/>
      <c r="F142" s="828"/>
      <c r="G142" s="829"/>
      <c r="H142" s="830"/>
      <c r="I142" s="831"/>
      <c r="J142" s="843"/>
      <c r="K142" s="828"/>
      <c r="L142" s="451"/>
      <c r="M142" s="451"/>
      <c r="N142" s="451"/>
    </row>
    <row r="143">
      <c r="A143" s="837" t="s">
        <v>918</v>
      </c>
      <c r="B143" s="841">
        <v>6.0</v>
      </c>
      <c r="C143" s="846" t="s">
        <v>919</v>
      </c>
      <c r="D143" s="827"/>
      <c r="E143" s="828"/>
      <c r="F143" s="828"/>
      <c r="G143" s="829"/>
      <c r="H143" s="830"/>
      <c r="I143" s="831">
        <v>2.5</v>
      </c>
      <c r="J143" s="843" t="str">
        <f>SUM(I143*H143)</f>
        <v>£0.00</v>
      </c>
      <c r="K143" s="828" t="str">
        <f>(J143/100)*20</f>
        <v>£0.00</v>
      </c>
      <c r="L143" s="451"/>
      <c r="M143" s="451"/>
      <c r="N143" s="451"/>
    </row>
    <row r="144">
      <c r="A144" s="648" t="s">
        <v>916</v>
      </c>
      <c r="B144" s="659"/>
      <c r="C144" s="659"/>
      <c r="D144" s="851"/>
      <c r="E144" s="652"/>
      <c r="F144" s="652"/>
      <c r="G144" s="852"/>
      <c r="H144" s="651"/>
      <c r="I144" s="655"/>
      <c r="J144" s="657"/>
      <c r="K144" s="652"/>
      <c r="L144" s="595"/>
      <c r="M144" s="451"/>
      <c r="N144" s="451"/>
    </row>
    <row r="145">
      <c r="A145" s="648" t="s">
        <v>923</v>
      </c>
      <c r="B145" s="659"/>
      <c r="C145" s="659"/>
      <c r="D145" s="851"/>
      <c r="E145" s="652"/>
      <c r="F145" s="652"/>
      <c r="G145" s="852"/>
      <c r="H145" s="651"/>
      <c r="I145" s="655"/>
      <c r="J145" s="657"/>
      <c r="K145" s="652"/>
      <c r="L145" s="595"/>
      <c r="M145" s="451"/>
      <c r="N145" s="451"/>
    </row>
    <row r="146">
      <c r="A146" s="648" t="s">
        <v>920</v>
      </c>
      <c r="B146" s="659"/>
      <c r="C146" s="659"/>
      <c r="D146" s="851"/>
      <c r="E146" s="652"/>
      <c r="F146" s="652"/>
      <c r="G146" s="852"/>
      <c r="H146" s="651"/>
      <c r="I146" s="655"/>
      <c r="J146" s="657"/>
      <c r="K146" s="652"/>
      <c r="L146" s="595"/>
      <c r="M146" s="451"/>
      <c r="N146" s="451"/>
    </row>
    <row r="147">
      <c r="A147" s="648" t="s">
        <v>921</v>
      </c>
      <c r="B147" s="649" t="s">
        <v>924</v>
      </c>
      <c r="C147" s="659"/>
      <c r="D147" s="806">
        <v>112.0</v>
      </c>
      <c r="E147" s="854">
        <v>40.0</v>
      </c>
      <c r="F147" s="652"/>
      <c r="G147" s="852"/>
      <c r="H147" s="651"/>
      <c r="I147" s="861" t="str">
        <f>E147*D147</f>
        <v>£4,480.00</v>
      </c>
      <c r="J147" s="657"/>
      <c r="K147" s="652"/>
      <c r="L147" s="595"/>
      <c r="M147" s="451"/>
      <c r="N147" s="451"/>
    </row>
    <row r="148">
      <c r="A148" s="789" t="s">
        <v>287</v>
      </c>
      <c r="J148" s="740" t="str">
        <f>SUM(J140:J147)</f>
        <v>£4,787.34</v>
      </c>
      <c r="K148" s="739" t="str">
        <f t="shared" ref="K148:K149" si="15">(J148/100)*20</f>
        <v>£957.47</v>
      </c>
      <c r="L148" s="100"/>
      <c r="M148" s="102"/>
      <c r="N148" s="102"/>
    </row>
    <row r="149" ht="14.25" customHeight="1">
      <c r="A149" s="865" t="s">
        <v>931</v>
      </c>
      <c r="J149" s="872" t="str">
        <f>J14+J24+J37+J47+J52+J68+J78+J87+J95+J101+J111+J125+J138+J148</f>
        <v>#REF!</v>
      </c>
      <c r="K149" s="602" t="str">
        <f t="shared" si="15"/>
        <v>#REF!</v>
      </c>
      <c r="L149" s="602"/>
      <c r="M149" s="875"/>
      <c r="N149" s="875"/>
    </row>
    <row r="150" ht="14.25" customHeight="1">
      <c r="A150" s="107" t="s">
        <v>925</v>
      </c>
    </row>
    <row r="151">
      <c r="A151" s="879" t="s">
        <v>948</v>
      </c>
      <c r="B151" s="880" t="s">
        <v>951</v>
      </c>
      <c r="C151" s="744"/>
      <c r="D151" s="744"/>
      <c r="E151" s="744"/>
      <c r="F151" s="744"/>
      <c r="G151" s="744"/>
      <c r="H151" s="744"/>
      <c r="I151" s="375"/>
      <c r="J151" s="376"/>
      <c r="K151" s="380" t="str">
        <f t="shared" ref="K151:K153" si="16">(J151/100)*20</f>
        <v>£0.00</v>
      </c>
      <c r="L151" s="380"/>
      <c r="M151" s="744"/>
      <c r="N151" s="373"/>
    </row>
    <row r="152">
      <c r="A152" s="882" t="s">
        <v>953</v>
      </c>
      <c r="I152" s="791"/>
      <c r="J152" s="883" t="str">
        <f>SUM(0.1*J149)</f>
        <v>#REF!</v>
      </c>
      <c r="K152" s="363" t="str">
        <f t="shared" si="16"/>
        <v>#REF!</v>
      </c>
      <c r="L152" s="363"/>
      <c r="N152" s="119"/>
    </row>
    <row r="153">
      <c r="A153" s="885" t="s">
        <v>957</v>
      </c>
      <c r="B153" s="886" t="s">
        <v>960</v>
      </c>
      <c r="C153" s="887"/>
      <c r="D153" s="887"/>
      <c r="E153" s="887"/>
      <c r="F153" s="887"/>
      <c r="G153" s="887"/>
      <c r="H153" s="887"/>
      <c r="I153" s="115"/>
      <c r="J153" s="188">
        <v>200.0</v>
      </c>
      <c r="K153" s="113" t="str">
        <f t="shared" si="16"/>
        <v>£40.00</v>
      </c>
      <c r="L153" s="113"/>
      <c r="M153" s="887"/>
      <c r="N153" s="117"/>
    </row>
    <row r="154">
      <c r="A154" s="882" t="s">
        <v>964</v>
      </c>
      <c r="I154" s="791"/>
      <c r="J154" s="888"/>
      <c r="K154" s="363"/>
      <c r="L154" s="363"/>
      <c r="N154" s="119"/>
    </row>
    <row r="155">
      <c r="A155" s="882" t="s">
        <v>966</v>
      </c>
      <c r="I155" s="791"/>
      <c r="J155" s="777"/>
      <c r="K155" s="363"/>
      <c r="L155" s="363"/>
      <c r="N155" s="119"/>
    </row>
    <row r="156">
      <c r="A156" s="890"/>
      <c r="J156" s="892" t="str">
        <f>SUM(J151:J152)</f>
        <v>#REF!</v>
      </c>
      <c r="K156" s="894"/>
      <c r="L156" s="894"/>
      <c r="M156" s="895"/>
      <c r="N156" s="895"/>
    </row>
    <row r="157">
      <c r="A157" s="897" t="s">
        <v>970</v>
      </c>
      <c r="J157" s="872" t="str">
        <f>J149+J156</f>
        <v>#REF!</v>
      </c>
      <c r="K157" s="602" t="str">
        <f>(J157/100)*20</f>
        <v>#REF!</v>
      </c>
      <c r="L157" s="602"/>
      <c r="M157" s="604" t="str">
        <f>(K157+J157)</f>
        <v>#REF!</v>
      </c>
      <c r="N157" s="900"/>
    </row>
  </sheetData>
  <mergeCells count="43">
    <mergeCell ref="A87:I87"/>
    <mergeCell ref="A111:I111"/>
    <mergeCell ref="A95:I95"/>
    <mergeCell ref="A101:I101"/>
    <mergeCell ref="A96:N96"/>
    <mergeCell ref="A102:N102"/>
    <mergeCell ref="A148:I148"/>
    <mergeCell ref="A139:J139"/>
    <mergeCell ref="A138:I138"/>
    <mergeCell ref="A48:N48"/>
    <mergeCell ref="A52:I52"/>
    <mergeCell ref="A53:N53"/>
    <mergeCell ref="A78:I78"/>
    <mergeCell ref="A47:I47"/>
    <mergeCell ref="A124:I124"/>
    <mergeCell ref="A112:N112"/>
    <mergeCell ref="A149:I149"/>
    <mergeCell ref="A150:N150"/>
    <mergeCell ref="A156:I156"/>
    <mergeCell ref="A157:I157"/>
    <mergeCell ref="A69:N69"/>
    <mergeCell ref="A68:I68"/>
    <mergeCell ref="A126:N126"/>
    <mergeCell ref="A125:I125"/>
    <mergeCell ref="D9:F9"/>
    <mergeCell ref="B2:K2"/>
    <mergeCell ref="A1:N1"/>
    <mergeCell ref="B6:K6"/>
    <mergeCell ref="B5:K5"/>
    <mergeCell ref="B7:K7"/>
    <mergeCell ref="B3:K3"/>
    <mergeCell ref="A25:N25"/>
    <mergeCell ref="A24:I24"/>
    <mergeCell ref="A38:N38"/>
    <mergeCell ref="J9:K9"/>
    <mergeCell ref="G9:I9"/>
    <mergeCell ref="A15:N15"/>
    <mergeCell ref="A14:I14"/>
    <mergeCell ref="A9:C9"/>
    <mergeCell ref="M9:N9"/>
    <mergeCell ref="A37:I37"/>
    <mergeCell ref="A79:J79"/>
    <mergeCell ref="A88:J88"/>
  </mergeCells>
  <hyperlinks>
    <hyperlink r:id="rId2" ref="C17"/>
    <hyperlink r:id="rId3" ref="C21"/>
    <hyperlink r:id="rId4" ref="C22"/>
    <hyperlink r:id="rId5" ref="C28"/>
    <hyperlink r:id="rId6" ref="C29"/>
    <hyperlink r:id="rId7" ref="C30"/>
    <hyperlink r:id="rId8" ref="C32"/>
    <hyperlink r:id="rId9" ref="C33"/>
    <hyperlink r:id="rId10" ref="C34"/>
    <hyperlink r:id="rId11" ref="C36"/>
    <hyperlink r:id="rId12" ref="C40"/>
    <hyperlink r:id="rId13" ref="C41"/>
    <hyperlink r:id="rId14" ref="M41"/>
    <hyperlink r:id="rId15" ref="C43"/>
    <hyperlink r:id="rId16" ref="C44"/>
    <hyperlink r:id="rId17" ref="C45"/>
    <hyperlink r:id="rId18" ref="C49"/>
    <hyperlink r:id="rId19" ref="C50"/>
    <hyperlink r:id="rId20" ref="C51"/>
    <hyperlink r:id="rId21" ref="C55"/>
    <hyperlink r:id="rId22" ref="C56"/>
    <hyperlink r:id="rId23" ref="C57"/>
    <hyperlink r:id="rId24" ref="C59"/>
    <hyperlink r:id="rId25" ref="C61"/>
    <hyperlink r:id="rId26" ref="C62"/>
    <hyperlink r:id="rId27" ref="C74"/>
    <hyperlink r:id="rId28" ref="C75"/>
    <hyperlink r:id="rId29" ref="C76"/>
    <hyperlink r:id="rId30" ref="C77"/>
    <hyperlink r:id="rId31" ref="C83"/>
    <hyperlink r:id="rId32" ref="C84"/>
    <hyperlink r:id="rId33" ref="C85"/>
    <hyperlink r:id="rId34" ref="C86"/>
    <hyperlink r:id="rId35" ref="C89"/>
    <hyperlink r:id="rId36" ref="C91"/>
    <hyperlink r:id="rId37" ref="C92"/>
    <hyperlink r:id="rId38" ref="C93"/>
    <hyperlink r:id="rId39" ref="C107"/>
    <hyperlink r:id="rId40" ref="C108"/>
    <hyperlink r:id="rId41" ref="C109"/>
    <hyperlink r:id="rId42" ref="B113"/>
    <hyperlink r:id="rId43" ref="B114"/>
    <hyperlink r:id="rId44" ref="B115"/>
    <hyperlink r:id="rId45" ref="B116"/>
    <hyperlink r:id="rId46" ref="B118"/>
    <hyperlink r:id="rId47" ref="C128"/>
    <hyperlink r:id="rId48" ref="C130"/>
    <hyperlink r:id="rId49" ref="B132"/>
    <hyperlink r:id="rId50" ref="E133"/>
    <hyperlink r:id="rId51" ref="B134"/>
    <hyperlink r:id="rId52" ref="B135"/>
    <hyperlink r:id="rId53" ref="C140"/>
    <hyperlink r:id="rId54" ref="C141"/>
    <hyperlink r:id="rId55" ref="C143"/>
  </hyperlinks>
  <drawing r:id="rId56"/>
  <legacyDrawing r:id="rId5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2.0" topLeftCell="A13" activePane="bottomLeft" state="frozen"/>
      <selection activeCell="B14" sqref="B14" pane="bottomLeft"/>
    </sheetView>
  </sheetViews>
  <sheetFormatPr customHeight="1" defaultColWidth="14.43" defaultRowHeight="15.75"/>
  <cols>
    <col customWidth="1" min="1" max="1" width="38.86"/>
    <col customWidth="1" min="2" max="2" width="31.43"/>
    <col customWidth="1" min="3" max="3" width="28.29"/>
    <col customWidth="1" min="4" max="4" width="16.71"/>
    <col customWidth="1" min="5" max="5" width="6.0"/>
    <col customWidth="1" min="6" max="6" width="13.57"/>
    <col customWidth="1" min="7" max="7" width="13.0"/>
    <col customWidth="1" min="8" max="12" width="10.86"/>
    <col customWidth="1" min="13" max="13" width="14.57"/>
    <col customWidth="1" min="14" max="14" width="12.29"/>
    <col customWidth="1" min="15" max="15" width="18.57"/>
  </cols>
  <sheetData>
    <row r="1">
      <c r="A1" s="26" t="s">
        <v>2</v>
      </c>
    </row>
    <row r="2">
      <c r="A2" s="27" t="s">
        <v>5</v>
      </c>
      <c r="B2" s="28">
        <v>2016.0</v>
      </c>
      <c r="M2" s="29"/>
      <c r="N2" s="31" t="s">
        <v>40</v>
      </c>
    </row>
    <row r="3">
      <c r="A3" s="27" t="s">
        <v>7</v>
      </c>
      <c r="B3" s="28" t="s">
        <v>41</v>
      </c>
      <c r="M3" s="33"/>
      <c r="N3" s="46" t="s">
        <v>42</v>
      </c>
    </row>
    <row r="4">
      <c r="A4" s="48" t="s">
        <v>48</v>
      </c>
      <c r="B4" s="28" t="s">
        <v>61</v>
      </c>
      <c r="C4" s="28"/>
      <c r="D4" s="54"/>
      <c r="E4" s="54"/>
      <c r="F4" s="46"/>
      <c r="G4" s="28"/>
      <c r="H4" s="28"/>
      <c r="I4" s="56"/>
      <c r="J4" s="56"/>
      <c r="K4" s="54"/>
      <c r="L4" s="33"/>
      <c r="M4" s="33"/>
      <c r="N4" s="28" t="s">
        <v>76</v>
      </c>
    </row>
    <row r="5">
      <c r="A5" s="48" t="s">
        <v>77</v>
      </c>
      <c r="B5" s="28" t="s">
        <v>78</v>
      </c>
      <c r="C5" s="28"/>
      <c r="D5" s="54"/>
      <c r="E5" s="54"/>
      <c r="F5" s="46"/>
      <c r="G5" s="28"/>
      <c r="H5" s="28"/>
      <c r="I5" s="56"/>
      <c r="J5" s="56"/>
      <c r="K5" s="54"/>
      <c r="L5" s="33"/>
      <c r="M5" s="33"/>
      <c r="N5" s="28"/>
      <c r="O5" s="28"/>
    </row>
    <row r="6">
      <c r="A6" s="48" t="s">
        <v>79</v>
      </c>
      <c r="B6" s="28" t="s">
        <v>80</v>
      </c>
      <c r="M6" s="33"/>
      <c r="N6" s="67" t="s">
        <v>83</v>
      </c>
    </row>
    <row r="7">
      <c r="A7" s="48" t="s">
        <v>110</v>
      </c>
      <c r="B7" s="28" t="s">
        <v>111</v>
      </c>
      <c r="M7" s="33"/>
      <c r="N7" s="70" t="s">
        <v>112</v>
      </c>
      <c r="O7" s="70"/>
    </row>
    <row r="8">
      <c r="A8" s="27" t="s">
        <v>12</v>
      </c>
      <c r="B8" s="72" t="s">
        <v>114</v>
      </c>
      <c r="M8" s="72"/>
      <c r="N8" s="78" t="s">
        <v>116</v>
      </c>
    </row>
    <row r="9">
      <c r="A9" s="92" t="s">
        <v>123</v>
      </c>
      <c r="B9" s="28" t="s">
        <v>182</v>
      </c>
      <c r="M9" s="28"/>
      <c r="N9" s="94" t="s">
        <v>186</v>
      </c>
    </row>
    <row r="10">
      <c r="A10" s="92" t="s">
        <v>199</v>
      </c>
      <c r="B10" s="28" t="s">
        <v>200</v>
      </c>
      <c r="M10" s="28"/>
      <c r="N10" s="96" t="s">
        <v>201</v>
      </c>
    </row>
    <row r="11">
      <c r="A11" s="99" t="s">
        <v>113</v>
      </c>
      <c r="D11" s="101" t="s">
        <v>202</v>
      </c>
      <c r="H11" s="103" t="s">
        <v>203</v>
      </c>
      <c r="K11" s="104" t="s">
        <v>120</v>
      </c>
      <c r="M11" s="104"/>
      <c r="N11" s="106" t="s">
        <v>122</v>
      </c>
    </row>
    <row r="12">
      <c r="A12" s="110" t="s">
        <v>124</v>
      </c>
      <c r="B12" s="110" t="s">
        <v>126</v>
      </c>
      <c r="C12" s="110" t="s">
        <v>127</v>
      </c>
      <c r="D12" s="112" t="s">
        <v>222</v>
      </c>
      <c r="E12" s="112" t="s">
        <v>228</v>
      </c>
      <c r="F12" s="118" t="s">
        <v>230</v>
      </c>
      <c r="G12" s="118" t="s">
        <v>137</v>
      </c>
      <c r="H12" s="112" t="s">
        <v>139</v>
      </c>
      <c r="I12" s="112" t="s">
        <v>140</v>
      </c>
      <c r="J12" s="118" t="s">
        <v>142</v>
      </c>
      <c r="K12" s="118" t="s">
        <v>143</v>
      </c>
      <c r="L12" s="128" t="s">
        <v>144</v>
      </c>
      <c r="M12" s="128"/>
      <c r="N12" s="129"/>
      <c r="O12" s="129"/>
    </row>
    <row r="13">
      <c r="A13" s="131" t="s">
        <v>282</v>
      </c>
    </row>
    <row r="14">
      <c r="A14" s="133" t="s">
        <v>283</v>
      </c>
      <c r="B14" s="133"/>
      <c r="C14" s="133"/>
      <c r="D14" s="133"/>
      <c r="E14" s="133"/>
      <c r="F14" s="133"/>
      <c r="G14" s="133"/>
      <c r="H14" s="133"/>
      <c r="I14" s="133"/>
      <c r="J14" s="133"/>
      <c r="K14" s="134">
        <v>0.0</v>
      </c>
      <c r="L14" s="136" t="str">
        <f t="shared" ref="L14:L17" si="1">(K14/100)*20</f>
        <v>£0.00</v>
      </c>
      <c r="M14" s="133"/>
      <c r="N14" s="133"/>
      <c r="O14" s="133"/>
    </row>
    <row r="15">
      <c r="A15" s="133" t="s">
        <v>189</v>
      </c>
      <c r="B15" s="133"/>
      <c r="C15" s="133"/>
      <c r="D15" s="133"/>
      <c r="E15" s="133"/>
      <c r="F15" s="133"/>
      <c r="G15" s="133"/>
      <c r="H15" s="133"/>
      <c r="I15" s="133"/>
      <c r="J15" s="133"/>
      <c r="K15" s="134">
        <v>0.0</v>
      </c>
      <c r="L15" s="136" t="str">
        <f t="shared" si="1"/>
        <v>£0.00</v>
      </c>
      <c r="M15" s="133"/>
      <c r="N15" s="133"/>
      <c r="O15" s="133"/>
    </row>
    <row r="16">
      <c r="A16" s="138" t="s">
        <v>286</v>
      </c>
      <c r="B16" s="133"/>
      <c r="C16" s="133"/>
      <c r="D16" s="133"/>
      <c r="E16" s="133"/>
      <c r="F16" s="133"/>
      <c r="G16" s="133"/>
      <c r="H16" s="133"/>
      <c r="I16" s="133"/>
      <c r="J16" s="133"/>
      <c r="K16" s="134">
        <v>0.0</v>
      </c>
      <c r="L16" s="136" t="str">
        <f t="shared" si="1"/>
        <v>£0.00</v>
      </c>
      <c r="M16" s="133"/>
      <c r="N16" s="133"/>
      <c r="O16" s="133"/>
    </row>
    <row r="17">
      <c r="A17" s="145" t="s">
        <v>287</v>
      </c>
      <c r="K17" s="146">
        <v>0.0</v>
      </c>
      <c r="L17" s="149" t="str">
        <f t="shared" si="1"/>
        <v>£0.00</v>
      </c>
      <c r="M17" s="151"/>
      <c r="N17" s="152"/>
      <c r="O17" s="152"/>
    </row>
    <row r="18">
      <c r="A18" s="131" t="s">
        <v>204</v>
      </c>
    </row>
    <row r="19">
      <c r="A19" s="155" t="s">
        <v>290</v>
      </c>
      <c r="B19" s="72" t="s">
        <v>292</v>
      </c>
      <c r="C19" s="157" t="s">
        <v>293</v>
      </c>
      <c r="D19" s="158">
        <v>12.0</v>
      </c>
      <c r="E19" s="158"/>
      <c r="F19" s="159"/>
      <c r="G19" s="159"/>
      <c r="H19" s="160"/>
      <c r="I19" s="161">
        <v>12.0</v>
      </c>
      <c r="J19" s="162">
        <v>80.0</v>
      </c>
      <c r="K19" s="164" t="str">
        <f t="shared" ref="K19:K20" si="2">SUM(J19*I19)</f>
        <v>£960.00</v>
      </c>
      <c r="L19" s="159" t="str">
        <f t="shared" ref="L19:L25" si="3">(K19/100)*20</f>
        <v>£192.00</v>
      </c>
      <c r="M19" s="159"/>
      <c r="N19" s="166"/>
      <c r="O19" s="166"/>
    </row>
    <row r="20">
      <c r="A20" s="155" t="s">
        <v>294</v>
      </c>
      <c r="B20" s="72" t="s">
        <v>295</v>
      </c>
      <c r="C20" s="168" t="s">
        <v>296</v>
      </c>
      <c r="D20" s="158">
        <v>5.0</v>
      </c>
      <c r="E20" s="160"/>
      <c r="F20" s="159"/>
      <c r="G20" s="159"/>
      <c r="H20" s="160"/>
      <c r="I20" s="161">
        <v>5.0</v>
      </c>
      <c r="J20" s="170">
        <v>50.0</v>
      </c>
      <c r="K20" s="164" t="str">
        <f t="shared" si="2"/>
        <v>£250.00</v>
      </c>
      <c r="L20" s="159" t="str">
        <f t="shared" si="3"/>
        <v>£50.00</v>
      </c>
      <c r="M20" s="159"/>
      <c r="N20" s="172"/>
      <c r="O20" s="172"/>
    </row>
    <row r="21">
      <c r="A21" s="174" t="s">
        <v>300</v>
      </c>
      <c r="B21" s="175"/>
      <c r="C21" s="177" t="s">
        <v>301</v>
      </c>
      <c r="D21" s="178">
        <v>22.0</v>
      </c>
      <c r="E21" s="178" t="s">
        <v>302</v>
      </c>
      <c r="F21" s="180"/>
      <c r="G21" s="180"/>
      <c r="H21" s="182"/>
      <c r="I21" s="183">
        <v>1.0</v>
      </c>
      <c r="J21" s="184">
        <v>8.325</v>
      </c>
      <c r="K21" s="186" t="str">
        <f>J21*I21</f>
        <v>£8.33</v>
      </c>
      <c r="L21" s="189" t="str">
        <f t="shared" si="3"/>
        <v>£1.67</v>
      </c>
      <c r="M21" s="190"/>
      <c r="N21" s="191"/>
      <c r="O21" s="191"/>
    </row>
    <row r="22">
      <c r="A22" s="155" t="s">
        <v>308</v>
      </c>
      <c r="B22" s="72" t="s">
        <v>309</v>
      </c>
      <c r="C22" s="157" t="s">
        <v>310</v>
      </c>
      <c r="D22" s="158">
        <v>4.0</v>
      </c>
      <c r="E22" s="160"/>
      <c r="F22" s="159"/>
      <c r="G22" s="159"/>
      <c r="H22" s="160"/>
      <c r="I22" s="161">
        <v>4.0</v>
      </c>
      <c r="J22" s="193">
        <v>2.95</v>
      </c>
      <c r="K22" s="164" t="str">
        <f t="shared" ref="K22:K24" si="4">SUM(J22*I22)</f>
        <v>£11.80</v>
      </c>
      <c r="L22" s="159" t="str">
        <f t="shared" si="3"/>
        <v>£2.36</v>
      </c>
      <c r="M22" s="159"/>
      <c r="N22" s="166"/>
      <c r="O22" s="166"/>
    </row>
    <row r="23">
      <c r="A23" s="195" t="s">
        <v>297</v>
      </c>
      <c r="B23" s="198" t="s">
        <v>313</v>
      </c>
      <c r="C23" s="199" t="s">
        <v>314</v>
      </c>
      <c r="D23" s="200">
        <v>16.0</v>
      </c>
      <c r="E23" s="202" t="s">
        <v>315</v>
      </c>
      <c r="F23" s="203"/>
      <c r="G23" s="204"/>
      <c r="H23" s="205"/>
      <c r="I23" s="161">
        <v>2.0</v>
      </c>
      <c r="J23" s="209">
        <v>6.99</v>
      </c>
      <c r="K23" s="164" t="str">
        <f t="shared" si="4"/>
        <v>£13.98</v>
      </c>
      <c r="L23" s="159" t="str">
        <f t="shared" si="3"/>
        <v>£2.80</v>
      </c>
      <c r="M23" s="210"/>
      <c r="N23" s="214"/>
      <c r="O23" s="214"/>
    </row>
    <row r="24">
      <c r="A24" s="138" t="s">
        <v>317</v>
      </c>
      <c r="B24" s="33"/>
      <c r="C24" s="33"/>
      <c r="D24" s="216"/>
      <c r="E24" s="218"/>
      <c r="F24" s="220"/>
      <c r="G24" s="220"/>
      <c r="H24" s="222"/>
      <c r="I24" s="223"/>
      <c r="J24" s="225"/>
      <c r="K24" s="227" t="str">
        <f t="shared" si="4"/>
        <v>£0.00</v>
      </c>
      <c r="L24" s="229" t="str">
        <f t="shared" si="3"/>
        <v>£0.00</v>
      </c>
      <c r="M24" s="220"/>
      <c r="N24" s="214"/>
      <c r="O24" s="214"/>
    </row>
    <row r="25">
      <c r="A25" s="231" t="s">
        <v>287</v>
      </c>
      <c r="K25" s="233" t="str">
        <f>SUM(K19:K24)</f>
        <v>£1,244.11</v>
      </c>
      <c r="L25" s="151" t="str">
        <f t="shared" si="3"/>
        <v>£248.82</v>
      </c>
      <c r="M25" s="151"/>
      <c r="N25" s="152"/>
      <c r="O25" s="152"/>
    </row>
    <row r="26">
      <c r="A26" s="235" t="s">
        <v>307</v>
      </c>
    </row>
    <row r="27">
      <c r="A27" s="237" t="s">
        <v>324</v>
      </c>
      <c r="B27" s="239" t="s">
        <v>328</v>
      </c>
      <c r="C27" s="241" t="s">
        <v>330</v>
      </c>
      <c r="D27" s="259"/>
      <c r="E27" s="259"/>
      <c r="F27" s="261"/>
      <c r="G27" s="261"/>
      <c r="H27" s="259"/>
      <c r="I27" s="263">
        <v>225.0</v>
      </c>
      <c r="J27" s="265">
        <v>22.3</v>
      </c>
      <c r="K27" s="267" t="str">
        <f>SUM(I27*J27)</f>
        <v>£5,017.50</v>
      </c>
      <c r="L27" s="261" t="str">
        <f t="shared" ref="L27:L31" si="5">(K27/100)*20</f>
        <v>£1,003.50</v>
      </c>
      <c r="M27" s="269"/>
      <c r="N27" s="270"/>
      <c r="O27" s="270"/>
    </row>
    <row r="28">
      <c r="A28" s="272" t="s">
        <v>365</v>
      </c>
      <c r="B28" s="72" t="s">
        <v>367</v>
      </c>
      <c r="C28" s="274"/>
      <c r="D28" s="160"/>
      <c r="E28" s="160"/>
      <c r="F28" s="284"/>
      <c r="G28" s="159"/>
      <c r="H28" s="160"/>
      <c r="I28" s="161">
        <v>2500.0</v>
      </c>
      <c r="J28" s="193">
        <v>0.0</v>
      </c>
      <c r="K28" s="164" t="str">
        <f>I28*J28</f>
        <v>£0.00</v>
      </c>
      <c r="L28" s="159" t="str">
        <f t="shared" si="5"/>
        <v>£0.00</v>
      </c>
      <c r="M28" s="136"/>
      <c r="N28" s="270"/>
      <c r="O28" s="270"/>
    </row>
    <row r="29">
      <c r="A29" s="289" t="s">
        <v>369</v>
      </c>
      <c r="B29" s="274" t="s">
        <v>371</v>
      </c>
      <c r="C29" s="297"/>
      <c r="D29" s="298"/>
      <c r="E29" s="298"/>
      <c r="F29" s="166"/>
      <c r="G29" s="166"/>
      <c r="H29" s="298"/>
      <c r="I29" s="161">
        <v>2500.0</v>
      </c>
      <c r="J29" s="193">
        <v>0.0</v>
      </c>
      <c r="K29" s="164" t="str">
        <f t="shared" ref="K29:K30" si="6">J29*I29</f>
        <v>£0.00</v>
      </c>
      <c r="L29" s="159" t="str">
        <f t="shared" si="5"/>
        <v>£0.00</v>
      </c>
      <c r="M29" s="136"/>
      <c r="N29" s="270"/>
      <c r="O29" s="270"/>
    </row>
    <row r="30">
      <c r="A30" s="299" t="s">
        <v>374</v>
      </c>
      <c r="B30" s="72" t="s">
        <v>391</v>
      </c>
      <c r="C30" s="300"/>
      <c r="D30" s="302" t="str">
        <f>SUM(Dashboard!H22)</f>
        <v>39.24</v>
      </c>
      <c r="E30" s="158" t="s">
        <v>392</v>
      </c>
      <c r="F30" s="166"/>
      <c r="G30" s="166"/>
      <c r="H30" s="298"/>
      <c r="I30" s="161">
        <v>10.0</v>
      </c>
      <c r="J30" s="193" t="str">
        <f>20/1.2</f>
        <v>£16.67</v>
      </c>
      <c r="K30" s="164" t="str">
        <f t="shared" si="6"/>
        <v>£166.67</v>
      </c>
      <c r="L30" s="159" t="str">
        <f t="shared" si="5"/>
        <v>£33.33</v>
      </c>
      <c r="M30" s="136"/>
      <c r="N30" s="270"/>
      <c r="O30" s="270"/>
    </row>
    <row r="31">
      <c r="A31" s="231" t="s">
        <v>287</v>
      </c>
      <c r="K31" s="306" t="str">
        <f>SUM(K27:K30)</f>
        <v>£5,184.17</v>
      </c>
      <c r="L31" s="151" t="str">
        <f t="shared" si="5"/>
        <v>£1,036.83</v>
      </c>
      <c r="M31" s="151"/>
      <c r="N31" s="152"/>
      <c r="O31" s="152"/>
    </row>
    <row r="32">
      <c r="A32" s="131" t="s">
        <v>387</v>
      </c>
    </row>
    <row r="33">
      <c r="A33" s="299" t="s">
        <v>394</v>
      </c>
      <c r="B33" s="308" t="s">
        <v>395</v>
      </c>
      <c r="C33" s="316" t="s">
        <v>397</v>
      </c>
      <c r="D33" s="319" t="str">
        <f>SUM(Dashboard!H25)</f>
        <v>42.10</v>
      </c>
      <c r="E33" s="319" t="s">
        <v>408</v>
      </c>
      <c r="F33" s="193"/>
      <c r="G33" s="321"/>
      <c r="H33" s="323"/>
      <c r="I33" s="325">
        <v>11.0</v>
      </c>
      <c r="J33" s="193">
        <v>24.79</v>
      </c>
      <c r="K33" s="327" t="str">
        <f t="shared" ref="K33:K35" si="7">J33*I33</f>
        <v>£272.69</v>
      </c>
      <c r="L33" s="284" t="str">
        <f t="shared" ref="L33:L37" si="8">(K33/100)*20</f>
        <v>£54.54</v>
      </c>
      <c r="M33" s="329"/>
      <c r="N33" s="330"/>
      <c r="O33" s="332"/>
    </row>
    <row r="34">
      <c r="A34" s="299" t="s">
        <v>413</v>
      </c>
      <c r="B34" s="308" t="s">
        <v>414</v>
      </c>
      <c r="C34" s="316" t="s">
        <v>415</v>
      </c>
      <c r="D34" s="319" t="str">
        <f>SUM(Dashboard!H26)</f>
        <v>58.09</v>
      </c>
      <c r="E34" s="319" t="s">
        <v>408</v>
      </c>
      <c r="F34" s="193"/>
      <c r="G34" s="321"/>
      <c r="H34" s="323"/>
      <c r="I34" s="341">
        <v>10.0</v>
      </c>
      <c r="J34" s="193">
        <v>26.25</v>
      </c>
      <c r="K34" s="327" t="str">
        <f t="shared" si="7"/>
        <v>£262.50</v>
      </c>
      <c r="L34" s="284" t="str">
        <f t="shared" si="8"/>
        <v>£52.50</v>
      </c>
      <c r="M34" s="329"/>
      <c r="N34" s="330"/>
      <c r="O34" s="332"/>
    </row>
    <row r="35">
      <c r="A35" s="299" t="s">
        <v>421</v>
      </c>
      <c r="B35" s="308" t="s">
        <v>422</v>
      </c>
      <c r="C35" s="316" t="s">
        <v>423</v>
      </c>
      <c r="D35" s="319" t="str">
        <f>11.02+2.3</f>
        <v>13.32</v>
      </c>
      <c r="E35" s="319" t="s">
        <v>408</v>
      </c>
      <c r="F35" s="193"/>
      <c r="G35" s="321"/>
      <c r="H35" s="345">
        <v>3.33</v>
      </c>
      <c r="I35" s="347" t="str">
        <f>D35*H35</f>
        <v>44</v>
      </c>
      <c r="J35" s="193">
        <v>11.99</v>
      </c>
      <c r="K35" s="327" t="str">
        <f t="shared" si="7"/>
        <v>£531.82</v>
      </c>
      <c r="L35" s="284" t="str">
        <f t="shared" si="8"/>
        <v>£106.36</v>
      </c>
      <c r="M35" s="329"/>
      <c r="N35" s="330"/>
      <c r="O35" s="332"/>
    </row>
    <row r="36">
      <c r="A36" s="299" t="s">
        <v>428</v>
      </c>
      <c r="B36" s="300" t="s">
        <v>429</v>
      </c>
      <c r="C36" s="350" t="s">
        <v>430</v>
      </c>
      <c r="D36" s="352"/>
      <c r="E36" s="354"/>
      <c r="F36" s="166"/>
      <c r="G36" s="166"/>
      <c r="H36" s="298"/>
      <c r="I36" s="356">
        <v>5.0</v>
      </c>
      <c r="J36" s="193">
        <v>22.5</v>
      </c>
      <c r="K36" s="164" t="str">
        <f t="shared" ref="K36:K37" si="9">SUM(J36*I36)</f>
        <v>£112.50</v>
      </c>
      <c r="L36" s="159" t="str">
        <f t="shared" si="8"/>
        <v>£22.50</v>
      </c>
      <c r="M36" s="229"/>
      <c r="N36" s="330"/>
      <c r="O36" s="332"/>
    </row>
    <row r="37">
      <c r="A37" s="299" t="s">
        <v>431</v>
      </c>
      <c r="B37" s="300" t="s">
        <v>432</v>
      </c>
      <c r="C37" s="350" t="s">
        <v>433</v>
      </c>
      <c r="D37" s="354">
        <v>130.0</v>
      </c>
      <c r="E37" s="354" t="s">
        <v>392</v>
      </c>
      <c r="F37" s="166"/>
      <c r="G37" s="166"/>
      <c r="H37" s="356"/>
      <c r="I37" s="359">
        <v>5.0</v>
      </c>
      <c r="J37" s="193">
        <v>61.6</v>
      </c>
      <c r="K37" s="164" t="str">
        <f t="shared" si="9"/>
        <v>£308.00</v>
      </c>
      <c r="L37" s="159" t="str">
        <f t="shared" si="8"/>
        <v>£61.60</v>
      </c>
      <c r="M37" s="159"/>
      <c r="N37" s="166"/>
      <c r="O37" s="166"/>
    </row>
    <row r="38">
      <c r="A38" s="299" t="s">
        <v>437</v>
      </c>
      <c r="B38" s="300"/>
      <c r="C38" s="300"/>
      <c r="D38" s="354"/>
      <c r="E38" s="354"/>
      <c r="F38" s="166"/>
      <c r="G38" s="166"/>
      <c r="H38" s="356"/>
      <c r="I38" s="359"/>
      <c r="J38" s="193"/>
      <c r="K38" s="164"/>
      <c r="L38" s="159"/>
      <c r="M38" s="159"/>
      <c r="N38" s="166"/>
      <c r="O38" s="166"/>
    </row>
    <row r="39">
      <c r="A39" s="231" t="s">
        <v>287</v>
      </c>
      <c r="K39" s="306" t="str">
        <f>SUM(K33:K37)</f>
        <v>£1,487.51</v>
      </c>
      <c r="L39" s="151" t="str">
        <f>(K39/100)*20</f>
        <v>£297.50</v>
      </c>
      <c r="M39" s="151"/>
      <c r="N39" s="152"/>
      <c r="O39" s="152"/>
    </row>
    <row r="40">
      <c r="A40" s="131" t="s">
        <v>438</v>
      </c>
    </row>
    <row r="41">
      <c r="A41" s="362" t="s">
        <v>439</v>
      </c>
      <c r="B41" s="364" t="s">
        <v>440</v>
      </c>
      <c r="C41" s="367" t="s">
        <v>441</v>
      </c>
      <c r="D41" s="178">
        <v>143.0</v>
      </c>
      <c r="E41" s="178" t="s">
        <v>392</v>
      </c>
      <c r="F41" s="184"/>
      <c r="G41" s="189"/>
      <c r="H41" s="183">
        <v>0.01538</v>
      </c>
      <c r="I41" s="183" t="str">
        <f>ROUNDUP(D41*H41)</f>
        <v>3</v>
      </c>
      <c r="J41" s="184">
        <v>94.37</v>
      </c>
      <c r="K41" s="186" t="str">
        <f>J41*I41</f>
        <v>£283.11</v>
      </c>
      <c r="L41" s="189" t="str">
        <f t="shared" ref="L41:L43" si="10">(K41/100)*20</f>
        <v>£56.62</v>
      </c>
      <c r="M41" s="189"/>
      <c r="N41" s="180"/>
      <c r="O41" s="180"/>
    </row>
    <row r="42">
      <c r="A42" s="378" t="s">
        <v>443</v>
      </c>
      <c r="B42" s="379" t="s">
        <v>444</v>
      </c>
      <c r="C42" s="177" t="s">
        <v>445</v>
      </c>
      <c r="D42" s="381"/>
      <c r="E42" s="381"/>
      <c r="F42" s="180"/>
      <c r="G42" s="180"/>
      <c r="H42" s="182"/>
      <c r="I42" s="183">
        <v>2.0</v>
      </c>
      <c r="J42" s="184">
        <v>2.9</v>
      </c>
      <c r="K42" s="186" t="str">
        <f>SUM(J42*I42)</f>
        <v>£5.80</v>
      </c>
      <c r="L42" s="189" t="str">
        <f t="shared" si="10"/>
        <v>£1.16</v>
      </c>
      <c r="M42" s="190"/>
      <c r="N42" s="191"/>
      <c r="O42" s="191"/>
    </row>
    <row r="43">
      <c r="A43" s="231" t="s">
        <v>287</v>
      </c>
      <c r="K43" s="306" t="str">
        <f>SUM(K41:K42)</f>
        <v>£288.91</v>
      </c>
      <c r="L43" s="151" t="str">
        <f t="shared" si="10"/>
        <v>£57.78</v>
      </c>
      <c r="M43" s="151"/>
      <c r="N43" s="152"/>
      <c r="O43" s="152"/>
    </row>
    <row r="44">
      <c r="A44" s="131" t="s">
        <v>447</v>
      </c>
    </row>
    <row r="45">
      <c r="A45" s="387" t="s">
        <v>448</v>
      </c>
      <c r="B45" s="72" t="s">
        <v>455</v>
      </c>
      <c r="C45" s="157" t="s">
        <v>456</v>
      </c>
      <c r="D45" s="389">
        <v>162.0</v>
      </c>
      <c r="E45" s="161" t="s">
        <v>302</v>
      </c>
      <c r="F45" s="193"/>
      <c r="G45" s="159"/>
      <c r="H45" s="391"/>
      <c r="I45" s="393">
        <v>6.0</v>
      </c>
      <c r="J45" s="193">
        <v>22.49</v>
      </c>
      <c r="K45" s="327" t="str">
        <f t="shared" ref="K45:K46" si="11">J45*I45</f>
        <v>£134.94</v>
      </c>
      <c r="L45" s="193" t="str">
        <f t="shared" ref="L45:L48" si="12">(K45/100)*20</f>
        <v>£26.99</v>
      </c>
      <c r="M45" s="193"/>
      <c r="N45" s="166"/>
      <c r="O45" s="166"/>
    </row>
    <row r="46">
      <c r="A46" s="396" t="s">
        <v>460</v>
      </c>
      <c r="B46" s="364" t="s">
        <v>461</v>
      </c>
      <c r="C46" s="398" t="s">
        <v>462</v>
      </c>
      <c r="D46" s="400">
        <v>89.0</v>
      </c>
      <c r="E46" s="402" t="s">
        <v>392</v>
      </c>
      <c r="F46" s="210"/>
      <c r="G46" s="210"/>
      <c r="H46" s="404"/>
      <c r="I46" s="406">
        <v>31.0</v>
      </c>
      <c r="J46" s="209">
        <v>40.26</v>
      </c>
      <c r="K46" s="408" t="str">
        <f t="shared" si="11"/>
        <v>£1,248.06</v>
      </c>
      <c r="L46" s="410" t="str">
        <f t="shared" si="12"/>
        <v>£249.61</v>
      </c>
      <c r="M46" s="329"/>
      <c r="N46" s="412"/>
      <c r="O46" s="412"/>
    </row>
    <row r="47">
      <c r="A47" s="418" t="s">
        <v>464</v>
      </c>
      <c r="B47" s="96"/>
      <c r="C47" s="420" t="s">
        <v>466</v>
      </c>
      <c r="D47" s="422">
        <v>89.0</v>
      </c>
      <c r="E47" s="423"/>
      <c r="F47" s="424">
        <v>26.0</v>
      </c>
      <c r="G47" s="427"/>
      <c r="H47" s="428"/>
      <c r="I47" s="429"/>
      <c r="J47" s="431"/>
      <c r="K47" s="433" t="str">
        <f>F47*D47</f>
        <v>£2,314.00</v>
      </c>
      <c r="L47" s="435" t="str">
        <f t="shared" si="12"/>
        <v>£462.80</v>
      </c>
      <c r="M47" s="437"/>
      <c r="N47" s="439"/>
      <c r="O47" s="439"/>
    </row>
    <row r="48">
      <c r="A48" s="418" t="s">
        <v>469</v>
      </c>
      <c r="B48" s="96" t="s">
        <v>470</v>
      </c>
      <c r="C48" s="420"/>
      <c r="D48" s="422">
        <v>89.0</v>
      </c>
      <c r="E48" s="423" t="s">
        <v>392</v>
      </c>
      <c r="F48" s="424">
        <v>20.0</v>
      </c>
      <c r="G48" s="427"/>
      <c r="H48" s="428"/>
      <c r="I48" s="429"/>
      <c r="J48" s="431" t="str">
        <f>F48*D48</f>
        <v>£1,780.00</v>
      </c>
      <c r="K48" s="433" t="str">
        <f>J48</f>
        <v>£1,780.00</v>
      </c>
      <c r="L48" s="435" t="str">
        <f t="shared" si="12"/>
        <v>£356.00</v>
      </c>
      <c r="M48" s="437"/>
      <c r="N48" s="439"/>
      <c r="O48" s="439"/>
    </row>
    <row r="49">
      <c r="A49" s="299" t="s">
        <v>473</v>
      </c>
      <c r="B49" s="308"/>
      <c r="C49" s="444"/>
      <c r="D49" s="323"/>
      <c r="E49" s="323"/>
      <c r="F49" s="321"/>
      <c r="G49" s="321"/>
      <c r="H49" s="323"/>
      <c r="I49" s="345"/>
      <c r="J49" s="193">
        <v>0.0</v>
      </c>
      <c r="K49" s="327">
        <v>0.0</v>
      </c>
      <c r="L49" s="284" t="str">
        <f>(K49/100)*20</f>
        <v>£0.00</v>
      </c>
      <c r="M49" s="329"/>
      <c r="N49" s="321"/>
      <c r="O49" s="321"/>
    </row>
    <row r="50">
      <c r="A50" s="450" t="s">
        <v>475</v>
      </c>
      <c r="B50" s="452"/>
      <c r="C50" s="455"/>
      <c r="D50" s="456"/>
      <c r="E50" s="457"/>
      <c r="F50" s="459"/>
      <c r="G50" s="461"/>
      <c r="H50" s="463"/>
      <c r="I50" s="463"/>
      <c r="J50" s="465"/>
      <c r="K50" s="466"/>
      <c r="L50" s="461"/>
      <c r="M50" s="329"/>
      <c r="N50" s="412"/>
      <c r="O50" s="412"/>
    </row>
    <row r="51">
      <c r="A51" s="299"/>
      <c r="B51" s="308"/>
      <c r="C51" s="472"/>
      <c r="D51" s="474"/>
      <c r="E51" s="402"/>
      <c r="F51" s="476"/>
      <c r="G51" s="284"/>
      <c r="H51" s="323"/>
      <c r="I51" s="323"/>
      <c r="J51" s="193"/>
      <c r="K51" s="327"/>
      <c r="L51" s="284"/>
      <c r="M51" s="329"/>
      <c r="N51" s="412"/>
      <c r="O51" s="412"/>
    </row>
    <row r="52">
      <c r="A52" s="299"/>
      <c r="B52" s="364"/>
      <c r="C52" s="478"/>
      <c r="D52" s="474"/>
      <c r="E52" s="402"/>
      <c r="F52" s="476"/>
      <c r="G52" s="284"/>
      <c r="H52" s="323"/>
      <c r="I52" s="323"/>
      <c r="J52" s="193"/>
      <c r="K52" s="327"/>
      <c r="L52" s="284"/>
      <c r="M52" s="329"/>
      <c r="N52" s="412"/>
      <c r="O52" s="412"/>
    </row>
    <row r="53">
      <c r="A53" s="231" t="s">
        <v>287</v>
      </c>
      <c r="K53" s="306" t="str">
        <f>SUM(K45+K46)</f>
        <v>£1,383.00</v>
      </c>
      <c r="L53" s="151" t="str">
        <f>(K53/100)*20</f>
        <v>£276.60</v>
      </c>
      <c r="M53" s="151"/>
      <c r="N53" s="152"/>
      <c r="O53" s="152"/>
    </row>
    <row r="54">
      <c r="A54" s="131" t="s">
        <v>483</v>
      </c>
    </row>
    <row r="55">
      <c r="A55" s="387" t="s">
        <v>484</v>
      </c>
      <c r="B55" s="364" t="s">
        <v>485</v>
      </c>
      <c r="C55" s="484" t="s">
        <v>486</v>
      </c>
      <c r="D55" s="354" t="str">
        <f>SUM(Dashboard!H26)</f>
        <v>58.09</v>
      </c>
      <c r="E55" s="158" t="s">
        <v>392</v>
      </c>
      <c r="F55" s="162">
        <v>20.0</v>
      </c>
      <c r="G55" s="159"/>
      <c r="H55" s="391"/>
      <c r="I55" s="487">
        <v>36.0</v>
      </c>
      <c r="J55" s="265">
        <v>0.0</v>
      </c>
      <c r="K55" s="327" t="str">
        <f>F55*D55</f>
        <v>£1,161.83</v>
      </c>
      <c r="L55" s="193" t="str">
        <f>0.2*K55</f>
        <v>£232.37</v>
      </c>
      <c r="M55" s="193"/>
      <c r="N55" s="490"/>
      <c r="O55" s="490"/>
    </row>
    <row r="56">
      <c r="A56" s="387" t="s">
        <v>494</v>
      </c>
      <c r="B56" s="364" t="s">
        <v>495</v>
      </c>
      <c r="C56" s="484"/>
      <c r="D56" s="354"/>
      <c r="E56" s="158"/>
      <c r="F56" s="162"/>
      <c r="G56" s="159"/>
      <c r="H56" s="391"/>
      <c r="I56" s="487"/>
      <c r="J56" s="265"/>
      <c r="K56" s="327"/>
      <c r="L56" s="193"/>
      <c r="M56" s="193"/>
      <c r="N56" s="490"/>
      <c r="O56" s="490"/>
    </row>
    <row r="57">
      <c r="A57" s="387" t="s">
        <v>496</v>
      </c>
      <c r="B57" s="72" t="s">
        <v>497</v>
      </c>
      <c r="C57" s="492" t="s">
        <v>486</v>
      </c>
      <c r="D57" s="161">
        <v>10.8</v>
      </c>
      <c r="E57" s="161" t="s">
        <v>302</v>
      </c>
      <c r="F57" s="159"/>
      <c r="G57" s="159"/>
      <c r="H57" s="391"/>
      <c r="I57" s="487"/>
      <c r="J57" s="265">
        <v>0.0</v>
      </c>
      <c r="K57" s="327">
        <v>0.0</v>
      </c>
      <c r="L57" s="193">
        <v>0.0</v>
      </c>
      <c r="M57" s="193"/>
      <c r="N57" s="490"/>
      <c r="O57" s="490"/>
    </row>
    <row r="58">
      <c r="A58" s="387" t="s">
        <v>499</v>
      </c>
      <c r="B58" s="72" t="s">
        <v>500</v>
      </c>
      <c r="C58" s="492" t="s">
        <v>486</v>
      </c>
      <c r="D58" s="161">
        <v>10.6</v>
      </c>
      <c r="E58" s="161" t="s">
        <v>302</v>
      </c>
      <c r="F58" s="159"/>
      <c r="G58" s="159"/>
      <c r="H58" s="391"/>
      <c r="I58" s="494"/>
      <c r="J58" s="265">
        <v>0.0</v>
      </c>
      <c r="K58" s="327">
        <v>0.0</v>
      </c>
      <c r="L58" s="193">
        <v>0.0</v>
      </c>
      <c r="M58" s="193"/>
      <c r="N58" s="490"/>
      <c r="O58" s="490"/>
    </row>
    <row r="59">
      <c r="A59" s="501" t="s">
        <v>503</v>
      </c>
      <c r="B59" s="502"/>
      <c r="C59" s="508"/>
      <c r="D59" s="509"/>
      <c r="E59" s="509"/>
      <c r="F59" s="511"/>
      <c r="G59" s="511"/>
      <c r="H59" s="512"/>
      <c r="I59" s="514"/>
      <c r="J59" s="516"/>
      <c r="K59" s="466"/>
      <c r="L59" s="193"/>
      <c r="M59" s="193"/>
      <c r="N59" s="490"/>
      <c r="O59" s="490"/>
    </row>
    <row r="60">
      <c r="A60" s="501" t="s">
        <v>512</v>
      </c>
      <c r="B60" s="502"/>
      <c r="C60" s="502"/>
      <c r="D60" s="509"/>
      <c r="E60" s="509"/>
      <c r="F60" s="511"/>
      <c r="G60" s="511"/>
      <c r="H60" s="512"/>
      <c r="I60" s="514"/>
      <c r="J60" s="516">
        <v>0.0</v>
      </c>
      <c r="K60" s="466">
        <v>0.0</v>
      </c>
      <c r="L60" s="518">
        <v>0.0</v>
      </c>
      <c r="M60" s="193"/>
      <c r="N60" s="490"/>
      <c r="O60" s="490"/>
    </row>
    <row r="61">
      <c r="A61" s="387" t="s">
        <v>226</v>
      </c>
      <c r="B61" s="72" t="s">
        <v>513</v>
      </c>
      <c r="C61" s="157" t="s">
        <v>514</v>
      </c>
      <c r="D61" s="158" t="str">
        <f>SUM(Dashboard!H31)</f>
        <v>21.9</v>
      </c>
      <c r="E61" s="158" t="s">
        <v>302</v>
      </c>
      <c r="F61" s="159"/>
      <c r="G61" s="159"/>
      <c r="H61" s="391"/>
      <c r="I61" s="487">
        <v>8.0</v>
      </c>
      <c r="J61" s="265">
        <v>0.0</v>
      </c>
      <c r="K61" s="327" t="str">
        <f>J61*I61</f>
        <v>£0.00</v>
      </c>
      <c r="L61" s="193" t="str">
        <f>(K61/100)*20</f>
        <v>£0.00</v>
      </c>
      <c r="M61" s="159"/>
      <c r="N61" s="166"/>
      <c r="O61" s="166"/>
    </row>
    <row r="62">
      <c r="A62" s="155" t="s">
        <v>515</v>
      </c>
      <c r="C62" s="72"/>
      <c r="D62" s="72">
        <v>6.0</v>
      </c>
      <c r="E62" s="158"/>
      <c r="F62" s="159"/>
      <c r="G62" s="159"/>
      <c r="H62" s="391"/>
      <c r="I62" s="494"/>
      <c r="J62" s="265"/>
      <c r="K62" s="327"/>
      <c r="L62" s="193"/>
      <c r="M62" s="159"/>
      <c r="N62" s="166"/>
      <c r="O62" s="166"/>
    </row>
    <row r="63">
      <c r="A63" s="155" t="s">
        <v>516</v>
      </c>
      <c r="C63" s="72"/>
      <c r="D63" s="72">
        <v>2.0</v>
      </c>
      <c r="E63" s="158"/>
      <c r="F63" s="159"/>
      <c r="G63" s="159"/>
      <c r="H63" s="391"/>
      <c r="I63" s="494"/>
      <c r="J63" s="265"/>
      <c r="K63" s="327"/>
      <c r="L63" s="193"/>
      <c r="M63" s="159"/>
      <c r="N63" s="166"/>
      <c r="O63" s="166"/>
    </row>
    <row r="64">
      <c r="A64" s="155" t="s">
        <v>517</v>
      </c>
      <c r="C64" s="72"/>
      <c r="D64" s="72">
        <v>2.0</v>
      </c>
      <c r="E64" s="158"/>
      <c r="F64" s="159"/>
      <c r="G64" s="159"/>
      <c r="H64" s="391"/>
      <c r="I64" s="494"/>
      <c r="J64" s="265"/>
      <c r="K64" s="327"/>
      <c r="L64" s="193"/>
      <c r="M64" s="159"/>
      <c r="N64" s="166"/>
      <c r="O64" s="166"/>
    </row>
    <row r="65">
      <c r="A65" s="155" t="s">
        <v>518</v>
      </c>
      <c r="B65" s="46"/>
      <c r="C65" s="46"/>
      <c r="D65" s="158" t="str">
        <f>ROUNDUP(D61/0.5)</f>
        <v>44</v>
      </c>
      <c r="E65" s="539"/>
      <c r="F65" s="229"/>
      <c r="G65" s="229"/>
      <c r="H65" s="541"/>
      <c r="I65" s="542"/>
      <c r="J65" s="543"/>
      <c r="K65" s="544"/>
      <c r="L65" s="518"/>
      <c r="M65" s="159"/>
      <c r="N65" s="166"/>
      <c r="O65" s="166"/>
    </row>
    <row r="66">
      <c r="A66" s="155" t="s">
        <v>240</v>
      </c>
      <c r="B66" s="72"/>
      <c r="C66" s="72"/>
      <c r="D66" s="158" t="str">
        <f>SUM(Dashboard!H32)</f>
        <v>4.8</v>
      </c>
      <c r="E66" s="158" t="s">
        <v>302</v>
      </c>
      <c r="F66" s="159"/>
      <c r="G66" s="159"/>
      <c r="H66" s="391"/>
      <c r="I66" s="494"/>
      <c r="J66" s="265">
        <v>0.0</v>
      </c>
      <c r="K66" s="327">
        <v>0.0</v>
      </c>
      <c r="L66" s="193">
        <v>0.0</v>
      </c>
      <c r="M66" s="159"/>
      <c r="N66" s="166"/>
      <c r="O66" s="166"/>
    </row>
    <row r="67">
      <c r="A67" s="231" t="s">
        <v>287</v>
      </c>
      <c r="K67" s="306" t="str">
        <f>SUM(K55:K66)</f>
        <v>£1,161.83</v>
      </c>
      <c r="L67" s="151" t="str">
        <f>(K67/100)*20</f>
        <v>£232.37</v>
      </c>
      <c r="M67" s="151"/>
      <c r="N67" s="152"/>
      <c r="O67" s="152"/>
    </row>
    <row r="68">
      <c r="A68" s="131" t="s">
        <v>523</v>
      </c>
      <c r="L68" s="549"/>
      <c r="M68" s="549"/>
      <c r="N68" s="550"/>
      <c r="O68" s="550"/>
    </row>
    <row r="69">
      <c r="A69" s="387" t="s">
        <v>524</v>
      </c>
      <c r="B69" s="72" t="s">
        <v>525</v>
      </c>
      <c r="C69" s="157" t="s">
        <v>526</v>
      </c>
      <c r="D69" s="552"/>
      <c r="E69" s="553"/>
      <c r="F69" s="518"/>
      <c r="G69" s="229"/>
      <c r="H69" s="556"/>
      <c r="I69" s="389">
        <v>1.0</v>
      </c>
      <c r="J69" s="518">
        <v>250.0</v>
      </c>
      <c r="K69" s="193" t="str">
        <f t="shared" ref="K69:K71" si="13">J69*I69</f>
        <v>£250.00</v>
      </c>
      <c r="L69" s="159" t="str">
        <f t="shared" ref="L69:L70" si="14">(K69/100)*20</f>
        <v>£50.00</v>
      </c>
      <c r="M69" s="229"/>
      <c r="N69" s="490"/>
      <c r="O69" s="490"/>
    </row>
    <row r="70">
      <c r="A70" s="387" t="s">
        <v>538</v>
      </c>
      <c r="B70" s="72" t="s">
        <v>540</v>
      </c>
      <c r="C70" s="46"/>
      <c r="D70" s="559"/>
      <c r="E70" s="559"/>
      <c r="F70" s="518"/>
      <c r="G70" s="229"/>
      <c r="H70" s="556"/>
      <c r="I70" s="161">
        <v>2.0</v>
      </c>
      <c r="J70" s="518">
        <v>1280.0</v>
      </c>
      <c r="K70" s="193" t="str">
        <f t="shared" si="13"/>
        <v>£2,560.00</v>
      </c>
      <c r="L70" s="159" t="str">
        <f t="shared" si="14"/>
        <v>£512.00</v>
      </c>
      <c r="M70" s="229"/>
      <c r="N70" s="332"/>
      <c r="O70" s="332"/>
    </row>
    <row r="71">
      <c r="A71" s="565" t="s">
        <v>542</v>
      </c>
      <c r="B71" s="567" t="s">
        <v>549</v>
      </c>
      <c r="C71" s="573"/>
      <c r="D71" s="575"/>
      <c r="E71" s="575"/>
      <c r="F71" s="210"/>
      <c r="G71" s="210"/>
      <c r="H71" s="404"/>
      <c r="I71" s="205">
        <v>1.0</v>
      </c>
      <c r="J71" s="577">
        <v>680.0</v>
      </c>
      <c r="K71" s="410" t="str">
        <f t="shared" si="13"/>
        <v>£680.00</v>
      </c>
      <c r="L71" s="410" t="str">
        <f>(K71/100)*20</f>
        <v>£136.00</v>
      </c>
      <c r="M71" s="229"/>
      <c r="N71" s="332"/>
      <c r="O71" s="332"/>
    </row>
    <row r="72">
      <c r="A72" s="387" t="s">
        <v>556</v>
      </c>
      <c r="B72" s="364" t="s">
        <v>557</v>
      </c>
      <c r="C72" s="168" t="s">
        <v>558</v>
      </c>
      <c r="D72" s="161">
        <v>2.0</v>
      </c>
      <c r="E72" s="161"/>
      <c r="F72" s="193"/>
      <c r="G72" s="159"/>
      <c r="H72" s="391"/>
      <c r="I72" s="161">
        <v>2.0</v>
      </c>
      <c r="J72" s="193">
        <v>860.0</v>
      </c>
      <c r="K72" s="193" t="str">
        <f>SUM(I72*J72)</f>
        <v>£1,720.00</v>
      </c>
      <c r="L72" s="159" t="str">
        <f t="shared" ref="L72:L75" si="15">(K72/100)*20</f>
        <v>£344.00</v>
      </c>
      <c r="M72" s="159"/>
      <c r="N72" s="166"/>
      <c r="O72" s="166"/>
    </row>
    <row r="73">
      <c r="A73" s="387" t="s">
        <v>560</v>
      </c>
      <c r="B73" s="72" t="s">
        <v>561</v>
      </c>
      <c r="C73" s="583" t="s">
        <v>562</v>
      </c>
      <c r="D73" s="161">
        <v>30.0</v>
      </c>
      <c r="E73" s="161" t="s">
        <v>569</v>
      </c>
      <c r="F73" s="585">
        <v>4.0</v>
      </c>
      <c r="G73" s="229"/>
      <c r="H73" s="541"/>
      <c r="I73" s="542"/>
      <c r="J73" s="587">
        <v>0.0</v>
      </c>
      <c r="K73" s="518" t="str">
        <f>F73*D73</f>
        <v>£120.00</v>
      </c>
      <c r="L73" s="229" t="str">
        <f t="shared" si="15"/>
        <v>£24.00</v>
      </c>
      <c r="M73" s="229"/>
      <c r="N73" s="332"/>
      <c r="O73" s="332"/>
    </row>
    <row r="74">
      <c r="A74" s="589" t="s">
        <v>572</v>
      </c>
      <c r="B74" s="591"/>
      <c r="C74" s="593" t="s">
        <v>573</v>
      </c>
      <c r="D74" s="599">
        <v>30.0</v>
      </c>
      <c r="E74" s="599" t="s">
        <v>569</v>
      </c>
      <c r="F74" s="601"/>
      <c r="G74" s="603"/>
      <c r="H74" s="605"/>
      <c r="I74" s="606">
        <v>2.0</v>
      </c>
      <c r="J74" s="601">
        <v>53.75</v>
      </c>
      <c r="K74" s="601" t="str">
        <f>J74*I74</f>
        <v>£107.50</v>
      </c>
      <c r="L74" s="603" t="str">
        <f t="shared" si="15"/>
        <v>£21.50</v>
      </c>
      <c r="M74" s="229"/>
      <c r="N74" s="332"/>
      <c r="O74" s="332"/>
    </row>
    <row r="75">
      <c r="A75" s="231" t="s">
        <v>287</v>
      </c>
      <c r="K75" s="306" t="str">
        <f>SUM(K69:K73)</f>
        <v>£5,330.00</v>
      </c>
      <c r="L75" s="151" t="str">
        <f t="shared" si="15"/>
        <v>£1,066.00</v>
      </c>
      <c r="M75" s="151"/>
      <c r="N75" s="152"/>
      <c r="O75" s="152"/>
    </row>
    <row r="76">
      <c r="A76" s="131" t="s">
        <v>589</v>
      </c>
      <c r="L76" s="549"/>
      <c r="M76" s="549"/>
      <c r="N76" s="550"/>
      <c r="O76" s="550"/>
    </row>
    <row r="77">
      <c r="A77" s="387" t="s">
        <v>590</v>
      </c>
      <c r="B77" s="72" t="s">
        <v>591</v>
      </c>
      <c r="C77" s="157" t="s">
        <v>456</v>
      </c>
      <c r="D77" s="161">
        <v>129.0</v>
      </c>
      <c r="E77" s="161" t="s">
        <v>302</v>
      </c>
      <c r="F77" s="193">
        <v>0.94</v>
      </c>
      <c r="G77" s="229"/>
      <c r="H77" s="541"/>
      <c r="I77" s="161">
        <v>5.0</v>
      </c>
      <c r="J77" s="193">
        <v>22.49</v>
      </c>
      <c r="K77" s="164" t="str">
        <f t="shared" ref="K77:K80" si="16">SUM(J77*I77)</f>
        <v>£112.45</v>
      </c>
      <c r="L77" s="159" t="str">
        <f t="shared" ref="L77:L80" si="17">(K77/100)*20</f>
        <v>£22.49</v>
      </c>
      <c r="M77" s="229"/>
      <c r="N77" s="611"/>
      <c r="O77" s="54"/>
    </row>
    <row r="78">
      <c r="A78" s="387" t="s">
        <v>597</v>
      </c>
      <c r="B78" s="72" t="s">
        <v>598</v>
      </c>
      <c r="C78" s="157" t="s">
        <v>600</v>
      </c>
      <c r="D78" s="354" t="str">
        <f>SUM(Dashboard!H21)</f>
        <v>80.99</v>
      </c>
      <c r="E78" s="161" t="s">
        <v>392</v>
      </c>
      <c r="F78" s="159"/>
      <c r="G78" s="159"/>
      <c r="H78" s="617"/>
      <c r="I78" s="161" t="str">
        <f>47+6</f>
        <v>53</v>
      </c>
      <c r="J78" s="193">
        <v>10.51</v>
      </c>
      <c r="K78" s="164" t="str">
        <f t="shared" si="16"/>
        <v>£557.03</v>
      </c>
      <c r="L78" s="159" t="str">
        <f t="shared" si="17"/>
        <v>£111.41</v>
      </c>
      <c r="M78" s="229"/>
      <c r="N78" s="330"/>
      <c r="O78" s="332"/>
    </row>
    <row r="79">
      <c r="A79" s="444" t="s">
        <v>607</v>
      </c>
      <c r="B79" s="624"/>
      <c r="C79" s="297"/>
      <c r="D79" s="298"/>
      <c r="E79" s="298"/>
      <c r="F79" s="166"/>
      <c r="G79" s="166"/>
      <c r="H79" s="298"/>
      <c r="I79" s="161"/>
      <c r="J79" s="193">
        <v>0.0</v>
      </c>
      <c r="K79" s="164" t="str">
        <f t="shared" si="16"/>
        <v>£0.00</v>
      </c>
      <c r="L79" s="159" t="str">
        <f t="shared" si="17"/>
        <v>£0.00</v>
      </c>
      <c r="M79" s="229"/>
      <c r="N79" s="330"/>
      <c r="O79" s="332"/>
    </row>
    <row r="80">
      <c r="A80" s="308" t="s">
        <v>608</v>
      </c>
      <c r="B80" s="627"/>
      <c r="C80" s="300"/>
      <c r="D80" s="356"/>
      <c r="E80" s="298"/>
      <c r="F80" s="166"/>
      <c r="G80" s="166"/>
      <c r="H80" s="298"/>
      <c r="I80" s="161"/>
      <c r="J80" s="193">
        <v>0.0</v>
      </c>
      <c r="K80" s="164" t="str">
        <f t="shared" si="16"/>
        <v>£0.00</v>
      </c>
      <c r="L80" s="159" t="str">
        <f t="shared" si="17"/>
        <v>£0.00</v>
      </c>
      <c r="M80" s="229"/>
      <c r="N80" s="330"/>
      <c r="O80" s="332"/>
    </row>
    <row r="81">
      <c r="A81" s="308" t="s">
        <v>611</v>
      </c>
      <c r="B81" s="627"/>
      <c r="C81" s="627"/>
      <c r="D81" s="356"/>
      <c r="E81" s="629"/>
      <c r="F81" s="330"/>
      <c r="G81" s="330"/>
      <c r="H81" s="629"/>
      <c r="I81" s="389"/>
      <c r="J81" s="518"/>
      <c r="K81" s="227"/>
      <c r="L81" s="229"/>
      <c r="M81" s="229"/>
      <c r="N81" s="330"/>
      <c r="O81" s="332"/>
    </row>
    <row r="82">
      <c r="A82" s="299" t="s">
        <v>612</v>
      </c>
      <c r="B82" s="300" t="s">
        <v>613</v>
      </c>
      <c r="C82" s="350" t="s">
        <v>614</v>
      </c>
      <c r="D82" s="634">
        <v>37.5</v>
      </c>
      <c r="E82" s="356" t="s">
        <v>392</v>
      </c>
      <c r="F82" s="636">
        <v>5.68</v>
      </c>
      <c r="G82" s="166"/>
      <c r="H82" s="298"/>
      <c r="I82" s="161">
        <v>32.0</v>
      </c>
      <c r="J82" s="193">
        <v>5.54</v>
      </c>
      <c r="K82" s="164" t="str">
        <f>SUM(J82*I82)</f>
        <v>£177.28</v>
      </c>
      <c r="L82" s="159" t="str">
        <f>(K82/100)*20</f>
        <v>£35.46</v>
      </c>
      <c r="M82" s="159"/>
      <c r="N82" s="166"/>
      <c r="O82" s="166"/>
    </row>
    <row r="83">
      <c r="A83" s="640"/>
      <c r="B83" s="627"/>
      <c r="C83" s="641"/>
      <c r="D83" s="645"/>
      <c r="E83" s="646"/>
      <c r="F83" s="330"/>
      <c r="G83" s="330"/>
      <c r="H83" s="629"/>
      <c r="I83" s="389"/>
      <c r="J83" s="518"/>
      <c r="K83" s="227"/>
      <c r="L83" s="229"/>
      <c r="M83" s="229"/>
      <c r="N83" s="330"/>
      <c r="O83" s="332"/>
    </row>
    <row r="84">
      <c r="A84" s="231" t="s">
        <v>287</v>
      </c>
      <c r="K84" s="306" t="str">
        <f>SUM(K77:K79)</f>
        <v>£669.48</v>
      </c>
      <c r="L84" s="151" t="str">
        <f>(K84/100)*20</f>
        <v>£133.90</v>
      </c>
      <c r="M84" s="151"/>
      <c r="N84" s="152"/>
      <c r="O84" s="152"/>
    </row>
    <row r="85">
      <c r="A85" s="131" t="s">
        <v>627</v>
      </c>
    </row>
    <row r="86">
      <c r="A86" s="387" t="s">
        <v>628</v>
      </c>
      <c r="B86" s="72"/>
      <c r="C86" s="157" t="s">
        <v>629</v>
      </c>
      <c r="D86" s="160"/>
      <c r="E86" s="160"/>
      <c r="F86" s="159"/>
      <c r="G86" s="159"/>
      <c r="H86" s="617"/>
      <c r="I86" s="161">
        <v>1.0</v>
      </c>
      <c r="J86" s="193" t="str">
        <f>794/1.2</f>
        <v>£661.67</v>
      </c>
      <c r="K86" s="327" t="str">
        <f t="shared" ref="K86:K90" si="18">J86*I86</f>
        <v>£661.67</v>
      </c>
      <c r="L86" s="159" t="str">
        <f t="shared" ref="L86:L91" si="19">(K86/100)*20</f>
        <v>£132.33</v>
      </c>
      <c r="M86" s="220"/>
      <c r="N86" s="332"/>
      <c r="O86" s="654"/>
    </row>
    <row r="87">
      <c r="A87" s="387" t="s">
        <v>633</v>
      </c>
      <c r="B87" s="72"/>
      <c r="C87" s="157" t="s">
        <v>634</v>
      </c>
      <c r="D87" s="160"/>
      <c r="E87" s="160"/>
      <c r="F87" s="159"/>
      <c r="G87" s="159"/>
      <c r="H87" s="617"/>
      <c r="I87" s="161">
        <v>4.0</v>
      </c>
      <c r="J87" s="193" t="str">
        <f>9.02/1.2</f>
        <v>£7.52</v>
      </c>
      <c r="K87" s="327" t="str">
        <f t="shared" si="18"/>
        <v>£30.07</v>
      </c>
      <c r="L87" s="159" t="str">
        <f t="shared" si="19"/>
        <v>£6.01</v>
      </c>
      <c r="M87" s="220"/>
      <c r="N87" s="332"/>
      <c r="O87" s="654"/>
    </row>
    <row r="88">
      <c r="A88" s="299" t="s">
        <v>635</v>
      </c>
      <c r="B88" s="300" t="s">
        <v>636</v>
      </c>
      <c r="C88" s="350" t="s">
        <v>637</v>
      </c>
      <c r="D88" s="298"/>
      <c r="E88" s="298"/>
      <c r="F88" s="166"/>
      <c r="G88" s="166"/>
      <c r="H88" s="298"/>
      <c r="I88" s="356">
        <v>6.0</v>
      </c>
      <c r="J88" s="193" t="str">
        <f>15.71/1.2</f>
        <v>£13.09</v>
      </c>
      <c r="K88" s="327" t="str">
        <f t="shared" si="18"/>
        <v>£78.55</v>
      </c>
      <c r="L88" s="159" t="str">
        <f t="shared" si="19"/>
        <v>£15.71</v>
      </c>
      <c r="M88" s="220"/>
      <c r="N88" s="332"/>
      <c r="O88" s="332"/>
    </row>
    <row r="89">
      <c r="A89" s="299" t="s">
        <v>640</v>
      </c>
      <c r="B89" s="300" t="s">
        <v>636</v>
      </c>
      <c r="C89" s="350" t="s">
        <v>641</v>
      </c>
      <c r="D89" s="298"/>
      <c r="E89" s="298"/>
      <c r="F89" s="166"/>
      <c r="G89" s="166"/>
      <c r="H89" s="629"/>
      <c r="I89" s="356">
        <v>6.0</v>
      </c>
      <c r="J89" s="193">
        <v>8.57</v>
      </c>
      <c r="K89" s="327" t="str">
        <f t="shared" si="18"/>
        <v>£51.42</v>
      </c>
      <c r="L89" s="159" t="str">
        <f t="shared" si="19"/>
        <v>£10.28</v>
      </c>
      <c r="M89" s="220"/>
      <c r="N89" s="332"/>
      <c r="O89" s="332"/>
    </row>
    <row r="90">
      <c r="A90" s="299" t="s">
        <v>643</v>
      </c>
      <c r="B90" s="660"/>
      <c r="C90" s="300"/>
      <c r="D90" s="298"/>
      <c r="E90" s="298"/>
      <c r="F90" s="166"/>
      <c r="G90" s="166"/>
      <c r="H90" s="629"/>
      <c r="I90" s="356">
        <v>16.0</v>
      </c>
      <c r="J90" s="193">
        <v>1.81</v>
      </c>
      <c r="K90" s="327" t="str">
        <f t="shared" si="18"/>
        <v>£28.96</v>
      </c>
      <c r="L90" s="159" t="str">
        <f t="shared" si="19"/>
        <v>£5.79</v>
      </c>
      <c r="M90" s="220"/>
      <c r="N90" s="332"/>
      <c r="O90" s="332"/>
    </row>
    <row r="91">
      <c r="A91" s="231" t="s">
        <v>287</v>
      </c>
      <c r="K91" s="306" t="str">
        <f>SUM(K86:K90)</f>
        <v>£850.66</v>
      </c>
      <c r="L91" s="151" t="str">
        <f t="shared" si="19"/>
        <v>£170.13</v>
      </c>
      <c r="M91" s="151"/>
      <c r="N91" s="152"/>
      <c r="O91" s="152"/>
    </row>
    <row r="92">
      <c r="A92" s="131" t="s">
        <v>649</v>
      </c>
    </row>
    <row r="93">
      <c r="A93" s="387" t="s">
        <v>650</v>
      </c>
      <c r="B93" s="72"/>
      <c r="C93" s="157" t="s">
        <v>652</v>
      </c>
      <c r="D93" s="160"/>
      <c r="E93" s="160"/>
      <c r="F93" s="159"/>
      <c r="G93" s="159"/>
      <c r="H93" s="617"/>
      <c r="I93" s="161"/>
      <c r="J93" s="193"/>
      <c r="K93" s="327">
        <v>50.0</v>
      </c>
      <c r="L93" s="193" t="str">
        <f t="shared" ref="L93:L95" si="20">K93*0.2</f>
        <v>£10.00</v>
      </c>
      <c r="M93" s="159"/>
      <c r="N93" s="166"/>
      <c r="O93" s="166"/>
    </row>
    <row r="94">
      <c r="A94" s="387" t="s">
        <v>653</v>
      </c>
      <c r="B94" s="72" t="s">
        <v>654</v>
      </c>
      <c r="C94" s="157" t="s">
        <v>655</v>
      </c>
      <c r="D94" s="160"/>
      <c r="E94" s="160"/>
      <c r="F94" s="159"/>
      <c r="G94" s="159"/>
      <c r="H94" s="617"/>
      <c r="I94" s="161"/>
      <c r="J94" s="193"/>
      <c r="K94" s="665">
        <v>100.0</v>
      </c>
      <c r="L94" s="162" t="str">
        <f t="shared" si="20"/>
        <v>£20.00</v>
      </c>
      <c r="M94" s="159"/>
      <c r="N94" s="166"/>
      <c r="O94" s="166"/>
    </row>
    <row r="95">
      <c r="A95" s="387" t="s">
        <v>659</v>
      </c>
      <c r="B95" s="72" t="s">
        <v>660</v>
      </c>
      <c r="C95" s="157" t="s">
        <v>661</v>
      </c>
      <c r="D95" s="160"/>
      <c r="E95" s="160"/>
      <c r="F95" s="159"/>
      <c r="G95" s="159"/>
      <c r="H95" s="617"/>
      <c r="I95" s="161"/>
      <c r="J95" s="193"/>
      <c r="K95" s="327">
        <v>665.0</v>
      </c>
      <c r="L95" s="193" t="str">
        <f t="shared" si="20"/>
        <v>£133.00</v>
      </c>
      <c r="M95" s="159"/>
      <c r="N95" s="166"/>
      <c r="O95" s="166"/>
    </row>
    <row r="96">
      <c r="A96" s="299" t="s">
        <v>662</v>
      </c>
      <c r="B96" s="300" t="s">
        <v>663</v>
      </c>
      <c r="C96" s="300"/>
      <c r="D96" s="298"/>
      <c r="E96" s="298"/>
      <c r="F96" s="166"/>
      <c r="G96" s="166"/>
      <c r="H96" s="298"/>
      <c r="I96" s="298"/>
      <c r="J96" s="193"/>
      <c r="K96" s="665">
        <v>200.0</v>
      </c>
      <c r="L96" s="162">
        <v>0.0</v>
      </c>
      <c r="M96" s="159"/>
      <c r="N96" s="166"/>
      <c r="O96" s="166"/>
    </row>
    <row r="97">
      <c r="A97" s="231" t="s">
        <v>287</v>
      </c>
      <c r="K97" s="306" t="str">
        <f>SUM(K93:K96)</f>
        <v>£1,015.00</v>
      </c>
      <c r="L97" s="151" t="str">
        <f>(K97/100)*20</f>
        <v>£203.00</v>
      </c>
      <c r="M97" s="151"/>
      <c r="N97" s="152"/>
      <c r="O97" s="152"/>
    </row>
    <row r="98">
      <c r="A98" s="131" t="s">
        <v>665</v>
      </c>
    </row>
    <row r="99">
      <c r="A99" s="299" t="s">
        <v>666</v>
      </c>
      <c r="B99" s="300"/>
      <c r="C99" s="300"/>
      <c r="D99" s="298"/>
      <c r="E99" s="298"/>
      <c r="F99" s="166"/>
      <c r="G99" s="166"/>
      <c r="H99" s="298"/>
      <c r="I99" s="298"/>
      <c r="J99" s="193"/>
      <c r="K99" s="327">
        <v>0.0</v>
      </c>
      <c r="L99" s="193">
        <v>0.0</v>
      </c>
      <c r="M99" s="159"/>
      <c r="N99" s="166"/>
      <c r="O99" s="166"/>
    </row>
    <row r="100">
      <c r="A100" s="299" t="s">
        <v>667</v>
      </c>
      <c r="B100" s="300" t="s">
        <v>668</v>
      </c>
      <c r="C100" s="350" t="s">
        <v>669</v>
      </c>
      <c r="D100" s="356">
        <v>16.0</v>
      </c>
      <c r="E100" s="356" t="s">
        <v>670</v>
      </c>
      <c r="F100" s="636">
        <v>64.0</v>
      </c>
      <c r="G100" s="166"/>
      <c r="H100" s="298"/>
      <c r="I100" s="298"/>
      <c r="J100" s="193"/>
      <c r="K100" s="327" t="str">
        <f>F100*D100</f>
        <v>£1,024.00</v>
      </c>
      <c r="L100" s="193" t="str">
        <f t="shared" ref="L100:L101" si="21">K100*0.2</f>
        <v>£204.80</v>
      </c>
      <c r="M100" s="159"/>
      <c r="N100" s="166"/>
      <c r="O100" s="166"/>
    </row>
    <row r="101">
      <c r="A101" s="299" t="s">
        <v>673</v>
      </c>
      <c r="B101" s="300"/>
      <c r="C101" s="350" t="s">
        <v>674</v>
      </c>
      <c r="D101" s="356"/>
      <c r="E101" s="356"/>
      <c r="F101" s="636"/>
      <c r="G101" s="166"/>
      <c r="H101" s="298"/>
      <c r="I101" s="356">
        <v>1.0</v>
      </c>
      <c r="J101" s="193" t="str">
        <f>125/1.2</f>
        <v>£104.17</v>
      </c>
      <c r="K101" s="327" t="str">
        <f>J101*I101</f>
        <v>£104.17</v>
      </c>
      <c r="L101" s="193" t="str">
        <f t="shared" si="21"/>
        <v>£20.83</v>
      </c>
      <c r="M101" s="159"/>
      <c r="N101" s="166"/>
      <c r="O101" s="166"/>
    </row>
    <row r="102">
      <c r="A102" s="676" t="s">
        <v>675</v>
      </c>
      <c r="B102" s="677"/>
      <c r="C102" s="677"/>
      <c r="D102" s="677"/>
      <c r="E102" s="677"/>
      <c r="F102" s="677"/>
      <c r="G102" s="677"/>
      <c r="H102" s="677"/>
      <c r="I102" s="677"/>
      <c r="J102" s="679"/>
      <c r="K102" s="680"/>
      <c r="L102" s="679"/>
      <c r="M102" s="138"/>
      <c r="N102" s="155"/>
      <c r="O102" s="155"/>
    </row>
    <row r="103">
      <c r="A103" s="155" t="s">
        <v>676</v>
      </c>
      <c r="B103" s="138"/>
      <c r="C103" s="682" t="s">
        <v>677</v>
      </c>
      <c r="D103" s="155">
        <v>1.0</v>
      </c>
      <c r="E103" s="138"/>
      <c r="F103" s="138"/>
      <c r="G103" s="138"/>
      <c r="H103" s="138"/>
      <c r="I103" s="364">
        <v>1.0</v>
      </c>
      <c r="J103" s="687">
        <v>10.0</v>
      </c>
      <c r="K103" s="691" t="str">
        <f t="shared" ref="K103:K108" si="22">J103*I103</f>
        <v>£10.00</v>
      </c>
      <c r="L103" s="687" t="str">
        <f t="shared" ref="L103:L116" si="23">K103*0.2</f>
        <v>£2.00</v>
      </c>
      <c r="M103" s="138"/>
      <c r="N103" s="155"/>
      <c r="O103" s="155"/>
    </row>
    <row r="104">
      <c r="A104" s="244" t="s">
        <v>692</v>
      </c>
      <c r="B104" s="155" t="s">
        <v>693</v>
      </c>
      <c r="C104" s="694" t="s">
        <v>694</v>
      </c>
      <c r="D104" s="155">
        <v>1.0</v>
      </c>
      <c r="E104" s="138"/>
      <c r="F104" s="138"/>
      <c r="G104" s="138"/>
      <c r="H104" s="155"/>
      <c r="I104" s="155">
        <v>1.0</v>
      </c>
      <c r="J104" s="687">
        <v>129.2</v>
      </c>
      <c r="K104" s="691" t="str">
        <f t="shared" si="22"/>
        <v>£129.20</v>
      </c>
      <c r="L104" s="687" t="str">
        <f t="shared" si="23"/>
        <v>£25.84</v>
      </c>
      <c r="M104" s="138"/>
      <c r="N104" s="155"/>
      <c r="O104" s="155"/>
    </row>
    <row r="105">
      <c r="A105" s="244" t="s">
        <v>696</v>
      </c>
      <c r="B105" s="138"/>
      <c r="C105" s="682" t="s">
        <v>697</v>
      </c>
      <c r="D105" s="155">
        <v>1.0</v>
      </c>
      <c r="E105" s="138"/>
      <c r="F105" s="138"/>
      <c r="G105" s="138"/>
      <c r="H105" s="138"/>
      <c r="I105" s="155">
        <v>1.0</v>
      </c>
      <c r="J105" s="687" t="str">
        <f>76.24/1.25</f>
        <v>£60.99</v>
      </c>
      <c r="K105" s="691" t="str">
        <f t="shared" si="22"/>
        <v>£60.99</v>
      </c>
      <c r="L105" s="687" t="str">
        <f t="shared" si="23"/>
        <v>£12.20</v>
      </c>
      <c r="M105" s="138"/>
      <c r="N105" s="155"/>
      <c r="O105" s="155"/>
    </row>
    <row r="106">
      <c r="A106" s="244" t="s">
        <v>702</v>
      </c>
      <c r="B106" s="138"/>
      <c r="C106" s="682" t="s">
        <v>703</v>
      </c>
      <c r="D106" s="155">
        <v>8.0</v>
      </c>
      <c r="E106" s="138"/>
      <c r="F106" s="138"/>
      <c r="G106" s="138"/>
      <c r="H106" s="138"/>
      <c r="I106" s="155">
        <v>8.0</v>
      </c>
      <c r="J106" s="687" t="str">
        <f>2.39/1.2</f>
        <v>£1.99</v>
      </c>
      <c r="K106" s="691" t="str">
        <f t="shared" si="22"/>
        <v>£15.93</v>
      </c>
      <c r="L106" s="687" t="str">
        <f t="shared" si="23"/>
        <v>£3.19</v>
      </c>
      <c r="M106" s="155"/>
      <c r="N106" s="155"/>
      <c r="O106" s="155"/>
    </row>
    <row r="107">
      <c r="A107" s="244" t="s">
        <v>704</v>
      </c>
      <c r="B107" s="138"/>
      <c r="C107" s="682" t="s">
        <v>705</v>
      </c>
      <c r="D107" s="155">
        <v>8.0</v>
      </c>
      <c r="E107" s="138"/>
      <c r="F107" s="138"/>
      <c r="G107" s="138"/>
      <c r="H107" s="138"/>
      <c r="I107" s="155">
        <v>8.0</v>
      </c>
      <c r="J107" s="687" t="str">
        <f>3.05/1.2</f>
        <v>£2.54</v>
      </c>
      <c r="K107" s="691" t="str">
        <f t="shared" si="22"/>
        <v>£20.33</v>
      </c>
      <c r="L107" s="687" t="str">
        <f t="shared" si="23"/>
        <v>£4.07</v>
      </c>
      <c r="M107" s="155"/>
      <c r="N107" s="155"/>
      <c r="O107" s="155"/>
    </row>
    <row r="108">
      <c r="A108" s="702" t="s">
        <v>708</v>
      </c>
      <c r="B108" s="138"/>
      <c r="C108" s="682" t="s">
        <v>709</v>
      </c>
      <c r="D108" s="155">
        <v>1.0</v>
      </c>
      <c r="E108" s="138"/>
      <c r="F108" s="138"/>
      <c r="G108" s="138"/>
      <c r="H108" s="138"/>
      <c r="I108" s="155">
        <v>1.0</v>
      </c>
      <c r="J108" s="687" t="str">
        <f>19.98/1.2</f>
        <v>£16.65</v>
      </c>
      <c r="K108" s="691" t="str">
        <f t="shared" si="22"/>
        <v>£16.65</v>
      </c>
      <c r="L108" s="687" t="str">
        <f t="shared" si="23"/>
        <v>£3.33</v>
      </c>
      <c r="M108" s="138"/>
      <c r="N108" s="155"/>
      <c r="O108" s="155"/>
    </row>
    <row r="109">
      <c r="A109" s="702" t="s">
        <v>711</v>
      </c>
      <c r="B109" s="138"/>
      <c r="C109" s="138"/>
      <c r="D109" s="138"/>
      <c r="E109" s="138"/>
      <c r="F109" s="138"/>
      <c r="G109" s="138"/>
      <c r="H109" s="138"/>
      <c r="I109" s="138"/>
      <c r="J109" s="704">
        <v>40.0</v>
      </c>
      <c r="K109" s="706" t="str">
        <f>J109</f>
        <v>£40.00</v>
      </c>
      <c r="L109" s="687" t="str">
        <f t="shared" si="23"/>
        <v>£8.00</v>
      </c>
      <c r="M109" s="138"/>
      <c r="N109" s="155"/>
      <c r="O109" s="155"/>
    </row>
    <row r="110">
      <c r="A110" s="702" t="s">
        <v>714</v>
      </c>
      <c r="B110" s="138"/>
      <c r="C110" s="682" t="s">
        <v>715</v>
      </c>
      <c r="D110" s="155">
        <v>3.0</v>
      </c>
      <c r="E110" s="138"/>
      <c r="F110" s="138"/>
      <c r="G110" s="138"/>
      <c r="H110" s="138"/>
      <c r="I110" s="155">
        <v>3.0</v>
      </c>
      <c r="J110" s="687">
        <v>0.66</v>
      </c>
      <c r="K110" s="691" t="str">
        <f t="shared" ref="K110:K117" si="24">J110*I110</f>
        <v>£1.98</v>
      </c>
      <c r="L110" s="687" t="str">
        <f t="shared" si="23"/>
        <v>£0.40</v>
      </c>
      <c r="M110" s="138"/>
      <c r="N110" s="155"/>
      <c r="O110" s="155"/>
    </row>
    <row r="111">
      <c r="A111" s="702" t="s">
        <v>716</v>
      </c>
      <c r="B111" s="138"/>
      <c r="C111" s="682" t="s">
        <v>717</v>
      </c>
      <c r="D111" s="155">
        <v>3.0</v>
      </c>
      <c r="E111" s="138"/>
      <c r="F111" s="138"/>
      <c r="G111" s="138"/>
      <c r="H111" s="138"/>
      <c r="I111" s="155">
        <v>3.0</v>
      </c>
      <c r="J111" s="687">
        <v>0.9</v>
      </c>
      <c r="K111" s="691" t="str">
        <f t="shared" si="24"/>
        <v>£2.70</v>
      </c>
      <c r="L111" s="687" t="str">
        <f t="shared" si="23"/>
        <v>£0.54</v>
      </c>
      <c r="M111" s="138"/>
      <c r="N111" s="155"/>
      <c r="O111" s="155"/>
    </row>
    <row r="112">
      <c r="A112" s="702" t="s">
        <v>718</v>
      </c>
      <c r="B112" s="138"/>
      <c r="C112" s="682" t="s">
        <v>719</v>
      </c>
      <c r="D112" s="155">
        <v>1.0</v>
      </c>
      <c r="E112" s="138"/>
      <c r="F112" s="138"/>
      <c r="G112" s="155"/>
      <c r="H112" s="155"/>
      <c r="I112" s="155">
        <v>1.0</v>
      </c>
      <c r="J112" s="687" t="str">
        <f>4/1.2</f>
        <v>£3.33</v>
      </c>
      <c r="K112" s="691" t="str">
        <f t="shared" si="24"/>
        <v>£3.33</v>
      </c>
      <c r="L112" s="687" t="str">
        <f t="shared" si="23"/>
        <v>£0.67</v>
      </c>
      <c r="M112" s="138"/>
      <c r="N112" s="155"/>
      <c r="O112" s="155"/>
    </row>
    <row r="113">
      <c r="A113" s="702" t="s">
        <v>720</v>
      </c>
      <c r="B113" s="138"/>
      <c r="C113" s="682" t="s">
        <v>721</v>
      </c>
      <c r="D113" s="155">
        <v>12.0</v>
      </c>
      <c r="E113" s="138"/>
      <c r="F113" s="138"/>
      <c r="G113" s="138"/>
      <c r="H113" s="138"/>
      <c r="I113" s="155">
        <v>12.0</v>
      </c>
      <c r="J113" s="687" t="str">
        <f>15/1.2</f>
        <v>£12.50</v>
      </c>
      <c r="K113" s="691" t="str">
        <f t="shared" si="24"/>
        <v>£150.00</v>
      </c>
      <c r="L113" s="687" t="str">
        <f t="shared" si="23"/>
        <v>£30.00</v>
      </c>
      <c r="M113" s="138"/>
      <c r="N113" s="155"/>
      <c r="O113" s="155"/>
    </row>
    <row r="114">
      <c r="A114" s="702" t="s">
        <v>726</v>
      </c>
      <c r="B114" s="155" t="s">
        <v>728</v>
      </c>
      <c r="C114" s="138"/>
      <c r="D114" s="155">
        <v>1.0</v>
      </c>
      <c r="E114" s="138"/>
      <c r="F114" s="138"/>
      <c r="G114" s="138"/>
      <c r="H114" s="138"/>
      <c r="I114" s="155">
        <v>1.0</v>
      </c>
      <c r="J114" s="687" t="str">
        <f>30/1.2</f>
        <v>£25.00</v>
      </c>
      <c r="K114" s="691" t="str">
        <f t="shared" si="24"/>
        <v>£25.00</v>
      </c>
      <c r="L114" s="687" t="str">
        <f t="shared" si="23"/>
        <v>£5.00</v>
      </c>
      <c r="M114" s="138"/>
      <c r="N114" s="155"/>
      <c r="O114" s="155"/>
    </row>
    <row r="115">
      <c r="A115" s="702" t="s">
        <v>732</v>
      </c>
      <c r="B115" s="138"/>
      <c r="C115" s="682" t="s">
        <v>733</v>
      </c>
      <c r="D115" s="155">
        <v>1.0</v>
      </c>
      <c r="E115" s="138"/>
      <c r="F115" s="138"/>
      <c r="G115" s="138"/>
      <c r="H115" s="138"/>
      <c r="I115" s="155">
        <v>1.0</v>
      </c>
      <c r="J115" s="687" t="str">
        <f>99.99/1.2</f>
        <v>£83.33</v>
      </c>
      <c r="K115" s="691" t="str">
        <f t="shared" si="24"/>
        <v>£83.33</v>
      </c>
      <c r="L115" s="687" t="str">
        <f t="shared" si="23"/>
        <v>£16.67</v>
      </c>
      <c r="M115" s="138"/>
      <c r="N115" s="155"/>
      <c r="O115" s="155"/>
    </row>
    <row r="116">
      <c r="A116" s="702" t="s">
        <v>734</v>
      </c>
      <c r="B116" s="138"/>
      <c r="C116" s="682" t="s">
        <v>736</v>
      </c>
      <c r="D116" s="155">
        <v>1.0</v>
      </c>
      <c r="E116" s="138"/>
      <c r="F116" s="138"/>
      <c r="G116" s="138"/>
      <c r="H116" s="138"/>
      <c r="I116" s="155">
        <v>1.0</v>
      </c>
      <c r="J116" s="687" t="str">
        <f>8/1.2</f>
        <v>£6.67</v>
      </c>
      <c r="K116" s="691" t="str">
        <f t="shared" si="24"/>
        <v>£6.67</v>
      </c>
      <c r="L116" s="687" t="str">
        <f t="shared" si="23"/>
        <v>£1.33</v>
      </c>
      <c r="M116" s="138"/>
      <c r="N116" s="155"/>
      <c r="O116" s="155"/>
    </row>
    <row r="117">
      <c r="A117" s="133"/>
      <c r="B117" s="138"/>
      <c r="C117" s="138"/>
      <c r="D117" s="138"/>
      <c r="E117" s="138"/>
      <c r="F117" s="138"/>
      <c r="G117" s="138"/>
      <c r="H117" s="138"/>
      <c r="I117" s="138"/>
      <c r="J117" s="704">
        <v>0.0</v>
      </c>
      <c r="K117" s="706" t="str">
        <f t="shared" si="24"/>
        <v>£0.00</v>
      </c>
      <c r="L117" s="704">
        <v>0.0</v>
      </c>
      <c r="M117" s="138"/>
      <c r="N117" s="155"/>
      <c r="O117" s="155"/>
    </row>
    <row r="118">
      <c r="A118" s="231" t="s">
        <v>287</v>
      </c>
      <c r="K118" s="306" t="str">
        <f>SUM(K98:K117)</f>
        <v>£1,694.28</v>
      </c>
      <c r="L118" s="151" t="str">
        <f>(K118/100)*20</f>
        <v>£338.86</v>
      </c>
      <c r="M118" s="151"/>
      <c r="N118" s="152"/>
      <c r="O118" s="152"/>
    </row>
    <row r="119">
      <c r="A119" s="131" t="s">
        <v>743</v>
      </c>
    </row>
    <row r="120">
      <c r="A120" s="387" t="s">
        <v>744</v>
      </c>
      <c r="M120" s="220"/>
      <c r="N120" s="332"/>
      <c r="O120" s="332"/>
    </row>
    <row r="121">
      <c r="A121" s="155" t="s">
        <v>745</v>
      </c>
      <c r="B121" s="721" t="s">
        <v>746</v>
      </c>
      <c r="C121" s="721" t="s">
        <v>728</v>
      </c>
      <c r="D121" s="721">
        <v>4.0</v>
      </c>
      <c r="E121" s="721"/>
      <c r="F121" s="723"/>
      <c r="G121" s="723"/>
      <c r="H121" s="723"/>
      <c r="I121" s="721">
        <v>4.0</v>
      </c>
      <c r="J121" s="193">
        <v>50.0</v>
      </c>
      <c r="K121" s="327" t="str">
        <f t="shared" ref="K121:K125" si="25">J121*I121</f>
        <v>£200.00</v>
      </c>
      <c r="L121" s="159" t="str">
        <f t="shared" ref="L121:L140" si="26">(K121/100)*20</f>
        <v>£40.00</v>
      </c>
      <c r="M121" s="220"/>
      <c r="N121" s="332"/>
      <c r="O121" s="332"/>
    </row>
    <row r="122">
      <c r="A122" s="155" t="s">
        <v>755</v>
      </c>
      <c r="B122" s="721" t="s">
        <v>746</v>
      </c>
      <c r="C122" s="721" t="s">
        <v>728</v>
      </c>
      <c r="D122" s="721">
        <v>4.0</v>
      </c>
      <c r="E122" s="721"/>
      <c r="F122" s="723"/>
      <c r="G122" s="723"/>
      <c r="H122" s="723"/>
      <c r="I122" s="721">
        <v>4.0</v>
      </c>
      <c r="J122" s="193">
        <v>35.0</v>
      </c>
      <c r="K122" s="327" t="str">
        <f t="shared" si="25"/>
        <v>£140.00</v>
      </c>
      <c r="L122" s="159" t="str">
        <f t="shared" si="26"/>
        <v>£28.00</v>
      </c>
      <c r="M122" s="220"/>
      <c r="N122" s="332"/>
      <c r="O122" s="332"/>
    </row>
    <row r="123">
      <c r="A123" s="155" t="s">
        <v>756</v>
      </c>
      <c r="B123" s="721" t="s">
        <v>757</v>
      </c>
      <c r="C123" s="721" t="s">
        <v>728</v>
      </c>
      <c r="D123" s="721">
        <v>1.0</v>
      </c>
      <c r="E123" s="721"/>
      <c r="F123" s="723"/>
      <c r="G123" s="723"/>
      <c r="H123" s="723"/>
      <c r="I123" s="721">
        <v>1.0</v>
      </c>
      <c r="J123" s="193" t="str">
        <f t="shared" ref="J123:J124" si="27">60/1.2</f>
        <v>£50.00</v>
      </c>
      <c r="K123" s="327" t="str">
        <f t="shared" si="25"/>
        <v>£50.00</v>
      </c>
      <c r="L123" s="159" t="str">
        <f t="shared" si="26"/>
        <v>£10.00</v>
      </c>
      <c r="M123" s="220"/>
      <c r="N123" s="332"/>
      <c r="O123" s="332"/>
    </row>
    <row r="124">
      <c r="A124" s="155" t="s">
        <v>760</v>
      </c>
      <c r="B124" s="721" t="s">
        <v>762</v>
      </c>
      <c r="C124" s="721" t="s">
        <v>728</v>
      </c>
      <c r="D124" s="721">
        <v>4.0</v>
      </c>
      <c r="E124" s="721"/>
      <c r="F124" s="723"/>
      <c r="G124" s="723"/>
      <c r="H124" s="723"/>
      <c r="I124" s="721">
        <v>1.0</v>
      </c>
      <c r="J124" s="193" t="str">
        <f t="shared" si="27"/>
        <v>£50.00</v>
      </c>
      <c r="K124" s="327" t="str">
        <f t="shared" si="25"/>
        <v>£50.00</v>
      </c>
      <c r="L124" s="159" t="str">
        <f t="shared" si="26"/>
        <v>£10.00</v>
      </c>
      <c r="M124" s="220"/>
      <c r="N124" s="332"/>
      <c r="O124" s="332"/>
    </row>
    <row r="125">
      <c r="A125" s="387" t="s">
        <v>763</v>
      </c>
      <c r="B125" s="721" t="s">
        <v>764</v>
      </c>
      <c r="C125" s="721" t="s">
        <v>728</v>
      </c>
      <c r="D125" s="730">
        <v>1.0</v>
      </c>
      <c r="E125" s="723"/>
      <c r="F125" s="723"/>
      <c r="G125" s="723"/>
      <c r="H125" s="723"/>
      <c r="I125" s="730">
        <v>1.0</v>
      </c>
      <c r="J125" s="159" t="str">
        <f>(50+140+180+250+80)/1.2</f>
        <v>£583.33</v>
      </c>
      <c r="K125" s="327" t="str">
        <f t="shared" si="25"/>
        <v>£583.33</v>
      </c>
      <c r="L125" s="159" t="str">
        <f t="shared" si="26"/>
        <v>£116.67</v>
      </c>
      <c r="M125" s="220"/>
      <c r="N125" s="332"/>
      <c r="O125" s="332"/>
    </row>
    <row r="126">
      <c r="A126" s="387" t="s">
        <v>767</v>
      </c>
      <c r="B126" s="723"/>
      <c r="C126" s="730"/>
      <c r="D126" s="723"/>
      <c r="E126" s="723"/>
      <c r="F126" s="723"/>
      <c r="G126" s="723"/>
      <c r="H126" s="723"/>
      <c r="I126" s="723"/>
      <c r="J126" s="159" t="str">
        <f>(I126/100)*20</f>
        <v>£0.00</v>
      </c>
      <c r="K126" s="327">
        <v>0.0</v>
      </c>
      <c r="L126" s="159" t="str">
        <f t="shared" si="26"/>
        <v>£0.00</v>
      </c>
      <c r="M126" s="220"/>
      <c r="N126" s="332"/>
      <c r="O126" s="332"/>
    </row>
    <row r="127">
      <c r="A127" s="387" t="s">
        <v>768</v>
      </c>
      <c r="B127" s="730"/>
      <c r="C127" s="736" t="s">
        <v>769</v>
      </c>
      <c r="D127" s="723"/>
      <c r="E127" s="723"/>
      <c r="F127" s="723"/>
      <c r="G127" s="723"/>
      <c r="H127" s="738"/>
      <c r="I127" s="730">
        <v>1.0</v>
      </c>
      <c r="J127" s="159" t="str">
        <f>60/1.2</f>
        <v>£50.00</v>
      </c>
      <c r="K127" s="327" t="str">
        <f t="shared" ref="K127:K128" si="28">J127*I127</f>
        <v>£50.00</v>
      </c>
      <c r="L127" s="159" t="str">
        <f t="shared" si="26"/>
        <v>£10.00</v>
      </c>
      <c r="M127" s="220"/>
      <c r="N127" s="332"/>
      <c r="O127" s="332"/>
    </row>
    <row r="128">
      <c r="A128" s="387" t="s">
        <v>773</v>
      </c>
      <c r="B128" s="730"/>
      <c r="C128" s="736" t="s">
        <v>774</v>
      </c>
      <c r="D128" s="723"/>
      <c r="E128" s="723"/>
      <c r="F128" s="723"/>
      <c r="G128" s="723"/>
      <c r="H128" s="738"/>
      <c r="I128" s="730">
        <v>1.0</v>
      </c>
      <c r="J128" s="159" t="str">
        <f>50/1.2</f>
        <v>£41.67</v>
      </c>
      <c r="K128" s="327" t="str">
        <f t="shared" si="28"/>
        <v>£41.67</v>
      </c>
      <c r="L128" s="159" t="str">
        <f t="shared" si="26"/>
        <v>£8.33</v>
      </c>
      <c r="M128" s="220"/>
      <c r="N128" s="332"/>
      <c r="O128" s="332"/>
    </row>
    <row r="129">
      <c r="A129" s="387" t="s">
        <v>779</v>
      </c>
      <c r="B129" s="723"/>
      <c r="C129" s="730"/>
      <c r="D129" s="723"/>
      <c r="E129" s="723"/>
      <c r="F129" s="730"/>
      <c r="G129" s="723"/>
      <c r="H129" s="738"/>
      <c r="I129" s="730">
        <v>1.0</v>
      </c>
      <c r="J129" s="159" t="str">
        <f>(I129/100)*20</f>
        <v>£0.20</v>
      </c>
      <c r="K129" s="327">
        <v>0.0</v>
      </c>
      <c r="L129" s="159" t="str">
        <f t="shared" si="26"/>
        <v>£0.00</v>
      </c>
      <c r="M129" s="220"/>
      <c r="N129" s="225"/>
      <c r="O129" s="332"/>
    </row>
    <row r="130">
      <c r="A130" s="387" t="s">
        <v>780</v>
      </c>
      <c r="B130" s="721" t="s">
        <v>781</v>
      </c>
      <c r="C130" s="736" t="s">
        <v>782</v>
      </c>
      <c r="D130" s="723"/>
      <c r="E130" s="723"/>
      <c r="F130" s="730"/>
      <c r="G130" s="723"/>
      <c r="H130" s="738"/>
      <c r="I130" s="730">
        <v>1.0</v>
      </c>
      <c r="J130" s="193" t="str">
        <f>199/1.2</f>
        <v>£165.83</v>
      </c>
      <c r="K130" s="327" t="str">
        <f>J130*I130</f>
        <v>£165.83</v>
      </c>
      <c r="L130" s="159" t="str">
        <f t="shared" si="26"/>
        <v>£33.17</v>
      </c>
      <c r="M130" s="220"/>
      <c r="N130" s="225"/>
      <c r="O130" s="332"/>
    </row>
    <row r="131">
      <c r="A131" s="237" t="s">
        <v>785</v>
      </c>
      <c r="B131" s="747"/>
      <c r="C131" s="749" t="s">
        <v>792</v>
      </c>
      <c r="D131" s="751"/>
      <c r="E131" s="747"/>
      <c r="F131" s="747"/>
      <c r="G131" s="747"/>
      <c r="H131" s="747"/>
      <c r="I131" s="747"/>
      <c r="J131" s="261" t="str">
        <f>(I131/100)*20</f>
        <v>£0.00</v>
      </c>
      <c r="K131" s="267">
        <v>0.0</v>
      </c>
      <c r="L131" s="261" t="str">
        <f t="shared" si="26"/>
        <v>£0.00</v>
      </c>
      <c r="M131" s="220"/>
      <c r="N131" s="332"/>
      <c r="O131" s="332"/>
    </row>
    <row r="132">
      <c r="A132" s="387" t="s">
        <v>795</v>
      </c>
      <c r="B132" s="723"/>
      <c r="C132" s="736" t="s">
        <v>796</v>
      </c>
      <c r="D132" s="761"/>
      <c r="E132" s="723"/>
      <c r="F132" s="723"/>
      <c r="G132" s="723"/>
      <c r="H132" s="723"/>
      <c r="I132" s="723"/>
      <c r="J132" s="159"/>
      <c r="K132" s="327">
        <v>0.0</v>
      </c>
      <c r="L132" s="159" t="str">
        <f t="shared" si="26"/>
        <v>£0.00</v>
      </c>
      <c r="M132" s="159"/>
      <c r="N132" s="166"/>
      <c r="O132" s="166"/>
    </row>
    <row r="133">
      <c r="A133" s="387" t="s">
        <v>817</v>
      </c>
      <c r="B133" s="723"/>
      <c r="C133" s="736" t="s">
        <v>818</v>
      </c>
      <c r="D133" s="761"/>
      <c r="E133" s="723"/>
      <c r="F133" s="723"/>
      <c r="G133" s="723"/>
      <c r="H133" s="723"/>
      <c r="I133" s="723"/>
      <c r="J133" s="159"/>
      <c r="K133" s="327">
        <v>0.0</v>
      </c>
      <c r="L133" s="159" t="str">
        <f t="shared" si="26"/>
        <v>£0.00</v>
      </c>
      <c r="M133" s="220"/>
      <c r="N133" s="332"/>
      <c r="O133" s="332"/>
    </row>
    <row r="134">
      <c r="A134" s="387" t="s">
        <v>819</v>
      </c>
      <c r="B134" s="723"/>
      <c r="C134" s="721"/>
      <c r="D134" s="761"/>
      <c r="E134" s="723"/>
      <c r="F134" s="723"/>
      <c r="G134" s="723"/>
      <c r="H134" s="723"/>
      <c r="I134" s="723"/>
      <c r="J134" s="159"/>
      <c r="K134" s="327">
        <v>0.0</v>
      </c>
      <c r="L134" s="159" t="str">
        <f t="shared" si="26"/>
        <v>£0.00</v>
      </c>
      <c r="M134" s="220"/>
      <c r="N134" s="332"/>
      <c r="O134" s="332"/>
    </row>
    <row r="135">
      <c r="A135" s="763" t="s">
        <v>820</v>
      </c>
      <c r="B135" s="765" t="s">
        <v>823</v>
      </c>
      <c r="C135" s="767" t="s">
        <v>824</v>
      </c>
      <c r="D135" s="769"/>
      <c r="E135" s="772"/>
      <c r="F135" s="772"/>
      <c r="G135" s="772"/>
      <c r="H135" s="772"/>
      <c r="I135" s="774">
        <v>10.0</v>
      </c>
      <c r="J135" s="776" t="str">
        <f>35/1.2</f>
        <v>£29.17</v>
      </c>
      <c r="K135" s="778" t="str">
        <f t="shared" ref="K135:K139" si="29">J135*I135</f>
        <v>£291.67</v>
      </c>
      <c r="L135" s="776" t="str">
        <f t="shared" si="26"/>
        <v>£58.33</v>
      </c>
      <c r="M135" s="779"/>
      <c r="N135" s="782"/>
      <c r="O135" s="782"/>
    </row>
    <row r="136">
      <c r="A136" s="155" t="s">
        <v>843</v>
      </c>
      <c r="B136" s="721">
        <v>14.0</v>
      </c>
      <c r="C136" s="736" t="s">
        <v>844</v>
      </c>
      <c r="D136" s="761"/>
      <c r="E136" s="723"/>
      <c r="F136" s="723"/>
      <c r="G136" s="723"/>
      <c r="H136" s="723"/>
      <c r="I136" s="721">
        <v>7.0</v>
      </c>
      <c r="J136" s="159" t="str">
        <f>3.99/1.2</f>
        <v>£3.33</v>
      </c>
      <c r="K136" s="327" t="str">
        <f t="shared" si="29"/>
        <v>£23.28</v>
      </c>
      <c r="L136" s="159" t="str">
        <f t="shared" si="26"/>
        <v>£4.66</v>
      </c>
      <c r="M136" s="220"/>
      <c r="N136" s="332"/>
      <c r="O136" s="332"/>
    </row>
    <row r="137">
      <c r="A137" s="155" t="s">
        <v>845</v>
      </c>
      <c r="B137" s="721"/>
      <c r="C137" s="736" t="s">
        <v>847</v>
      </c>
      <c r="D137" s="761"/>
      <c r="E137" s="723"/>
      <c r="F137" s="723"/>
      <c r="G137" s="723"/>
      <c r="H137" s="723"/>
      <c r="I137" s="721">
        <v>1.0</v>
      </c>
      <c r="J137" s="193">
        <v>6.99</v>
      </c>
      <c r="K137" s="327" t="str">
        <f t="shared" si="29"/>
        <v>£6.99</v>
      </c>
      <c r="L137" s="159" t="str">
        <f t="shared" si="26"/>
        <v>£1.40</v>
      </c>
      <c r="M137" s="220"/>
      <c r="N137" s="332"/>
      <c r="O137" s="332"/>
    </row>
    <row r="138">
      <c r="A138" s="155" t="s">
        <v>848</v>
      </c>
      <c r="B138" s="721">
        <v>7.0</v>
      </c>
      <c r="C138" s="736" t="s">
        <v>850</v>
      </c>
      <c r="D138" s="761"/>
      <c r="E138" s="723"/>
      <c r="F138" s="723"/>
      <c r="G138" s="723"/>
      <c r="H138" s="723"/>
      <c r="I138" s="721">
        <v>2.0</v>
      </c>
      <c r="J138" s="159" t="str">
        <f>9.99/1.2</f>
        <v>£8.33</v>
      </c>
      <c r="K138" s="327" t="str">
        <f t="shared" si="29"/>
        <v>£16.65</v>
      </c>
      <c r="L138" s="159" t="str">
        <f t="shared" si="26"/>
        <v>£3.33</v>
      </c>
      <c r="M138" s="220"/>
      <c r="N138" s="332"/>
      <c r="O138" s="332"/>
    </row>
    <row r="139">
      <c r="A139" s="387" t="s">
        <v>854</v>
      </c>
      <c r="B139" s="721" t="s">
        <v>856</v>
      </c>
      <c r="C139" s="736" t="s">
        <v>857</v>
      </c>
      <c r="D139" s="761"/>
      <c r="E139" s="723"/>
      <c r="F139" s="723"/>
      <c r="G139" s="723"/>
      <c r="H139" s="723"/>
      <c r="I139" s="721">
        <v>1.0</v>
      </c>
      <c r="J139" s="193">
        <v>157.08</v>
      </c>
      <c r="K139" s="327" t="str">
        <f t="shared" si="29"/>
        <v>£157.08</v>
      </c>
      <c r="L139" s="159" t="str">
        <f t="shared" si="26"/>
        <v>£31.42</v>
      </c>
      <c r="M139" s="220"/>
      <c r="N139" s="332"/>
      <c r="O139" s="332"/>
    </row>
    <row r="140">
      <c r="A140" s="231" t="s">
        <v>287</v>
      </c>
      <c r="K140" s="306" t="str">
        <f>SUM(K125:K131)</f>
        <v>£840.83</v>
      </c>
      <c r="L140" s="151" t="str">
        <f t="shared" si="26"/>
        <v>£168.17</v>
      </c>
      <c r="M140" s="151"/>
      <c r="N140" s="152"/>
      <c r="O140" s="152"/>
    </row>
    <row r="141">
      <c r="A141" s="131" t="s">
        <v>860</v>
      </c>
      <c r="L141" s="549"/>
      <c r="M141" s="549"/>
      <c r="N141" s="550"/>
      <c r="O141" s="550"/>
    </row>
    <row r="142">
      <c r="A142" s="763" t="s">
        <v>861</v>
      </c>
      <c r="B142" s="765" t="s">
        <v>823</v>
      </c>
      <c r="C142" s="767" t="s">
        <v>824</v>
      </c>
      <c r="D142" s="769"/>
      <c r="E142" s="772"/>
      <c r="F142" s="772"/>
      <c r="G142" s="772"/>
      <c r="H142" s="772"/>
      <c r="I142" s="774">
        <v>10.0</v>
      </c>
      <c r="J142" s="776" t="str">
        <f>35/1.2</f>
        <v>£29.17</v>
      </c>
      <c r="K142" s="778" t="str">
        <f>J142*I142</f>
        <v>£291.67</v>
      </c>
      <c r="L142" s="776" t="str">
        <f>(K142/100)*20</f>
        <v>£58.33</v>
      </c>
      <c r="M142" s="220"/>
      <c r="N142" s="332"/>
      <c r="O142" s="332"/>
    </row>
    <row r="143">
      <c r="A143" s="387" t="s">
        <v>864</v>
      </c>
      <c r="M143" s="518"/>
      <c r="N143" s="229"/>
      <c r="O143" s="229"/>
    </row>
    <row r="144">
      <c r="A144" s="763" t="s">
        <v>865</v>
      </c>
      <c r="B144" s="794" t="s">
        <v>866</v>
      </c>
      <c r="C144" s="796" t="s">
        <v>871</v>
      </c>
      <c r="D144" s="797"/>
      <c r="E144" s="797"/>
      <c r="F144" s="776"/>
      <c r="G144" s="776"/>
      <c r="H144" s="798"/>
      <c r="I144" s="263">
        <v>5.0</v>
      </c>
      <c r="J144" s="193">
        <v>43.1</v>
      </c>
      <c r="K144" s="327" t="str">
        <f t="shared" ref="K144:K151" si="30">J144*I144</f>
        <v>£215.50</v>
      </c>
      <c r="L144" s="159" t="str">
        <f t="shared" ref="L144:L146" si="31">(K144/100)*20</f>
        <v>£43.10</v>
      </c>
      <c r="M144" s="193"/>
      <c r="N144" s="159"/>
      <c r="O144" s="159"/>
    </row>
    <row r="145">
      <c r="A145" s="801" t="s">
        <v>879</v>
      </c>
      <c r="B145" s="801" t="s">
        <v>881</v>
      </c>
      <c r="C145" s="804" t="s">
        <v>882</v>
      </c>
      <c r="D145" s="805"/>
      <c r="E145" s="805"/>
      <c r="F145" s="808"/>
      <c r="G145" s="808"/>
      <c r="H145" s="805"/>
      <c r="I145" s="810">
        <v>1.0</v>
      </c>
      <c r="J145" s="812" t="str">
        <f>2.18/1.2</f>
        <v>£1.82</v>
      </c>
      <c r="K145" s="814" t="str">
        <f t="shared" si="30"/>
        <v>£1.82</v>
      </c>
      <c r="L145" s="159" t="str">
        <f t="shared" si="31"/>
        <v>£0.36</v>
      </c>
      <c r="M145" s="808"/>
      <c r="N145" s="808"/>
      <c r="O145" s="220"/>
    </row>
    <row r="146">
      <c r="A146" s="816" t="s">
        <v>890</v>
      </c>
      <c r="B146" s="816" t="s">
        <v>891</v>
      </c>
      <c r="C146" s="818" t="s">
        <v>892</v>
      </c>
      <c r="D146" s="805"/>
      <c r="E146" s="805"/>
      <c r="F146" s="808"/>
      <c r="G146" s="808"/>
      <c r="H146" s="805"/>
      <c r="I146" s="810">
        <v>1.0</v>
      </c>
      <c r="J146" s="812">
        <v>19.99</v>
      </c>
      <c r="K146" s="814" t="str">
        <f t="shared" si="30"/>
        <v>£19.99</v>
      </c>
      <c r="L146" s="159" t="str">
        <f t="shared" si="31"/>
        <v>£4.00</v>
      </c>
      <c r="M146" s="808"/>
      <c r="N146" s="808"/>
      <c r="O146" s="220"/>
    </row>
    <row r="147">
      <c r="A147" s="820" t="s">
        <v>895</v>
      </c>
      <c r="B147" s="821" t="s">
        <v>897</v>
      </c>
      <c r="C147" s="823" t="s">
        <v>898</v>
      </c>
      <c r="D147" s="805"/>
      <c r="E147" s="808"/>
      <c r="F147" s="808"/>
      <c r="G147" s="805"/>
      <c r="I147" s="825">
        <v>3.0</v>
      </c>
      <c r="J147" s="826">
        <v>7.02</v>
      </c>
      <c r="K147" s="814" t="str">
        <f t="shared" si="30"/>
        <v>£21.06</v>
      </c>
      <c r="L147" s="826" t="str">
        <f t="shared" ref="L147:L151" si="32">0.2*K147</f>
        <v>£4.21</v>
      </c>
      <c r="M147" s="808"/>
      <c r="N147" s="808"/>
      <c r="O147" s="220"/>
    </row>
    <row r="148">
      <c r="A148" s="820" t="s">
        <v>905</v>
      </c>
      <c r="B148" s="832" t="s">
        <v>906</v>
      </c>
      <c r="C148" s="835" t="s">
        <v>908</v>
      </c>
      <c r="D148" s="805"/>
      <c r="E148" s="808"/>
      <c r="F148" s="808"/>
      <c r="G148" s="805"/>
      <c r="I148" s="825">
        <v>2.0</v>
      </c>
      <c r="J148" s="826">
        <v>3.19</v>
      </c>
      <c r="K148" s="814" t="str">
        <f t="shared" si="30"/>
        <v>£6.38</v>
      </c>
      <c r="L148" s="826" t="str">
        <f t="shared" si="32"/>
        <v>£1.28</v>
      </c>
      <c r="M148" s="808"/>
      <c r="N148" s="808"/>
      <c r="O148" s="220"/>
    </row>
    <row r="149">
      <c r="A149" s="820" t="s">
        <v>909</v>
      </c>
      <c r="B149" s="821" t="s">
        <v>910</v>
      </c>
      <c r="C149" s="804" t="s">
        <v>911</v>
      </c>
      <c r="D149" s="805"/>
      <c r="E149" s="808"/>
      <c r="F149" s="808"/>
      <c r="G149" s="805"/>
      <c r="I149" s="825">
        <v>2.0</v>
      </c>
      <c r="J149" s="826" t="str">
        <f>14.17</f>
        <v>£14.17</v>
      </c>
      <c r="K149" s="814" t="str">
        <f t="shared" si="30"/>
        <v>£28.34</v>
      </c>
      <c r="L149" s="826" t="str">
        <f t="shared" si="32"/>
        <v>£5.67</v>
      </c>
      <c r="M149" s="808"/>
      <c r="N149" s="808"/>
      <c r="O149" s="220"/>
    </row>
    <row r="150">
      <c r="A150" s="155" t="s">
        <v>912</v>
      </c>
      <c r="B150" s="72"/>
      <c r="C150" s="157" t="s">
        <v>913</v>
      </c>
      <c r="D150" s="160"/>
      <c r="E150" s="160"/>
      <c r="F150" s="159"/>
      <c r="G150" s="159"/>
      <c r="H150" s="617"/>
      <c r="I150" s="161">
        <v>1.0</v>
      </c>
      <c r="J150" s="193">
        <v>4.95</v>
      </c>
      <c r="K150" s="814" t="str">
        <f t="shared" si="30"/>
        <v>£4.95</v>
      </c>
      <c r="L150" s="826" t="str">
        <f t="shared" si="32"/>
        <v>£0.99</v>
      </c>
      <c r="M150" s="193"/>
      <c r="N150" s="159"/>
      <c r="O150" s="159"/>
    </row>
    <row r="151">
      <c r="A151" s="155" t="s">
        <v>914</v>
      </c>
      <c r="B151" s="72"/>
      <c r="C151" s="157" t="s">
        <v>915</v>
      </c>
      <c r="D151" s="160"/>
      <c r="E151" s="160"/>
      <c r="F151" s="159"/>
      <c r="G151" s="159"/>
      <c r="H151" s="617"/>
      <c r="I151" s="161">
        <v>1.0</v>
      </c>
      <c r="J151" s="193">
        <v>7.0</v>
      </c>
      <c r="K151" s="814" t="str">
        <f t="shared" si="30"/>
        <v>£7.00</v>
      </c>
      <c r="L151" s="826" t="str">
        <f t="shared" si="32"/>
        <v>£1.40</v>
      </c>
      <c r="M151" s="193"/>
      <c r="N151" s="159"/>
      <c r="O151" s="159"/>
    </row>
    <row r="152">
      <c r="A152" s="133" t="s">
        <v>916</v>
      </c>
      <c r="B152" s="844"/>
      <c r="C152" s="844"/>
      <c r="D152" s="218"/>
      <c r="E152" s="218"/>
      <c r="F152" s="229"/>
      <c r="G152" s="229"/>
      <c r="H152" s="556"/>
      <c r="I152" s="389"/>
      <c r="J152" s="518">
        <v>0.0</v>
      </c>
      <c r="K152" s="544">
        <v>0.0</v>
      </c>
      <c r="L152" s="229" t="str">
        <f t="shared" ref="L152:L156" si="33">(K152/100)*20</f>
        <v>£0.00</v>
      </c>
      <c r="M152" s="229"/>
      <c r="N152" s="229"/>
      <c r="O152" s="229"/>
    </row>
    <row r="153">
      <c r="A153" s="133" t="s">
        <v>920</v>
      </c>
      <c r="B153" s="844"/>
      <c r="C153" s="844"/>
      <c r="D153" s="218"/>
      <c r="E153" s="218"/>
      <c r="F153" s="229"/>
      <c r="G153" s="229"/>
      <c r="H153" s="556"/>
      <c r="I153" s="389"/>
      <c r="J153" s="518">
        <v>0.0</v>
      </c>
      <c r="K153" s="544">
        <v>0.0</v>
      </c>
      <c r="L153" s="229" t="str">
        <f t="shared" si="33"/>
        <v>£0.00</v>
      </c>
      <c r="M153" s="229"/>
      <c r="N153" s="229"/>
      <c r="O153" s="229"/>
    </row>
    <row r="154">
      <c r="A154" s="133" t="s">
        <v>921</v>
      </c>
      <c r="B154" s="46"/>
      <c r="C154" s="844"/>
      <c r="D154" s="559" t="str">
        <f>SUM(Dashboard!H5)</f>
        <v>75.34</v>
      </c>
      <c r="E154" s="539" t="s">
        <v>392</v>
      </c>
      <c r="F154" s="847"/>
      <c r="G154" s="229"/>
      <c r="H154" s="556"/>
      <c r="I154" s="389"/>
      <c r="J154" s="518">
        <v>0.0</v>
      </c>
      <c r="K154" s="544">
        <v>0.0</v>
      </c>
      <c r="L154" s="229" t="str">
        <f t="shared" si="33"/>
        <v>£0.00</v>
      </c>
      <c r="M154" s="229"/>
      <c r="N154" s="229"/>
      <c r="O154" s="229"/>
    </row>
    <row r="155">
      <c r="A155" s="231" t="s">
        <v>287</v>
      </c>
      <c r="K155" s="233" t="str">
        <f>SUM(K142:K154)</f>
        <v>£596.70</v>
      </c>
      <c r="L155" s="151" t="str">
        <f t="shared" si="33"/>
        <v>£119.34</v>
      </c>
      <c r="M155" s="151"/>
      <c r="N155" s="152"/>
      <c r="O155" s="152"/>
    </row>
    <row r="156" ht="14.25" customHeight="1">
      <c r="A156" s="850" t="s">
        <v>922</v>
      </c>
      <c r="K156" s="845" t="str">
        <f>K17+K25+K31+K39+K43+K53+K67+K75+K84+K91+K97+K118+K140+K155</f>
        <v>£21,746.49</v>
      </c>
      <c r="L156" s="549" t="str">
        <f t="shared" si="33"/>
        <v>£4,349.30</v>
      </c>
      <c r="M156" s="549"/>
      <c r="N156" s="853"/>
      <c r="O156" s="853"/>
    </row>
    <row r="157" ht="14.25" customHeight="1">
      <c r="A157" s="131" t="s">
        <v>925</v>
      </c>
    </row>
    <row r="158">
      <c r="A158" s="396" t="s">
        <v>901</v>
      </c>
      <c r="B158" s="364"/>
      <c r="C158" s="738"/>
      <c r="D158" s="738"/>
      <c r="E158" s="738"/>
      <c r="F158" s="738"/>
      <c r="G158" s="738"/>
      <c r="H158" s="738"/>
      <c r="I158" s="738"/>
      <c r="J158" s="193"/>
      <c r="K158" s="855"/>
      <c r="L158" s="159"/>
      <c r="M158" s="220"/>
      <c r="N158" s="54"/>
      <c r="O158" s="332"/>
    </row>
    <row r="159">
      <c r="A159" s="857" t="s">
        <v>926</v>
      </c>
      <c r="B159" s="857" t="s">
        <v>927</v>
      </c>
      <c r="C159" s="857"/>
      <c r="D159" s="859"/>
      <c r="E159" s="859"/>
      <c r="F159" s="859"/>
      <c r="G159" s="859"/>
      <c r="H159" s="859"/>
      <c r="I159" s="263" t="str">
        <f>SUM(Dashboard!H36)</f>
        <v>200</v>
      </c>
      <c r="J159" s="265">
        <v>25.0</v>
      </c>
      <c r="K159" s="863" t="str">
        <f>SUM(I159*J159)</f>
        <v>£5,000.00</v>
      </c>
      <c r="L159" s="261" t="str">
        <f t="shared" ref="L159:L168" si="34">(K159/100)*20</f>
        <v>£1,000.00</v>
      </c>
      <c r="M159" s="867"/>
      <c r="N159" s="869"/>
      <c r="O159" s="871"/>
    </row>
    <row r="160">
      <c r="A160" s="364" t="s">
        <v>942</v>
      </c>
      <c r="B160" s="857" t="s">
        <v>927</v>
      </c>
      <c r="C160" s="738"/>
      <c r="D160" s="738"/>
      <c r="E160" s="738"/>
      <c r="F160" s="738"/>
      <c r="G160" s="738"/>
      <c r="H160" s="738"/>
      <c r="I160" s="874" t="str">
        <f>I144</f>
        <v>5</v>
      </c>
      <c r="J160" s="193">
        <v>25.0</v>
      </c>
      <c r="K160" s="855" t="str">
        <f t="shared" ref="K160:K163" si="35">J160*I160</f>
        <v>£125.00</v>
      </c>
      <c r="L160" s="159" t="str">
        <f t="shared" si="34"/>
        <v>£25.00</v>
      </c>
      <c r="M160" s="220"/>
      <c r="N160" s="54"/>
      <c r="O160" s="332"/>
    </row>
    <row r="161">
      <c r="A161" s="364" t="s">
        <v>946</v>
      </c>
      <c r="B161" s="857" t="s">
        <v>927</v>
      </c>
      <c r="C161" s="738"/>
      <c r="D161" s="738"/>
      <c r="E161" s="738"/>
      <c r="F161" s="738"/>
      <c r="G161" s="738"/>
      <c r="H161" s="738"/>
      <c r="I161" s="877" t="str">
        <f>I142</f>
        <v>10</v>
      </c>
      <c r="J161" s="193">
        <v>25.0</v>
      </c>
      <c r="K161" s="855" t="str">
        <f t="shared" si="35"/>
        <v>£250.00</v>
      </c>
      <c r="L161" s="159" t="str">
        <f t="shared" si="34"/>
        <v>£50.00</v>
      </c>
      <c r="M161" s="220"/>
      <c r="N161" s="54"/>
      <c r="O161" s="332"/>
    </row>
    <row r="162">
      <c r="A162" s="364" t="s">
        <v>949</v>
      </c>
      <c r="B162" s="857" t="s">
        <v>927</v>
      </c>
      <c r="C162" s="738"/>
      <c r="D162" s="738"/>
      <c r="E162" s="738"/>
      <c r="F162" s="738"/>
      <c r="G162" s="738"/>
      <c r="H162" s="738"/>
      <c r="I162" s="877" t="str">
        <f>I135</f>
        <v>10</v>
      </c>
      <c r="J162" s="193">
        <v>25.0</v>
      </c>
      <c r="K162" s="855" t="str">
        <f t="shared" si="35"/>
        <v>£250.00</v>
      </c>
      <c r="L162" s="159" t="str">
        <f t="shared" si="34"/>
        <v>£50.00</v>
      </c>
      <c r="M162" s="220"/>
      <c r="N162" s="54"/>
      <c r="O162" s="332"/>
    </row>
    <row r="163">
      <c r="A163" s="364" t="s">
        <v>952</v>
      </c>
      <c r="B163" s="857" t="s">
        <v>927</v>
      </c>
      <c r="C163" s="738"/>
      <c r="D163" s="738"/>
      <c r="E163" s="738"/>
      <c r="F163" s="738"/>
      <c r="G163" s="738"/>
      <c r="H163" s="738"/>
      <c r="I163" s="881">
        <v>31.0</v>
      </c>
      <c r="J163" s="193">
        <v>25.0</v>
      </c>
      <c r="K163" s="855" t="str">
        <f t="shared" si="35"/>
        <v>£775.00</v>
      </c>
      <c r="L163" s="159" t="str">
        <f t="shared" si="34"/>
        <v>£155.00</v>
      </c>
      <c r="M163" s="220"/>
      <c r="N163" s="54"/>
      <c r="O163" s="332"/>
    </row>
    <row r="164">
      <c r="A164" s="308" t="s">
        <v>954</v>
      </c>
      <c r="B164" s="624"/>
      <c r="C164" s="624"/>
      <c r="D164" s="629"/>
      <c r="E164" s="629"/>
      <c r="F164" s="330"/>
      <c r="G164" s="330"/>
      <c r="H164" s="629"/>
      <c r="I164" s="298"/>
      <c r="J164" s="193"/>
      <c r="K164" s="544">
        <v>0.0</v>
      </c>
      <c r="L164" s="229" t="str">
        <f t="shared" si="34"/>
        <v>£0.00</v>
      </c>
      <c r="M164" s="220"/>
      <c r="N164" s="332"/>
      <c r="O164" s="332"/>
    </row>
    <row r="165">
      <c r="A165" s="155" t="s">
        <v>955</v>
      </c>
      <c r="B165" s="844"/>
      <c r="C165" s="844"/>
      <c r="D165" s="218"/>
      <c r="E165" s="218"/>
      <c r="F165" s="229"/>
      <c r="G165" s="229"/>
      <c r="H165" s="218"/>
      <c r="I165" s="389"/>
      <c r="J165" s="884"/>
      <c r="K165" s="544">
        <v>0.0</v>
      </c>
      <c r="L165" s="229" t="str">
        <f t="shared" si="34"/>
        <v>£0.00</v>
      </c>
      <c r="M165" s="220"/>
      <c r="N165" s="332"/>
      <c r="O165" s="332"/>
    </row>
    <row r="166">
      <c r="A166" s="387" t="s">
        <v>958</v>
      </c>
      <c r="B166" s="844"/>
      <c r="C166" s="844"/>
      <c r="D166" s="218"/>
      <c r="E166" s="218"/>
      <c r="F166" s="229"/>
      <c r="G166" s="229"/>
      <c r="H166" s="218"/>
      <c r="I166" s="389"/>
      <c r="J166" s="884"/>
      <c r="K166" s="544">
        <v>600.0</v>
      </c>
      <c r="L166" s="229" t="str">
        <f t="shared" si="34"/>
        <v>£120.00</v>
      </c>
      <c r="M166" s="220"/>
      <c r="N166" s="332"/>
      <c r="O166" s="332"/>
    </row>
    <row r="167">
      <c r="A167" s="387" t="s">
        <v>959</v>
      </c>
      <c r="B167" s="844"/>
      <c r="C167" s="844"/>
      <c r="D167" s="218"/>
      <c r="E167" s="218"/>
      <c r="F167" s="229"/>
      <c r="G167" s="229"/>
      <c r="H167" s="218"/>
      <c r="I167" s="389"/>
      <c r="J167" s="884"/>
      <c r="K167" s="544">
        <v>600.0</v>
      </c>
      <c r="L167" s="229" t="str">
        <f t="shared" si="34"/>
        <v>£120.00</v>
      </c>
      <c r="M167" s="220"/>
      <c r="N167" s="332"/>
      <c r="O167" s="332"/>
    </row>
    <row r="168">
      <c r="A168" s="155" t="s">
        <v>961</v>
      </c>
      <c r="B168" s="844"/>
      <c r="C168" s="844"/>
      <c r="D168" s="218"/>
      <c r="E168" s="218"/>
      <c r="F168" s="229"/>
      <c r="G168" s="229"/>
      <c r="H168" s="218"/>
      <c r="I168" s="389"/>
      <c r="J168" s="884"/>
      <c r="K168" s="544">
        <v>0.0</v>
      </c>
      <c r="L168" s="229" t="str">
        <f t="shared" si="34"/>
        <v>£0.00</v>
      </c>
      <c r="M168" s="220"/>
      <c r="N168" s="332"/>
      <c r="O168" s="332"/>
    </row>
    <row r="169">
      <c r="A169" s="308" t="s">
        <v>962</v>
      </c>
      <c r="B169" s="300"/>
      <c r="C169" s="660"/>
      <c r="D169" s="298"/>
      <c r="E169" s="298"/>
      <c r="F169" s="166"/>
      <c r="G169" s="166"/>
      <c r="H169" s="298"/>
      <c r="I169" s="298"/>
      <c r="J169" s="193"/>
      <c r="K169" s="327">
        <v>0.0</v>
      </c>
      <c r="L169" s="193">
        <v>0.0</v>
      </c>
      <c r="M169" s="159"/>
      <c r="N169" s="166"/>
      <c r="O169" s="166"/>
    </row>
    <row r="170">
      <c r="A170" s="364" t="s">
        <v>963</v>
      </c>
      <c r="B170" s="364"/>
      <c r="C170" s="738"/>
      <c r="D170" s="738"/>
      <c r="E170" s="738"/>
      <c r="F170" s="738"/>
      <c r="G170" s="738"/>
      <c r="H170" s="738"/>
      <c r="I170" s="738"/>
      <c r="J170" s="193"/>
      <c r="K170" s="855">
        <v>0.0</v>
      </c>
      <c r="L170" s="159" t="str">
        <f t="shared" ref="L170:L172" si="36">(K170/100)*20</f>
        <v>£0.00</v>
      </c>
      <c r="M170" s="220"/>
      <c r="N170" s="54"/>
      <c r="O170" s="332"/>
    </row>
    <row r="171">
      <c r="A171" s="299" t="s">
        <v>965</v>
      </c>
      <c r="B171" s="624"/>
      <c r="C171" s="624"/>
      <c r="D171" s="629"/>
      <c r="E171" s="629"/>
      <c r="F171" s="330"/>
      <c r="G171" s="330"/>
      <c r="H171" s="629"/>
      <c r="I171" s="629"/>
      <c r="J171" s="611"/>
      <c r="K171" s="587">
        <v>0.0</v>
      </c>
      <c r="L171" s="229" t="str">
        <f t="shared" si="36"/>
        <v>£0.00</v>
      </c>
      <c r="M171" s="220"/>
      <c r="N171" s="332"/>
      <c r="O171" s="332"/>
    </row>
    <row r="172">
      <c r="A172" s="889" t="s">
        <v>967</v>
      </c>
      <c r="B172" s="891"/>
      <c r="C172" s="611"/>
      <c r="D172" s="611"/>
      <c r="E172" s="611"/>
      <c r="F172" s="611"/>
      <c r="G172" s="611"/>
      <c r="H172" s="611"/>
      <c r="I172" s="611"/>
      <c r="J172" s="518"/>
      <c r="K172" s="544">
        <v>0.0</v>
      </c>
      <c r="L172" s="229" t="str">
        <f t="shared" si="36"/>
        <v>£0.00</v>
      </c>
      <c r="M172" s="220"/>
      <c r="N172" s="54"/>
      <c r="O172" s="332"/>
    </row>
    <row r="173">
      <c r="A173" s="889" t="s">
        <v>969</v>
      </c>
      <c r="B173" s="891"/>
      <c r="C173" s="611"/>
      <c r="D173" s="611"/>
      <c r="E173" s="611"/>
      <c r="F173" s="611"/>
      <c r="G173" s="611"/>
      <c r="H173" s="611"/>
      <c r="I173" s="611"/>
      <c r="J173" s="518"/>
      <c r="K173" s="544">
        <v>0.0</v>
      </c>
      <c r="L173" s="518">
        <v>0.0</v>
      </c>
      <c r="M173" s="225"/>
      <c r="N173" s="54"/>
      <c r="O173" s="332"/>
    </row>
    <row r="174">
      <c r="A174" s="893" t="s">
        <v>953</v>
      </c>
      <c r="B174" s="54"/>
      <c r="C174" s="54"/>
      <c r="D174" s="54"/>
      <c r="E174" s="54"/>
      <c r="F174" s="54"/>
      <c r="G174" s="54"/>
      <c r="H174" s="54"/>
      <c r="I174" s="54"/>
      <c r="J174" s="225"/>
      <c r="K174" s="899" t="str">
        <f>SUM(0.05*K156)</f>
        <v>£1,087.32</v>
      </c>
      <c r="L174" s="220" t="str">
        <f t="shared" ref="L174:L175" si="37">(K174/100)*20</f>
        <v>£217.46</v>
      </c>
      <c r="M174" s="220"/>
      <c r="N174" s="54"/>
      <c r="O174" s="332"/>
    </row>
    <row r="175">
      <c r="A175" s="901" t="s">
        <v>981</v>
      </c>
      <c r="B175" s="54"/>
      <c r="C175" s="54"/>
      <c r="D175" s="54"/>
      <c r="E175" s="54"/>
      <c r="F175" s="54"/>
      <c r="G175" s="54"/>
      <c r="H175" s="54"/>
      <c r="I175" s="54"/>
      <c r="J175" s="225"/>
      <c r="K175" s="899" t="str">
        <f>SUM(0.1*K157)</f>
        <v>£0.00</v>
      </c>
      <c r="L175" s="220" t="str">
        <f t="shared" si="37"/>
        <v>£0.00</v>
      </c>
      <c r="M175" s="220"/>
      <c r="N175" s="54"/>
      <c r="O175" s="332"/>
    </row>
    <row r="176">
      <c r="A176" s="893"/>
      <c r="B176" s="54"/>
      <c r="C176" s="54"/>
      <c r="D176" s="54"/>
      <c r="E176" s="54"/>
      <c r="F176" s="54"/>
      <c r="G176" s="54"/>
      <c r="H176" s="54"/>
      <c r="I176" s="54"/>
      <c r="J176" s="225"/>
      <c r="K176" s="904"/>
      <c r="L176" s="220"/>
      <c r="M176" s="220"/>
      <c r="N176" s="54"/>
      <c r="O176" s="332"/>
    </row>
    <row r="177">
      <c r="A177" s="834"/>
      <c r="K177" s="836" t="str">
        <f>SUM(K159:K176)</f>
        <v>£8,687.32</v>
      </c>
      <c r="L177" s="838" t="str">
        <f>SUM(L164:L174)</f>
        <v>£457.46</v>
      </c>
      <c r="M177" s="839"/>
      <c r="N177" s="840"/>
      <c r="O177" s="840"/>
    </row>
    <row r="178">
      <c r="A178" s="842" t="s">
        <v>917</v>
      </c>
      <c r="K178" s="845" t="str">
        <f>SUM(K17,K25,K31,K39,K43,K53,K67,K75,K84,K91,K97,K118,K140,K155,K177)</f>
        <v>£30,433.81</v>
      </c>
      <c r="L178" s="549" t="str">
        <f>(K178/100)*20</f>
        <v>£6,086.76</v>
      </c>
      <c r="M178" s="848" t="str">
        <f>(L178+K178)</f>
        <v>£36,520.57</v>
      </c>
      <c r="N178" s="849"/>
      <c r="O178" s="849"/>
    </row>
  </sheetData>
  <mergeCells count="52">
    <mergeCell ref="A84:J84"/>
    <mergeCell ref="A76:K76"/>
    <mergeCell ref="A97:J97"/>
    <mergeCell ref="A92:O92"/>
    <mergeCell ref="A98:O98"/>
    <mergeCell ref="A119:O119"/>
    <mergeCell ref="A118:J118"/>
    <mergeCell ref="A91:J91"/>
    <mergeCell ref="A25:J25"/>
    <mergeCell ref="A26:O26"/>
    <mergeCell ref="A43:J43"/>
    <mergeCell ref="A40:O40"/>
    <mergeCell ref="A39:J39"/>
    <mergeCell ref="A32:O32"/>
    <mergeCell ref="A13:O13"/>
    <mergeCell ref="A18:O18"/>
    <mergeCell ref="A17:J17"/>
    <mergeCell ref="D11:G11"/>
    <mergeCell ref="A54:O54"/>
    <mergeCell ref="A53:J53"/>
    <mergeCell ref="A44:O44"/>
    <mergeCell ref="A85:O85"/>
    <mergeCell ref="A67:J67"/>
    <mergeCell ref="A31:J31"/>
    <mergeCell ref="B2:L2"/>
    <mergeCell ref="A1:O1"/>
    <mergeCell ref="N2:O2"/>
    <mergeCell ref="B6:L6"/>
    <mergeCell ref="N6:O6"/>
    <mergeCell ref="A68:K68"/>
    <mergeCell ref="A75:J75"/>
    <mergeCell ref="A157:O157"/>
    <mergeCell ref="A141:K141"/>
    <mergeCell ref="A156:J156"/>
    <mergeCell ref="A177:J177"/>
    <mergeCell ref="A178:J178"/>
    <mergeCell ref="A155:J155"/>
    <mergeCell ref="A140:J140"/>
    <mergeCell ref="A11:C11"/>
    <mergeCell ref="K11:L11"/>
    <mergeCell ref="H11:J11"/>
    <mergeCell ref="N11:O11"/>
    <mergeCell ref="N9:O9"/>
    <mergeCell ref="N10:O10"/>
    <mergeCell ref="B3:L3"/>
    <mergeCell ref="B8:L8"/>
    <mergeCell ref="N8:O8"/>
    <mergeCell ref="B9:L9"/>
    <mergeCell ref="B7:L7"/>
    <mergeCell ref="N4:O4"/>
    <mergeCell ref="B10:L10"/>
    <mergeCell ref="N3:O3"/>
  </mergeCells>
  <hyperlinks>
    <hyperlink r:id="rId2" ref="C19"/>
    <hyperlink r:id="rId3" location="b" ref="C20"/>
    <hyperlink r:id="rId4" ref="C21"/>
    <hyperlink r:id="rId5" ref="C22"/>
    <hyperlink r:id="rId6" ref="C23"/>
    <hyperlink r:id="rId7" ref="C33"/>
    <hyperlink r:id="rId8" ref="C34"/>
    <hyperlink r:id="rId9" ref="C35"/>
    <hyperlink r:id="rId10" ref="C36"/>
    <hyperlink r:id="rId11" ref="C37"/>
    <hyperlink r:id="rId12" ref="C41"/>
    <hyperlink r:id="rId13" ref="C42"/>
    <hyperlink r:id="rId14" ref="C45"/>
    <hyperlink r:id="rId15" ref="C46"/>
    <hyperlink r:id="rId16" ref="C47"/>
    <hyperlink r:id="rId17" location="tab-3" ref="C61"/>
    <hyperlink r:id="rId18" ref="C69"/>
    <hyperlink r:id="rId19" ref="C72"/>
    <hyperlink r:id="rId20" ref="C73"/>
    <hyperlink r:id="rId21" ref="C74"/>
    <hyperlink r:id="rId22" ref="C77"/>
    <hyperlink r:id="rId23" ref="C78"/>
    <hyperlink r:id="rId24" ref="C82"/>
    <hyperlink r:id="rId25" ref="C86"/>
    <hyperlink r:id="rId26" ref="C87"/>
    <hyperlink r:id="rId27" ref="C88"/>
    <hyperlink r:id="rId28" ref="C89"/>
    <hyperlink r:id="rId29" ref="C93"/>
    <hyperlink r:id="rId30" ref="C94"/>
    <hyperlink r:id="rId31" ref="C95"/>
    <hyperlink r:id="rId32" ref="C100"/>
    <hyperlink r:id="rId33" ref="C101"/>
    <hyperlink r:id="rId34" ref="C103"/>
    <hyperlink r:id="rId35" location="gid=2100064566" ref="C104"/>
    <hyperlink r:id="rId36" ref="C105"/>
    <hyperlink r:id="rId37" ref="C106"/>
    <hyperlink r:id="rId38" ref="C107"/>
    <hyperlink r:id="rId39" ref="C108"/>
    <hyperlink r:id="rId40" ref="C110"/>
    <hyperlink r:id="rId41" ref="C111"/>
    <hyperlink r:id="rId42" ref="C112"/>
    <hyperlink r:id="rId43" ref="C113"/>
    <hyperlink r:id="rId44" ref="C115"/>
    <hyperlink r:id="rId45" ref="C116"/>
    <hyperlink r:id="rId46" ref="C127"/>
    <hyperlink r:id="rId47" ref="C128"/>
    <hyperlink r:id="rId48" ref="C130"/>
    <hyperlink r:id="rId49" ref="C131"/>
    <hyperlink r:id="rId50" ref="C132"/>
    <hyperlink r:id="rId51" ref="C133"/>
    <hyperlink r:id="rId52" ref="C135"/>
    <hyperlink r:id="rId53" ref="C136"/>
    <hyperlink r:id="rId54" ref="C137"/>
    <hyperlink r:id="rId55" ref="C138"/>
    <hyperlink r:id="rId56" ref="C139"/>
    <hyperlink r:id="rId57" ref="C142"/>
    <hyperlink r:id="rId58" ref="C144"/>
    <hyperlink r:id="rId59" ref="C145"/>
    <hyperlink r:id="rId60" ref="C146"/>
    <hyperlink r:id="rId61" ref="C147"/>
    <hyperlink r:id="rId62" ref="C148"/>
    <hyperlink r:id="rId63" ref="C149"/>
    <hyperlink r:id="rId64" ref="C150"/>
    <hyperlink r:id="rId65" ref="C151"/>
  </hyperlinks>
  <drawing r:id="rId66"/>
  <legacyDrawing r:id="rId6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29"/>
    <col customWidth="1" min="3" max="3" width="69.0"/>
    <col customWidth="1" min="4" max="4" width="23.29"/>
    <col customWidth="1" min="5" max="5" width="15.43"/>
    <col customWidth="1" min="6" max="6" width="32.71"/>
    <col customWidth="1" min="7" max="7" width="45.57"/>
  </cols>
  <sheetData>
    <row r="1">
      <c r="A1" s="221"/>
      <c r="B1" s="221"/>
      <c r="C1" s="221"/>
      <c r="D1" s="221"/>
      <c r="E1" s="234"/>
      <c r="F1" s="234"/>
    </row>
    <row r="2">
      <c r="A2" s="236" t="s">
        <v>323</v>
      </c>
      <c r="B2" s="236" t="s">
        <v>325</v>
      </c>
      <c r="C2" s="236" t="s">
        <v>18</v>
      </c>
      <c r="D2" s="236" t="s">
        <v>326</v>
      </c>
      <c r="E2" s="238" t="s">
        <v>327</v>
      </c>
      <c r="F2" s="238" t="s">
        <v>329</v>
      </c>
      <c r="G2" s="240"/>
    </row>
    <row r="3">
      <c r="A3" s="242" t="s">
        <v>331</v>
      </c>
      <c r="B3" s="243"/>
      <c r="C3" s="243"/>
      <c r="D3" s="243"/>
      <c r="E3" s="243"/>
      <c r="F3" s="243"/>
    </row>
    <row r="4">
      <c r="A4" s="244" t="s">
        <v>332</v>
      </c>
      <c r="B4" s="244" t="s">
        <v>333</v>
      </c>
      <c r="C4" s="244" t="s">
        <v>334</v>
      </c>
      <c r="D4" s="247" t="s">
        <v>335</v>
      </c>
      <c r="E4" s="248" t="s">
        <v>338</v>
      </c>
      <c r="F4" s="244" t="s">
        <v>340</v>
      </c>
      <c r="G4" s="244"/>
    </row>
    <row r="5" hidden="1">
      <c r="A5" s="250" t="s">
        <v>341</v>
      </c>
      <c r="B5" s="250" t="s">
        <v>343</v>
      </c>
      <c r="C5" s="250" t="s">
        <v>344</v>
      </c>
      <c r="D5" s="252" t="s">
        <v>345</v>
      </c>
      <c r="E5" s="254" t="s">
        <v>338</v>
      </c>
      <c r="F5" s="250" t="s">
        <v>346</v>
      </c>
      <c r="G5" s="244"/>
    </row>
    <row r="7">
      <c r="A7" s="242" t="s">
        <v>347</v>
      </c>
      <c r="B7" s="243"/>
      <c r="C7" s="243"/>
      <c r="D7" s="243"/>
      <c r="E7" s="243"/>
      <c r="F7" s="243"/>
    </row>
    <row r="8">
      <c r="A8" s="244" t="s">
        <v>348</v>
      </c>
      <c r="B8" s="244" t="s">
        <v>349</v>
      </c>
      <c r="C8" s="244" t="s">
        <v>350</v>
      </c>
      <c r="D8" s="247" t="s">
        <v>351</v>
      </c>
      <c r="E8" s="248" t="s">
        <v>338</v>
      </c>
      <c r="F8" s="244" t="s">
        <v>352</v>
      </c>
      <c r="G8" s="244"/>
    </row>
    <row r="10">
      <c r="A10" s="242" t="s">
        <v>353</v>
      </c>
      <c r="B10" s="243"/>
      <c r="C10" s="243"/>
      <c r="D10" s="243"/>
      <c r="E10" s="243"/>
      <c r="F10" s="243"/>
    </row>
    <row r="11">
      <c r="A11" s="244" t="s">
        <v>354</v>
      </c>
      <c r="B11" s="244" t="s">
        <v>355</v>
      </c>
      <c r="C11" s="244" t="s">
        <v>356</v>
      </c>
      <c r="D11" s="247" t="s">
        <v>357</v>
      </c>
      <c r="E11" s="248" t="s">
        <v>338</v>
      </c>
      <c r="F11" s="244" t="s">
        <v>358</v>
      </c>
      <c r="G11" s="244"/>
    </row>
    <row r="12" hidden="1">
      <c r="A12" s="257" t="s">
        <v>359</v>
      </c>
      <c r="B12" s="260" t="str">
        <f>HYPERLINK("http://www.sigzincandcopper.co.uk/natural-and-pre-weathered-zinc-roofing-and-cladding-by-nedzink/","NedZink NOVA")</f>
        <v>NedZink NOVA</v>
      </c>
      <c r="C12" s="257" t="s">
        <v>362</v>
      </c>
      <c r="D12" s="262" t="s">
        <v>363</v>
      </c>
      <c r="E12" s="264" t="s">
        <v>338</v>
      </c>
      <c r="F12" s="257" t="s">
        <v>364</v>
      </c>
    </row>
    <row r="14">
      <c r="A14" s="266"/>
    </row>
    <row r="15">
      <c r="A15" s="244"/>
      <c r="B15" s="244"/>
      <c r="C15" s="244"/>
      <c r="D15" s="244"/>
      <c r="E15" s="244"/>
    </row>
    <row r="16">
      <c r="A16" s="244"/>
    </row>
    <row r="19">
      <c r="A19" s="266"/>
    </row>
    <row r="20">
      <c r="A20" s="244"/>
      <c r="B20" s="244"/>
      <c r="C20" s="244"/>
      <c r="D20" s="244"/>
      <c r="E20" s="244"/>
      <c r="F20" s="244"/>
      <c r="G20" s="244"/>
    </row>
    <row r="21">
      <c r="A21" s="244"/>
    </row>
  </sheetData>
  <hyperlinks>
    <hyperlink r:id="rId1" ref="D4"/>
    <hyperlink r:id="rId2" ref="D5"/>
    <hyperlink r:id="rId3" ref="D8"/>
    <hyperlink r:id="rId4" ref="D11"/>
    <hyperlink r:id="rId5" ref="B12"/>
    <hyperlink r:id="rId6" ref="D1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6" max="16" width="15.71"/>
    <col customWidth="1" min="17" max="17" width="16.0"/>
    <col customWidth="1" min="18" max="18" width="16.57"/>
  </cols>
  <sheetData>
    <row r="1">
      <c r="A1" s="276" t="s">
        <v>366</v>
      </c>
    </row>
    <row r="2">
      <c r="A2" s="278" t="s">
        <v>370</v>
      </c>
      <c r="B2" s="280"/>
      <c r="C2" s="278" t="s">
        <v>373</v>
      </c>
      <c r="D2" s="282"/>
      <c r="E2" s="280"/>
      <c r="F2" s="278" t="s">
        <v>375</v>
      </c>
      <c r="G2" s="282"/>
      <c r="H2" s="282"/>
      <c r="I2" s="282"/>
      <c r="J2" s="280"/>
      <c r="K2" s="278" t="s">
        <v>376</v>
      </c>
      <c r="L2" s="282"/>
      <c r="M2" s="280"/>
      <c r="N2" s="278" t="s">
        <v>379</v>
      </c>
      <c r="O2" s="282"/>
      <c r="P2" s="280"/>
      <c r="Q2" s="278" t="s">
        <v>380</v>
      </c>
      <c r="R2" s="280"/>
    </row>
    <row r="3">
      <c r="A3" s="286" t="s">
        <v>381</v>
      </c>
      <c r="B3" s="288" t="s">
        <v>385</v>
      </c>
      <c r="C3" s="293" t="s">
        <v>386</v>
      </c>
      <c r="D3" s="294" t="s">
        <v>388</v>
      </c>
      <c r="E3" s="295" t="s">
        <v>389</v>
      </c>
      <c r="F3" s="305" t="s">
        <v>390</v>
      </c>
      <c r="G3" s="311" t="s">
        <v>393</v>
      </c>
      <c r="H3" s="311" t="s">
        <v>399</v>
      </c>
      <c r="I3" s="311" t="s">
        <v>400</v>
      </c>
      <c r="J3" s="312" t="s">
        <v>401</v>
      </c>
      <c r="K3" s="313" t="s">
        <v>402</v>
      </c>
      <c r="L3" s="315" t="s">
        <v>403</v>
      </c>
      <c r="M3" s="326" t="s">
        <v>404</v>
      </c>
      <c r="N3" s="336" t="s">
        <v>409</v>
      </c>
      <c r="O3" s="337" t="s">
        <v>418</v>
      </c>
      <c r="P3" s="338" t="s">
        <v>419</v>
      </c>
      <c r="Q3" s="343" t="s">
        <v>420</v>
      </c>
      <c r="R3" s="361" t="s">
        <v>425</v>
      </c>
    </row>
    <row r="4">
      <c r="C4" s="365"/>
      <c r="E4" s="366"/>
      <c r="F4" s="365"/>
      <c r="J4" s="366"/>
      <c r="K4" s="365"/>
      <c r="M4" s="366"/>
      <c r="Q4" s="365"/>
      <c r="R4" s="366"/>
    </row>
    <row r="5">
      <c r="A5" s="370" t="s">
        <v>442</v>
      </c>
      <c r="B5" s="372">
        <v>1.0</v>
      </c>
      <c r="C5" s="374">
        <v>5700.0</v>
      </c>
      <c r="D5" s="372">
        <v>17000.0</v>
      </c>
      <c r="E5" s="377" t="str">
        <f>SUM((C5*D5)/1000000)</f>
        <v>96.90</v>
      </c>
      <c r="F5" s="374" t="str">
        <f>SUM(Dashboard!B3)</f>
        <v>3900</v>
      </c>
      <c r="G5" s="372" t="str">
        <f>SUM(Dashboard!B4)</f>
        <v>10800</v>
      </c>
      <c r="H5" s="382" t="str">
        <f>SUM(G5/Dashboard!$B$26)</f>
        <v>9</v>
      </c>
      <c r="I5" s="372" t="str">
        <f>SUM(Dashboard!B7)</f>
        <v>3900</v>
      </c>
      <c r="J5" s="384" t="str">
        <f>SUM(Dashboard!B10)</f>
        <v>0</v>
      </c>
      <c r="K5" s="388" t="str">
        <f>SUM(F5-Dashboard!$B$24-((Dashboard!$B$27+Dashboard!$B$42+Dashboard!$B$40)*2))</f>
        <v>3553</v>
      </c>
      <c r="L5" s="382" t="str">
        <f>SUM(G5+((Dashboard!$B$20/2))*2)-((Dashboard!$B$24+((Dashboard!$B$27+Dashboard!$B$40+Dashboard!$B$42)*2)))</f>
        <v>10603</v>
      </c>
      <c r="M5" s="392" t="str">
        <f>SUM(J5-Dashboard!$B$24-((Dashboard!$B$27+Dashboard!$B$42+Dashboard!$B$40)*2))</f>
        <v>-347</v>
      </c>
      <c r="N5" s="382" t="str">
        <f>SUM(F5+Dashboard!$B$24+((Dashboard!$B$27+Dashboard!$B$35+Dashboard!$B$36+Dashboard!$B$37)*2))</f>
        <v>4486</v>
      </c>
      <c r="O5" s="382" t="str">
        <f>SUM(G5+Dashboard!$B$20+((Dashboard!$B$35+Dashboard!$B$36+Dashboard!$B$37)*2))</f>
        <v>11250</v>
      </c>
      <c r="P5" s="382" t="str">
        <f>SUM(I5+Dashboard!$B$24+((Dashboard!$B$27+Dashboard!$B$35+Dashboard!$B$36+Dashboard!$B$37)*2))</f>
        <v>4486</v>
      </c>
      <c r="Q5" s="395" t="str">
        <f>SUM(((K5*L5)/1000000)*B5)</f>
        <v>37.67</v>
      </c>
      <c r="R5" s="397" t="str">
        <f>SUM((N5*O5)/1000000)</f>
        <v>50.47</v>
      </c>
    </row>
    <row r="6">
      <c r="A6" s="399"/>
      <c r="C6" s="365"/>
      <c r="E6" s="366"/>
      <c r="F6" s="365"/>
      <c r="J6" s="366"/>
      <c r="K6" s="365"/>
      <c r="M6" s="366"/>
      <c r="Q6" s="401"/>
      <c r="R6" s="403"/>
    </row>
    <row r="7">
      <c r="C7" s="365"/>
      <c r="E7" s="366"/>
      <c r="F7" s="365"/>
      <c r="J7" s="366"/>
      <c r="K7" s="365"/>
      <c r="M7" s="366"/>
      <c r="Q7" s="365"/>
      <c r="R7" s="366"/>
    </row>
    <row r="8">
      <c r="C8" s="405"/>
      <c r="D8" s="407"/>
      <c r="E8" s="409"/>
      <c r="F8" s="365"/>
      <c r="J8" s="366"/>
      <c r="K8" s="405"/>
      <c r="L8" s="407"/>
      <c r="M8" s="409"/>
      <c r="Q8" s="365"/>
      <c r="R8" s="366"/>
    </row>
    <row r="9">
      <c r="A9" s="238" t="s">
        <v>463</v>
      </c>
      <c r="B9" s="411"/>
      <c r="C9" s="411"/>
      <c r="D9" s="411"/>
      <c r="E9" s="413" t="str">
        <f>SUM(E5:E6)</f>
        <v>96.90</v>
      </c>
      <c r="F9" s="414"/>
      <c r="G9" s="415"/>
      <c r="H9" s="415"/>
      <c r="I9" s="415"/>
      <c r="J9" s="416"/>
      <c r="K9" s="411"/>
      <c r="L9" s="411"/>
      <c r="M9" s="411"/>
      <c r="N9" s="411"/>
      <c r="O9" s="411"/>
      <c r="P9" s="411"/>
      <c r="Q9" s="413" t="str">
        <f t="shared" ref="Q9:R9" si="1">SUM(Q5:Q6)</f>
        <v>37.67</v>
      </c>
      <c r="R9" s="425" t="str">
        <f t="shared" si="1"/>
        <v>50.47</v>
      </c>
    </row>
    <row r="10">
      <c r="P10" s="426" t="s">
        <v>468</v>
      </c>
      <c r="Q10" s="442"/>
      <c r="R10" s="447" t="str">
        <f>SUM(R9/E9)</f>
        <v>52.08%</v>
      </c>
    </row>
  </sheetData>
  <mergeCells count="7">
    <mergeCell ref="A2:B2"/>
    <mergeCell ref="K2:M2"/>
    <mergeCell ref="N2:P2"/>
    <mergeCell ref="Q2:R2"/>
    <mergeCell ref="F2:J2"/>
    <mergeCell ref="C2:E2"/>
    <mergeCell ref="A1:R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14"/>
    <col customWidth="1" min="2" max="2" width="19.29"/>
    <col customWidth="1" min="3" max="3" width="8.29"/>
    <col customWidth="1" min="4" max="4" width="19.29"/>
    <col customWidth="1" min="5" max="5" width="20.29"/>
    <col customWidth="1" min="6" max="6" width="9.14"/>
    <col customWidth="1" min="7" max="7" width="29.0"/>
    <col customWidth="1" min="8" max="8" width="17.0"/>
    <col customWidth="1" min="9" max="9" width="8.57"/>
    <col customWidth="1" min="10" max="10" width="6.57"/>
    <col customWidth="1" min="11" max="11" width="24.43"/>
    <col customWidth="1" min="12" max="12" width="10.71"/>
    <col customWidth="1" min="13" max="13" width="10.43"/>
    <col customWidth="1" min="14" max="14" width="9.71"/>
    <col customWidth="1" min="15" max="15" width="26.71"/>
    <col customWidth="1" min="16" max="18" width="15.86"/>
    <col customWidth="1" min="19" max="19" width="27.29"/>
    <col customWidth="1" min="20" max="30" width="15.86"/>
  </cols>
  <sheetData>
    <row r="1" ht="24.75" customHeight="1">
      <c r="A1" s="453" t="s">
        <v>442</v>
      </c>
      <c r="B1" s="454" t="s">
        <v>267</v>
      </c>
      <c r="C1" s="468" t="s">
        <v>477</v>
      </c>
      <c r="F1" s="470"/>
      <c r="G1" s="477" t="s">
        <v>442</v>
      </c>
      <c r="H1" s="479" t="s">
        <v>482</v>
      </c>
      <c r="N1" s="480"/>
      <c r="O1" s="482"/>
      <c r="P1" s="483"/>
      <c r="Q1" s="483"/>
      <c r="R1" s="483"/>
      <c r="S1" s="483"/>
      <c r="T1" s="483"/>
      <c r="U1" s="483"/>
      <c r="AE1" s="480"/>
    </row>
    <row r="2" ht="33.0" customHeight="1">
      <c r="A2" s="486" t="s">
        <v>487</v>
      </c>
      <c r="B2" s="488" t="s">
        <v>489</v>
      </c>
      <c r="C2" s="488" t="s">
        <v>117</v>
      </c>
      <c r="D2" s="495" t="s">
        <v>490</v>
      </c>
      <c r="E2" s="495" t="s">
        <v>504</v>
      </c>
      <c r="F2" s="497"/>
      <c r="G2" s="495" t="s">
        <v>505</v>
      </c>
      <c r="H2" s="495" t="s">
        <v>506</v>
      </c>
      <c r="I2" s="495" t="s">
        <v>117</v>
      </c>
      <c r="J2" s="495"/>
      <c r="K2" s="495"/>
      <c r="L2" s="495"/>
      <c r="M2" s="495"/>
      <c r="N2" s="480"/>
      <c r="O2" s="499"/>
      <c r="P2" s="499"/>
      <c r="Q2" s="499"/>
      <c r="R2" s="499"/>
      <c r="S2" s="499"/>
      <c r="T2" s="500"/>
      <c r="U2" s="503"/>
      <c r="V2" s="499"/>
      <c r="W2" s="499"/>
      <c r="X2" s="499"/>
      <c r="Y2" s="499"/>
      <c r="Z2" s="500"/>
      <c r="AA2" s="500"/>
      <c r="AB2" s="500"/>
      <c r="AC2" s="500"/>
      <c r="AD2" s="507"/>
      <c r="AE2" s="480"/>
    </row>
    <row r="3">
      <c r="A3" s="244" t="s">
        <v>390</v>
      </c>
      <c r="B3" s="510">
        <v>3900.0</v>
      </c>
      <c r="C3" s="244" t="s">
        <v>510</v>
      </c>
      <c r="D3" t="str">
        <f>SUM(B3-Dashboard!$B$24-((Dashboard!$B$27+Dashboard!$B$42+Dashboard!$B$40)*2))</f>
        <v>3553</v>
      </c>
      <c r="E3" t="str">
        <f>SUM(B3+Dashboard!$B$24+((Dashboard!$B$27+Dashboard!$B$35+Dashboard!$B$36+Dashboard!$B$37)*2))</f>
        <v>4486</v>
      </c>
      <c r="F3" s="382"/>
      <c r="G3" s="244" t="s">
        <v>511</v>
      </c>
      <c r="H3" s="517" t="str">
        <f>SUM((E3*E4)/1000000)</f>
        <v>50.47</v>
      </c>
      <c r="I3" s="519" t="s">
        <v>392</v>
      </c>
      <c r="N3" s="520"/>
      <c r="O3" s="521"/>
      <c r="P3" s="525"/>
      <c r="Q3" s="527"/>
      <c r="R3" s="527"/>
      <c r="S3" s="530"/>
      <c r="T3" s="532"/>
      <c r="U3" s="532"/>
      <c r="V3" s="534"/>
      <c r="W3" s="534"/>
      <c r="X3" s="530"/>
      <c r="Y3" s="530"/>
      <c r="Z3" s="536"/>
      <c r="AA3" s="538"/>
      <c r="AB3" s="525"/>
      <c r="AC3" s="538"/>
      <c r="AD3" s="540"/>
      <c r="AE3" s="520"/>
    </row>
    <row r="4">
      <c r="A4" s="244" t="s">
        <v>393</v>
      </c>
      <c r="B4" s="510">
        <v>10800.0</v>
      </c>
      <c r="C4" s="244" t="s">
        <v>510</v>
      </c>
      <c r="D4" t="str">
        <f>SUM(B4+((Dashboard!$B$20/2))*2)-((Dashboard!$B$24+((Dashboard!$B$27+Dashboard!$B$40+Dashboard!$B$42)*2)))</f>
        <v>10603</v>
      </c>
      <c r="E4" t="str">
        <f>SUM(B4+Dashboard!$B$20+((Dashboard!$B$35+Dashboard!$B$36+Dashboard!$B$37)*2))</f>
        <v>11250</v>
      </c>
      <c r="F4" s="382"/>
      <c r="G4" s="244" t="s">
        <v>520</v>
      </c>
      <c r="H4" s="517">
        <v>185.43846</v>
      </c>
      <c r="I4" s="519" t="s">
        <v>392</v>
      </c>
      <c r="L4" s="519"/>
      <c r="N4" s="520"/>
      <c r="O4" s="521"/>
      <c r="P4" s="525"/>
      <c r="Q4" s="527"/>
      <c r="R4" s="527"/>
      <c r="S4" s="545"/>
      <c r="T4" s="532"/>
      <c r="U4" s="532"/>
      <c r="V4" s="534"/>
      <c r="W4" s="534"/>
      <c r="X4" s="530"/>
      <c r="Y4" s="525"/>
      <c r="Z4" s="536"/>
      <c r="AA4" s="538"/>
      <c r="AB4" s="525"/>
      <c r="AC4" s="538"/>
      <c r="AD4" s="540"/>
      <c r="AE4" s="520"/>
    </row>
    <row r="5">
      <c r="A5" s="244" t="s">
        <v>521</v>
      </c>
      <c r="B5" s="510">
        <v>2400.0</v>
      </c>
      <c r="C5" s="244" t="s">
        <v>510</v>
      </c>
      <c r="F5" s="382"/>
      <c r="G5" s="244" t="s">
        <v>522</v>
      </c>
      <c r="H5" s="517" t="str">
        <f>SUM((D3*D4*2)/1000000)</f>
        <v>75.34</v>
      </c>
      <c r="I5" s="519" t="s">
        <v>392</v>
      </c>
      <c r="L5" s="519"/>
      <c r="N5" s="548"/>
      <c r="O5" s="521"/>
      <c r="P5" s="525"/>
      <c r="Q5" s="527"/>
      <c r="R5" s="527"/>
      <c r="S5" s="545"/>
      <c r="T5" s="551"/>
      <c r="U5" s="551"/>
      <c r="V5" s="534"/>
      <c r="W5" s="534"/>
      <c r="X5" s="530"/>
      <c r="Y5" s="525"/>
      <c r="Z5" s="536"/>
      <c r="AA5" s="538"/>
      <c r="AB5" s="525"/>
      <c r="AC5" s="538"/>
      <c r="AD5" s="540"/>
      <c r="AE5" s="520"/>
    </row>
    <row r="6">
      <c r="A6" s="244" t="s">
        <v>527</v>
      </c>
      <c r="B6" s="510">
        <v>2400.0</v>
      </c>
      <c r="C6" s="244" t="s">
        <v>510</v>
      </c>
      <c r="F6" s="382"/>
      <c r="G6" s="244" t="s">
        <v>528</v>
      </c>
      <c r="H6" s="517">
        <v>88.886486</v>
      </c>
      <c r="I6" s="519" t="s">
        <v>392</v>
      </c>
      <c r="L6" s="519"/>
      <c r="N6" s="520"/>
      <c r="O6" s="521"/>
      <c r="P6" s="525"/>
      <c r="Q6" s="527"/>
      <c r="R6" s="527"/>
      <c r="S6" s="545"/>
      <c r="T6" s="551"/>
      <c r="U6" s="551"/>
      <c r="V6" s="534"/>
      <c r="W6" s="534"/>
      <c r="X6" s="530"/>
      <c r="Y6" s="525"/>
      <c r="Z6" s="536"/>
      <c r="AA6" s="538"/>
      <c r="AB6" s="525"/>
      <c r="AC6" s="538"/>
      <c r="AD6" s="540"/>
      <c r="AE6" s="520"/>
    </row>
    <row r="7">
      <c r="A7" s="244" t="s">
        <v>529</v>
      </c>
      <c r="B7" s="510">
        <v>3900.0</v>
      </c>
      <c r="C7" s="244" t="s">
        <v>510</v>
      </c>
      <c r="F7" s="382"/>
      <c r="G7" s="244" t="s">
        <v>530</v>
      </c>
      <c r="H7" s="517">
        <v>49.243021</v>
      </c>
      <c r="I7" s="519" t="s">
        <v>392</v>
      </c>
      <c r="L7" s="244"/>
      <c r="N7" s="520"/>
      <c r="O7" s="521"/>
      <c r="P7" s="525"/>
      <c r="Q7" s="527"/>
      <c r="R7" s="527"/>
      <c r="S7" s="545"/>
      <c r="T7" s="551"/>
      <c r="U7" s="551"/>
      <c r="V7" s="534"/>
      <c r="W7" s="534"/>
      <c r="X7" s="530"/>
      <c r="Y7" s="525"/>
      <c r="Z7" s="536"/>
      <c r="AA7" s="538"/>
      <c r="AB7" s="525"/>
      <c r="AC7" s="538"/>
      <c r="AD7" s="540"/>
      <c r="AE7" s="520"/>
    </row>
    <row r="8">
      <c r="A8" s="244" t="s">
        <v>531</v>
      </c>
      <c r="B8" s="510">
        <v>0.0</v>
      </c>
      <c r="C8" s="244" t="s">
        <v>510</v>
      </c>
      <c r="D8" s="399"/>
      <c r="F8" s="382"/>
      <c r="G8" s="244" t="s">
        <v>532</v>
      </c>
      <c r="H8" s="517" t="str">
        <f>SUM('Window/Door'!N23+'Window/Door'!N24)</f>
        <v>14.66</v>
      </c>
      <c r="I8" s="519" t="s">
        <v>392</v>
      </c>
      <c r="N8" s="520"/>
      <c r="O8" s="521"/>
      <c r="P8" s="525"/>
      <c r="Q8" s="527"/>
      <c r="R8" s="527"/>
      <c r="S8" s="530"/>
      <c r="T8" s="532"/>
      <c r="U8" s="551"/>
      <c r="V8" s="534"/>
      <c r="W8" s="534"/>
      <c r="X8" s="530"/>
      <c r="Y8" s="530"/>
      <c r="Z8" s="536"/>
      <c r="AA8" s="538"/>
      <c r="AB8" s="525"/>
      <c r="AC8" s="538"/>
      <c r="AD8" s="540"/>
      <c r="AE8" s="520"/>
    </row>
    <row r="9">
      <c r="A9" s="244" t="s">
        <v>534</v>
      </c>
      <c r="B9" s="510">
        <v>0.0</v>
      </c>
      <c r="C9" s="244" t="s">
        <v>510</v>
      </c>
      <c r="D9" s="399"/>
      <c r="F9" s="382"/>
      <c r="G9" s="244" t="s">
        <v>536</v>
      </c>
      <c r="H9" s="517">
        <v>10.414054</v>
      </c>
      <c r="I9" s="519" t="s">
        <v>392</v>
      </c>
      <c r="N9" s="520"/>
      <c r="O9" s="521"/>
      <c r="P9" s="525"/>
      <c r="Q9" s="527"/>
      <c r="R9" s="527"/>
      <c r="S9" s="248"/>
      <c r="T9" s="551"/>
      <c r="U9" s="551"/>
      <c r="V9" s="534"/>
      <c r="W9" s="534"/>
      <c r="X9" s="244"/>
      <c r="Y9" s="244"/>
      <c r="Z9" s="536"/>
      <c r="AA9" s="538"/>
      <c r="AB9" s="525"/>
      <c r="AC9" s="538"/>
      <c r="AD9" s="540"/>
      <c r="AE9" s="520"/>
    </row>
    <row r="10">
      <c r="A10" s="244" t="s">
        <v>401</v>
      </c>
      <c r="B10" s="510">
        <v>0.0</v>
      </c>
      <c r="C10" s="244" t="s">
        <v>510</v>
      </c>
      <c r="D10" s="399"/>
      <c r="F10" s="382"/>
      <c r="G10" s="557" t="s">
        <v>537</v>
      </c>
      <c r="H10" s="557" t="s">
        <v>506</v>
      </c>
      <c r="I10" s="557" t="s">
        <v>117</v>
      </c>
      <c r="J10" s="557"/>
      <c r="K10" s="557"/>
      <c r="L10" s="557"/>
      <c r="M10" s="557"/>
      <c r="N10" s="520"/>
      <c r="O10" s="521"/>
      <c r="P10" s="525"/>
      <c r="Q10" s="527"/>
      <c r="R10" s="527"/>
      <c r="S10" s="530"/>
      <c r="T10" s="532"/>
      <c r="U10" s="551"/>
      <c r="V10" s="534"/>
      <c r="W10" s="534"/>
      <c r="X10" s="244"/>
      <c r="Z10" s="536"/>
      <c r="AA10" s="540"/>
      <c r="AB10" s="525"/>
      <c r="AC10" s="540"/>
      <c r="AD10" s="540"/>
      <c r="AE10" s="520"/>
    </row>
    <row r="11">
      <c r="F11" s="382"/>
      <c r="G11" s="244" t="s">
        <v>539</v>
      </c>
      <c r="H11" s="560" t="str">
        <f>SUM(H25)</f>
        <v>42.096</v>
      </c>
      <c r="I11" s="244" t="s">
        <v>408</v>
      </c>
      <c r="L11" s="244"/>
      <c r="M11" s="244"/>
      <c r="N11" s="520"/>
      <c r="O11" s="521"/>
      <c r="P11" s="525"/>
      <c r="Q11" s="527"/>
      <c r="R11" s="527"/>
      <c r="S11" s="248"/>
      <c r="T11" s="532"/>
      <c r="U11" s="532"/>
      <c r="V11" s="534"/>
      <c r="W11" s="534"/>
      <c r="X11" s="244"/>
      <c r="Y11" s="538"/>
      <c r="Z11" s="536"/>
      <c r="AA11" s="540"/>
      <c r="AB11" s="525"/>
      <c r="AC11" s="540"/>
      <c r="AD11" s="540"/>
      <c r="AE11" s="520"/>
    </row>
    <row r="12">
      <c r="A12" s="276" t="s">
        <v>543</v>
      </c>
      <c r="B12" s="562" t="s">
        <v>544</v>
      </c>
      <c r="C12" s="562"/>
      <c r="D12" s="234"/>
      <c r="E12" s="234"/>
      <c r="F12" s="382"/>
      <c r="G12" s="244" t="s">
        <v>545</v>
      </c>
      <c r="H12" s="244"/>
      <c r="I12" s="244" t="s">
        <v>546</v>
      </c>
      <c r="N12" s="520"/>
      <c r="O12" s="521"/>
      <c r="P12" s="525"/>
      <c r="Q12" s="527"/>
      <c r="R12" s="527"/>
      <c r="S12" s="530"/>
      <c r="T12" s="551"/>
      <c r="U12" s="551"/>
      <c r="V12" s="534"/>
      <c r="W12" s="534"/>
      <c r="X12" s="244"/>
      <c r="Y12" s="536"/>
      <c r="Z12" s="536"/>
      <c r="AA12" s="538"/>
      <c r="AB12" s="525"/>
      <c r="AC12" s="538"/>
      <c r="AD12" s="540"/>
      <c r="AE12" s="520"/>
    </row>
    <row r="13">
      <c r="A13" s="244" t="s">
        <v>547</v>
      </c>
      <c r="B13" s="510">
        <v>1.0</v>
      </c>
      <c r="F13" s="382"/>
      <c r="G13" s="244" t="s">
        <v>548</v>
      </c>
      <c r="H13" s="572"/>
      <c r="I13" s="244" t="s">
        <v>550</v>
      </c>
      <c r="L13" s="244"/>
      <c r="M13" s="244"/>
      <c r="N13" s="520"/>
      <c r="O13" s="521"/>
      <c r="P13" s="525"/>
      <c r="Q13" s="527"/>
      <c r="R13" s="527"/>
      <c r="S13" s="530"/>
      <c r="T13" s="532"/>
      <c r="U13" s="551"/>
      <c r="V13" s="534"/>
      <c r="W13" s="534"/>
      <c r="X13" s="244"/>
      <c r="Y13" s="536"/>
      <c r="Z13" s="536"/>
      <c r="AA13" s="538"/>
      <c r="AB13" s="525"/>
      <c r="AC13" s="540"/>
      <c r="AD13" s="540"/>
      <c r="AE13" s="520"/>
    </row>
    <row r="14">
      <c r="A14" s="244" t="s">
        <v>551</v>
      </c>
      <c r="B14" s="510" t="b">
        <v>0</v>
      </c>
      <c r="F14" s="382"/>
      <c r="G14" s="244" t="s">
        <v>553</v>
      </c>
      <c r="H14" s="572"/>
      <c r="I14" s="244" t="s">
        <v>550</v>
      </c>
      <c r="L14" s="244"/>
      <c r="M14" s="244"/>
      <c r="N14" s="520"/>
      <c r="O14" s="521"/>
      <c r="P14" s="525"/>
      <c r="Q14" s="527"/>
      <c r="R14" s="527"/>
      <c r="S14" s="248"/>
      <c r="T14" s="532"/>
      <c r="U14" s="551"/>
      <c r="V14" s="534"/>
      <c r="W14" s="534"/>
      <c r="X14" s="244"/>
      <c r="Y14" s="536"/>
      <c r="Z14" s="536"/>
      <c r="AA14" s="538"/>
      <c r="AB14" s="525"/>
      <c r="AC14" s="540"/>
      <c r="AD14" s="540"/>
      <c r="AE14" s="520"/>
    </row>
    <row r="15">
      <c r="A15" s="244" t="s">
        <v>554</v>
      </c>
      <c r="B15" s="510" t="b">
        <v>0</v>
      </c>
      <c r="C15" s="244"/>
      <c r="F15" s="382"/>
      <c r="G15" s="244" t="s">
        <v>555</v>
      </c>
      <c r="I15" s="244" t="s">
        <v>408</v>
      </c>
      <c r="L15" s="244"/>
      <c r="N15" s="520"/>
      <c r="O15" s="521"/>
      <c r="P15" s="580"/>
      <c r="Q15" s="534"/>
      <c r="R15" s="534"/>
      <c r="S15" s="534"/>
      <c r="T15" s="399"/>
      <c r="U15" s="399"/>
      <c r="Z15" s="536"/>
      <c r="AA15" s="538"/>
      <c r="AB15" s="525"/>
      <c r="AC15" s="540"/>
      <c r="AD15" s="540"/>
      <c r="AE15" s="520"/>
    </row>
    <row r="16">
      <c r="A16" s="244" t="s">
        <v>559</v>
      </c>
      <c r="B16" s="510" t="b">
        <v>0</v>
      </c>
      <c r="F16" s="382"/>
      <c r="N16" s="520"/>
      <c r="O16" s="521"/>
      <c r="P16" s="580"/>
      <c r="Q16" s="534"/>
      <c r="R16" s="534"/>
      <c r="S16" s="534"/>
      <c r="T16" s="399"/>
      <c r="U16" s="399"/>
      <c r="Z16" s="536"/>
      <c r="AA16" s="538"/>
      <c r="AB16" s="525"/>
      <c r="AC16" s="540"/>
      <c r="AD16" s="540"/>
      <c r="AE16" s="520"/>
    </row>
    <row r="17">
      <c r="A17" s="244"/>
      <c r="F17" s="382"/>
      <c r="G17" s="557" t="s">
        <v>563</v>
      </c>
      <c r="H17" s="557" t="s">
        <v>564</v>
      </c>
      <c r="I17" s="557" t="s">
        <v>117</v>
      </c>
      <c r="J17" s="557" t="s">
        <v>565</v>
      </c>
      <c r="K17" s="557" t="s">
        <v>566</v>
      </c>
      <c r="L17" s="557" t="s">
        <v>567</v>
      </c>
      <c r="M17" s="592" t="s">
        <v>568</v>
      </c>
      <c r="N17" s="520"/>
      <c r="O17" s="521"/>
      <c r="P17" s="580"/>
      <c r="Q17" s="534"/>
      <c r="R17" s="534"/>
      <c r="S17" s="534"/>
      <c r="T17" s="399"/>
      <c r="U17" s="399"/>
      <c r="Z17" s="536"/>
      <c r="AA17" s="538"/>
      <c r="AB17" s="525"/>
      <c r="AC17" s="540"/>
      <c r="AD17" s="540"/>
      <c r="AE17" s="520"/>
    </row>
    <row r="18">
      <c r="A18" s="557" t="s">
        <v>574</v>
      </c>
      <c r="B18" s="557" t="s">
        <v>575</v>
      </c>
      <c r="C18" s="557"/>
      <c r="D18" s="557"/>
      <c r="E18" s="557"/>
      <c r="F18" s="382"/>
      <c r="G18" s="244" t="s">
        <v>576</v>
      </c>
      <c r="H18" s="594">
        <v>2.638929</v>
      </c>
      <c r="I18" s="596" t="s">
        <v>408</v>
      </c>
      <c r="J18" s="244">
        <v>18.0</v>
      </c>
      <c r="K18" s="244" t="s">
        <v>580</v>
      </c>
      <c r="L18" s="598">
        <v>510.0</v>
      </c>
      <c r="M18" s="600" t="str">
        <f t="shared" ref="M18:M20" si="1">SUM(H18*L18)</f>
        <v>1,346</v>
      </c>
      <c r="N18" s="520"/>
      <c r="O18" s="521"/>
      <c r="P18" s="525"/>
      <c r="Q18" s="527"/>
      <c r="R18" s="527"/>
      <c r="S18" s="248"/>
      <c r="T18" s="532"/>
      <c r="U18" s="532"/>
      <c r="V18" s="534"/>
      <c r="W18" s="534"/>
      <c r="X18" s="530"/>
      <c r="Y18" s="538"/>
      <c r="Z18" s="536"/>
      <c r="AA18" s="540"/>
      <c r="AB18" s="525"/>
      <c r="AC18" s="540"/>
      <c r="AD18" s="540"/>
      <c r="AE18" s="520"/>
    </row>
    <row r="19">
      <c r="A19" s="244" t="s">
        <v>584</v>
      </c>
      <c r="B19" s="607" t="str">
        <f>B4/B26</f>
        <v>9</v>
      </c>
      <c r="C19" s="244" t="s">
        <v>588</v>
      </c>
      <c r="D19" s="609"/>
      <c r="E19" s="609"/>
      <c r="F19" s="382"/>
      <c r="G19" s="244" t="s">
        <v>592</v>
      </c>
      <c r="H19" s="594">
        <v>4.812606</v>
      </c>
      <c r="I19" s="596" t="s">
        <v>408</v>
      </c>
      <c r="J19" s="244">
        <v>18.0</v>
      </c>
      <c r="K19" s="244" t="s">
        <v>580</v>
      </c>
      <c r="L19" s="598">
        <v>510.0</v>
      </c>
      <c r="M19" s="600" t="str">
        <f t="shared" si="1"/>
        <v>2,454</v>
      </c>
      <c r="N19" s="520"/>
      <c r="O19" s="521"/>
      <c r="P19" s="525"/>
      <c r="Q19" s="527"/>
      <c r="R19" s="527"/>
      <c r="S19" s="248"/>
      <c r="T19" s="532"/>
      <c r="U19" s="532"/>
      <c r="V19" s="534"/>
      <c r="W19" s="534"/>
      <c r="X19" s="530"/>
      <c r="Y19" s="538"/>
      <c r="Z19" s="536"/>
      <c r="AA19" s="540"/>
      <c r="AB19" s="525"/>
      <c r="AC19" s="540"/>
      <c r="AD19" s="540"/>
      <c r="AE19" s="520"/>
    </row>
    <row r="20">
      <c r="A20" s="244" t="s">
        <v>593</v>
      </c>
      <c r="B20" s="607">
        <v>150.0</v>
      </c>
      <c r="C20" s="244" t="s">
        <v>510</v>
      </c>
      <c r="D20" s="609"/>
      <c r="E20" s="609"/>
      <c r="F20" s="382"/>
      <c r="G20" s="244" t="s">
        <v>596</v>
      </c>
      <c r="H20" s="594">
        <v>0.557496</v>
      </c>
      <c r="I20" s="596" t="s">
        <v>408</v>
      </c>
      <c r="J20" s="244">
        <v>18.0</v>
      </c>
      <c r="K20" s="244" t="s">
        <v>580</v>
      </c>
      <c r="L20" s="598">
        <v>510.0</v>
      </c>
      <c r="M20" s="600" t="str">
        <f t="shared" si="1"/>
        <v>284</v>
      </c>
      <c r="N20" s="520"/>
      <c r="O20" s="521"/>
      <c r="P20" s="525"/>
      <c r="Q20" s="527"/>
      <c r="R20" s="527"/>
      <c r="S20" s="248"/>
      <c r="T20" s="532"/>
      <c r="U20" s="532"/>
      <c r="V20" s="534"/>
      <c r="W20" s="534"/>
      <c r="X20" s="538"/>
      <c r="Y20" s="538"/>
      <c r="Z20" s="538"/>
      <c r="AA20" s="540"/>
      <c r="AB20" s="525"/>
      <c r="AC20" s="540"/>
      <c r="AD20" s="540"/>
      <c r="AE20" s="520"/>
    </row>
    <row r="21">
      <c r="A21" s="244" t="s">
        <v>602</v>
      </c>
      <c r="B21" s="607">
        <v>80.0</v>
      </c>
      <c r="C21" s="244" t="s">
        <v>510</v>
      </c>
      <c r="D21" s="609"/>
      <c r="E21" s="609"/>
      <c r="F21" s="382"/>
      <c r="G21" s="613" t="s">
        <v>603</v>
      </c>
      <c r="H21" s="594" t="str">
        <f>SUM(H28-H5)</f>
        <v>80.988</v>
      </c>
      <c r="I21" s="615" t="s">
        <v>392</v>
      </c>
      <c r="J21" s="615" t="str">
        <f>SUM(B40)</f>
        <v>9.5</v>
      </c>
      <c r="K21" s="620" t="s">
        <v>606</v>
      </c>
      <c r="L21" s="622">
        <v>510.0</v>
      </c>
      <c r="M21" s="630" t="str">
        <f t="shared" ref="M21:M23" si="2">SUM((H21*(J21/1000))*L21)</f>
        <v>392</v>
      </c>
      <c r="N21" s="632"/>
      <c r="O21" s="521"/>
      <c r="P21" s="525"/>
      <c r="Q21" s="527"/>
      <c r="R21" s="527"/>
      <c r="S21" s="248"/>
      <c r="T21" s="532"/>
      <c r="U21" s="532"/>
      <c r="V21" s="534"/>
      <c r="W21" s="534"/>
      <c r="X21" s="538"/>
      <c r="Y21" s="538"/>
      <c r="Z21" s="538"/>
      <c r="AA21" s="540"/>
      <c r="AB21" s="525"/>
      <c r="AC21" s="540"/>
      <c r="AD21" s="540"/>
      <c r="AE21" s="520"/>
    </row>
    <row r="22">
      <c r="A22" s="244" t="s">
        <v>617</v>
      </c>
      <c r="B22" s="607">
        <v>80.0</v>
      </c>
      <c r="C22" s="244" t="s">
        <v>510</v>
      </c>
      <c r="D22" s="609"/>
      <c r="E22" s="609"/>
      <c r="F22" s="382"/>
      <c r="G22" s="639" t="str">
        <f>HYPERLINK("http://www.wickes.co.uk/Wickes-Non-Structural-Hardwood-Plywood-5-5x1220x2440mm/p/110117#tab-details_content","Floor underside panels")</f>
        <v>Floor underside panels</v>
      </c>
      <c r="H22" s="594">
        <v>39.2364</v>
      </c>
      <c r="I22" s="244" t="s">
        <v>392</v>
      </c>
      <c r="J22" s="244">
        <v>6.0</v>
      </c>
      <c r="K22" s="620" t="s">
        <v>606</v>
      </c>
      <c r="L22" s="598">
        <v>510.0</v>
      </c>
      <c r="M22" s="600" t="str">
        <f t="shared" si="2"/>
        <v>120</v>
      </c>
      <c r="N22" s="520"/>
      <c r="O22" s="521"/>
      <c r="P22" s="525"/>
      <c r="Q22" s="527"/>
      <c r="R22" s="527"/>
      <c r="S22" s="248"/>
      <c r="T22" s="532"/>
      <c r="U22" s="532"/>
      <c r="V22" s="534"/>
      <c r="W22" s="534"/>
      <c r="X22" s="538"/>
      <c r="Y22" s="538"/>
      <c r="Z22" s="538"/>
      <c r="AA22" s="540"/>
      <c r="AB22" s="525"/>
      <c r="AC22" s="540"/>
      <c r="AD22" s="540"/>
      <c r="AE22" s="520"/>
    </row>
    <row r="23">
      <c r="A23" s="244" t="s">
        <v>619</v>
      </c>
      <c r="B23" s="607">
        <v>90.0</v>
      </c>
      <c r="C23" s="244" t="s">
        <v>510</v>
      </c>
      <c r="D23" s="609"/>
      <c r="E23" s="609"/>
      <c r="F23" s="382"/>
      <c r="G23" s="647" t="s">
        <v>620</v>
      </c>
      <c r="H23" s="594">
        <v>83.991014</v>
      </c>
      <c r="I23" s="244" t="s">
        <v>392</v>
      </c>
      <c r="J23" s="244"/>
      <c r="K23" s="620" t="s">
        <v>606</v>
      </c>
      <c r="L23" s="598">
        <v>510.0</v>
      </c>
      <c r="M23" s="600" t="str">
        <f t="shared" si="2"/>
        <v>0</v>
      </c>
      <c r="N23" s="520"/>
      <c r="O23" s="521"/>
      <c r="P23" s="525"/>
      <c r="Q23" s="527"/>
      <c r="R23" s="527"/>
      <c r="S23" s="248"/>
      <c r="T23" s="532"/>
      <c r="U23" s="532"/>
      <c r="V23" s="534"/>
      <c r="W23" s="534"/>
      <c r="X23" s="538"/>
      <c r="Y23" s="538"/>
      <c r="Z23" s="538"/>
      <c r="AA23" s="540"/>
      <c r="AB23" s="525"/>
      <c r="AC23" s="540"/>
      <c r="AD23" s="540"/>
      <c r="AE23" s="520"/>
    </row>
    <row r="24">
      <c r="A24" s="244" t="s">
        <v>625</v>
      </c>
      <c r="B24" s="607">
        <v>250.0</v>
      </c>
      <c r="C24" s="244" t="s">
        <v>510</v>
      </c>
      <c r="D24" s="609"/>
      <c r="E24" s="609"/>
      <c r="F24" s="382"/>
      <c r="G24" s="639" t="str">
        <f>HYPERLINK("http://www.wickes.co.uk/Wickes-External-Grade-Screws-Green-No-10x50mm-Pack-20/p/510124","Screws")</f>
        <v>Screws</v>
      </c>
      <c r="H24" s="594">
        <v>1656.0</v>
      </c>
      <c r="I24" s="244" t="s">
        <v>631</v>
      </c>
      <c r="J24" s="244">
        <v>50.0</v>
      </c>
      <c r="K24" s="620" t="s">
        <v>606</v>
      </c>
      <c r="L24" s="244">
        <v>0.0058</v>
      </c>
      <c r="M24" s="600" t="str">
        <f t="shared" ref="M24:M25" si="3">SUM(H24*L24)</f>
        <v>10</v>
      </c>
      <c r="N24" s="520"/>
      <c r="O24" s="521"/>
      <c r="P24" s="525"/>
      <c r="Q24" s="527"/>
      <c r="R24" s="527"/>
      <c r="S24" s="248"/>
      <c r="T24" s="532"/>
      <c r="U24" s="532"/>
      <c r="V24" s="534"/>
      <c r="W24" s="534"/>
      <c r="X24" s="538"/>
      <c r="Y24" s="538"/>
      <c r="Z24" s="538"/>
      <c r="AA24" s="540"/>
      <c r="AB24" s="525"/>
      <c r="AC24" s="540"/>
      <c r="AD24" s="540"/>
      <c r="AE24" s="520"/>
    </row>
    <row r="25">
      <c r="A25" s="244" t="s">
        <v>632</v>
      </c>
      <c r="B25" s="607">
        <v>180.0</v>
      </c>
      <c r="C25" s="244" t="s">
        <v>510</v>
      </c>
      <c r="D25" s="609"/>
      <c r="E25" s="609"/>
      <c r="F25" s="382"/>
      <c r="G25" s="639" t="str">
        <f>HYPERLINK("http://www.eksonser.com/cellulose.html","Insulation (Total External)")</f>
        <v>Insulation (Total External)</v>
      </c>
      <c r="H25" s="594">
        <v>42.095544</v>
      </c>
      <c r="I25" s="244" t="s">
        <v>408</v>
      </c>
      <c r="J25" s="244" t="str">
        <f>SUM(B24)</f>
        <v>250</v>
      </c>
      <c r="K25" s="620" t="s">
        <v>606</v>
      </c>
      <c r="L25" s="244">
        <v>30.0</v>
      </c>
      <c r="M25" s="656" t="str">
        <f t="shared" si="3"/>
        <v>1,263</v>
      </c>
      <c r="N25" s="520"/>
      <c r="O25" s="521"/>
      <c r="P25" s="525"/>
      <c r="Q25" s="527"/>
      <c r="R25" s="527"/>
      <c r="S25" s="248"/>
      <c r="T25" s="532"/>
      <c r="U25" s="532"/>
      <c r="V25" s="534"/>
      <c r="W25" s="534"/>
      <c r="X25" s="538"/>
      <c r="Y25" s="538"/>
      <c r="Z25" s="538"/>
      <c r="AA25" s="540"/>
      <c r="AB25" s="525"/>
      <c r="AC25" s="540"/>
      <c r="AD25" s="540"/>
      <c r="AE25" s="520"/>
    </row>
    <row r="26">
      <c r="A26" s="244" t="s">
        <v>638</v>
      </c>
      <c r="B26" s="607">
        <v>1200.0</v>
      </c>
      <c r="C26" s="244" t="s">
        <v>510</v>
      </c>
      <c r="D26" s="609"/>
      <c r="E26" s="609"/>
      <c r="F26" s="382"/>
      <c r="G26" s="647" t="s">
        <v>639</v>
      </c>
      <c r="H26" s="594">
        <v>58.091589</v>
      </c>
      <c r="I26" s="244" t="s">
        <v>392</v>
      </c>
      <c r="J26" s="658"/>
      <c r="K26" s="620" t="s">
        <v>606</v>
      </c>
      <c r="L26" s="244">
        <v>510.0</v>
      </c>
      <c r="M26" s="600" t="str">
        <f>SUM((H26*(J26/1000))*L26)</f>
        <v>0</v>
      </c>
      <c r="N26" s="520"/>
      <c r="O26" s="521"/>
      <c r="P26" s="525"/>
      <c r="Q26" s="527"/>
      <c r="R26" s="527"/>
      <c r="S26" s="248"/>
      <c r="T26" s="532"/>
      <c r="U26" s="532"/>
      <c r="V26" s="534"/>
      <c r="W26" s="534"/>
      <c r="X26" s="538"/>
      <c r="Y26" s="538"/>
      <c r="Z26" s="538"/>
      <c r="AA26" s="540"/>
      <c r="AB26" s="525"/>
      <c r="AC26" s="540"/>
      <c r="AD26" s="540"/>
      <c r="AE26" s="520"/>
    </row>
    <row r="27">
      <c r="A27" s="244" t="s">
        <v>644</v>
      </c>
      <c r="B27" s="607">
        <v>18.0</v>
      </c>
      <c r="C27" s="244" t="s">
        <v>510</v>
      </c>
      <c r="D27" s="609"/>
      <c r="E27" s="609"/>
      <c r="F27" s="382"/>
      <c r="G27" s="639" t="str">
        <f>HYPERLINK("http://www.dupont.co.uk/products-and-services/construction-materials/tyvek-building-envelope/brands/tyvek-breather-membrane/products/tyvek-uv-facade-rainscreen-cladding.html","External Membrane")</f>
        <v>External Membrane</v>
      </c>
      <c r="H27" s="594">
        <v>140.59686</v>
      </c>
      <c r="I27" s="244" t="s">
        <v>392</v>
      </c>
      <c r="K27" s="620" t="s">
        <v>606</v>
      </c>
      <c r="M27" s="600"/>
      <c r="N27" s="520"/>
      <c r="O27" s="521"/>
      <c r="P27" s="525"/>
      <c r="Q27" s="527"/>
      <c r="R27" s="527"/>
      <c r="S27" s="248"/>
      <c r="T27" s="532"/>
      <c r="U27" s="532"/>
      <c r="V27" s="534"/>
      <c r="W27" s="534"/>
      <c r="X27" s="538"/>
      <c r="Y27" s="538"/>
      <c r="Z27" s="538"/>
      <c r="AA27" s="540"/>
      <c r="AB27" s="525"/>
      <c r="AC27" s="540"/>
      <c r="AD27" s="540"/>
      <c r="AE27" s="520"/>
    </row>
    <row r="28">
      <c r="A28" s="244" t="s">
        <v>648</v>
      </c>
      <c r="B28" s="607">
        <v>2400.0</v>
      </c>
      <c r="C28" s="244" t="s">
        <v>510</v>
      </c>
      <c r="D28" s="609"/>
      <c r="E28" s="609"/>
      <c r="F28" s="382"/>
      <c r="G28" s="639" t="str">
        <f>HYPERLINK("http://www.dupont.co.uk/products-and-services/construction-materials/tyvek-building-envelope/brands/airguard-vapour-control-layer/products/airguard-reflective-vapour-barrier.html","Internal Membrane")</f>
        <v>Internal Membrane</v>
      </c>
      <c r="H28" s="594">
        <v>156.332599</v>
      </c>
      <c r="I28" s="244" t="s">
        <v>392</v>
      </c>
      <c r="K28" s="620" t="s">
        <v>606</v>
      </c>
      <c r="M28" s="600"/>
      <c r="N28" s="520"/>
      <c r="O28" s="521"/>
      <c r="P28" s="525"/>
      <c r="Q28" s="527"/>
      <c r="R28" s="527"/>
      <c r="S28" s="530"/>
      <c r="T28" s="532"/>
      <c r="U28" s="532"/>
      <c r="V28" s="534"/>
      <c r="W28" s="534"/>
      <c r="X28" s="530"/>
      <c r="Y28" s="530"/>
      <c r="Z28" s="536"/>
      <c r="AA28" s="538"/>
      <c r="AB28" s="525"/>
      <c r="AC28" s="540"/>
      <c r="AD28" s="540"/>
      <c r="AE28" s="520"/>
    </row>
    <row r="29">
      <c r="A29" s="244" t="s">
        <v>651</v>
      </c>
      <c r="B29" s="607">
        <v>1200.0</v>
      </c>
      <c r="C29" s="244" t="s">
        <v>510</v>
      </c>
      <c r="D29" s="609"/>
      <c r="E29" s="609"/>
      <c r="F29" s="382"/>
      <c r="G29" s="639" t="s">
        <v>101</v>
      </c>
      <c r="H29" s="663"/>
      <c r="I29" s="244" t="s">
        <v>302</v>
      </c>
      <c r="K29" s="620" t="s">
        <v>606</v>
      </c>
      <c r="L29" s="244">
        <v>500.0</v>
      </c>
      <c r="M29" s="600"/>
      <c r="N29" s="520"/>
      <c r="O29" s="521"/>
      <c r="Q29" s="527"/>
      <c r="R29" s="527"/>
      <c r="S29" s="248"/>
      <c r="T29" s="530"/>
      <c r="U29" s="530"/>
      <c r="V29" s="534"/>
      <c r="W29" s="534"/>
      <c r="X29" s="538"/>
      <c r="Y29" s="538"/>
      <c r="Z29" s="538"/>
      <c r="AA29" s="540"/>
      <c r="AB29" s="525"/>
      <c r="AC29" s="540"/>
      <c r="AD29" s="540"/>
      <c r="AE29" s="520"/>
    </row>
    <row r="30">
      <c r="A30" s="244" t="s">
        <v>656</v>
      </c>
      <c r="B30" s="607">
        <v>300.0</v>
      </c>
      <c r="C30" s="244" t="s">
        <v>510</v>
      </c>
      <c r="D30" s="609"/>
      <c r="E30" s="609"/>
      <c r="F30" s="382"/>
      <c r="G30" s="639" t="s">
        <v>99</v>
      </c>
      <c r="H30" s="663"/>
      <c r="I30" s="244" t="s">
        <v>302</v>
      </c>
      <c r="K30" s="620" t="s">
        <v>606</v>
      </c>
      <c r="L30" s="244">
        <v>500.0</v>
      </c>
      <c r="M30" s="399"/>
      <c r="N30" s="520"/>
      <c r="O30" s="521"/>
      <c r="Q30" s="527"/>
      <c r="R30" s="527"/>
      <c r="S30" s="248"/>
      <c r="T30" s="530"/>
      <c r="U30" s="530"/>
      <c r="V30" s="534"/>
      <c r="W30" s="534"/>
      <c r="X30" s="538"/>
      <c r="Y30" s="538"/>
      <c r="Z30" s="538"/>
      <c r="AA30" s="540"/>
      <c r="AB30" s="525"/>
      <c r="AC30" s="540"/>
      <c r="AD30" s="540"/>
      <c r="AE30" s="520"/>
    </row>
    <row r="31">
      <c r="A31" s="244" t="s">
        <v>657</v>
      </c>
      <c r="B31" s="607">
        <v>0.0</v>
      </c>
      <c r="C31" s="244" t="s">
        <v>510</v>
      </c>
      <c r="D31" s="609"/>
      <c r="E31" s="609"/>
      <c r="F31" s="382"/>
      <c r="G31" s="668" t="s">
        <v>658</v>
      </c>
      <c r="H31" s="594" t="str">
        <f>SUM(((B4+B20)*2)/1000)</f>
        <v>21.900</v>
      </c>
      <c r="I31" s="244" t="s">
        <v>302</v>
      </c>
      <c r="J31" s="244"/>
      <c r="K31" s="620" t="s">
        <v>606</v>
      </c>
      <c r="M31" s="600"/>
      <c r="N31" s="520"/>
      <c r="O31" s="521"/>
      <c r="Q31" s="527"/>
      <c r="R31" s="527"/>
      <c r="S31" s="248"/>
      <c r="T31" s="530"/>
      <c r="U31" s="530"/>
      <c r="V31" s="534"/>
      <c r="W31" s="534"/>
      <c r="X31" s="538"/>
      <c r="Y31" s="538"/>
      <c r="Z31" s="538"/>
      <c r="AA31" s="540"/>
      <c r="AB31" s="525"/>
      <c r="AC31" s="540"/>
      <c r="AD31" s="540"/>
      <c r="AE31" s="520"/>
    </row>
    <row r="32">
      <c r="A32" s="244" t="s">
        <v>671</v>
      </c>
      <c r="B32" s="607">
        <v>10.0</v>
      </c>
      <c r="C32" s="244" t="s">
        <v>510</v>
      </c>
      <c r="F32" s="382"/>
      <c r="G32" s="244" t="s">
        <v>672</v>
      </c>
      <c r="H32" s="594" t="str">
        <f>SUM((B5+B6)/1000)</f>
        <v>4.800</v>
      </c>
      <c r="I32" s="244" t="s">
        <v>302</v>
      </c>
      <c r="K32" s="620" t="s">
        <v>606</v>
      </c>
      <c r="N32" s="520"/>
      <c r="O32" s="521"/>
      <c r="Q32" s="527"/>
      <c r="R32" s="527"/>
      <c r="S32" s="248"/>
      <c r="T32" s="530"/>
      <c r="U32" s="530"/>
      <c r="V32" s="534"/>
      <c r="W32" s="534"/>
      <c r="X32" s="538"/>
      <c r="Y32" s="538"/>
      <c r="Z32" s="538"/>
      <c r="AA32" s="540"/>
      <c r="AB32" s="525"/>
      <c r="AC32" s="540"/>
      <c r="AD32" s="540"/>
      <c r="AE32" s="520"/>
    </row>
    <row r="33">
      <c r="F33" s="382"/>
      <c r="G33" s="674"/>
      <c r="H33" s="674"/>
      <c r="I33" s="674"/>
      <c r="J33" s="681"/>
      <c r="K33" s="681"/>
      <c r="L33" s="681"/>
      <c r="M33" s="683" t="str">
        <f>SUM(M18:M30)</f>
        <v>5,870</v>
      </c>
      <c r="N33" s="520"/>
      <c r="O33" s="684"/>
      <c r="AE33" s="520"/>
    </row>
    <row r="34">
      <c r="A34" s="557" t="s">
        <v>678</v>
      </c>
      <c r="B34" s="557" t="s">
        <v>575</v>
      </c>
      <c r="C34" s="557"/>
      <c r="D34" s="557"/>
      <c r="E34" s="557"/>
      <c r="F34" s="382"/>
      <c r="N34" s="520"/>
      <c r="O34" s="686"/>
      <c r="P34" s="520"/>
      <c r="Q34" s="520"/>
      <c r="R34" s="520"/>
      <c r="S34" s="520"/>
      <c r="T34" s="520"/>
      <c r="U34" s="520"/>
      <c r="V34" s="520"/>
      <c r="W34" s="520"/>
      <c r="X34" s="520"/>
      <c r="Y34" s="520"/>
      <c r="Z34" s="520"/>
      <c r="AA34" s="520"/>
      <c r="AB34" s="520"/>
      <c r="AC34" s="520"/>
      <c r="AD34" s="520"/>
      <c r="AE34" s="520"/>
    </row>
    <row r="35">
      <c r="A35" s="244" t="s">
        <v>681</v>
      </c>
      <c r="B35" s="690">
        <v>43.0</v>
      </c>
      <c r="C35" s="244" t="s">
        <v>510</v>
      </c>
      <c r="F35" s="382"/>
      <c r="G35" s="557" t="s">
        <v>683</v>
      </c>
      <c r="H35" s="557" t="s">
        <v>506</v>
      </c>
      <c r="I35" s="557" t="s">
        <v>117</v>
      </c>
      <c r="J35" s="557" t="s">
        <v>684</v>
      </c>
      <c r="K35" s="557"/>
      <c r="L35" s="557" t="s">
        <v>685</v>
      </c>
      <c r="M35" s="557"/>
      <c r="N35" s="520"/>
      <c r="O35" s="520"/>
      <c r="P35" s="520"/>
      <c r="Q35" s="520"/>
      <c r="R35" s="520"/>
      <c r="S35" s="520"/>
      <c r="T35" s="520"/>
      <c r="U35" s="520"/>
      <c r="V35" s="520"/>
      <c r="W35" s="520"/>
      <c r="X35" s="520"/>
      <c r="Y35" s="520"/>
      <c r="Z35" s="520"/>
      <c r="AA35" s="520"/>
      <c r="AB35" s="520"/>
      <c r="AC35" s="520"/>
      <c r="AD35" s="520"/>
      <c r="AE35" s="520"/>
    </row>
    <row r="36">
      <c r="A36" s="244" t="s">
        <v>689</v>
      </c>
      <c r="B36" s="690">
        <v>32.0</v>
      </c>
      <c r="C36" s="244" t="s">
        <v>510</v>
      </c>
      <c r="F36" s="382"/>
      <c r="G36" s="615" t="s">
        <v>690</v>
      </c>
      <c r="H36" s="696" t="str">
        <f>ROUND(SUM(((H18+H19+H20)*(H38+1))/H37)+6)</f>
        <v>200</v>
      </c>
      <c r="I36" s="615" t="s">
        <v>698</v>
      </c>
      <c r="J36" s="615">
        <v>18.0</v>
      </c>
      <c r="K36" s="615" t="s">
        <v>580</v>
      </c>
      <c r="L36" s="697" t="s">
        <v>699</v>
      </c>
      <c r="M36" s="700"/>
      <c r="N36" s="520"/>
    </row>
    <row r="37">
      <c r="A37" s="244" t="s">
        <v>706</v>
      </c>
      <c r="B37" s="690">
        <v>75.0</v>
      </c>
      <c r="C37" s="244" t="s">
        <v>510</v>
      </c>
      <c r="F37" s="382"/>
      <c r="G37" s="244" t="s">
        <v>707</v>
      </c>
      <c r="H37" s="382" t="str">
        <f>SUM(((1220*2440)*B27))/1000000000</f>
        <v>0.0535824</v>
      </c>
      <c r="I37" s="244" t="s">
        <v>408</v>
      </c>
      <c r="N37" s="520"/>
    </row>
    <row r="38">
      <c r="A38" s="244"/>
      <c r="D38" s="244"/>
      <c r="E38" s="244"/>
      <c r="F38" s="372"/>
      <c r="G38" s="244" t="s">
        <v>710</v>
      </c>
      <c r="H38" s="709">
        <v>0.3</v>
      </c>
      <c r="I38" s="244"/>
      <c r="N38" s="520"/>
      <c r="O38" s="711"/>
    </row>
    <row r="39">
      <c r="A39" s="557" t="s">
        <v>723</v>
      </c>
      <c r="B39" s="557" t="s">
        <v>575</v>
      </c>
      <c r="C39" s="557"/>
      <c r="D39" s="557"/>
      <c r="E39" s="557"/>
      <c r="F39" s="382"/>
      <c r="N39" s="520"/>
    </row>
    <row r="40">
      <c r="A40" s="244" t="s">
        <v>724</v>
      </c>
      <c r="B40" s="690">
        <v>9.5</v>
      </c>
      <c r="C40" s="244" t="s">
        <v>510</v>
      </c>
      <c r="F40" s="382"/>
      <c r="G40" s="244" t="s">
        <v>725</v>
      </c>
      <c r="H40" s="244">
        <v>0.0</v>
      </c>
      <c r="I40" s="244" t="s">
        <v>727</v>
      </c>
      <c r="L40" s="244" t="s">
        <v>729</v>
      </c>
      <c r="N40" s="520"/>
    </row>
    <row r="41">
      <c r="A41" s="244" t="s">
        <v>730</v>
      </c>
      <c r="B41" s="690">
        <v>34.0</v>
      </c>
      <c r="C41" s="244" t="s">
        <v>510</v>
      </c>
      <c r="F41" s="382"/>
      <c r="G41" s="244" t="s">
        <v>731</v>
      </c>
      <c r="H41" s="716" t="str">
        <f>SUM((M18/(B19+1))/25)</f>
        <v>5</v>
      </c>
      <c r="I41" s="519" t="s">
        <v>735</v>
      </c>
      <c r="L41" s="244" t="s">
        <v>737</v>
      </c>
      <c r="N41" s="520"/>
    </row>
    <row r="42">
      <c r="A42" s="244" t="s">
        <v>738</v>
      </c>
      <c r="B42" s="690">
        <v>21.0</v>
      </c>
      <c r="C42" s="244" t="s">
        <v>510</v>
      </c>
      <c r="F42" s="382"/>
      <c r="G42" s="557" t="s">
        <v>739</v>
      </c>
      <c r="H42" s="557" t="s">
        <v>506</v>
      </c>
      <c r="I42" s="557" t="s">
        <v>117</v>
      </c>
      <c r="J42" s="557"/>
      <c r="K42" s="557"/>
      <c r="L42" s="557"/>
      <c r="M42" s="557"/>
      <c r="N42" s="520"/>
    </row>
    <row r="43">
      <c r="F43" s="382"/>
      <c r="G43" s="598" t="s">
        <v>740</v>
      </c>
      <c r="H43" s="718">
        <v>10.0</v>
      </c>
      <c r="I43" s="598" t="s">
        <v>742</v>
      </c>
      <c r="J43" s="598"/>
      <c r="K43" s="598"/>
      <c r="L43" s="598"/>
      <c r="M43" s="722"/>
      <c r="N43" s="520"/>
    </row>
    <row r="44">
      <c r="A44" s="557" t="s">
        <v>747</v>
      </c>
      <c r="B44" s="557" t="s">
        <v>575</v>
      </c>
      <c r="C44" s="557"/>
      <c r="D44" s="557"/>
      <c r="E44" s="557"/>
      <c r="F44" s="520"/>
      <c r="G44" s="598" t="s">
        <v>748</v>
      </c>
      <c r="H44" s="718">
        <v>12.0</v>
      </c>
      <c r="I44" s="598" t="s">
        <v>742</v>
      </c>
      <c r="J44" s="722"/>
      <c r="K44" s="722"/>
      <c r="L44" s="722"/>
      <c r="M44" s="722"/>
      <c r="N44" s="520"/>
    </row>
    <row r="45">
      <c r="A45" s="244" t="s">
        <v>749</v>
      </c>
      <c r="B45" s="724"/>
      <c r="C45" s="244" t="s">
        <v>510</v>
      </c>
      <c r="F45" s="520"/>
      <c r="G45" s="598" t="s">
        <v>750</v>
      </c>
      <c r="H45" s="718">
        <v>5.0</v>
      </c>
      <c r="I45" s="598" t="s">
        <v>742</v>
      </c>
      <c r="J45" s="722"/>
      <c r="K45" s="722"/>
      <c r="L45" s="722"/>
      <c r="M45" s="722"/>
      <c r="N45" s="520"/>
    </row>
    <row r="46">
      <c r="A46" s="244" t="s">
        <v>751</v>
      </c>
      <c r="B46" s="690"/>
      <c r="C46" s="244" t="s">
        <v>510</v>
      </c>
      <c r="F46" s="520"/>
      <c r="N46" s="520"/>
    </row>
    <row r="47">
      <c r="A47" s="244" t="s">
        <v>752</v>
      </c>
      <c r="B47" s="690"/>
      <c r="C47" s="244" t="s">
        <v>510</v>
      </c>
      <c r="F47" s="520"/>
      <c r="G47" s="520"/>
      <c r="H47" s="520"/>
      <c r="I47" s="520"/>
      <c r="J47" s="520"/>
      <c r="K47" s="520"/>
      <c r="L47" s="520"/>
      <c r="M47" s="520"/>
      <c r="N47" s="520"/>
    </row>
    <row r="48">
      <c r="F48" s="520"/>
      <c r="G48" s="520"/>
      <c r="H48" s="520"/>
      <c r="I48" s="520"/>
      <c r="J48" s="520"/>
      <c r="K48" s="520"/>
      <c r="L48" s="520"/>
      <c r="M48" s="520"/>
      <c r="N48" s="520"/>
    </row>
    <row r="49">
      <c r="A49" s="557" t="s">
        <v>753</v>
      </c>
      <c r="B49" s="557" t="s">
        <v>323</v>
      </c>
      <c r="C49" s="557"/>
      <c r="D49" s="557"/>
      <c r="E49" s="557"/>
      <c r="F49" s="520"/>
      <c r="G49" s="520"/>
      <c r="H49" s="520"/>
      <c r="I49" s="520"/>
      <c r="J49" s="520"/>
      <c r="K49" s="520"/>
      <c r="L49" s="520"/>
      <c r="M49" s="520"/>
      <c r="N49" s="520"/>
    </row>
    <row r="50">
      <c r="A50" s="244" t="s">
        <v>754</v>
      </c>
      <c r="B50" s="690"/>
      <c r="C50" s="244"/>
      <c r="F50" s="520"/>
      <c r="G50" s="520"/>
      <c r="H50" s="520"/>
      <c r="I50" s="520"/>
      <c r="J50" s="520"/>
      <c r="K50" s="520"/>
      <c r="L50" s="520"/>
      <c r="M50" s="520"/>
      <c r="N50" s="520"/>
    </row>
    <row r="51">
      <c r="A51" s="244" t="s">
        <v>758</v>
      </c>
      <c r="B51" s="690"/>
      <c r="C51" s="244"/>
    </row>
    <row r="52">
      <c r="A52" s="244" t="s">
        <v>759</v>
      </c>
      <c r="B52" s="690"/>
      <c r="C52" s="244"/>
    </row>
    <row r="53">
      <c r="A53" s="244" t="s">
        <v>761</v>
      </c>
      <c r="B53" s="690"/>
      <c r="C53" s="244"/>
    </row>
  </sheetData>
  <mergeCells count="2">
    <mergeCell ref="H1:M1"/>
    <mergeCell ref="C1:E1"/>
  </mergeCells>
  <dataValidations>
    <dataValidation type="list" allowBlank="1" sqref="B50:B53">
      <formula1>"Aluzinc Overcladding,Metal Mesh,Polycarbonate,HereEast Hoarding,Artist Cladding,Cutting Sheet Offcuts"</formula1>
    </dataValidation>
    <dataValidation type="list" allowBlank="1" sqref="AB3:AB32">
      <formula1>"Fixed,Opener"</formula1>
    </dataValidation>
    <dataValidation type="list" allowBlank="1" sqref="B14:B16">
      <formula1>"TRUE,FALSE"</formula1>
    </dataValidation>
    <dataValidation type="list" allowBlank="1" sqref="B13">
      <formula1>"0,1,2,3,4,5,6"</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43"/>
    <col customWidth="1" min="2" max="2" width="17.29"/>
    <col customWidth="1" min="3" max="3" width="9.71"/>
    <col customWidth="1" min="4" max="4" width="6.71"/>
    <col customWidth="1" min="5" max="5" width="14.29"/>
    <col customWidth="1" min="6" max="6" width="15.29"/>
    <col customWidth="1" min="7" max="7" width="15.71"/>
    <col customWidth="1" min="8" max="8" width="16.57"/>
    <col customWidth="1" min="9" max="10" width="16.29"/>
    <col customWidth="1" min="11" max="12" width="11.57"/>
    <col customWidth="1" min="13" max="13" width="20.14"/>
  </cols>
  <sheetData>
    <row r="1">
      <c r="A1" s="741" t="s">
        <v>442</v>
      </c>
      <c r="B1" s="743" t="s">
        <v>778</v>
      </c>
      <c r="H1" s="744"/>
      <c r="I1" s="744"/>
      <c r="J1" s="744"/>
      <c r="K1" s="744"/>
      <c r="L1" s="744"/>
      <c r="M1" s="744"/>
      <c r="N1" s="744"/>
      <c r="O1" s="744"/>
      <c r="P1" s="744"/>
      <c r="Q1" s="744"/>
      <c r="R1" s="744"/>
    </row>
    <row r="2">
      <c r="A2" s="745" t="s">
        <v>783</v>
      </c>
      <c r="B2" s="745" t="s">
        <v>786</v>
      </c>
      <c r="C2" s="745" t="s">
        <v>787</v>
      </c>
      <c r="D2" s="745" t="s">
        <v>788</v>
      </c>
      <c r="E2" s="745" t="s">
        <v>789</v>
      </c>
      <c r="F2" s="752" t="s">
        <v>790</v>
      </c>
      <c r="G2" s="754" t="s">
        <v>798</v>
      </c>
      <c r="H2" s="745" t="s">
        <v>800</v>
      </c>
      <c r="I2" s="745" t="s">
        <v>801</v>
      </c>
      <c r="J2" s="745" t="s">
        <v>802</v>
      </c>
      <c r="K2" s="745" t="s">
        <v>803</v>
      </c>
      <c r="L2" s="745" t="s">
        <v>804</v>
      </c>
      <c r="M2" s="752" t="s">
        <v>805</v>
      </c>
      <c r="N2" s="745" t="s">
        <v>806</v>
      </c>
      <c r="O2" s="752" t="s">
        <v>807</v>
      </c>
      <c r="P2" s="752" t="s">
        <v>566</v>
      </c>
      <c r="Q2" s="752" t="s">
        <v>326</v>
      </c>
      <c r="R2" s="756" t="s">
        <v>808</v>
      </c>
    </row>
    <row r="3">
      <c r="A3" s="758" t="s">
        <v>809</v>
      </c>
      <c r="B3" s="759" t="s">
        <v>812</v>
      </c>
      <c r="C3" s="527" t="s">
        <v>814</v>
      </c>
      <c r="D3" s="527" t="s">
        <v>815</v>
      </c>
      <c r="E3" s="530" t="s">
        <v>816</v>
      </c>
      <c r="F3" s="764">
        <v>2118.0</v>
      </c>
      <c r="G3" s="764">
        <v>2118.0</v>
      </c>
      <c r="H3" s="534" t="str">
        <f t="shared" ref="H3:I3" si="1">SUM(F3-5)</f>
        <v>2113</v>
      </c>
      <c r="I3" s="534" t="str">
        <f t="shared" si="1"/>
        <v>2113</v>
      </c>
      <c r="J3" s="530">
        <v>0.0</v>
      </c>
      <c r="K3" s="530">
        <v>0.0</v>
      </c>
      <c r="L3" s="530"/>
      <c r="M3" s="536" t="str">
        <f>(I3+H3)*2</f>
        <v>8452</v>
      </c>
      <c r="N3" s="768" t="str">
        <f>SUM((F3*G3)/1000000)</f>
        <v>4.485924</v>
      </c>
      <c r="O3" s="538"/>
      <c r="P3" s="525" t="s">
        <v>829</v>
      </c>
      <c r="Q3" s="538"/>
      <c r="R3" s="540"/>
    </row>
    <row r="4">
      <c r="C4" s="527"/>
      <c r="E4" s="545"/>
      <c r="F4" s="764"/>
      <c r="G4" s="764"/>
      <c r="H4" s="534"/>
      <c r="I4" s="534"/>
      <c r="J4" s="530"/>
      <c r="K4" s="525"/>
      <c r="L4" s="525"/>
      <c r="M4" s="536"/>
      <c r="N4" s="768"/>
      <c r="O4" s="538"/>
      <c r="P4" s="525"/>
      <c r="Q4" s="538"/>
      <c r="R4" s="540"/>
    </row>
    <row r="5">
      <c r="A5" s="770" t="s">
        <v>830</v>
      </c>
      <c r="B5" s="525"/>
      <c r="C5" s="527"/>
      <c r="D5" s="527"/>
      <c r="E5" s="530"/>
      <c r="F5" s="764"/>
      <c r="G5" s="764"/>
      <c r="H5" s="534"/>
      <c r="I5" s="534"/>
      <c r="J5" s="530"/>
      <c r="K5" s="530"/>
      <c r="L5" s="530"/>
      <c r="M5" s="536"/>
      <c r="N5" s="768"/>
      <c r="O5" s="538"/>
      <c r="P5" s="525"/>
      <c r="Q5" s="538"/>
      <c r="R5" s="540"/>
    </row>
    <row r="6">
      <c r="B6" s="525"/>
      <c r="C6" s="527"/>
      <c r="D6" s="527"/>
      <c r="E6" s="530"/>
      <c r="F6" s="764"/>
      <c r="G6" s="764"/>
      <c r="H6" s="534"/>
      <c r="I6" s="534"/>
      <c r="J6" s="244"/>
      <c r="K6" s="530"/>
      <c r="L6" s="530"/>
      <c r="M6" s="536"/>
      <c r="N6" s="768"/>
      <c r="O6" s="538"/>
      <c r="P6" s="525"/>
      <c r="Q6" s="538"/>
      <c r="R6" s="540"/>
    </row>
    <row r="7">
      <c r="B7" s="525"/>
      <c r="C7" s="527"/>
      <c r="D7" s="527"/>
      <c r="E7" s="530"/>
      <c r="F7" s="764"/>
      <c r="G7" s="764"/>
      <c r="H7" s="534"/>
      <c r="I7" s="534"/>
      <c r="J7" s="244"/>
      <c r="K7" s="530"/>
      <c r="L7" s="530"/>
      <c r="M7" s="536"/>
      <c r="N7" s="768"/>
      <c r="O7" s="540"/>
      <c r="P7" s="525"/>
      <c r="Q7" s="540"/>
      <c r="R7" s="540"/>
    </row>
    <row r="8">
      <c r="B8" s="525"/>
      <c r="C8" s="527"/>
      <c r="D8" s="527"/>
      <c r="E8" s="530"/>
      <c r="F8" s="764"/>
      <c r="G8" s="764"/>
      <c r="H8" s="534"/>
      <c r="I8" s="534"/>
      <c r="J8" s="244"/>
      <c r="K8" s="530"/>
      <c r="L8" s="530"/>
      <c r="M8" s="536"/>
      <c r="N8" s="768"/>
      <c r="O8" s="540"/>
      <c r="P8" s="525"/>
      <c r="Q8" s="540"/>
      <c r="R8" s="540"/>
    </row>
    <row r="9">
      <c r="A9" s="773" t="s">
        <v>832</v>
      </c>
      <c r="B9" s="759" t="s">
        <v>833</v>
      </c>
      <c r="C9" s="527">
        <v>2.0</v>
      </c>
      <c r="D9" s="527" t="s">
        <v>834</v>
      </c>
      <c r="E9" s="248" t="s">
        <v>816</v>
      </c>
      <c r="F9" s="764">
        <v>1050.0</v>
      </c>
      <c r="G9" s="764">
        <v>1695.0</v>
      </c>
      <c r="H9" s="534" t="str">
        <f t="shared" ref="H9:I9" si="2">SUM(F9-5)</f>
        <v>1045</v>
      </c>
      <c r="I9" s="534" t="str">
        <f t="shared" si="2"/>
        <v>1690</v>
      </c>
      <c r="J9" s="530">
        <v>228.8</v>
      </c>
      <c r="K9" s="530" t="s">
        <v>267</v>
      </c>
      <c r="L9" s="530"/>
      <c r="M9" s="536" t="str">
        <f t="shared" ref="M9:M10" si="4">(I9+H9)*2</f>
        <v>5470</v>
      </c>
      <c r="N9" s="768" t="str">
        <f t="shared" ref="N9:N10" si="5">SUM((F9*G9)/1000000)</f>
        <v>1.77975</v>
      </c>
      <c r="O9" s="540"/>
      <c r="P9" s="525" t="s">
        <v>829</v>
      </c>
      <c r="Q9" s="540"/>
      <c r="R9" s="540"/>
    </row>
    <row r="10">
      <c r="B10" s="759" t="s">
        <v>835</v>
      </c>
      <c r="C10" s="527">
        <v>5.0</v>
      </c>
      <c r="D10" s="527" t="s">
        <v>834</v>
      </c>
      <c r="E10" s="248" t="s">
        <v>816</v>
      </c>
      <c r="F10" s="764">
        <v>1050.0</v>
      </c>
      <c r="G10" s="764">
        <v>1695.0</v>
      </c>
      <c r="H10" s="534" t="str">
        <f t="shared" ref="H10:I10" si="3">SUM(F10-5)</f>
        <v>1045</v>
      </c>
      <c r="I10" s="534" t="str">
        <f t="shared" si="3"/>
        <v>1690</v>
      </c>
      <c r="J10" s="530">
        <v>228.8</v>
      </c>
      <c r="K10" s="530" t="s">
        <v>267</v>
      </c>
      <c r="L10" s="525"/>
      <c r="M10" s="536" t="str">
        <f t="shared" si="4"/>
        <v>5470</v>
      </c>
      <c r="N10" s="768" t="str">
        <f t="shared" si="5"/>
        <v>1.77975</v>
      </c>
      <c r="O10" s="540"/>
      <c r="P10" s="525" t="s">
        <v>829</v>
      </c>
      <c r="Q10" s="540"/>
      <c r="R10" s="540"/>
    </row>
    <row r="11">
      <c r="B11" s="525"/>
      <c r="C11" s="527"/>
      <c r="D11" s="527"/>
      <c r="E11" s="248"/>
      <c r="F11" s="764"/>
      <c r="G11" s="764"/>
      <c r="H11" s="534"/>
      <c r="I11" s="534"/>
      <c r="J11" s="538"/>
      <c r="K11" s="538"/>
      <c r="L11" s="538"/>
      <c r="M11" s="538"/>
      <c r="N11" s="768"/>
      <c r="O11" s="540"/>
      <c r="P11" s="525"/>
      <c r="Q11" s="540"/>
      <c r="R11" s="540"/>
    </row>
    <row r="12">
      <c r="B12" s="525"/>
      <c r="C12" s="527"/>
      <c r="D12" s="527"/>
      <c r="E12" s="248"/>
      <c r="F12" s="764"/>
      <c r="G12" s="764"/>
      <c r="H12" s="534"/>
      <c r="I12" s="534"/>
      <c r="J12" s="538"/>
      <c r="K12" s="538"/>
      <c r="L12" s="538"/>
      <c r="M12" s="538"/>
      <c r="N12" s="768"/>
      <c r="O12" s="540"/>
      <c r="P12" s="525"/>
      <c r="Q12" s="540"/>
      <c r="R12" s="540"/>
    </row>
    <row r="13">
      <c r="A13" s="770" t="s">
        <v>836</v>
      </c>
      <c r="B13" s="525" t="s">
        <v>837</v>
      </c>
      <c r="C13" s="527">
        <v>4.0</v>
      </c>
      <c r="D13" s="527" t="s">
        <v>815</v>
      </c>
      <c r="E13" s="248" t="s">
        <v>839</v>
      </c>
      <c r="F13" s="764">
        <v>1050.0</v>
      </c>
      <c r="G13" s="764">
        <v>2100.0</v>
      </c>
      <c r="H13" s="534" t="str">
        <f t="shared" ref="H13:I13" si="6">SUM(F13-5)</f>
        <v>1045</v>
      </c>
      <c r="I13" s="534" t="str">
        <f t="shared" si="6"/>
        <v>2095</v>
      </c>
      <c r="J13" s="530">
        <v>125.0</v>
      </c>
      <c r="K13" s="530" t="s">
        <v>267</v>
      </c>
      <c r="L13" s="530"/>
      <c r="M13" s="536" t="str">
        <f t="shared" ref="M13:M14" si="8">(I13+H13)*2</f>
        <v>6280</v>
      </c>
      <c r="N13" s="768" t="str">
        <f t="shared" ref="N13:N14" si="9">SUM((F13*G13)/1000000)</f>
        <v>2.205</v>
      </c>
      <c r="O13" s="538"/>
      <c r="P13" s="525" t="s">
        <v>841</v>
      </c>
      <c r="Q13" s="540"/>
      <c r="R13" s="540"/>
    </row>
    <row r="14">
      <c r="B14" s="525" t="s">
        <v>842</v>
      </c>
      <c r="C14" s="527">
        <v>3.0</v>
      </c>
      <c r="D14" s="527" t="s">
        <v>815</v>
      </c>
      <c r="E14" s="248" t="s">
        <v>839</v>
      </c>
      <c r="F14" s="764">
        <v>1050.0</v>
      </c>
      <c r="G14" s="764">
        <v>2100.0</v>
      </c>
      <c r="H14" s="534" t="str">
        <f t="shared" ref="H14:I14" si="7">SUM(F14-5)</f>
        <v>1045</v>
      </c>
      <c r="I14" s="534" t="str">
        <f t="shared" si="7"/>
        <v>2095</v>
      </c>
      <c r="J14" s="244">
        <v>125.0</v>
      </c>
      <c r="K14" s="530" t="s">
        <v>267</v>
      </c>
      <c r="L14" s="530"/>
      <c r="M14" s="536" t="str">
        <f t="shared" si="8"/>
        <v>6280</v>
      </c>
      <c r="N14" s="768" t="str">
        <f t="shared" si="9"/>
        <v>2.205</v>
      </c>
      <c r="O14" s="538"/>
      <c r="P14" s="525" t="s">
        <v>829</v>
      </c>
      <c r="Q14" s="540"/>
      <c r="R14" s="540"/>
    </row>
    <row r="15">
      <c r="B15" s="525"/>
      <c r="C15" s="527"/>
      <c r="D15" s="527"/>
      <c r="E15" s="530"/>
      <c r="F15" s="764"/>
      <c r="G15" s="764"/>
      <c r="H15" s="534"/>
      <c r="I15" s="534"/>
      <c r="J15" s="244"/>
      <c r="K15" s="530"/>
      <c r="L15" s="530"/>
      <c r="M15" s="536"/>
      <c r="N15" s="768"/>
      <c r="O15" s="540"/>
      <c r="P15" s="525"/>
      <c r="Q15" s="540"/>
      <c r="R15" s="540"/>
    </row>
    <row r="16">
      <c r="B16" s="580"/>
      <c r="C16" s="534"/>
      <c r="D16" s="534"/>
      <c r="E16" s="534"/>
      <c r="F16" s="785"/>
      <c r="G16" s="785"/>
      <c r="M16" s="536"/>
      <c r="N16" s="768"/>
      <c r="O16" s="538"/>
      <c r="P16" s="525"/>
      <c r="Q16" s="540"/>
      <c r="R16" s="540"/>
    </row>
    <row r="17">
      <c r="A17" s="773" t="s">
        <v>849</v>
      </c>
      <c r="B17" s="525"/>
      <c r="C17" s="527"/>
      <c r="D17" s="527"/>
      <c r="E17" s="248"/>
      <c r="F17" s="764"/>
      <c r="G17" s="764"/>
      <c r="H17" s="534"/>
      <c r="I17" s="534"/>
      <c r="J17" s="530"/>
      <c r="K17" s="538"/>
      <c r="L17" s="538"/>
      <c r="M17" s="536"/>
      <c r="N17" s="768"/>
      <c r="O17" s="540"/>
      <c r="P17" s="525"/>
      <c r="Q17" s="540"/>
      <c r="R17" s="540"/>
    </row>
    <row r="18">
      <c r="B18" s="525"/>
      <c r="C18" s="527"/>
      <c r="D18" s="527"/>
      <c r="E18" s="248"/>
      <c r="F18" s="764"/>
      <c r="G18" s="764"/>
      <c r="H18" s="534"/>
      <c r="I18" s="534"/>
      <c r="J18" s="538"/>
      <c r="K18" s="538"/>
      <c r="L18" s="538"/>
      <c r="M18" s="538"/>
      <c r="N18" s="787"/>
      <c r="O18" s="540"/>
      <c r="P18" s="525"/>
      <c r="Q18" s="540"/>
      <c r="R18" s="540"/>
    </row>
    <row r="19">
      <c r="B19" s="525"/>
      <c r="C19" s="527"/>
      <c r="D19" s="527"/>
      <c r="E19" s="248"/>
      <c r="F19" s="764"/>
      <c r="G19" s="764"/>
      <c r="H19" s="534"/>
      <c r="I19" s="534"/>
      <c r="J19" s="538"/>
      <c r="K19" s="538"/>
      <c r="L19" s="538"/>
      <c r="M19" s="538"/>
      <c r="N19" s="787"/>
      <c r="O19" s="540"/>
      <c r="P19" s="525"/>
      <c r="Q19" s="540"/>
      <c r="R19" s="540"/>
    </row>
    <row r="20">
      <c r="B20" s="525"/>
      <c r="C20" s="527"/>
      <c r="D20" s="527"/>
      <c r="E20" s="248"/>
      <c r="F20" s="764"/>
      <c r="G20" s="764"/>
      <c r="H20" s="534"/>
      <c r="I20" s="534"/>
      <c r="J20" s="538"/>
      <c r="K20" s="538"/>
      <c r="L20" s="538"/>
      <c r="M20" s="538"/>
      <c r="N20" s="787"/>
      <c r="O20" s="540"/>
      <c r="P20" s="525"/>
      <c r="Q20" s="540"/>
    </row>
    <row r="21">
      <c r="A21" s="758" t="s">
        <v>761</v>
      </c>
      <c r="B21" s="759" t="s">
        <v>858</v>
      </c>
      <c r="C21" s="790" t="s">
        <v>859</v>
      </c>
      <c r="D21" s="527" t="s">
        <v>815</v>
      </c>
      <c r="E21" s="530" t="s">
        <v>816</v>
      </c>
      <c r="F21" s="764">
        <v>2118.0</v>
      </c>
      <c r="G21" s="764">
        <v>2118.0</v>
      </c>
      <c r="H21" s="534" t="str">
        <f t="shared" ref="H21:I21" si="10">SUM(F21-5)</f>
        <v>2113</v>
      </c>
      <c r="I21" s="534" t="str">
        <f t="shared" si="10"/>
        <v>2113</v>
      </c>
      <c r="J21" s="530">
        <v>0.0</v>
      </c>
      <c r="K21" s="530">
        <v>0.0</v>
      </c>
      <c r="L21" s="530"/>
      <c r="M21" s="536" t="str">
        <f>(I21+H21)*2</f>
        <v>8452</v>
      </c>
      <c r="N21" s="768" t="str">
        <f>SUM((F21*G21)/1000000)</f>
        <v>4.485924</v>
      </c>
      <c r="O21" s="538"/>
      <c r="P21" s="525" t="s">
        <v>829</v>
      </c>
      <c r="Q21" s="540"/>
    </row>
    <row r="22">
      <c r="C22" s="790"/>
      <c r="D22" s="527"/>
      <c r="E22" s="248"/>
      <c r="F22" s="793"/>
      <c r="G22" s="793"/>
      <c r="H22" s="534"/>
      <c r="N22" s="744"/>
    </row>
    <row r="23">
      <c r="A23" s="234"/>
      <c r="B23" s="234"/>
      <c r="C23" s="234"/>
      <c r="D23" s="234"/>
      <c r="E23" s="234"/>
      <c r="F23" s="234"/>
      <c r="G23" s="234"/>
      <c r="H23" s="234"/>
      <c r="I23" s="234"/>
      <c r="J23" s="234"/>
      <c r="K23" s="234"/>
      <c r="L23" s="234"/>
      <c r="M23" s="238" t="s">
        <v>870</v>
      </c>
      <c r="N23" s="795" t="str">
        <f>SUM(N3:N20)</f>
        <v>12.46</v>
      </c>
      <c r="O23" s="234"/>
      <c r="P23" s="234"/>
      <c r="Q23" s="234"/>
    </row>
    <row r="24">
      <c r="A24" s="234"/>
      <c r="B24" s="234"/>
      <c r="C24" s="234"/>
      <c r="D24" s="234"/>
      <c r="E24" s="234"/>
      <c r="F24" s="234"/>
      <c r="G24" s="234"/>
      <c r="H24" s="234"/>
      <c r="I24" s="234"/>
      <c r="J24" s="234"/>
      <c r="K24" s="234"/>
      <c r="L24" s="234"/>
      <c r="M24" s="238" t="s">
        <v>874</v>
      </c>
      <c r="N24" s="795" t="str">
        <f>SUM(N5,N6,N13)</f>
        <v>2.21</v>
      </c>
      <c r="O24" s="234"/>
      <c r="P24" s="234"/>
      <c r="Q24" s="234"/>
    </row>
  </sheetData>
  <mergeCells count="7">
    <mergeCell ref="B1:G1"/>
    <mergeCell ref="A21:A22"/>
    <mergeCell ref="A3:A4"/>
    <mergeCell ref="A13:A16"/>
    <mergeCell ref="A9:A12"/>
    <mergeCell ref="A5:A8"/>
    <mergeCell ref="A17:A20"/>
  </mergeCells>
  <dataValidations>
    <dataValidation type="list" allowBlank="1" sqref="P3:P21">
      <formula1>"Fixed,Opener"</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43"/>
    <col customWidth="1" min="3" max="3" width="20.0"/>
  </cols>
  <sheetData>
    <row r="1">
      <c r="A1" s="26" t="s">
        <v>883</v>
      </c>
    </row>
    <row r="2">
      <c r="A2" s="27" t="s">
        <v>5</v>
      </c>
      <c r="B2" s="28">
        <v>2016.0</v>
      </c>
      <c r="M2" s="29"/>
      <c r="N2" s="31" t="s">
        <v>40</v>
      </c>
    </row>
    <row r="3">
      <c r="A3" s="27" t="s">
        <v>7</v>
      </c>
      <c r="B3" s="28" t="s">
        <v>41</v>
      </c>
      <c r="M3" s="33"/>
      <c r="N3" s="46" t="s">
        <v>42</v>
      </c>
    </row>
    <row r="4">
      <c r="A4" s="48" t="s">
        <v>48</v>
      </c>
      <c r="B4" s="28" t="s">
        <v>61</v>
      </c>
      <c r="C4" s="28"/>
      <c r="D4" s="54"/>
      <c r="E4" s="54"/>
      <c r="F4" s="46"/>
      <c r="G4" s="28"/>
      <c r="H4" s="28"/>
      <c r="I4" s="56"/>
      <c r="J4" s="56"/>
      <c r="K4" s="54"/>
      <c r="L4" s="33"/>
      <c r="M4" s="33"/>
      <c r="N4" s="28" t="s">
        <v>76</v>
      </c>
    </row>
    <row r="5">
      <c r="A5" s="48" t="s">
        <v>77</v>
      </c>
      <c r="B5" s="28" t="s">
        <v>884</v>
      </c>
      <c r="C5" s="28"/>
      <c r="D5" s="54"/>
      <c r="E5" s="54"/>
      <c r="F5" s="46"/>
      <c r="G5" s="28"/>
      <c r="H5" s="28"/>
      <c r="I5" s="56"/>
      <c r="J5" s="56"/>
      <c r="K5" s="54"/>
      <c r="L5" s="33"/>
      <c r="M5" s="33"/>
      <c r="N5" s="28"/>
      <c r="O5" s="28"/>
    </row>
    <row r="6">
      <c r="A6" s="48" t="s">
        <v>79</v>
      </c>
      <c r="B6" s="28" t="s">
        <v>80</v>
      </c>
      <c r="M6" s="33"/>
      <c r="N6" s="67" t="s">
        <v>83</v>
      </c>
    </row>
    <row r="7">
      <c r="A7" s="48" t="s">
        <v>110</v>
      </c>
      <c r="B7" s="28" t="s">
        <v>111</v>
      </c>
      <c r="M7" s="33"/>
      <c r="N7" s="70" t="s">
        <v>112</v>
      </c>
      <c r="O7" s="70"/>
    </row>
    <row r="8">
      <c r="A8" s="27" t="s">
        <v>12</v>
      </c>
      <c r="B8" s="72" t="s">
        <v>114</v>
      </c>
      <c r="M8" s="72"/>
      <c r="N8" s="78" t="s">
        <v>116</v>
      </c>
    </row>
    <row r="9">
      <c r="A9" s="92" t="s">
        <v>885</v>
      </c>
      <c r="B9" s="28" t="s">
        <v>886</v>
      </c>
      <c r="M9" s="28"/>
      <c r="N9" s="94" t="s">
        <v>186</v>
      </c>
    </row>
    <row r="10">
      <c r="A10" s="92" t="s">
        <v>199</v>
      </c>
      <c r="B10" s="28" t="s">
        <v>200</v>
      </c>
      <c r="M10" s="28"/>
      <c r="N10" s="96" t="s">
        <v>201</v>
      </c>
    </row>
    <row r="11">
      <c r="A11" s="99" t="s">
        <v>113</v>
      </c>
      <c r="D11" s="101" t="s">
        <v>202</v>
      </c>
      <c r="H11" s="103" t="s">
        <v>203</v>
      </c>
      <c r="K11" s="104" t="s">
        <v>120</v>
      </c>
      <c r="M11" s="104"/>
      <c r="N11" s="106" t="s">
        <v>122</v>
      </c>
    </row>
    <row r="12">
      <c r="A12" s="110" t="s">
        <v>124</v>
      </c>
      <c r="B12" s="110" t="s">
        <v>126</v>
      </c>
      <c r="C12" s="110" t="s">
        <v>127</v>
      </c>
      <c r="D12" s="112" t="s">
        <v>222</v>
      </c>
      <c r="E12" s="112" t="s">
        <v>228</v>
      </c>
      <c r="F12" s="118" t="s">
        <v>230</v>
      </c>
      <c r="G12" s="118" t="s">
        <v>137</v>
      </c>
      <c r="H12" s="112" t="s">
        <v>139</v>
      </c>
      <c r="I12" s="112" t="s">
        <v>140</v>
      </c>
      <c r="J12" s="118" t="s">
        <v>142</v>
      </c>
      <c r="K12" s="118" t="s">
        <v>143</v>
      </c>
      <c r="L12" s="128" t="s">
        <v>144</v>
      </c>
      <c r="M12" s="128"/>
      <c r="N12" s="129"/>
      <c r="O12" s="129"/>
    </row>
    <row r="13">
      <c r="A13" s="235" t="s">
        <v>307</v>
      </c>
    </row>
    <row r="14">
      <c r="A14" s="237" t="s">
        <v>887</v>
      </c>
      <c r="B14" s="241" t="s">
        <v>888</v>
      </c>
      <c r="C14" s="813" t="s">
        <v>889</v>
      </c>
      <c r="D14" s="815">
        <v>60.0</v>
      </c>
      <c r="E14" s="815" t="s">
        <v>698</v>
      </c>
      <c r="F14" s="261"/>
      <c r="G14" s="261"/>
      <c r="H14" s="259"/>
      <c r="I14" s="263">
        <v>60.0</v>
      </c>
      <c r="J14" s="265">
        <v>2.7</v>
      </c>
      <c r="K14" s="267" t="str">
        <f>SUM(I14*J14)</f>
        <v>£162.00</v>
      </c>
      <c r="L14" s="261" t="str">
        <f t="shared" ref="L14:L18" si="1">(K14/100)*20</f>
        <v>£32.40</v>
      </c>
      <c r="M14" s="269"/>
      <c r="N14" s="270"/>
      <c r="O14" s="270"/>
    </row>
    <row r="15">
      <c r="A15" s="387" t="s">
        <v>893</v>
      </c>
      <c r="B15" s="567" t="s">
        <v>894</v>
      </c>
      <c r="C15" s="157" t="s">
        <v>889</v>
      </c>
      <c r="D15" s="161">
        <v>60.0</v>
      </c>
      <c r="E15" s="160"/>
      <c r="F15" s="284"/>
      <c r="G15" s="159"/>
      <c r="H15" s="160"/>
      <c r="I15" s="161">
        <v>60.0</v>
      </c>
      <c r="J15" s="193">
        <v>0.0</v>
      </c>
      <c r="K15" s="164" t="str">
        <f>I15*J15</f>
        <v>£0.00</v>
      </c>
      <c r="L15" s="159" t="str">
        <f t="shared" si="1"/>
        <v>£0.00</v>
      </c>
      <c r="M15" s="136"/>
      <c r="N15" s="270"/>
      <c r="O15" s="270"/>
    </row>
    <row r="16">
      <c r="A16" s="289"/>
      <c r="B16" s="274"/>
      <c r="D16" s="298"/>
      <c r="E16" s="298"/>
      <c r="F16" s="166"/>
      <c r="G16" s="166"/>
      <c r="H16" s="298"/>
      <c r="I16" s="161"/>
      <c r="J16" s="193">
        <v>0.0</v>
      </c>
      <c r="K16" s="164" t="str">
        <f t="shared" ref="K16:K17" si="2">J16*I16</f>
        <v>£0.00</v>
      </c>
      <c r="L16" s="159" t="str">
        <f t="shared" si="1"/>
        <v>£0.00</v>
      </c>
      <c r="M16" s="136"/>
      <c r="N16" s="270"/>
      <c r="O16" s="270"/>
    </row>
    <row r="17">
      <c r="A17" s="640"/>
      <c r="B17" s="46"/>
      <c r="C17" s="627"/>
      <c r="D17" s="645"/>
      <c r="E17" s="539"/>
      <c r="F17" s="330"/>
      <c r="G17" s="330"/>
      <c r="H17" s="629"/>
      <c r="I17" s="389"/>
      <c r="J17" s="518">
        <v>0.0</v>
      </c>
      <c r="K17" s="227" t="str">
        <f t="shared" si="2"/>
        <v>£0.00</v>
      </c>
      <c r="L17" s="229" t="str">
        <f t="shared" si="1"/>
        <v>£0.00</v>
      </c>
      <c r="M17" s="136"/>
      <c r="N17" s="270"/>
      <c r="O17" s="270"/>
    </row>
    <row r="18">
      <c r="A18" s="231" t="s">
        <v>287</v>
      </c>
      <c r="K18" s="306" t="str">
        <f>SUM(K14:K17)</f>
        <v>£162.00</v>
      </c>
      <c r="L18" s="151" t="str">
        <f t="shared" si="1"/>
        <v>£32.40</v>
      </c>
      <c r="M18" s="151"/>
      <c r="N18" s="152"/>
      <c r="O18" s="152"/>
    </row>
    <row r="19">
      <c r="A19" s="131" t="s">
        <v>900</v>
      </c>
    </row>
    <row r="20">
      <c r="A20" s="133" t="s">
        <v>901</v>
      </c>
      <c r="B20" s="133" t="s">
        <v>902</v>
      </c>
      <c r="C20" s="133"/>
      <c r="D20" s="133"/>
      <c r="E20" s="133"/>
      <c r="F20" s="133"/>
      <c r="G20" s="133"/>
      <c r="H20" s="133"/>
      <c r="I20" s="133"/>
      <c r="J20" s="133"/>
      <c r="K20" s="134">
        <v>0.0</v>
      </c>
      <c r="L20" s="136" t="str">
        <f t="shared" ref="L20:L23" si="3">(K20/100)*20</f>
        <v>£0.00</v>
      </c>
      <c r="M20" s="133"/>
      <c r="N20" s="133"/>
      <c r="O20" s="133"/>
    </row>
    <row r="21">
      <c r="A21" s="133"/>
      <c r="B21" s="133"/>
      <c r="C21" s="133"/>
      <c r="D21" s="133"/>
      <c r="E21" s="133"/>
      <c r="F21" s="133"/>
      <c r="G21" s="133"/>
      <c r="H21" s="133"/>
      <c r="I21" s="133"/>
      <c r="J21" s="133"/>
      <c r="K21" s="134">
        <v>0.0</v>
      </c>
      <c r="L21" s="136" t="str">
        <f t="shared" si="3"/>
        <v>£0.00</v>
      </c>
      <c r="M21" s="133"/>
      <c r="N21" s="133"/>
      <c r="O21" s="133"/>
    </row>
    <row r="22">
      <c r="A22" s="138"/>
      <c r="B22" s="133"/>
      <c r="C22" s="133"/>
      <c r="D22" s="133"/>
      <c r="E22" s="133"/>
      <c r="F22" s="133"/>
      <c r="G22" s="133"/>
      <c r="H22" s="133"/>
      <c r="I22" s="133"/>
      <c r="J22" s="133"/>
      <c r="K22" s="134">
        <v>0.0</v>
      </c>
      <c r="L22" s="136" t="str">
        <f t="shared" si="3"/>
        <v>£0.00</v>
      </c>
      <c r="M22" s="133"/>
      <c r="N22" s="133"/>
      <c r="O22" s="133"/>
    </row>
    <row r="23">
      <c r="A23" s="145" t="s">
        <v>287</v>
      </c>
      <c r="K23" s="146">
        <v>0.0</v>
      </c>
      <c r="L23" s="149" t="str">
        <f t="shared" si="3"/>
        <v>£0.00</v>
      </c>
      <c r="M23" s="151"/>
      <c r="N23" s="152"/>
      <c r="O23" s="152"/>
    </row>
    <row r="24">
      <c r="A24" s="131" t="s">
        <v>903</v>
      </c>
    </row>
    <row r="25">
      <c r="A25" s="155" t="s">
        <v>904</v>
      </c>
      <c r="B25" s="72"/>
      <c r="C25" s="72"/>
      <c r="D25" s="158"/>
      <c r="E25" s="158"/>
      <c r="F25" s="159"/>
      <c r="G25" s="159"/>
      <c r="H25" s="160"/>
      <c r="I25" s="161">
        <v>1.0</v>
      </c>
      <c r="J25" s="162">
        <v>0.0</v>
      </c>
      <c r="K25" s="164" t="str">
        <f t="shared" ref="K25:K26" si="4">SUM(J25*I25)</f>
        <v>£0.00</v>
      </c>
      <c r="L25" s="159" t="str">
        <f t="shared" ref="L25:L26" si="5">(K25/100)*20</f>
        <v>£0.00</v>
      </c>
      <c r="M25" s="159"/>
      <c r="N25" s="166"/>
      <c r="O25" s="166"/>
    </row>
    <row r="26">
      <c r="A26" s="155" t="s">
        <v>907</v>
      </c>
      <c r="B26" s="72"/>
      <c r="C26" s="168"/>
      <c r="D26" s="158"/>
      <c r="E26" s="160"/>
      <c r="F26" s="159"/>
      <c r="G26" s="159"/>
      <c r="H26" s="160"/>
      <c r="I26" s="161">
        <v>5.0</v>
      </c>
      <c r="J26" s="170">
        <v>0.0</v>
      </c>
      <c r="K26" s="164" t="str">
        <f t="shared" si="4"/>
        <v>£0.00</v>
      </c>
      <c r="L26" s="159" t="str">
        <f t="shared" si="5"/>
        <v>£0.00</v>
      </c>
      <c r="M26" s="159"/>
      <c r="N26" s="172"/>
      <c r="O26" s="172"/>
    </row>
    <row r="27">
      <c r="A27" s="174"/>
      <c r="B27" s="175"/>
      <c r="C27" s="379"/>
      <c r="D27" s="178"/>
      <c r="E27" s="178"/>
      <c r="F27" s="180"/>
      <c r="G27" s="180"/>
      <c r="H27" s="182"/>
      <c r="I27" s="183"/>
      <c r="J27" s="184"/>
      <c r="K27" s="186"/>
      <c r="L27" s="189"/>
      <c r="M27" s="190"/>
      <c r="N27" s="191"/>
      <c r="O27" s="191"/>
    </row>
    <row r="28">
      <c r="A28" s="155"/>
      <c r="B28" s="72"/>
      <c r="C28" s="72"/>
      <c r="D28" s="158"/>
      <c r="E28" s="160"/>
      <c r="F28" s="159"/>
      <c r="G28" s="159"/>
      <c r="H28" s="160"/>
      <c r="I28" s="161"/>
      <c r="J28" s="193"/>
      <c r="K28" s="164"/>
      <c r="L28" s="159"/>
      <c r="M28" s="159"/>
      <c r="N28" s="166"/>
      <c r="O28" s="166"/>
    </row>
    <row r="29">
      <c r="A29" s="138"/>
      <c r="B29" s="33"/>
      <c r="C29" s="33"/>
      <c r="D29" s="216"/>
      <c r="E29" s="218"/>
      <c r="F29" s="220"/>
      <c r="G29" s="220"/>
      <c r="H29" s="222"/>
      <c r="I29" s="223"/>
      <c r="J29" s="225"/>
      <c r="K29" s="227"/>
      <c r="L29" s="229"/>
      <c r="M29" s="220"/>
      <c r="N29" s="214"/>
      <c r="O29" s="214"/>
    </row>
    <row r="30">
      <c r="A30" s="231" t="s">
        <v>287</v>
      </c>
      <c r="K30" s="233" t="str">
        <f>SUM(K25:K29)</f>
        <v>£0.00</v>
      </c>
      <c r="L30" s="151" t="str">
        <f>(K30/100)*20</f>
        <v>£0.00</v>
      </c>
      <c r="M30" s="151"/>
      <c r="N30" s="152"/>
      <c r="O30" s="152"/>
    </row>
    <row r="31">
      <c r="A31" s="834"/>
      <c r="K31" s="836" t="str">
        <f t="shared" ref="K31:L31" si="6">SUM(K18:K28)</f>
        <v>£162.00</v>
      </c>
      <c r="L31" s="838" t="str">
        <f t="shared" si="6"/>
        <v>£32.40</v>
      </c>
      <c r="M31" s="839"/>
      <c r="N31" s="840"/>
      <c r="O31" s="840"/>
    </row>
    <row r="32">
      <c r="A32" s="842" t="s">
        <v>917</v>
      </c>
      <c r="K32" s="845" t="str">
        <f>SUM(K18,K23,K30)</f>
        <v>£162.00</v>
      </c>
      <c r="L32" s="549" t="str">
        <f>(K32/100)*20</f>
        <v>£32.40</v>
      </c>
      <c r="M32" s="848" t="str">
        <f>(L32+K32)</f>
        <v>£194.40</v>
      </c>
      <c r="N32" s="849"/>
      <c r="O32" s="849"/>
    </row>
  </sheetData>
  <mergeCells count="28">
    <mergeCell ref="A18:J18"/>
    <mergeCell ref="A30:J30"/>
    <mergeCell ref="A23:J23"/>
    <mergeCell ref="A24:O24"/>
    <mergeCell ref="A31:J31"/>
    <mergeCell ref="A32:J32"/>
    <mergeCell ref="A19:O19"/>
    <mergeCell ref="N11:O11"/>
    <mergeCell ref="N10:O10"/>
    <mergeCell ref="N3:O3"/>
    <mergeCell ref="N8:O8"/>
    <mergeCell ref="N9:O9"/>
    <mergeCell ref="N6:O6"/>
    <mergeCell ref="N4:O4"/>
    <mergeCell ref="B9:L9"/>
    <mergeCell ref="B10:L10"/>
    <mergeCell ref="A11:C11"/>
    <mergeCell ref="K11:L11"/>
    <mergeCell ref="H11:J11"/>
    <mergeCell ref="D11:G11"/>
    <mergeCell ref="A13:O13"/>
    <mergeCell ref="N2:O2"/>
    <mergeCell ref="B2:L2"/>
    <mergeCell ref="B3:L3"/>
    <mergeCell ref="A1:O1"/>
    <mergeCell ref="B6:L6"/>
    <mergeCell ref="B7:L7"/>
    <mergeCell ref="B8:L8"/>
  </mergeCells>
  <hyperlinks>
    <hyperlink r:id="rId2" ref="C14"/>
    <hyperlink r:id="rId3" ref="C15"/>
  </hyperlinks>
  <drawing r:id="rId4"/>
  <legacy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9.71"/>
    <col customWidth="1" min="2" max="2" width="43.86"/>
    <col customWidth="1" min="3" max="3" width="12.14"/>
    <col customWidth="1" min="5" max="5" width="22.86"/>
    <col customWidth="1" min="6" max="6" width="23.0"/>
    <col customWidth="1" min="7" max="7" width="32.14"/>
    <col customWidth="1" min="15" max="15" width="16.29"/>
  </cols>
  <sheetData>
    <row r="1">
      <c r="A1" s="266"/>
      <c r="B1" s="856"/>
      <c r="D1" s="858"/>
      <c r="E1" s="858"/>
      <c r="F1" s="858"/>
    </row>
    <row r="2">
      <c r="A2" s="860" t="s">
        <v>17</v>
      </c>
      <c r="B2" s="862" t="s">
        <v>928</v>
      </c>
      <c r="C2" s="860" t="s">
        <v>929</v>
      </c>
      <c r="D2" s="864" t="s">
        <v>930</v>
      </c>
      <c r="E2" s="864" t="s">
        <v>932</v>
      </c>
      <c r="F2" s="864" t="s">
        <v>933</v>
      </c>
      <c r="G2" s="866" t="s">
        <v>22</v>
      </c>
    </row>
    <row r="3">
      <c r="A3" s="244"/>
      <c r="B3" s="856"/>
      <c r="D3" s="609" t="s">
        <v>510</v>
      </c>
      <c r="E3" s="609" t="s">
        <v>934</v>
      </c>
      <c r="F3" s="609" t="s">
        <v>935</v>
      </c>
    </row>
    <row r="4">
      <c r="A4" s="266" t="s">
        <v>936</v>
      </c>
      <c r="B4" s="868" t="s">
        <v>937</v>
      </c>
      <c r="D4" s="858"/>
      <c r="E4" s="858"/>
      <c r="F4" s="858"/>
    </row>
    <row r="5">
      <c r="B5" s="658" t="s">
        <v>938</v>
      </c>
      <c r="C5" s="244"/>
      <c r="D5" s="609">
        <v>19.0</v>
      </c>
      <c r="E5" s="609" t="s">
        <v>267</v>
      </c>
      <c r="F5" s="870" t="s">
        <v>267</v>
      </c>
    </row>
    <row r="6">
      <c r="B6" s="658" t="s">
        <v>939</v>
      </c>
      <c r="C6" s="244"/>
      <c r="D6" s="609">
        <v>32.0</v>
      </c>
      <c r="E6" s="609" t="s">
        <v>267</v>
      </c>
      <c r="F6" s="870" t="s">
        <v>267</v>
      </c>
    </row>
    <row r="7">
      <c r="B7" s="658" t="s">
        <v>940</v>
      </c>
      <c r="C7" s="244"/>
      <c r="D7" s="609">
        <v>75.0</v>
      </c>
      <c r="E7" s="609" t="s">
        <v>267</v>
      </c>
      <c r="F7" s="870" t="s">
        <v>267</v>
      </c>
    </row>
    <row r="8">
      <c r="B8" s="658" t="s">
        <v>439</v>
      </c>
      <c r="C8" s="244"/>
      <c r="D8" s="609" t="s">
        <v>267</v>
      </c>
      <c r="E8" s="609" t="s">
        <v>267</v>
      </c>
      <c r="F8" s="870" t="s">
        <v>267</v>
      </c>
    </row>
    <row r="9">
      <c r="A9" s="40"/>
      <c r="B9" s="658" t="s">
        <v>941</v>
      </c>
      <c r="C9" s="244"/>
      <c r="D9" s="609">
        <v>18.0</v>
      </c>
      <c r="E9" s="609">
        <v>0.14</v>
      </c>
      <c r="F9" s="873" t="str">
        <f t="shared" ref="F9:F10" si="1">(D9/1000)/E9</f>
        <v>0.13</v>
      </c>
    </row>
    <row r="10">
      <c r="B10" s="658" t="s">
        <v>943</v>
      </c>
      <c r="C10" s="244"/>
      <c r="D10" s="609">
        <v>264.0</v>
      </c>
      <c r="E10" s="609">
        <v>0.04</v>
      </c>
      <c r="F10" s="873" t="str">
        <f t="shared" si="1"/>
        <v>6.60</v>
      </c>
    </row>
    <row r="11">
      <c r="B11" s="658" t="s">
        <v>944</v>
      </c>
      <c r="C11" s="244"/>
      <c r="D11" s="609" t="s">
        <v>267</v>
      </c>
      <c r="E11" s="609" t="s">
        <v>267</v>
      </c>
      <c r="F11" s="870" t="s">
        <v>267</v>
      </c>
    </row>
    <row r="12">
      <c r="A12" s="40"/>
      <c r="B12" s="658" t="s">
        <v>941</v>
      </c>
      <c r="C12" s="244"/>
      <c r="D12" s="609">
        <v>18.0</v>
      </c>
      <c r="E12" s="609">
        <v>0.14</v>
      </c>
      <c r="F12" s="873" t="str">
        <f>(D12/1000)/E12</f>
        <v>0.13</v>
      </c>
    </row>
    <row r="13">
      <c r="B13" s="868" t="s">
        <v>945</v>
      </c>
      <c r="D13" s="858"/>
      <c r="E13" s="858"/>
      <c r="F13" s="858"/>
    </row>
    <row r="14">
      <c r="B14" s="856"/>
      <c r="D14" s="858"/>
      <c r="E14" s="876" t="s">
        <v>947</v>
      </c>
      <c r="F14" s="878" t="str">
        <f>1/sum(F9:F12)</f>
        <v>0.146</v>
      </c>
    </row>
    <row r="15">
      <c r="B15" s="856"/>
      <c r="D15" s="858"/>
      <c r="E15" s="858"/>
      <c r="F15" s="858"/>
    </row>
    <row r="16">
      <c r="A16" s="266" t="s">
        <v>950</v>
      </c>
      <c r="B16" s="868" t="s">
        <v>937</v>
      </c>
      <c r="D16" s="858"/>
      <c r="E16" s="858"/>
      <c r="F16" s="858"/>
    </row>
    <row r="17">
      <c r="B17" s="658" t="s">
        <v>938</v>
      </c>
      <c r="C17" s="244"/>
      <c r="D17" s="609">
        <v>19.0</v>
      </c>
      <c r="E17" s="609" t="s">
        <v>267</v>
      </c>
      <c r="F17" s="870" t="s">
        <v>267</v>
      </c>
    </row>
    <row r="18">
      <c r="A18" s="40"/>
      <c r="B18" s="658" t="s">
        <v>439</v>
      </c>
      <c r="C18" s="244"/>
      <c r="D18" s="609" t="s">
        <v>267</v>
      </c>
      <c r="E18" s="609" t="s">
        <v>267</v>
      </c>
      <c r="F18" s="870" t="s">
        <v>267</v>
      </c>
    </row>
    <row r="19">
      <c r="B19" s="658" t="s">
        <v>941</v>
      </c>
      <c r="C19" s="244"/>
      <c r="D19" s="609">
        <v>18.0</v>
      </c>
      <c r="E19" s="609">
        <v>0.14</v>
      </c>
      <c r="F19" s="873" t="str">
        <f t="shared" ref="F19:F20" si="2">(D19/1000)/E19</f>
        <v>0.13</v>
      </c>
    </row>
    <row r="20">
      <c r="B20" s="658" t="s">
        <v>943</v>
      </c>
      <c r="C20" s="244"/>
      <c r="D20" s="609">
        <v>264.0</v>
      </c>
      <c r="E20" s="609">
        <v>0.04</v>
      </c>
      <c r="F20" s="873" t="str">
        <f t="shared" si="2"/>
        <v>6.60</v>
      </c>
    </row>
    <row r="21">
      <c r="B21" s="658" t="s">
        <v>944</v>
      </c>
      <c r="C21" s="244"/>
      <c r="D21" s="609" t="s">
        <v>267</v>
      </c>
      <c r="E21" s="609" t="s">
        <v>267</v>
      </c>
      <c r="F21" s="870" t="s">
        <v>267</v>
      </c>
    </row>
    <row r="22">
      <c r="A22" s="40"/>
      <c r="B22" s="658" t="s">
        <v>941</v>
      </c>
      <c r="C22" s="244"/>
      <c r="D22" s="609">
        <v>18.0</v>
      </c>
      <c r="E22" s="609">
        <v>0.14</v>
      </c>
      <c r="F22" s="873" t="str">
        <f>(D22/1000)/E22</f>
        <v>0.13</v>
      </c>
    </row>
    <row r="23">
      <c r="B23" s="868" t="s">
        <v>945</v>
      </c>
      <c r="D23" s="858"/>
      <c r="E23" s="858"/>
      <c r="F23" s="858"/>
    </row>
    <row r="24">
      <c r="B24" s="856"/>
      <c r="D24" s="858"/>
      <c r="E24" s="876" t="s">
        <v>947</v>
      </c>
      <c r="F24" s="878" t="str">
        <f>1/sum(F19:F22)</f>
        <v>0.146</v>
      </c>
    </row>
    <row r="25">
      <c r="B25" s="856"/>
      <c r="D25" s="858"/>
      <c r="E25" s="858"/>
      <c r="F25" s="858"/>
    </row>
    <row r="26">
      <c r="A26" s="266" t="s">
        <v>956</v>
      </c>
      <c r="B26" s="868" t="s">
        <v>937</v>
      </c>
      <c r="C26" s="244"/>
      <c r="D26" s="609"/>
      <c r="E26" s="609"/>
      <c r="F26" s="870"/>
    </row>
    <row r="27">
      <c r="B27" s="658" t="s">
        <v>439</v>
      </c>
      <c r="C27" s="244"/>
      <c r="D27" s="609" t="s">
        <v>267</v>
      </c>
      <c r="E27" s="609" t="s">
        <v>267</v>
      </c>
      <c r="F27" s="870" t="s">
        <v>267</v>
      </c>
    </row>
    <row r="28">
      <c r="A28" s="40"/>
      <c r="B28" s="658" t="s">
        <v>941</v>
      </c>
      <c r="C28" s="244"/>
      <c r="D28" s="609">
        <v>12.0</v>
      </c>
      <c r="E28" s="609">
        <v>0.14</v>
      </c>
      <c r="F28" s="873" t="str">
        <f t="shared" ref="F28:F29" si="3">(D28/1000)/E28</f>
        <v>0.09</v>
      </c>
    </row>
    <row r="29">
      <c r="B29" s="658" t="s">
        <v>943</v>
      </c>
      <c r="C29" s="244"/>
      <c r="D29" s="609">
        <v>264.0</v>
      </c>
      <c r="E29" s="609">
        <v>0.04</v>
      </c>
      <c r="F29" s="873" t="str">
        <f t="shared" si="3"/>
        <v>6.60</v>
      </c>
    </row>
    <row r="30">
      <c r="B30" s="658" t="s">
        <v>944</v>
      </c>
      <c r="C30" s="244"/>
      <c r="D30" s="609" t="s">
        <v>267</v>
      </c>
      <c r="E30" s="609" t="s">
        <v>267</v>
      </c>
      <c r="F30" s="870" t="s">
        <v>267</v>
      </c>
    </row>
    <row r="31">
      <c r="B31" s="658" t="s">
        <v>941</v>
      </c>
      <c r="C31" s="244"/>
      <c r="D31" s="609">
        <v>18.0</v>
      </c>
      <c r="E31" s="609">
        <v>0.14</v>
      </c>
      <c r="F31" s="873" t="str">
        <f t="shared" ref="F31:F32" si="4">(D31/1000)/E31</f>
        <v>0.13</v>
      </c>
    </row>
    <row r="32">
      <c r="B32" s="658" t="s">
        <v>941</v>
      </c>
      <c r="C32" s="244"/>
      <c r="D32" s="609">
        <v>18.0</v>
      </c>
      <c r="E32" s="609">
        <v>0.14</v>
      </c>
      <c r="F32" s="873" t="str">
        <f t="shared" si="4"/>
        <v>0.13</v>
      </c>
    </row>
    <row r="33">
      <c r="B33" s="868" t="s">
        <v>945</v>
      </c>
      <c r="D33" s="858"/>
      <c r="E33" s="858"/>
      <c r="F33" s="858"/>
    </row>
    <row r="34">
      <c r="B34" s="856"/>
      <c r="D34" s="858"/>
      <c r="E34" s="876" t="s">
        <v>947</v>
      </c>
      <c r="F34" s="878" t="str">
        <f>1/sum(F28:F32)</f>
        <v>0.144</v>
      </c>
    </row>
    <row r="35">
      <c r="B35" s="868"/>
      <c r="D35" s="858"/>
      <c r="E35" s="858"/>
      <c r="F35" s="858"/>
    </row>
    <row r="36">
      <c r="B36" s="868"/>
      <c r="D36" s="858"/>
      <c r="E36" s="858"/>
      <c r="F36" s="858"/>
    </row>
    <row r="37">
      <c r="A37" s="266" t="s">
        <v>968</v>
      </c>
      <c r="B37" s="896" t="s">
        <v>197</v>
      </c>
      <c r="C37" s="244"/>
      <c r="D37" s="609">
        <v>50.0</v>
      </c>
      <c r="E37" s="876" t="s">
        <v>947</v>
      </c>
      <c r="F37" s="898">
        <v>0.89</v>
      </c>
      <c r="G37" s="244" t="s">
        <v>971</v>
      </c>
    </row>
    <row r="38">
      <c r="B38" s="868"/>
      <c r="D38" s="858"/>
      <c r="M38" s="244" t="s">
        <v>972</v>
      </c>
    </row>
    <row r="39">
      <c r="B39" s="856"/>
      <c r="D39" s="858"/>
      <c r="E39" s="858"/>
      <c r="F39" s="858"/>
    </row>
    <row r="40">
      <c r="B40" s="868"/>
      <c r="D40" s="858"/>
      <c r="E40" s="858"/>
      <c r="F40" s="858"/>
    </row>
    <row r="41">
      <c r="A41" s="266" t="s">
        <v>973</v>
      </c>
      <c r="B41" s="702" t="s">
        <v>974</v>
      </c>
      <c r="C41" s="244"/>
      <c r="D41" s="609" t="s">
        <v>267</v>
      </c>
      <c r="E41" s="876" t="s">
        <v>947</v>
      </c>
      <c r="F41" s="898">
        <v>0.93</v>
      </c>
      <c r="G41" s="244" t="s">
        <v>975</v>
      </c>
    </row>
    <row r="42">
      <c r="B42" s="868"/>
      <c r="D42" s="858"/>
    </row>
    <row r="43">
      <c r="B43" s="856"/>
      <c r="D43" s="858"/>
      <c r="E43" s="858"/>
      <c r="F43" s="858"/>
    </row>
    <row r="44">
      <c r="B44" s="856"/>
      <c r="D44" s="858"/>
      <c r="E44" s="858"/>
      <c r="F44" s="858"/>
    </row>
    <row r="45">
      <c r="B45" s="868"/>
      <c r="D45" s="858"/>
      <c r="E45" s="858"/>
      <c r="F45" s="858"/>
    </row>
    <row r="46">
      <c r="A46" s="266" t="s">
        <v>976</v>
      </c>
      <c r="B46" s="702" t="s">
        <v>974</v>
      </c>
      <c r="C46" s="244"/>
      <c r="D46" s="609" t="s">
        <v>267</v>
      </c>
      <c r="E46" s="876" t="s">
        <v>947</v>
      </c>
      <c r="F46" s="898">
        <v>0.72</v>
      </c>
      <c r="G46" s="244" t="s">
        <v>977</v>
      </c>
    </row>
    <row r="47">
      <c r="B47" s="868"/>
      <c r="D47" s="858"/>
    </row>
    <row r="48">
      <c r="B48" s="856"/>
      <c r="D48" s="858"/>
      <c r="E48" s="858"/>
      <c r="F48" s="858"/>
    </row>
    <row r="49">
      <c r="B49" s="868"/>
      <c r="D49" s="858"/>
      <c r="E49" s="858"/>
      <c r="F49" s="858"/>
    </row>
    <row r="50">
      <c r="A50" s="266" t="s">
        <v>978</v>
      </c>
      <c r="B50" s="702" t="s">
        <v>979</v>
      </c>
      <c r="C50" s="244"/>
      <c r="D50" s="609" t="s">
        <v>267</v>
      </c>
      <c r="E50" s="876" t="s">
        <v>947</v>
      </c>
      <c r="F50" s="898">
        <v>1.31</v>
      </c>
      <c r="G50" s="244" t="s">
        <v>980</v>
      </c>
    </row>
    <row r="51">
      <c r="B51" s="868"/>
      <c r="D51" s="858"/>
    </row>
    <row r="52">
      <c r="B52" s="868"/>
      <c r="D52" s="858"/>
      <c r="E52" s="858"/>
      <c r="F52" s="858"/>
    </row>
    <row r="53">
      <c r="B53" s="868"/>
      <c r="D53" s="858"/>
      <c r="E53" s="858"/>
      <c r="F53" s="858"/>
    </row>
    <row r="54">
      <c r="A54" s="266" t="s">
        <v>982</v>
      </c>
      <c r="B54" s="896" t="s">
        <v>983</v>
      </c>
      <c r="C54" s="244"/>
      <c r="D54" s="609" t="s">
        <v>267</v>
      </c>
      <c r="E54" s="876" t="s">
        <v>947</v>
      </c>
      <c r="F54" s="898">
        <v>0.83</v>
      </c>
      <c r="G54" s="244" t="s">
        <v>975</v>
      </c>
    </row>
    <row r="55">
      <c r="A55" s="266"/>
      <c r="B55" s="896"/>
      <c r="C55" s="244"/>
      <c r="D55" s="609"/>
      <c r="E55" s="902"/>
      <c r="F55" s="903"/>
      <c r="G55" s="244"/>
    </row>
    <row r="56">
      <c r="A56" s="266"/>
      <c r="B56" s="896"/>
      <c r="C56" s="244"/>
      <c r="D56" s="609"/>
      <c r="E56" s="902"/>
      <c r="F56" s="903"/>
      <c r="G56" s="244"/>
    </row>
    <row r="57">
      <c r="A57" s="266"/>
      <c r="B57" s="896"/>
      <c r="C57" s="244"/>
      <c r="D57" s="609"/>
      <c r="E57" s="902"/>
      <c r="F57" s="903"/>
      <c r="G57" s="244"/>
    </row>
    <row r="58">
      <c r="A58" s="266"/>
      <c r="B58" s="896"/>
      <c r="C58" s="244"/>
      <c r="D58" s="609"/>
      <c r="E58" s="902"/>
      <c r="F58" s="903"/>
      <c r="G58" s="244"/>
    </row>
    <row r="59">
      <c r="A59" s="266"/>
      <c r="B59" s="896"/>
      <c r="C59" s="244"/>
      <c r="D59" s="609"/>
      <c r="E59" s="902"/>
      <c r="F59" s="903"/>
      <c r="G59" s="244"/>
    </row>
    <row r="60">
      <c r="B60" s="868"/>
      <c r="D60" s="858"/>
    </row>
    <row r="61">
      <c r="B61" s="856"/>
      <c r="D61" s="858"/>
      <c r="E61" s="858"/>
      <c r="F61" s="858"/>
    </row>
    <row r="62">
      <c r="B62" s="856"/>
      <c r="D62" s="858"/>
      <c r="E62" s="858"/>
      <c r="F62" s="858"/>
    </row>
    <row r="63">
      <c r="B63" s="856"/>
      <c r="D63" s="858"/>
      <c r="E63" s="858"/>
      <c r="F63" s="858"/>
    </row>
    <row r="64">
      <c r="B64" s="856"/>
      <c r="D64" s="858"/>
      <c r="E64" s="858"/>
      <c r="F64" s="858"/>
    </row>
    <row r="65">
      <c r="B65" s="856"/>
      <c r="D65" s="858"/>
      <c r="E65" s="858"/>
      <c r="F65" s="858"/>
    </row>
    <row r="66">
      <c r="B66" s="856"/>
      <c r="D66" s="858"/>
      <c r="E66" s="858"/>
      <c r="F66" s="858"/>
    </row>
    <row r="67">
      <c r="B67" s="856"/>
      <c r="D67" s="858"/>
      <c r="E67" s="858"/>
      <c r="F67" s="858"/>
    </row>
    <row r="68">
      <c r="B68" s="856"/>
      <c r="D68" s="858"/>
      <c r="E68" s="858"/>
      <c r="F68" s="858"/>
    </row>
    <row r="69">
      <c r="B69" s="856"/>
      <c r="D69" s="858"/>
      <c r="E69" s="858"/>
      <c r="F69" s="858"/>
    </row>
    <row r="70">
      <c r="B70" s="856"/>
      <c r="D70" s="858"/>
      <c r="E70" s="858"/>
      <c r="F70" s="858"/>
    </row>
    <row r="71">
      <c r="B71" s="856"/>
      <c r="D71" s="858"/>
      <c r="E71" s="858"/>
      <c r="F71" s="858"/>
    </row>
    <row r="72">
      <c r="B72" s="856"/>
      <c r="D72" s="858"/>
      <c r="E72" s="858"/>
      <c r="F72" s="858"/>
    </row>
    <row r="73">
      <c r="B73" s="856"/>
      <c r="D73" s="858"/>
      <c r="E73" s="858"/>
      <c r="F73" s="858"/>
    </row>
    <row r="74">
      <c r="B74" s="856"/>
      <c r="D74" s="858"/>
      <c r="E74" s="858"/>
      <c r="F74" s="858"/>
    </row>
    <row r="75">
      <c r="B75" s="856"/>
      <c r="D75" s="858"/>
      <c r="E75" s="858"/>
      <c r="F75" s="858"/>
    </row>
    <row r="76">
      <c r="B76" s="856"/>
      <c r="D76" s="858"/>
      <c r="E76" s="858"/>
      <c r="F76" s="858"/>
    </row>
    <row r="77">
      <c r="B77" s="856"/>
      <c r="D77" s="858"/>
      <c r="E77" s="858"/>
      <c r="F77" s="858"/>
    </row>
    <row r="78">
      <c r="B78" s="856"/>
      <c r="D78" s="858"/>
      <c r="E78" s="858"/>
      <c r="F78" s="858"/>
    </row>
    <row r="79">
      <c r="B79" s="856"/>
      <c r="D79" s="858"/>
      <c r="E79" s="858"/>
      <c r="F79" s="858"/>
    </row>
    <row r="80">
      <c r="B80" s="856"/>
      <c r="D80" s="858"/>
      <c r="E80" s="858"/>
      <c r="F80" s="858"/>
    </row>
    <row r="81">
      <c r="B81" s="856"/>
      <c r="D81" s="858"/>
      <c r="E81" s="858"/>
      <c r="F81" s="858"/>
    </row>
    <row r="82">
      <c r="B82" s="856"/>
      <c r="D82" s="858"/>
      <c r="E82" s="858"/>
      <c r="F82" s="858"/>
    </row>
    <row r="83">
      <c r="B83" s="856"/>
      <c r="D83" s="858"/>
      <c r="E83" s="858"/>
      <c r="F83" s="858"/>
    </row>
    <row r="84">
      <c r="B84" s="856"/>
      <c r="D84" s="858"/>
      <c r="E84" s="858"/>
      <c r="F84" s="858"/>
    </row>
    <row r="85">
      <c r="B85" s="856"/>
      <c r="D85" s="858"/>
      <c r="E85" s="858"/>
      <c r="F85" s="858"/>
    </row>
    <row r="86">
      <c r="B86" s="856"/>
      <c r="D86" s="858"/>
      <c r="E86" s="858"/>
      <c r="F86" s="858"/>
    </row>
    <row r="87">
      <c r="B87" s="856"/>
      <c r="D87" s="858"/>
      <c r="E87" s="858"/>
      <c r="F87" s="858"/>
    </row>
    <row r="88">
      <c r="B88" s="856"/>
      <c r="D88" s="858"/>
      <c r="E88" s="858"/>
      <c r="F88" s="858"/>
    </row>
    <row r="89">
      <c r="B89" s="856"/>
      <c r="D89" s="858"/>
      <c r="E89" s="858"/>
      <c r="F89" s="858"/>
    </row>
    <row r="90">
      <c r="B90" s="856"/>
      <c r="D90" s="858"/>
      <c r="E90" s="858"/>
      <c r="F90" s="858"/>
    </row>
    <row r="91">
      <c r="B91" s="856"/>
      <c r="D91" s="858"/>
      <c r="E91" s="858"/>
      <c r="F91" s="858"/>
    </row>
    <row r="92">
      <c r="B92" s="856"/>
      <c r="D92" s="858"/>
      <c r="E92" s="858"/>
      <c r="F92" s="858"/>
    </row>
    <row r="93">
      <c r="B93" s="856"/>
      <c r="D93" s="858"/>
      <c r="E93" s="858"/>
      <c r="F93" s="858"/>
    </row>
    <row r="94">
      <c r="B94" s="856"/>
      <c r="D94" s="858"/>
      <c r="E94" s="858"/>
      <c r="F94" s="858"/>
    </row>
    <row r="95">
      <c r="B95" s="856"/>
      <c r="D95" s="858"/>
      <c r="E95" s="858"/>
      <c r="F95" s="858"/>
    </row>
    <row r="96">
      <c r="B96" s="856"/>
      <c r="D96" s="858"/>
      <c r="E96" s="858"/>
      <c r="F96" s="858"/>
    </row>
    <row r="97">
      <c r="B97" s="856"/>
      <c r="D97" s="858"/>
      <c r="E97" s="858"/>
      <c r="F97" s="858"/>
    </row>
    <row r="98">
      <c r="B98" s="856"/>
      <c r="D98" s="858"/>
      <c r="E98" s="858"/>
      <c r="F98" s="858"/>
    </row>
    <row r="99">
      <c r="B99" s="856"/>
      <c r="D99" s="858"/>
      <c r="E99" s="858"/>
      <c r="F99" s="858"/>
    </row>
    <row r="100">
      <c r="B100" s="856"/>
      <c r="D100" s="858"/>
      <c r="E100" s="858"/>
      <c r="F100" s="858"/>
    </row>
    <row r="101">
      <c r="B101" s="856"/>
      <c r="D101" s="858"/>
      <c r="E101" s="858"/>
      <c r="F101" s="858"/>
    </row>
    <row r="102">
      <c r="B102" s="856"/>
      <c r="D102" s="858"/>
      <c r="E102" s="858"/>
      <c r="F102" s="858"/>
    </row>
    <row r="103">
      <c r="B103" s="856"/>
      <c r="D103" s="858"/>
      <c r="E103" s="858"/>
      <c r="F103" s="858"/>
    </row>
    <row r="104">
      <c r="B104" s="856"/>
      <c r="D104" s="858"/>
      <c r="E104" s="858"/>
      <c r="F104" s="858"/>
    </row>
    <row r="105">
      <c r="B105" s="856"/>
      <c r="D105" s="858"/>
      <c r="E105" s="858"/>
      <c r="F105" s="858"/>
    </row>
    <row r="106">
      <c r="B106" s="856"/>
      <c r="D106" s="858"/>
      <c r="E106" s="858"/>
      <c r="F106" s="858"/>
    </row>
    <row r="107">
      <c r="B107" s="856"/>
      <c r="D107" s="858"/>
      <c r="E107" s="858"/>
      <c r="F107" s="858"/>
    </row>
    <row r="108">
      <c r="B108" s="856"/>
      <c r="D108" s="858"/>
      <c r="E108" s="858"/>
      <c r="F108" s="858"/>
    </row>
    <row r="109">
      <c r="B109" s="856"/>
      <c r="D109" s="858"/>
      <c r="E109" s="858"/>
      <c r="F109" s="858"/>
    </row>
    <row r="110">
      <c r="B110" s="856"/>
      <c r="D110" s="858"/>
      <c r="E110" s="858"/>
      <c r="F110" s="858"/>
    </row>
    <row r="111">
      <c r="B111" s="856"/>
      <c r="D111" s="858"/>
      <c r="E111" s="858"/>
      <c r="F111" s="858"/>
    </row>
    <row r="112">
      <c r="B112" s="856"/>
      <c r="D112" s="858"/>
      <c r="E112" s="858"/>
      <c r="F112" s="858"/>
    </row>
    <row r="113">
      <c r="B113" s="856"/>
      <c r="D113" s="858"/>
      <c r="E113" s="858"/>
      <c r="F113" s="858"/>
    </row>
    <row r="114">
      <c r="B114" s="856"/>
      <c r="D114" s="858"/>
      <c r="E114" s="858"/>
      <c r="F114" s="858"/>
    </row>
    <row r="115">
      <c r="B115" s="856"/>
      <c r="D115" s="858"/>
      <c r="E115" s="858"/>
      <c r="F115" s="858"/>
    </row>
    <row r="116">
      <c r="B116" s="856"/>
      <c r="D116" s="858"/>
      <c r="E116" s="858"/>
      <c r="F116" s="858"/>
    </row>
    <row r="117">
      <c r="B117" s="856"/>
      <c r="D117" s="858"/>
      <c r="E117" s="858"/>
      <c r="F117" s="858"/>
    </row>
    <row r="118">
      <c r="B118" s="856"/>
      <c r="D118" s="858"/>
      <c r="E118" s="858"/>
      <c r="F118" s="858"/>
    </row>
    <row r="119">
      <c r="B119" s="856"/>
      <c r="D119" s="858"/>
      <c r="E119" s="858"/>
      <c r="F119" s="858"/>
    </row>
    <row r="120">
      <c r="B120" s="856"/>
      <c r="D120" s="858"/>
      <c r="E120" s="858"/>
      <c r="F120" s="858"/>
    </row>
    <row r="121">
      <c r="B121" s="856"/>
      <c r="D121" s="858"/>
      <c r="E121" s="858"/>
      <c r="F121" s="858"/>
    </row>
    <row r="122">
      <c r="B122" s="856"/>
      <c r="D122" s="858"/>
      <c r="E122" s="858"/>
      <c r="F122" s="858"/>
    </row>
    <row r="123">
      <c r="B123" s="856"/>
      <c r="D123" s="858"/>
      <c r="E123" s="858"/>
      <c r="F123" s="858"/>
    </row>
    <row r="124">
      <c r="B124" s="856"/>
      <c r="D124" s="858"/>
      <c r="E124" s="858"/>
      <c r="F124" s="858"/>
    </row>
    <row r="125">
      <c r="B125" s="856"/>
      <c r="D125" s="858"/>
      <c r="E125" s="858"/>
      <c r="F125" s="858"/>
    </row>
    <row r="126">
      <c r="B126" s="856"/>
      <c r="D126" s="858"/>
      <c r="E126" s="858"/>
      <c r="F126" s="858"/>
    </row>
    <row r="127">
      <c r="B127" s="856"/>
      <c r="D127" s="858"/>
      <c r="E127" s="858"/>
      <c r="F127" s="858"/>
    </row>
    <row r="128">
      <c r="B128" s="856"/>
      <c r="D128" s="858"/>
      <c r="E128" s="858"/>
      <c r="F128" s="858"/>
    </row>
    <row r="129">
      <c r="B129" s="856"/>
      <c r="D129" s="858"/>
      <c r="E129" s="858"/>
      <c r="F129" s="858"/>
    </row>
    <row r="130">
      <c r="B130" s="856"/>
      <c r="D130" s="858"/>
      <c r="E130" s="858"/>
      <c r="F130" s="858"/>
    </row>
    <row r="131">
      <c r="B131" s="856"/>
      <c r="D131" s="858"/>
      <c r="E131" s="858"/>
      <c r="F131" s="858"/>
    </row>
    <row r="132">
      <c r="B132" s="856"/>
      <c r="D132" s="858"/>
      <c r="E132" s="858"/>
      <c r="F132" s="858"/>
    </row>
    <row r="133">
      <c r="B133" s="856"/>
      <c r="D133" s="858"/>
      <c r="E133" s="858"/>
      <c r="F133" s="858"/>
    </row>
    <row r="134">
      <c r="B134" s="856"/>
      <c r="D134" s="858"/>
      <c r="E134" s="858"/>
      <c r="F134" s="858"/>
    </row>
    <row r="135">
      <c r="B135" s="856"/>
      <c r="D135" s="858"/>
      <c r="E135" s="858"/>
      <c r="F135" s="858"/>
    </row>
    <row r="136">
      <c r="B136" s="856"/>
      <c r="D136" s="858"/>
      <c r="E136" s="858"/>
      <c r="F136" s="858"/>
    </row>
    <row r="137">
      <c r="B137" s="856"/>
      <c r="D137" s="858"/>
      <c r="E137" s="858"/>
      <c r="F137" s="858"/>
    </row>
    <row r="138">
      <c r="B138" s="856"/>
      <c r="D138" s="858"/>
      <c r="E138" s="858"/>
      <c r="F138" s="858"/>
    </row>
    <row r="139">
      <c r="B139" s="856"/>
      <c r="D139" s="858"/>
      <c r="E139" s="858"/>
      <c r="F139" s="858"/>
    </row>
    <row r="140">
      <c r="B140" s="856"/>
      <c r="D140" s="858"/>
      <c r="E140" s="858"/>
      <c r="F140" s="858"/>
    </row>
    <row r="141">
      <c r="B141" s="856"/>
      <c r="D141" s="858"/>
      <c r="E141" s="858"/>
      <c r="F141" s="858"/>
    </row>
    <row r="142">
      <c r="B142" s="856"/>
      <c r="D142" s="858"/>
      <c r="E142" s="858"/>
      <c r="F142" s="858"/>
    </row>
    <row r="143">
      <c r="B143" s="856"/>
      <c r="D143" s="858"/>
      <c r="E143" s="858"/>
      <c r="F143" s="858"/>
    </row>
    <row r="144">
      <c r="B144" s="856"/>
      <c r="D144" s="858"/>
      <c r="E144" s="858"/>
      <c r="F144" s="858"/>
    </row>
    <row r="145">
      <c r="B145" s="856"/>
      <c r="D145" s="858"/>
      <c r="E145" s="858"/>
      <c r="F145" s="858"/>
    </row>
    <row r="146">
      <c r="B146" s="856"/>
      <c r="D146" s="858"/>
      <c r="E146" s="858"/>
      <c r="F146" s="858"/>
    </row>
    <row r="147">
      <c r="B147" s="856"/>
      <c r="D147" s="858"/>
      <c r="E147" s="858"/>
      <c r="F147" s="858"/>
    </row>
    <row r="148">
      <c r="B148" s="856"/>
      <c r="D148" s="858"/>
      <c r="E148" s="858"/>
      <c r="F148" s="858"/>
    </row>
    <row r="149">
      <c r="B149" s="856"/>
      <c r="D149" s="858"/>
      <c r="E149" s="858"/>
      <c r="F149" s="858"/>
    </row>
    <row r="150">
      <c r="B150" s="856"/>
      <c r="D150" s="858"/>
      <c r="E150" s="858"/>
      <c r="F150" s="858"/>
    </row>
    <row r="151">
      <c r="B151" s="856"/>
      <c r="D151" s="858"/>
      <c r="E151" s="858"/>
      <c r="F151" s="858"/>
    </row>
    <row r="152">
      <c r="B152" s="856"/>
      <c r="D152" s="858"/>
      <c r="E152" s="858"/>
      <c r="F152" s="858"/>
    </row>
    <row r="153">
      <c r="B153" s="856"/>
      <c r="D153" s="858"/>
      <c r="E153" s="858"/>
      <c r="F153" s="858"/>
    </row>
    <row r="154">
      <c r="B154" s="856"/>
      <c r="D154" s="858"/>
      <c r="E154" s="858"/>
      <c r="F154" s="858"/>
    </row>
    <row r="155">
      <c r="B155" s="856"/>
      <c r="D155" s="858"/>
      <c r="E155" s="858"/>
      <c r="F155" s="858"/>
    </row>
    <row r="156">
      <c r="B156" s="856"/>
      <c r="D156" s="858"/>
      <c r="E156" s="858"/>
      <c r="F156" s="858"/>
    </row>
    <row r="157">
      <c r="B157" s="856"/>
      <c r="D157" s="858"/>
      <c r="E157" s="858"/>
      <c r="F157" s="858"/>
    </row>
    <row r="158">
      <c r="B158" s="856"/>
      <c r="D158" s="858"/>
      <c r="E158" s="858"/>
      <c r="F158" s="858"/>
    </row>
    <row r="159">
      <c r="B159" s="856"/>
      <c r="D159" s="858"/>
      <c r="E159" s="858"/>
      <c r="F159" s="858"/>
    </row>
    <row r="160">
      <c r="B160" s="856"/>
      <c r="D160" s="858"/>
      <c r="E160" s="858"/>
      <c r="F160" s="858"/>
    </row>
    <row r="161">
      <c r="B161" s="856"/>
      <c r="D161" s="858"/>
      <c r="E161" s="858"/>
      <c r="F161" s="858"/>
    </row>
    <row r="162">
      <c r="B162" s="856"/>
      <c r="D162" s="858"/>
      <c r="E162" s="858"/>
      <c r="F162" s="858"/>
    </row>
    <row r="163">
      <c r="B163" s="856"/>
      <c r="D163" s="858"/>
      <c r="E163" s="858"/>
      <c r="F163" s="858"/>
    </row>
    <row r="164">
      <c r="B164" s="856"/>
      <c r="D164" s="858"/>
      <c r="E164" s="858"/>
      <c r="F164" s="858"/>
    </row>
    <row r="165">
      <c r="B165" s="856"/>
      <c r="D165" s="858"/>
      <c r="E165" s="858"/>
      <c r="F165" s="858"/>
    </row>
    <row r="166">
      <c r="B166" s="856"/>
      <c r="D166" s="858"/>
      <c r="E166" s="858"/>
      <c r="F166" s="858"/>
    </row>
    <row r="167">
      <c r="B167" s="856"/>
      <c r="D167" s="858"/>
      <c r="E167" s="858"/>
      <c r="F167" s="858"/>
    </row>
    <row r="168">
      <c r="B168" s="856"/>
      <c r="D168" s="858"/>
      <c r="E168" s="858"/>
      <c r="F168" s="858"/>
    </row>
    <row r="169">
      <c r="B169" s="856"/>
      <c r="D169" s="858"/>
      <c r="E169" s="858"/>
      <c r="F169" s="858"/>
    </row>
    <row r="170">
      <c r="B170" s="856"/>
      <c r="D170" s="858"/>
      <c r="E170" s="858"/>
      <c r="F170" s="858"/>
    </row>
    <row r="171">
      <c r="B171" s="856"/>
      <c r="D171" s="858"/>
      <c r="E171" s="858"/>
      <c r="F171" s="858"/>
    </row>
    <row r="172">
      <c r="B172" s="856"/>
      <c r="D172" s="858"/>
      <c r="E172" s="858"/>
      <c r="F172" s="858"/>
    </row>
    <row r="173">
      <c r="B173" s="856"/>
      <c r="D173" s="858"/>
      <c r="E173" s="858"/>
      <c r="F173" s="858"/>
    </row>
    <row r="174">
      <c r="B174" s="856"/>
      <c r="D174" s="858"/>
      <c r="E174" s="858"/>
      <c r="F174" s="858"/>
    </row>
    <row r="175">
      <c r="B175" s="856"/>
      <c r="D175" s="858"/>
      <c r="E175" s="858"/>
      <c r="F175" s="858"/>
    </row>
    <row r="176">
      <c r="B176" s="856"/>
      <c r="D176" s="858"/>
      <c r="E176" s="858"/>
      <c r="F176" s="858"/>
    </row>
    <row r="177">
      <c r="B177" s="856"/>
      <c r="D177" s="858"/>
      <c r="E177" s="858"/>
      <c r="F177" s="858"/>
    </row>
    <row r="178">
      <c r="B178" s="856"/>
      <c r="D178" s="858"/>
      <c r="E178" s="858"/>
      <c r="F178" s="858"/>
    </row>
    <row r="179">
      <c r="B179" s="856"/>
      <c r="D179" s="858"/>
      <c r="E179" s="858"/>
      <c r="F179" s="858"/>
    </row>
    <row r="180">
      <c r="B180" s="856"/>
      <c r="D180" s="858"/>
      <c r="E180" s="858"/>
      <c r="F180" s="858"/>
    </row>
    <row r="181">
      <c r="B181" s="856"/>
      <c r="D181" s="858"/>
      <c r="E181" s="858"/>
      <c r="F181" s="858"/>
    </row>
    <row r="182">
      <c r="B182" s="856"/>
      <c r="D182" s="858"/>
      <c r="E182" s="858"/>
      <c r="F182" s="858"/>
    </row>
    <row r="183">
      <c r="B183" s="856"/>
      <c r="D183" s="858"/>
      <c r="E183" s="858"/>
      <c r="F183" s="858"/>
    </row>
    <row r="184">
      <c r="B184" s="856"/>
      <c r="D184" s="858"/>
      <c r="E184" s="858"/>
      <c r="F184" s="858"/>
    </row>
    <row r="185">
      <c r="B185" s="856"/>
      <c r="D185" s="858"/>
      <c r="E185" s="858"/>
      <c r="F185" s="858"/>
    </row>
    <row r="186">
      <c r="B186" s="856"/>
      <c r="D186" s="858"/>
      <c r="E186" s="858"/>
      <c r="F186" s="858"/>
    </row>
    <row r="187">
      <c r="B187" s="856"/>
      <c r="D187" s="858"/>
      <c r="E187" s="858"/>
      <c r="F187" s="858"/>
    </row>
    <row r="188">
      <c r="B188" s="856"/>
      <c r="D188" s="858"/>
      <c r="E188" s="858"/>
      <c r="F188" s="858"/>
    </row>
    <row r="189">
      <c r="B189" s="856"/>
      <c r="D189" s="858"/>
      <c r="E189" s="858"/>
      <c r="F189" s="858"/>
    </row>
    <row r="190">
      <c r="B190" s="856"/>
      <c r="D190" s="858"/>
      <c r="E190" s="858"/>
      <c r="F190" s="858"/>
    </row>
    <row r="191">
      <c r="B191" s="856"/>
      <c r="D191" s="858"/>
      <c r="E191" s="858"/>
      <c r="F191" s="858"/>
    </row>
    <row r="192">
      <c r="B192" s="856"/>
      <c r="D192" s="858"/>
      <c r="E192" s="858"/>
      <c r="F192" s="858"/>
    </row>
    <row r="193">
      <c r="B193" s="856"/>
      <c r="D193" s="858"/>
      <c r="E193" s="858"/>
      <c r="F193" s="858"/>
    </row>
    <row r="194">
      <c r="B194" s="856"/>
      <c r="D194" s="858"/>
      <c r="E194" s="858"/>
      <c r="F194" s="858"/>
    </row>
    <row r="195">
      <c r="B195" s="856"/>
      <c r="D195" s="858"/>
      <c r="E195" s="858"/>
      <c r="F195" s="858"/>
    </row>
    <row r="196">
      <c r="B196" s="856"/>
      <c r="D196" s="858"/>
      <c r="E196" s="858"/>
      <c r="F196" s="858"/>
    </row>
    <row r="197">
      <c r="B197" s="856"/>
      <c r="D197" s="858"/>
      <c r="E197" s="858"/>
      <c r="F197" s="858"/>
    </row>
    <row r="198">
      <c r="B198" s="856"/>
      <c r="D198" s="858"/>
      <c r="E198" s="858"/>
      <c r="F198" s="858"/>
    </row>
    <row r="199">
      <c r="B199" s="856"/>
      <c r="D199" s="858"/>
      <c r="E199" s="858"/>
      <c r="F199" s="858"/>
    </row>
    <row r="200">
      <c r="B200" s="856"/>
      <c r="D200" s="858"/>
      <c r="E200" s="858"/>
      <c r="F200" s="858"/>
    </row>
    <row r="201">
      <c r="B201" s="856"/>
      <c r="D201" s="858"/>
      <c r="E201" s="858"/>
      <c r="F201" s="858"/>
    </row>
    <row r="202">
      <c r="B202" s="856"/>
      <c r="D202" s="858"/>
      <c r="E202" s="858"/>
      <c r="F202" s="858"/>
    </row>
    <row r="203">
      <c r="B203" s="856"/>
      <c r="D203" s="858"/>
      <c r="E203" s="858"/>
      <c r="F203" s="858"/>
    </row>
    <row r="204">
      <c r="B204" s="856"/>
      <c r="D204" s="858"/>
      <c r="E204" s="858"/>
      <c r="F204" s="858"/>
    </row>
    <row r="205">
      <c r="B205" s="856"/>
      <c r="D205" s="858"/>
      <c r="E205" s="858"/>
      <c r="F205" s="858"/>
    </row>
    <row r="206">
      <c r="B206" s="856"/>
      <c r="D206" s="858"/>
      <c r="E206" s="858"/>
      <c r="F206" s="858"/>
    </row>
    <row r="207">
      <c r="B207" s="856"/>
      <c r="D207" s="858"/>
      <c r="E207" s="858"/>
      <c r="F207" s="858"/>
    </row>
    <row r="208">
      <c r="B208" s="856"/>
      <c r="D208" s="858"/>
      <c r="E208" s="858"/>
      <c r="F208" s="858"/>
    </row>
    <row r="209">
      <c r="B209" s="856"/>
      <c r="D209" s="858"/>
      <c r="E209" s="858"/>
      <c r="F209" s="858"/>
    </row>
    <row r="210">
      <c r="B210" s="856"/>
      <c r="D210" s="858"/>
      <c r="E210" s="858"/>
      <c r="F210" s="858"/>
    </row>
    <row r="211">
      <c r="B211" s="856"/>
      <c r="D211" s="858"/>
      <c r="E211" s="858"/>
      <c r="F211" s="858"/>
    </row>
    <row r="212">
      <c r="B212" s="856"/>
      <c r="D212" s="858"/>
      <c r="E212" s="858"/>
      <c r="F212" s="858"/>
    </row>
    <row r="213">
      <c r="B213" s="856"/>
      <c r="D213" s="858"/>
      <c r="E213" s="858"/>
      <c r="F213" s="858"/>
    </row>
    <row r="214">
      <c r="B214" s="856"/>
      <c r="D214" s="858"/>
      <c r="E214" s="858"/>
      <c r="F214" s="858"/>
    </row>
    <row r="215">
      <c r="B215" s="856"/>
      <c r="D215" s="858"/>
      <c r="E215" s="858"/>
      <c r="F215" s="858"/>
    </row>
    <row r="216">
      <c r="B216" s="856"/>
      <c r="D216" s="858"/>
      <c r="E216" s="858"/>
      <c r="F216" s="858"/>
    </row>
    <row r="217">
      <c r="B217" s="856"/>
      <c r="D217" s="858"/>
      <c r="E217" s="858"/>
      <c r="F217" s="858"/>
    </row>
    <row r="218">
      <c r="B218" s="856"/>
      <c r="D218" s="858"/>
      <c r="E218" s="858"/>
      <c r="F218" s="858"/>
    </row>
    <row r="219">
      <c r="B219" s="856"/>
      <c r="D219" s="858"/>
      <c r="E219" s="858"/>
      <c r="F219" s="858"/>
    </row>
    <row r="220">
      <c r="B220" s="856"/>
      <c r="D220" s="858"/>
      <c r="E220" s="858"/>
      <c r="F220" s="858"/>
    </row>
    <row r="221">
      <c r="B221" s="856"/>
      <c r="D221" s="858"/>
      <c r="E221" s="858"/>
      <c r="F221" s="858"/>
    </row>
    <row r="222">
      <c r="B222" s="856"/>
      <c r="D222" s="858"/>
      <c r="E222" s="858"/>
      <c r="F222" s="858"/>
    </row>
    <row r="223">
      <c r="B223" s="856"/>
      <c r="D223" s="858"/>
      <c r="E223" s="858"/>
      <c r="F223" s="858"/>
    </row>
    <row r="224">
      <c r="B224" s="856"/>
      <c r="D224" s="858"/>
      <c r="E224" s="858"/>
      <c r="F224" s="858"/>
    </row>
    <row r="225">
      <c r="B225" s="856"/>
      <c r="D225" s="858"/>
      <c r="E225" s="858"/>
      <c r="F225" s="858"/>
    </row>
    <row r="226">
      <c r="B226" s="856"/>
      <c r="D226" s="858"/>
      <c r="E226" s="858"/>
      <c r="F226" s="858"/>
    </row>
    <row r="227">
      <c r="B227" s="856"/>
      <c r="D227" s="858"/>
      <c r="E227" s="858"/>
      <c r="F227" s="858"/>
    </row>
    <row r="228">
      <c r="B228" s="856"/>
      <c r="D228" s="858"/>
      <c r="E228" s="858"/>
      <c r="F228" s="858"/>
    </row>
    <row r="229">
      <c r="B229" s="856"/>
      <c r="D229" s="858"/>
      <c r="E229" s="858"/>
      <c r="F229" s="858"/>
    </row>
    <row r="230">
      <c r="B230" s="856"/>
      <c r="D230" s="858"/>
      <c r="E230" s="858"/>
      <c r="F230" s="858"/>
    </row>
    <row r="231">
      <c r="B231" s="856"/>
      <c r="D231" s="858"/>
      <c r="E231" s="858"/>
      <c r="F231" s="858"/>
    </row>
    <row r="232">
      <c r="B232" s="856"/>
      <c r="D232" s="858"/>
      <c r="E232" s="858"/>
      <c r="F232" s="858"/>
    </row>
    <row r="233">
      <c r="B233" s="856"/>
      <c r="D233" s="858"/>
      <c r="E233" s="858"/>
      <c r="F233" s="858"/>
    </row>
    <row r="234">
      <c r="B234" s="856"/>
      <c r="D234" s="858"/>
      <c r="E234" s="858"/>
      <c r="F234" s="858"/>
    </row>
    <row r="235">
      <c r="B235" s="856"/>
      <c r="D235" s="858"/>
      <c r="E235" s="858"/>
      <c r="F235" s="858"/>
    </row>
    <row r="236">
      <c r="B236" s="856"/>
      <c r="D236" s="858"/>
      <c r="E236" s="858"/>
      <c r="F236" s="858"/>
    </row>
    <row r="237">
      <c r="B237" s="856"/>
      <c r="D237" s="858"/>
      <c r="E237" s="858"/>
      <c r="F237" s="858"/>
    </row>
    <row r="238">
      <c r="B238" s="856"/>
      <c r="D238" s="858"/>
      <c r="E238" s="858"/>
      <c r="F238" s="858"/>
    </row>
    <row r="239">
      <c r="B239" s="856"/>
      <c r="D239" s="858"/>
      <c r="E239" s="858"/>
      <c r="F239" s="858"/>
    </row>
    <row r="240">
      <c r="B240" s="856"/>
      <c r="D240" s="858"/>
      <c r="E240" s="858"/>
      <c r="F240" s="858"/>
    </row>
    <row r="241">
      <c r="B241" s="856"/>
      <c r="D241" s="858"/>
      <c r="E241" s="858"/>
      <c r="F241" s="858"/>
    </row>
    <row r="242">
      <c r="B242" s="856"/>
      <c r="D242" s="858"/>
      <c r="E242" s="858"/>
      <c r="F242" s="858"/>
    </row>
    <row r="243">
      <c r="B243" s="856"/>
      <c r="D243" s="858"/>
      <c r="E243" s="858"/>
      <c r="F243" s="858"/>
    </row>
    <row r="244">
      <c r="B244" s="856"/>
      <c r="D244" s="858"/>
      <c r="E244" s="858"/>
      <c r="F244" s="858"/>
    </row>
    <row r="245">
      <c r="B245" s="856"/>
      <c r="D245" s="858"/>
      <c r="E245" s="858"/>
      <c r="F245" s="858"/>
    </row>
    <row r="246">
      <c r="B246" s="856"/>
      <c r="D246" s="858"/>
      <c r="E246" s="858"/>
      <c r="F246" s="858"/>
    </row>
    <row r="247">
      <c r="B247" s="856"/>
      <c r="D247" s="858"/>
      <c r="E247" s="858"/>
      <c r="F247" s="858"/>
    </row>
    <row r="248">
      <c r="B248" s="856"/>
      <c r="D248" s="858"/>
      <c r="E248" s="858"/>
      <c r="F248" s="858"/>
    </row>
    <row r="249">
      <c r="B249" s="856"/>
      <c r="D249" s="858"/>
      <c r="E249" s="858"/>
      <c r="F249" s="858"/>
    </row>
    <row r="250">
      <c r="B250" s="856"/>
      <c r="D250" s="858"/>
      <c r="E250" s="858"/>
      <c r="F250" s="858"/>
    </row>
    <row r="251">
      <c r="B251" s="856"/>
      <c r="D251" s="858"/>
      <c r="E251" s="858"/>
      <c r="F251" s="858"/>
    </row>
    <row r="252">
      <c r="B252" s="856"/>
      <c r="D252" s="858"/>
      <c r="E252" s="858"/>
      <c r="F252" s="858"/>
    </row>
    <row r="253">
      <c r="B253" s="856"/>
      <c r="D253" s="858"/>
      <c r="E253" s="858"/>
      <c r="F253" s="858"/>
    </row>
    <row r="254">
      <c r="B254" s="856"/>
      <c r="D254" s="858"/>
      <c r="E254" s="858"/>
      <c r="F254" s="858"/>
    </row>
    <row r="255">
      <c r="B255" s="856"/>
      <c r="D255" s="858"/>
      <c r="E255" s="858"/>
      <c r="F255" s="858"/>
    </row>
    <row r="256">
      <c r="B256" s="856"/>
      <c r="D256" s="858"/>
      <c r="E256" s="858"/>
      <c r="F256" s="858"/>
    </row>
    <row r="257">
      <c r="B257" s="856"/>
      <c r="D257" s="858"/>
      <c r="E257" s="858"/>
      <c r="F257" s="858"/>
    </row>
    <row r="258">
      <c r="B258" s="856"/>
      <c r="D258" s="858"/>
      <c r="E258" s="858"/>
      <c r="F258" s="858"/>
    </row>
    <row r="259">
      <c r="B259" s="856"/>
      <c r="D259" s="858"/>
      <c r="E259" s="858"/>
      <c r="F259" s="858"/>
    </row>
    <row r="260">
      <c r="B260" s="856"/>
      <c r="D260" s="858"/>
      <c r="E260" s="858"/>
      <c r="F260" s="858"/>
    </row>
    <row r="261">
      <c r="B261" s="856"/>
      <c r="D261" s="858"/>
      <c r="E261" s="858"/>
      <c r="F261" s="858"/>
    </row>
    <row r="262">
      <c r="B262" s="856"/>
      <c r="D262" s="858"/>
      <c r="E262" s="858"/>
      <c r="F262" s="858"/>
    </row>
    <row r="263">
      <c r="B263" s="856"/>
      <c r="D263" s="858"/>
      <c r="E263" s="858"/>
      <c r="F263" s="858"/>
    </row>
    <row r="264">
      <c r="B264" s="856"/>
      <c r="D264" s="858"/>
      <c r="E264" s="858"/>
      <c r="F264" s="858"/>
    </row>
    <row r="265">
      <c r="B265" s="856"/>
      <c r="D265" s="858"/>
      <c r="E265" s="858"/>
      <c r="F265" s="858"/>
    </row>
    <row r="266">
      <c r="B266" s="856"/>
      <c r="D266" s="858"/>
      <c r="E266" s="858"/>
      <c r="F266" s="858"/>
    </row>
    <row r="267">
      <c r="B267" s="856"/>
      <c r="D267" s="858"/>
      <c r="E267" s="858"/>
      <c r="F267" s="858"/>
    </row>
    <row r="268">
      <c r="B268" s="856"/>
      <c r="D268" s="858"/>
      <c r="E268" s="858"/>
      <c r="F268" s="858"/>
    </row>
    <row r="269">
      <c r="B269" s="856"/>
      <c r="D269" s="858"/>
      <c r="E269" s="858"/>
      <c r="F269" s="858"/>
    </row>
    <row r="270">
      <c r="B270" s="856"/>
      <c r="D270" s="858"/>
      <c r="E270" s="858"/>
      <c r="F270" s="858"/>
    </row>
    <row r="271">
      <c r="B271" s="856"/>
      <c r="D271" s="858"/>
      <c r="E271" s="858"/>
      <c r="F271" s="858"/>
    </row>
    <row r="272">
      <c r="B272" s="856"/>
      <c r="D272" s="858"/>
      <c r="E272" s="858"/>
      <c r="F272" s="858"/>
    </row>
    <row r="273">
      <c r="B273" s="856"/>
      <c r="D273" s="858"/>
      <c r="E273" s="858"/>
      <c r="F273" s="858"/>
    </row>
    <row r="274">
      <c r="B274" s="856"/>
      <c r="D274" s="858"/>
      <c r="E274" s="858"/>
      <c r="F274" s="858"/>
    </row>
    <row r="275">
      <c r="B275" s="856"/>
      <c r="D275" s="858"/>
      <c r="E275" s="858"/>
      <c r="F275" s="858"/>
    </row>
    <row r="276">
      <c r="B276" s="856"/>
      <c r="D276" s="858"/>
      <c r="E276" s="858"/>
      <c r="F276" s="858"/>
    </row>
    <row r="277">
      <c r="B277" s="856"/>
      <c r="D277" s="858"/>
      <c r="E277" s="858"/>
      <c r="F277" s="858"/>
    </row>
    <row r="278">
      <c r="B278" s="856"/>
      <c r="D278" s="858"/>
      <c r="E278" s="858"/>
      <c r="F278" s="858"/>
    </row>
    <row r="279">
      <c r="B279" s="856"/>
      <c r="D279" s="858"/>
      <c r="E279" s="858"/>
      <c r="F279" s="858"/>
    </row>
    <row r="280">
      <c r="B280" s="856"/>
      <c r="D280" s="858"/>
      <c r="E280" s="858"/>
      <c r="F280" s="858"/>
    </row>
    <row r="281">
      <c r="B281" s="856"/>
      <c r="D281" s="858"/>
      <c r="E281" s="858"/>
      <c r="F281" s="858"/>
    </row>
    <row r="282">
      <c r="B282" s="856"/>
      <c r="D282" s="858"/>
      <c r="E282" s="858"/>
      <c r="F282" s="858"/>
    </row>
    <row r="283">
      <c r="B283" s="856"/>
      <c r="D283" s="858"/>
      <c r="E283" s="858"/>
      <c r="F283" s="858"/>
    </row>
    <row r="284">
      <c r="B284" s="856"/>
      <c r="D284" s="858"/>
      <c r="E284" s="858"/>
      <c r="F284" s="858"/>
    </row>
    <row r="285">
      <c r="B285" s="856"/>
      <c r="D285" s="858"/>
      <c r="E285" s="858"/>
      <c r="F285" s="858"/>
    </row>
    <row r="286">
      <c r="B286" s="856"/>
      <c r="D286" s="858"/>
      <c r="E286" s="858"/>
      <c r="F286" s="858"/>
    </row>
    <row r="287">
      <c r="B287" s="856"/>
      <c r="D287" s="858"/>
      <c r="E287" s="858"/>
      <c r="F287" s="858"/>
    </row>
    <row r="288">
      <c r="B288" s="856"/>
      <c r="D288" s="858"/>
      <c r="E288" s="858"/>
      <c r="F288" s="858"/>
    </row>
    <row r="289">
      <c r="B289" s="856"/>
      <c r="D289" s="858"/>
      <c r="E289" s="858"/>
      <c r="F289" s="858"/>
    </row>
    <row r="290">
      <c r="B290" s="856"/>
      <c r="D290" s="858"/>
      <c r="E290" s="858"/>
      <c r="F290" s="858"/>
    </row>
    <row r="291">
      <c r="B291" s="856"/>
      <c r="D291" s="858"/>
      <c r="E291" s="858"/>
      <c r="F291" s="858"/>
    </row>
    <row r="292">
      <c r="B292" s="856"/>
      <c r="D292" s="858"/>
      <c r="E292" s="858"/>
      <c r="F292" s="858"/>
    </row>
    <row r="293">
      <c r="B293" s="856"/>
      <c r="D293" s="858"/>
      <c r="E293" s="858"/>
      <c r="F293" s="858"/>
    </row>
    <row r="294">
      <c r="B294" s="856"/>
      <c r="D294" s="858"/>
      <c r="E294" s="858"/>
      <c r="F294" s="858"/>
    </row>
    <row r="295">
      <c r="B295" s="856"/>
      <c r="D295" s="858"/>
      <c r="E295" s="858"/>
      <c r="F295" s="858"/>
    </row>
    <row r="296">
      <c r="B296" s="856"/>
      <c r="D296" s="858"/>
      <c r="E296" s="858"/>
      <c r="F296" s="858"/>
    </row>
    <row r="297">
      <c r="B297" s="856"/>
      <c r="D297" s="858"/>
      <c r="E297" s="858"/>
      <c r="F297" s="858"/>
    </row>
    <row r="298">
      <c r="B298" s="856"/>
      <c r="D298" s="858"/>
      <c r="E298" s="858"/>
      <c r="F298" s="858"/>
    </row>
    <row r="299">
      <c r="B299" s="856"/>
      <c r="D299" s="858"/>
      <c r="E299" s="858"/>
      <c r="F299" s="858"/>
    </row>
    <row r="300">
      <c r="B300" s="856"/>
      <c r="D300" s="858"/>
      <c r="E300" s="858"/>
      <c r="F300" s="858"/>
    </row>
    <row r="301">
      <c r="B301" s="856"/>
      <c r="D301" s="858"/>
      <c r="E301" s="858"/>
      <c r="F301" s="858"/>
    </row>
    <row r="302">
      <c r="B302" s="856"/>
      <c r="D302" s="858"/>
      <c r="E302" s="858"/>
      <c r="F302" s="858"/>
    </row>
    <row r="303">
      <c r="B303" s="856"/>
      <c r="D303" s="858"/>
      <c r="E303" s="858"/>
      <c r="F303" s="858"/>
    </row>
    <row r="304">
      <c r="B304" s="856"/>
      <c r="D304" s="858"/>
      <c r="E304" s="858"/>
      <c r="F304" s="858"/>
    </row>
    <row r="305">
      <c r="B305" s="856"/>
      <c r="D305" s="858"/>
      <c r="E305" s="858"/>
      <c r="F305" s="858"/>
    </row>
    <row r="306">
      <c r="B306" s="856"/>
      <c r="D306" s="858"/>
      <c r="E306" s="858"/>
      <c r="F306" s="858"/>
    </row>
    <row r="307">
      <c r="B307" s="856"/>
      <c r="D307" s="858"/>
      <c r="E307" s="858"/>
      <c r="F307" s="858"/>
    </row>
    <row r="308">
      <c r="B308" s="856"/>
      <c r="D308" s="858"/>
      <c r="E308" s="858"/>
      <c r="F308" s="858"/>
    </row>
    <row r="309">
      <c r="B309" s="856"/>
      <c r="D309" s="858"/>
      <c r="E309" s="858"/>
      <c r="F309" s="858"/>
    </row>
    <row r="310">
      <c r="B310" s="856"/>
      <c r="D310" s="858"/>
      <c r="E310" s="858"/>
      <c r="F310" s="858"/>
    </row>
    <row r="311">
      <c r="B311" s="856"/>
      <c r="D311" s="858"/>
      <c r="E311" s="858"/>
      <c r="F311" s="858"/>
    </row>
    <row r="312">
      <c r="B312" s="856"/>
      <c r="D312" s="858"/>
      <c r="E312" s="858"/>
      <c r="F312" s="858"/>
    </row>
    <row r="313">
      <c r="B313" s="856"/>
      <c r="D313" s="858"/>
      <c r="E313" s="858"/>
      <c r="F313" s="858"/>
    </row>
    <row r="314">
      <c r="B314" s="856"/>
      <c r="D314" s="858"/>
      <c r="E314" s="858"/>
      <c r="F314" s="858"/>
    </row>
    <row r="315">
      <c r="B315" s="856"/>
      <c r="D315" s="858"/>
      <c r="E315" s="858"/>
      <c r="F315" s="858"/>
    </row>
    <row r="316">
      <c r="B316" s="856"/>
      <c r="D316" s="858"/>
      <c r="E316" s="858"/>
      <c r="F316" s="858"/>
    </row>
    <row r="317">
      <c r="B317" s="856"/>
      <c r="D317" s="858"/>
      <c r="E317" s="858"/>
      <c r="F317" s="858"/>
    </row>
    <row r="318">
      <c r="B318" s="856"/>
      <c r="D318" s="858"/>
      <c r="E318" s="858"/>
      <c r="F318" s="858"/>
    </row>
    <row r="319">
      <c r="B319" s="856"/>
      <c r="D319" s="858"/>
      <c r="E319" s="858"/>
      <c r="F319" s="858"/>
    </row>
    <row r="320">
      <c r="B320" s="856"/>
      <c r="D320" s="858"/>
      <c r="E320" s="858"/>
      <c r="F320" s="858"/>
    </row>
    <row r="321">
      <c r="B321" s="856"/>
      <c r="D321" s="858"/>
      <c r="E321" s="858"/>
      <c r="F321" s="858"/>
    </row>
    <row r="322">
      <c r="B322" s="856"/>
      <c r="D322" s="858"/>
      <c r="E322" s="858"/>
      <c r="F322" s="858"/>
    </row>
    <row r="323">
      <c r="B323" s="856"/>
      <c r="D323" s="858"/>
      <c r="E323" s="858"/>
      <c r="F323" s="858"/>
    </row>
    <row r="324">
      <c r="B324" s="856"/>
      <c r="D324" s="858"/>
      <c r="E324" s="858"/>
      <c r="F324" s="858"/>
    </row>
    <row r="325">
      <c r="B325" s="856"/>
      <c r="D325" s="858"/>
      <c r="E325" s="858"/>
      <c r="F325" s="858"/>
    </row>
    <row r="326">
      <c r="B326" s="856"/>
      <c r="D326" s="858"/>
      <c r="E326" s="858"/>
      <c r="F326" s="858"/>
    </row>
    <row r="327">
      <c r="B327" s="856"/>
      <c r="D327" s="858"/>
      <c r="E327" s="858"/>
      <c r="F327" s="858"/>
    </row>
    <row r="328">
      <c r="B328" s="856"/>
      <c r="D328" s="858"/>
      <c r="E328" s="858"/>
      <c r="F328" s="858"/>
    </row>
    <row r="329">
      <c r="B329" s="856"/>
      <c r="D329" s="858"/>
      <c r="E329" s="858"/>
      <c r="F329" s="858"/>
    </row>
    <row r="330">
      <c r="B330" s="856"/>
      <c r="D330" s="858"/>
      <c r="E330" s="858"/>
      <c r="F330" s="858"/>
    </row>
    <row r="331">
      <c r="B331" s="856"/>
      <c r="D331" s="858"/>
      <c r="E331" s="858"/>
      <c r="F331" s="858"/>
    </row>
    <row r="332">
      <c r="B332" s="856"/>
      <c r="D332" s="858"/>
      <c r="E332" s="858"/>
      <c r="F332" s="858"/>
    </row>
    <row r="333">
      <c r="B333" s="856"/>
      <c r="D333" s="858"/>
      <c r="E333" s="858"/>
      <c r="F333" s="858"/>
    </row>
    <row r="334">
      <c r="B334" s="856"/>
      <c r="D334" s="858"/>
      <c r="E334" s="858"/>
      <c r="F334" s="858"/>
    </row>
    <row r="335">
      <c r="B335" s="856"/>
      <c r="D335" s="858"/>
      <c r="E335" s="858"/>
      <c r="F335" s="858"/>
    </row>
    <row r="336">
      <c r="B336" s="856"/>
      <c r="D336" s="858"/>
      <c r="E336" s="858"/>
      <c r="F336" s="858"/>
    </row>
    <row r="337">
      <c r="B337" s="856"/>
      <c r="D337" s="858"/>
      <c r="E337" s="858"/>
      <c r="F337" s="858"/>
    </row>
    <row r="338">
      <c r="B338" s="856"/>
      <c r="D338" s="858"/>
      <c r="E338" s="858"/>
      <c r="F338" s="858"/>
    </row>
    <row r="339">
      <c r="B339" s="856"/>
      <c r="D339" s="858"/>
      <c r="E339" s="858"/>
      <c r="F339" s="858"/>
    </row>
    <row r="340">
      <c r="B340" s="856"/>
      <c r="D340" s="858"/>
      <c r="E340" s="858"/>
      <c r="F340" s="858"/>
    </row>
    <row r="341">
      <c r="B341" s="856"/>
      <c r="D341" s="858"/>
      <c r="E341" s="858"/>
      <c r="F341" s="858"/>
    </row>
    <row r="342">
      <c r="B342" s="856"/>
      <c r="D342" s="858"/>
      <c r="E342" s="858"/>
      <c r="F342" s="858"/>
    </row>
    <row r="343">
      <c r="B343" s="856"/>
      <c r="D343" s="858"/>
      <c r="E343" s="858"/>
      <c r="F343" s="858"/>
    </row>
    <row r="344">
      <c r="B344" s="856"/>
      <c r="D344" s="858"/>
      <c r="E344" s="858"/>
      <c r="F344" s="858"/>
    </row>
    <row r="345">
      <c r="B345" s="856"/>
      <c r="D345" s="858"/>
      <c r="E345" s="858"/>
      <c r="F345" s="858"/>
    </row>
    <row r="346">
      <c r="B346" s="856"/>
      <c r="D346" s="858"/>
      <c r="E346" s="858"/>
      <c r="F346" s="858"/>
    </row>
    <row r="347">
      <c r="B347" s="856"/>
      <c r="D347" s="858"/>
      <c r="E347" s="858"/>
      <c r="F347" s="858"/>
    </row>
    <row r="348">
      <c r="B348" s="856"/>
      <c r="D348" s="858"/>
      <c r="E348" s="858"/>
      <c r="F348" s="858"/>
    </row>
    <row r="349">
      <c r="B349" s="856"/>
      <c r="D349" s="858"/>
      <c r="E349" s="858"/>
      <c r="F349" s="858"/>
    </row>
    <row r="350">
      <c r="B350" s="856"/>
      <c r="D350" s="858"/>
      <c r="E350" s="858"/>
      <c r="F350" s="858"/>
    </row>
    <row r="351">
      <c r="B351" s="856"/>
      <c r="D351" s="858"/>
      <c r="E351" s="858"/>
      <c r="F351" s="858"/>
    </row>
    <row r="352">
      <c r="B352" s="856"/>
      <c r="D352" s="858"/>
      <c r="E352" s="858"/>
      <c r="F352" s="858"/>
    </row>
    <row r="353">
      <c r="B353" s="856"/>
      <c r="D353" s="858"/>
      <c r="E353" s="858"/>
      <c r="F353" s="858"/>
    </row>
    <row r="354">
      <c r="B354" s="856"/>
      <c r="D354" s="858"/>
      <c r="E354" s="858"/>
      <c r="F354" s="858"/>
    </row>
    <row r="355">
      <c r="B355" s="856"/>
      <c r="D355" s="858"/>
      <c r="E355" s="858"/>
      <c r="F355" s="858"/>
    </row>
    <row r="356">
      <c r="B356" s="856"/>
      <c r="D356" s="858"/>
      <c r="E356" s="858"/>
      <c r="F356" s="858"/>
    </row>
    <row r="357">
      <c r="B357" s="856"/>
      <c r="D357" s="858"/>
      <c r="E357" s="858"/>
      <c r="F357" s="858"/>
    </row>
    <row r="358">
      <c r="B358" s="856"/>
      <c r="D358" s="858"/>
      <c r="E358" s="858"/>
      <c r="F358" s="858"/>
    </row>
    <row r="359">
      <c r="B359" s="856"/>
      <c r="D359" s="858"/>
      <c r="E359" s="858"/>
      <c r="F359" s="858"/>
    </row>
    <row r="360">
      <c r="B360" s="856"/>
      <c r="D360" s="858"/>
      <c r="E360" s="858"/>
      <c r="F360" s="858"/>
    </row>
    <row r="361">
      <c r="B361" s="856"/>
      <c r="D361" s="858"/>
      <c r="E361" s="858"/>
      <c r="F361" s="858"/>
    </row>
    <row r="362">
      <c r="B362" s="856"/>
      <c r="D362" s="858"/>
      <c r="E362" s="858"/>
      <c r="F362" s="858"/>
    </row>
    <row r="363">
      <c r="B363" s="856"/>
      <c r="D363" s="858"/>
      <c r="E363" s="858"/>
      <c r="F363" s="858"/>
    </row>
    <row r="364">
      <c r="B364" s="856"/>
      <c r="D364" s="858"/>
      <c r="E364" s="858"/>
      <c r="F364" s="858"/>
    </row>
    <row r="365">
      <c r="B365" s="856"/>
      <c r="D365" s="858"/>
      <c r="E365" s="858"/>
      <c r="F365" s="858"/>
    </row>
    <row r="366">
      <c r="B366" s="856"/>
      <c r="D366" s="858"/>
      <c r="E366" s="858"/>
      <c r="F366" s="858"/>
    </row>
    <row r="367">
      <c r="B367" s="856"/>
      <c r="D367" s="858"/>
      <c r="E367" s="858"/>
      <c r="F367" s="858"/>
    </row>
    <row r="368">
      <c r="B368" s="856"/>
      <c r="D368" s="858"/>
      <c r="E368" s="858"/>
      <c r="F368" s="858"/>
    </row>
    <row r="369">
      <c r="B369" s="856"/>
      <c r="D369" s="858"/>
      <c r="E369" s="858"/>
      <c r="F369" s="858"/>
    </row>
    <row r="370">
      <c r="B370" s="856"/>
      <c r="D370" s="858"/>
      <c r="E370" s="858"/>
      <c r="F370" s="858"/>
    </row>
    <row r="371">
      <c r="B371" s="856"/>
      <c r="D371" s="858"/>
      <c r="E371" s="858"/>
      <c r="F371" s="858"/>
    </row>
    <row r="372">
      <c r="B372" s="856"/>
      <c r="D372" s="858"/>
      <c r="E372" s="858"/>
      <c r="F372" s="858"/>
    </row>
    <row r="373">
      <c r="B373" s="856"/>
      <c r="D373" s="858"/>
      <c r="E373" s="858"/>
      <c r="F373" s="858"/>
    </row>
    <row r="374">
      <c r="B374" s="856"/>
      <c r="D374" s="858"/>
      <c r="E374" s="858"/>
      <c r="F374" s="858"/>
    </row>
    <row r="375">
      <c r="B375" s="856"/>
      <c r="D375" s="858"/>
      <c r="E375" s="858"/>
      <c r="F375" s="858"/>
    </row>
    <row r="376">
      <c r="B376" s="856"/>
      <c r="D376" s="858"/>
      <c r="E376" s="858"/>
      <c r="F376" s="858"/>
    </row>
    <row r="377">
      <c r="B377" s="856"/>
      <c r="D377" s="858"/>
      <c r="E377" s="858"/>
      <c r="F377" s="858"/>
    </row>
    <row r="378">
      <c r="B378" s="856"/>
      <c r="D378" s="858"/>
      <c r="E378" s="858"/>
      <c r="F378" s="858"/>
    </row>
    <row r="379">
      <c r="B379" s="856"/>
      <c r="D379" s="858"/>
      <c r="E379" s="858"/>
      <c r="F379" s="858"/>
    </row>
    <row r="380">
      <c r="B380" s="856"/>
      <c r="D380" s="858"/>
      <c r="E380" s="858"/>
      <c r="F380" s="858"/>
    </row>
    <row r="381">
      <c r="B381" s="856"/>
      <c r="D381" s="858"/>
      <c r="E381" s="858"/>
      <c r="F381" s="858"/>
    </row>
    <row r="382">
      <c r="B382" s="856"/>
      <c r="D382" s="858"/>
      <c r="E382" s="858"/>
      <c r="F382" s="858"/>
    </row>
    <row r="383">
      <c r="B383" s="856"/>
      <c r="D383" s="858"/>
      <c r="E383" s="858"/>
      <c r="F383" s="858"/>
    </row>
    <row r="384">
      <c r="B384" s="856"/>
      <c r="D384" s="858"/>
      <c r="E384" s="858"/>
      <c r="F384" s="858"/>
    </row>
    <row r="385">
      <c r="B385" s="856"/>
      <c r="D385" s="858"/>
      <c r="E385" s="858"/>
      <c r="F385" s="858"/>
    </row>
    <row r="386">
      <c r="B386" s="856"/>
      <c r="D386" s="858"/>
      <c r="E386" s="858"/>
      <c r="F386" s="858"/>
    </row>
    <row r="387">
      <c r="B387" s="856"/>
      <c r="D387" s="858"/>
      <c r="E387" s="858"/>
      <c r="F387" s="858"/>
    </row>
    <row r="388">
      <c r="B388" s="856"/>
      <c r="D388" s="858"/>
      <c r="E388" s="858"/>
      <c r="F388" s="858"/>
    </row>
    <row r="389">
      <c r="B389" s="856"/>
      <c r="D389" s="858"/>
      <c r="E389" s="858"/>
      <c r="F389" s="858"/>
    </row>
    <row r="390">
      <c r="B390" s="856"/>
      <c r="D390" s="858"/>
      <c r="E390" s="858"/>
      <c r="F390" s="858"/>
    </row>
    <row r="391">
      <c r="B391" s="856"/>
      <c r="D391" s="858"/>
      <c r="E391" s="858"/>
      <c r="F391" s="858"/>
    </row>
    <row r="392">
      <c r="B392" s="856"/>
      <c r="D392" s="858"/>
      <c r="E392" s="858"/>
      <c r="F392" s="858"/>
    </row>
    <row r="393">
      <c r="B393" s="856"/>
      <c r="D393" s="858"/>
      <c r="E393" s="858"/>
      <c r="F393" s="858"/>
    </row>
    <row r="394">
      <c r="B394" s="856"/>
      <c r="D394" s="858"/>
      <c r="E394" s="858"/>
      <c r="F394" s="858"/>
    </row>
    <row r="395">
      <c r="B395" s="856"/>
      <c r="D395" s="858"/>
      <c r="E395" s="858"/>
      <c r="F395" s="858"/>
    </row>
    <row r="396">
      <c r="B396" s="856"/>
      <c r="D396" s="858"/>
      <c r="E396" s="858"/>
      <c r="F396" s="858"/>
    </row>
    <row r="397">
      <c r="B397" s="856"/>
      <c r="D397" s="858"/>
      <c r="E397" s="858"/>
      <c r="F397" s="858"/>
    </row>
    <row r="398">
      <c r="B398" s="856"/>
      <c r="D398" s="858"/>
      <c r="E398" s="858"/>
      <c r="F398" s="858"/>
    </row>
    <row r="399">
      <c r="B399" s="856"/>
      <c r="D399" s="858"/>
      <c r="E399" s="858"/>
      <c r="F399" s="858"/>
    </row>
    <row r="400">
      <c r="B400" s="856"/>
      <c r="D400" s="858"/>
      <c r="E400" s="858"/>
      <c r="F400" s="858"/>
    </row>
    <row r="401">
      <c r="B401" s="856"/>
      <c r="D401" s="858"/>
      <c r="E401" s="858"/>
      <c r="F401" s="858"/>
    </row>
    <row r="402">
      <c r="B402" s="856"/>
      <c r="D402" s="858"/>
      <c r="E402" s="858"/>
      <c r="F402" s="858"/>
    </row>
    <row r="403">
      <c r="B403" s="856"/>
      <c r="D403" s="858"/>
      <c r="E403" s="858"/>
      <c r="F403" s="858"/>
    </row>
    <row r="404">
      <c r="B404" s="856"/>
      <c r="D404" s="858"/>
      <c r="E404" s="858"/>
      <c r="F404" s="858"/>
    </row>
    <row r="405">
      <c r="B405" s="856"/>
      <c r="D405" s="858"/>
      <c r="E405" s="858"/>
      <c r="F405" s="858"/>
    </row>
    <row r="406">
      <c r="B406" s="856"/>
      <c r="D406" s="858"/>
      <c r="E406" s="858"/>
      <c r="F406" s="858"/>
    </row>
    <row r="407">
      <c r="B407" s="856"/>
      <c r="D407" s="858"/>
      <c r="E407" s="858"/>
      <c r="F407" s="858"/>
    </row>
    <row r="408">
      <c r="B408" s="856"/>
      <c r="D408" s="858"/>
      <c r="E408" s="858"/>
      <c r="F408" s="858"/>
    </row>
    <row r="409">
      <c r="B409" s="856"/>
      <c r="D409" s="858"/>
      <c r="E409" s="858"/>
      <c r="F409" s="858"/>
    </row>
    <row r="410">
      <c r="B410" s="856"/>
      <c r="D410" s="858"/>
      <c r="E410" s="858"/>
      <c r="F410" s="858"/>
    </row>
    <row r="411">
      <c r="B411" s="856"/>
      <c r="D411" s="858"/>
      <c r="E411" s="858"/>
      <c r="F411" s="858"/>
    </row>
    <row r="412">
      <c r="B412" s="856"/>
      <c r="D412" s="858"/>
      <c r="E412" s="858"/>
      <c r="F412" s="858"/>
    </row>
    <row r="413">
      <c r="B413" s="856"/>
      <c r="D413" s="858"/>
      <c r="E413" s="858"/>
      <c r="F413" s="858"/>
    </row>
    <row r="414">
      <c r="B414" s="856"/>
      <c r="D414" s="858"/>
      <c r="E414" s="858"/>
      <c r="F414" s="858"/>
    </row>
    <row r="415">
      <c r="B415" s="856"/>
      <c r="D415" s="858"/>
      <c r="E415" s="858"/>
      <c r="F415" s="858"/>
    </row>
    <row r="416">
      <c r="B416" s="856"/>
      <c r="D416" s="858"/>
      <c r="E416" s="858"/>
      <c r="F416" s="858"/>
    </row>
    <row r="417">
      <c r="B417" s="856"/>
      <c r="D417" s="858"/>
      <c r="E417" s="858"/>
      <c r="F417" s="858"/>
    </row>
    <row r="418">
      <c r="B418" s="856"/>
      <c r="D418" s="858"/>
      <c r="E418" s="858"/>
      <c r="F418" s="858"/>
    </row>
    <row r="419">
      <c r="B419" s="856"/>
      <c r="D419" s="858"/>
      <c r="E419" s="858"/>
      <c r="F419" s="858"/>
    </row>
    <row r="420">
      <c r="B420" s="856"/>
      <c r="D420" s="858"/>
      <c r="E420" s="858"/>
      <c r="F420" s="858"/>
    </row>
    <row r="421">
      <c r="B421" s="856"/>
      <c r="D421" s="858"/>
      <c r="E421" s="858"/>
      <c r="F421" s="858"/>
    </row>
    <row r="422">
      <c r="B422" s="856"/>
      <c r="D422" s="858"/>
      <c r="E422" s="858"/>
      <c r="F422" s="858"/>
    </row>
    <row r="423">
      <c r="B423" s="856"/>
      <c r="D423" s="858"/>
      <c r="E423" s="858"/>
      <c r="F423" s="858"/>
    </row>
    <row r="424">
      <c r="B424" s="856"/>
      <c r="D424" s="858"/>
      <c r="E424" s="858"/>
      <c r="F424" s="858"/>
    </row>
    <row r="425">
      <c r="B425" s="856"/>
      <c r="D425" s="858"/>
      <c r="E425" s="858"/>
      <c r="F425" s="858"/>
    </row>
    <row r="426">
      <c r="B426" s="856"/>
      <c r="D426" s="858"/>
      <c r="E426" s="858"/>
      <c r="F426" s="858"/>
    </row>
    <row r="427">
      <c r="B427" s="856"/>
      <c r="D427" s="858"/>
      <c r="E427" s="858"/>
      <c r="F427" s="858"/>
    </row>
    <row r="428">
      <c r="B428" s="856"/>
      <c r="D428" s="858"/>
      <c r="E428" s="858"/>
      <c r="F428" s="858"/>
    </row>
    <row r="429">
      <c r="B429" s="856"/>
      <c r="D429" s="858"/>
      <c r="E429" s="858"/>
      <c r="F429" s="858"/>
    </row>
    <row r="430">
      <c r="B430" s="856"/>
      <c r="D430" s="858"/>
      <c r="E430" s="858"/>
      <c r="F430" s="858"/>
    </row>
    <row r="431">
      <c r="B431" s="856"/>
      <c r="D431" s="858"/>
      <c r="E431" s="858"/>
      <c r="F431" s="858"/>
    </row>
    <row r="432">
      <c r="B432" s="856"/>
      <c r="D432" s="858"/>
      <c r="E432" s="858"/>
      <c r="F432" s="858"/>
    </row>
    <row r="433">
      <c r="B433" s="856"/>
      <c r="D433" s="858"/>
      <c r="E433" s="858"/>
      <c r="F433" s="858"/>
    </row>
    <row r="434">
      <c r="B434" s="856"/>
      <c r="D434" s="858"/>
      <c r="E434" s="858"/>
      <c r="F434" s="858"/>
    </row>
    <row r="435">
      <c r="B435" s="856"/>
      <c r="D435" s="858"/>
      <c r="E435" s="858"/>
      <c r="F435" s="858"/>
    </row>
    <row r="436">
      <c r="B436" s="856"/>
      <c r="D436" s="858"/>
      <c r="E436" s="858"/>
      <c r="F436" s="858"/>
    </row>
    <row r="437">
      <c r="B437" s="856"/>
      <c r="D437" s="858"/>
      <c r="E437" s="858"/>
      <c r="F437" s="858"/>
    </row>
    <row r="438">
      <c r="B438" s="856"/>
      <c r="D438" s="858"/>
      <c r="E438" s="858"/>
      <c r="F438" s="858"/>
    </row>
    <row r="439">
      <c r="B439" s="856"/>
      <c r="D439" s="858"/>
      <c r="E439" s="858"/>
      <c r="F439" s="858"/>
    </row>
    <row r="440">
      <c r="B440" s="856"/>
      <c r="D440" s="858"/>
      <c r="E440" s="858"/>
      <c r="F440" s="858"/>
    </row>
    <row r="441">
      <c r="B441" s="856"/>
      <c r="D441" s="858"/>
      <c r="E441" s="858"/>
      <c r="F441" s="858"/>
    </row>
    <row r="442">
      <c r="B442" s="856"/>
      <c r="D442" s="858"/>
      <c r="E442" s="858"/>
      <c r="F442" s="858"/>
    </row>
    <row r="443">
      <c r="B443" s="856"/>
      <c r="D443" s="858"/>
      <c r="E443" s="858"/>
      <c r="F443" s="858"/>
    </row>
    <row r="444">
      <c r="B444" s="856"/>
      <c r="D444" s="858"/>
      <c r="E444" s="858"/>
      <c r="F444" s="858"/>
    </row>
    <row r="445">
      <c r="B445" s="856"/>
      <c r="D445" s="858"/>
      <c r="E445" s="858"/>
      <c r="F445" s="858"/>
    </row>
    <row r="446">
      <c r="B446" s="856"/>
      <c r="D446" s="858"/>
      <c r="E446" s="858"/>
      <c r="F446" s="858"/>
    </row>
    <row r="447">
      <c r="B447" s="856"/>
      <c r="D447" s="858"/>
      <c r="E447" s="858"/>
      <c r="F447" s="858"/>
    </row>
    <row r="448">
      <c r="B448" s="856"/>
      <c r="D448" s="858"/>
      <c r="E448" s="858"/>
      <c r="F448" s="858"/>
    </row>
    <row r="449">
      <c r="B449" s="856"/>
      <c r="D449" s="858"/>
      <c r="E449" s="858"/>
      <c r="F449" s="858"/>
    </row>
    <row r="450">
      <c r="B450" s="856"/>
      <c r="D450" s="858"/>
      <c r="E450" s="858"/>
      <c r="F450" s="858"/>
    </row>
    <row r="451">
      <c r="B451" s="856"/>
      <c r="D451" s="858"/>
      <c r="E451" s="858"/>
      <c r="F451" s="858"/>
    </row>
    <row r="452">
      <c r="B452" s="856"/>
      <c r="D452" s="858"/>
      <c r="E452" s="858"/>
      <c r="F452" s="858"/>
    </row>
    <row r="453">
      <c r="B453" s="856"/>
      <c r="D453" s="858"/>
      <c r="E453" s="858"/>
      <c r="F453" s="858"/>
    </row>
    <row r="454">
      <c r="B454" s="856"/>
      <c r="D454" s="858"/>
      <c r="E454" s="858"/>
      <c r="F454" s="858"/>
    </row>
    <row r="455">
      <c r="B455" s="856"/>
      <c r="D455" s="858"/>
      <c r="E455" s="858"/>
      <c r="F455" s="858"/>
    </row>
    <row r="456">
      <c r="B456" s="856"/>
      <c r="D456" s="858"/>
      <c r="E456" s="858"/>
      <c r="F456" s="858"/>
    </row>
    <row r="457">
      <c r="B457" s="856"/>
      <c r="D457" s="858"/>
      <c r="E457" s="858"/>
      <c r="F457" s="858"/>
    </row>
    <row r="458">
      <c r="B458" s="856"/>
      <c r="D458" s="858"/>
      <c r="E458" s="858"/>
      <c r="F458" s="858"/>
    </row>
    <row r="459">
      <c r="B459" s="856"/>
      <c r="D459" s="858"/>
      <c r="E459" s="858"/>
      <c r="F459" s="858"/>
    </row>
    <row r="460">
      <c r="B460" s="856"/>
      <c r="D460" s="858"/>
      <c r="E460" s="858"/>
      <c r="F460" s="858"/>
    </row>
    <row r="461">
      <c r="B461" s="856"/>
      <c r="D461" s="858"/>
      <c r="E461" s="858"/>
      <c r="F461" s="858"/>
    </row>
    <row r="462">
      <c r="B462" s="856"/>
      <c r="D462" s="858"/>
      <c r="E462" s="858"/>
      <c r="F462" s="858"/>
    </row>
    <row r="463">
      <c r="B463" s="856"/>
      <c r="D463" s="858"/>
      <c r="E463" s="858"/>
      <c r="F463" s="858"/>
    </row>
    <row r="464">
      <c r="B464" s="856"/>
      <c r="D464" s="858"/>
      <c r="E464" s="858"/>
      <c r="F464" s="858"/>
    </row>
    <row r="465">
      <c r="B465" s="856"/>
      <c r="D465" s="858"/>
      <c r="E465" s="858"/>
      <c r="F465" s="858"/>
    </row>
    <row r="466">
      <c r="B466" s="856"/>
      <c r="D466" s="858"/>
      <c r="E466" s="858"/>
      <c r="F466" s="858"/>
    </row>
    <row r="467">
      <c r="B467" s="856"/>
      <c r="D467" s="858"/>
      <c r="E467" s="858"/>
      <c r="F467" s="858"/>
    </row>
    <row r="468">
      <c r="B468" s="856"/>
      <c r="D468" s="858"/>
      <c r="E468" s="858"/>
      <c r="F468" s="858"/>
    </row>
    <row r="469">
      <c r="B469" s="856"/>
      <c r="D469" s="858"/>
      <c r="E469" s="858"/>
      <c r="F469" s="858"/>
    </row>
    <row r="470">
      <c r="B470" s="856"/>
      <c r="D470" s="858"/>
      <c r="E470" s="858"/>
      <c r="F470" s="858"/>
    </row>
    <row r="471">
      <c r="B471" s="856"/>
      <c r="D471" s="858"/>
      <c r="E471" s="858"/>
      <c r="F471" s="858"/>
    </row>
    <row r="472">
      <c r="B472" s="856"/>
      <c r="D472" s="858"/>
      <c r="E472" s="858"/>
      <c r="F472" s="858"/>
    </row>
    <row r="473">
      <c r="B473" s="856"/>
      <c r="D473" s="858"/>
      <c r="E473" s="858"/>
      <c r="F473" s="858"/>
    </row>
    <row r="474">
      <c r="B474" s="856"/>
      <c r="D474" s="858"/>
      <c r="E474" s="858"/>
      <c r="F474" s="858"/>
    </row>
    <row r="475">
      <c r="B475" s="856"/>
      <c r="D475" s="858"/>
      <c r="E475" s="858"/>
      <c r="F475" s="858"/>
    </row>
    <row r="476">
      <c r="B476" s="856"/>
      <c r="D476" s="858"/>
      <c r="E476" s="858"/>
      <c r="F476" s="858"/>
    </row>
    <row r="477">
      <c r="B477" s="856"/>
      <c r="D477" s="858"/>
      <c r="E477" s="858"/>
      <c r="F477" s="858"/>
    </row>
    <row r="478">
      <c r="B478" s="856"/>
      <c r="D478" s="858"/>
      <c r="E478" s="858"/>
      <c r="F478" s="858"/>
    </row>
    <row r="479">
      <c r="B479" s="856"/>
      <c r="D479" s="858"/>
      <c r="E479" s="858"/>
      <c r="F479" s="858"/>
    </row>
    <row r="480">
      <c r="B480" s="856"/>
      <c r="D480" s="858"/>
      <c r="E480" s="858"/>
      <c r="F480" s="858"/>
    </row>
    <row r="481">
      <c r="B481" s="856"/>
      <c r="D481" s="858"/>
      <c r="E481" s="858"/>
      <c r="F481" s="858"/>
    </row>
    <row r="482">
      <c r="B482" s="856"/>
      <c r="D482" s="858"/>
      <c r="E482" s="858"/>
      <c r="F482" s="858"/>
    </row>
    <row r="483">
      <c r="B483" s="856"/>
      <c r="D483" s="858"/>
      <c r="E483" s="858"/>
      <c r="F483" s="858"/>
    </row>
    <row r="484">
      <c r="B484" s="856"/>
      <c r="D484" s="858"/>
      <c r="E484" s="858"/>
      <c r="F484" s="858"/>
    </row>
    <row r="485">
      <c r="B485" s="856"/>
      <c r="D485" s="858"/>
      <c r="E485" s="858"/>
      <c r="F485" s="858"/>
    </row>
    <row r="486">
      <c r="B486" s="856"/>
      <c r="D486" s="858"/>
      <c r="E486" s="858"/>
      <c r="F486" s="858"/>
    </row>
    <row r="487">
      <c r="B487" s="856"/>
      <c r="D487" s="858"/>
      <c r="E487" s="858"/>
      <c r="F487" s="858"/>
    </row>
    <row r="488">
      <c r="B488" s="856"/>
      <c r="D488" s="858"/>
      <c r="E488" s="858"/>
      <c r="F488" s="858"/>
    </row>
    <row r="489">
      <c r="B489" s="856"/>
      <c r="D489" s="858"/>
      <c r="E489" s="858"/>
      <c r="F489" s="858"/>
    </row>
    <row r="490">
      <c r="B490" s="856"/>
      <c r="D490" s="858"/>
      <c r="E490" s="858"/>
      <c r="F490" s="858"/>
    </row>
    <row r="491">
      <c r="B491" s="856"/>
      <c r="D491" s="858"/>
      <c r="E491" s="858"/>
      <c r="F491" s="858"/>
    </row>
    <row r="492">
      <c r="B492" s="856"/>
      <c r="D492" s="858"/>
      <c r="E492" s="858"/>
      <c r="F492" s="858"/>
    </row>
    <row r="493">
      <c r="B493" s="856"/>
      <c r="D493" s="858"/>
      <c r="E493" s="858"/>
      <c r="F493" s="858"/>
    </row>
    <row r="494">
      <c r="B494" s="856"/>
      <c r="D494" s="858"/>
      <c r="E494" s="858"/>
      <c r="F494" s="858"/>
    </row>
    <row r="495">
      <c r="B495" s="856"/>
      <c r="D495" s="858"/>
      <c r="E495" s="858"/>
      <c r="F495" s="858"/>
    </row>
    <row r="496">
      <c r="B496" s="856"/>
      <c r="D496" s="858"/>
      <c r="E496" s="858"/>
      <c r="F496" s="858"/>
    </row>
    <row r="497">
      <c r="B497" s="856"/>
      <c r="D497" s="858"/>
      <c r="E497" s="858"/>
      <c r="F497" s="858"/>
    </row>
    <row r="498">
      <c r="B498" s="856"/>
      <c r="D498" s="858"/>
      <c r="E498" s="858"/>
      <c r="F498" s="858"/>
    </row>
    <row r="499">
      <c r="B499" s="856"/>
      <c r="D499" s="858"/>
      <c r="E499" s="858"/>
      <c r="F499" s="858"/>
    </row>
    <row r="500">
      <c r="B500" s="856"/>
      <c r="D500" s="858"/>
      <c r="E500" s="858"/>
      <c r="F500" s="858"/>
    </row>
    <row r="501">
      <c r="B501" s="856"/>
      <c r="D501" s="858"/>
      <c r="E501" s="858"/>
      <c r="F501" s="858"/>
    </row>
    <row r="502">
      <c r="B502" s="856"/>
      <c r="D502" s="858"/>
      <c r="E502" s="858"/>
      <c r="F502" s="858"/>
    </row>
    <row r="503">
      <c r="B503" s="856"/>
      <c r="D503" s="858"/>
      <c r="E503" s="858"/>
      <c r="F503" s="858"/>
    </row>
    <row r="504">
      <c r="B504" s="856"/>
      <c r="D504" s="858"/>
      <c r="E504" s="858"/>
      <c r="F504" s="858"/>
    </row>
    <row r="505">
      <c r="B505" s="856"/>
      <c r="D505" s="858"/>
      <c r="E505" s="858"/>
      <c r="F505" s="858"/>
    </row>
    <row r="506">
      <c r="B506" s="856"/>
      <c r="D506" s="858"/>
      <c r="E506" s="858"/>
      <c r="F506" s="858"/>
    </row>
    <row r="507">
      <c r="B507" s="856"/>
      <c r="D507" s="858"/>
      <c r="E507" s="858"/>
      <c r="F507" s="858"/>
    </row>
    <row r="508">
      <c r="B508" s="856"/>
      <c r="D508" s="858"/>
      <c r="E508" s="858"/>
      <c r="F508" s="858"/>
    </row>
    <row r="509">
      <c r="B509" s="856"/>
      <c r="D509" s="858"/>
      <c r="E509" s="858"/>
      <c r="F509" s="858"/>
    </row>
    <row r="510">
      <c r="B510" s="856"/>
      <c r="D510" s="858"/>
      <c r="E510" s="858"/>
      <c r="F510" s="858"/>
    </row>
    <row r="511">
      <c r="B511" s="856"/>
      <c r="D511" s="858"/>
      <c r="E511" s="858"/>
      <c r="F511" s="858"/>
    </row>
    <row r="512">
      <c r="B512" s="856"/>
      <c r="D512" s="858"/>
      <c r="E512" s="858"/>
      <c r="F512" s="858"/>
    </row>
    <row r="513">
      <c r="B513" s="856"/>
      <c r="D513" s="858"/>
      <c r="E513" s="858"/>
      <c r="F513" s="858"/>
    </row>
    <row r="514">
      <c r="B514" s="856"/>
      <c r="D514" s="858"/>
      <c r="E514" s="858"/>
      <c r="F514" s="858"/>
    </row>
    <row r="515">
      <c r="B515" s="856"/>
      <c r="D515" s="858"/>
      <c r="E515" s="858"/>
      <c r="F515" s="858"/>
    </row>
    <row r="516">
      <c r="B516" s="856"/>
      <c r="D516" s="858"/>
      <c r="E516" s="858"/>
      <c r="F516" s="858"/>
    </row>
    <row r="517">
      <c r="B517" s="856"/>
      <c r="D517" s="858"/>
      <c r="E517" s="858"/>
      <c r="F517" s="858"/>
    </row>
    <row r="518">
      <c r="B518" s="856"/>
      <c r="D518" s="858"/>
      <c r="E518" s="858"/>
      <c r="F518" s="858"/>
    </row>
    <row r="519">
      <c r="B519" s="856"/>
      <c r="D519" s="858"/>
      <c r="E519" s="858"/>
      <c r="F519" s="858"/>
    </row>
    <row r="520">
      <c r="B520" s="856"/>
      <c r="D520" s="858"/>
      <c r="E520" s="858"/>
      <c r="F520" s="858"/>
    </row>
    <row r="521">
      <c r="B521" s="856"/>
      <c r="D521" s="858"/>
      <c r="E521" s="858"/>
      <c r="F521" s="858"/>
    </row>
    <row r="522">
      <c r="B522" s="856"/>
      <c r="D522" s="858"/>
      <c r="E522" s="858"/>
      <c r="F522" s="858"/>
    </row>
    <row r="523">
      <c r="B523" s="856"/>
      <c r="D523" s="858"/>
      <c r="E523" s="858"/>
      <c r="F523" s="858"/>
    </row>
    <row r="524">
      <c r="B524" s="856"/>
      <c r="D524" s="858"/>
      <c r="E524" s="858"/>
      <c r="F524" s="858"/>
    </row>
    <row r="525">
      <c r="B525" s="856"/>
      <c r="D525" s="858"/>
      <c r="E525" s="858"/>
      <c r="F525" s="858"/>
    </row>
    <row r="526">
      <c r="B526" s="856"/>
      <c r="D526" s="858"/>
      <c r="E526" s="858"/>
      <c r="F526" s="858"/>
    </row>
    <row r="527">
      <c r="B527" s="856"/>
      <c r="D527" s="858"/>
      <c r="E527" s="858"/>
      <c r="F527" s="858"/>
    </row>
    <row r="528">
      <c r="B528" s="856"/>
      <c r="D528" s="858"/>
      <c r="E528" s="858"/>
      <c r="F528" s="858"/>
    </row>
    <row r="529">
      <c r="B529" s="856"/>
      <c r="D529" s="858"/>
      <c r="E529" s="858"/>
      <c r="F529" s="858"/>
    </row>
    <row r="530">
      <c r="B530" s="856"/>
      <c r="D530" s="858"/>
      <c r="E530" s="858"/>
      <c r="F530" s="858"/>
    </row>
    <row r="531">
      <c r="B531" s="856"/>
      <c r="D531" s="858"/>
      <c r="E531" s="858"/>
      <c r="F531" s="858"/>
    </row>
    <row r="532">
      <c r="B532" s="856"/>
      <c r="D532" s="858"/>
      <c r="E532" s="858"/>
      <c r="F532" s="858"/>
    </row>
    <row r="533">
      <c r="B533" s="856"/>
      <c r="D533" s="858"/>
      <c r="E533" s="858"/>
      <c r="F533" s="858"/>
    </row>
    <row r="534">
      <c r="B534" s="856"/>
      <c r="D534" s="858"/>
      <c r="E534" s="858"/>
      <c r="F534" s="858"/>
    </row>
    <row r="535">
      <c r="B535" s="856"/>
      <c r="D535" s="858"/>
      <c r="E535" s="858"/>
      <c r="F535" s="858"/>
    </row>
    <row r="536">
      <c r="B536" s="856"/>
      <c r="D536" s="858"/>
      <c r="E536" s="858"/>
      <c r="F536" s="858"/>
    </row>
    <row r="537">
      <c r="B537" s="856"/>
      <c r="D537" s="858"/>
      <c r="E537" s="858"/>
      <c r="F537" s="858"/>
    </row>
    <row r="538">
      <c r="B538" s="856"/>
      <c r="D538" s="858"/>
      <c r="E538" s="858"/>
      <c r="F538" s="858"/>
    </row>
    <row r="539">
      <c r="B539" s="856"/>
      <c r="D539" s="858"/>
      <c r="E539" s="858"/>
      <c r="F539" s="858"/>
    </row>
    <row r="540">
      <c r="B540" s="856"/>
      <c r="D540" s="858"/>
      <c r="E540" s="858"/>
      <c r="F540" s="858"/>
    </row>
    <row r="541">
      <c r="B541" s="856"/>
      <c r="D541" s="858"/>
      <c r="E541" s="858"/>
      <c r="F541" s="858"/>
    </row>
    <row r="542">
      <c r="B542" s="856"/>
      <c r="D542" s="858"/>
      <c r="E542" s="858"/>
      <c r="F542" s="858"/>
    </row>
    <row r="543">
      <c r="B543" s="856"/>
      <c r="D543" s="858"/>
      <c r="E543" s="858"/>
      <c r="F543" s="858"/>
    </row>
    <row r="544">
      <c r="B544" s="856"/>
      <c r="D544" s="858"/>
      <c r="E544" s="858"/>
      <c r="F544" s="858"/>
    </row>
    <row r="545">
      <c r="B545" s="856"/>
      <c r="D545" s="858"/>
      <c r="E545" s="858"/>
      <c r="F545" s="858"/>
    </row>
    <row r="546">
      <c r="B546" s="856"/>
      <c r="D546" s="858"/>
      <c r="E546" s="858"/>
      <c r="F546" s="858"/>
    </row>
    <row r="547">
      <c r="B547" s="856"/>
      <c r="D547" s="858"/>
      <c r="E547" s="858"/>
      <c r="F547" s="858"/>
    </row>
    <row r="548">
      <c r="B548" s="856"/>
      <c r="D548" s="858"/>
      <c r="E548" s="858"/>
      <c r="F548" s="858"/>
    </row>
    <row r="549">
      <c r="B549" s="856"/>
      <c r="D549" s="858"/>
      <c r="E549" s="858"/>
      <c r="F549" s="858"/>
    </row>
    <row r="550">
      <c r="B550" s="856"/>
      <c r="D550" s="858"/>
      <c r="E550" s="858"/>
      <c r="F550" s="858"/>
    </row>
    <row r="551">
      <c r="B551" s="856"/>
      <c r="D551" s="858"/>
      <c r="E551" s="858"/>
      <c r="F551" s="858"/>
    </row>
    <row r="552">
      <c r="B552" s="856"/>
      <c r="D552" s="858"/>
      <c r="E552" s="858"/>
      <c r="F552" s="858"/>
    </row>
    <row r="553">
      <c r="B553" s="856"/>
      <c r="D553" s="858"/>
      <c r="E553" s="858"/>
      <c r="F553" s="858"/>
    </row>
    <row r="554">
      <c r="B554" s="856"/>
      <c r="D554" s="858"/>
      <c r="E554" s="858"/>
      <c r="F554" s="858"/>
    </row>
    <row r="555">
      <c r="B555" s="856"/>
      <c r="D555" s="858"/>
      <c r="E555" s="858"/>
      <c r="F555" s="858"/>
    </row>
    <row r="556">
      <c r="B556" s="856"/>
      <c r="D556" s="858"/>
      <c r="E556" s="858"/>
      <c r="F556" s="858"/>
    </row>
    <row r="557">
      <c r="B557" s="856"/>
      <c r="D557" s="858"/>
      <c r="E557" s="858"/>
      <c r="F557" s="858"/>
    </row>
    <row r="558">
      <c r="B558" s="856"/>
      <c r="D558" s="858"/>
      <c r="E558" s="858"/>
      <c r="F558" s="858"/>
    </row>
    <row r="559">
      <c r="B559" s="856"/>
      <c r="D559" s="858"/>
      <c r="E559" s="858"/>
      <c r="F559" s="858"/>
    </row>
    <row r="560">
      <c r="B560" s="856"/>
      <c r="D560" s="858"/>
      <c r="E560" s="858"/>
      <c r="F560" s="858"/>
    </row>
    <row r="561">
      <c r="B561" s="856"/>
      <c r="D561" s="858"/>
      <c r="E561" s="858"/>
      <c r="F561" s="858"/>
    </row>
    <row r="562">
      <c r="B562" s="856"/>
      <c r="D562" s="858"/>
      <c r="E562" s="858"/>
      <c r="F562" s="858"/>
    </row>
    <row r="563">
      <c r="B563" s="856"/>
      <c r="D563" s="858"/>
      <c r="E563" s="858"/>
      <c r="F563" s="858"/>
    </row>
    <row r="564">
      <c r="B564" s="856"/>
      <c r="D564" s="858"/>
      <c r="E564" s="858"/>
      <c r="F564" s="858"/>
    </row>
    <row r="565">
      <c r="B565" s="856"/>
      <c r="D565" s="858"/>
      <c r="E565" s="858"/>
      <c r="F565" s="858"/>
    </row>
    <row r="566">
      <c r="B566" s="856"/>
      <c r="D566" s="858"/>
      <c r="E566" s="858"/>
      <c r="F566" s="858"/>
    </row>
    <row r="567">
      <c r="B567" s="856"/>
      <c r="D567" s="858"/>
      <c r="E567" s="858"/>
      <c r="F567" s="858"/>
    </row>
    <row r="568">
      <c r="B568" s="856"/>
      <c r="D568" s="858"/>
      <c r="E568" s="858"/>
      <c r="F568" s="858"/>
    </row>
    <row r="569">
      <c r="B569" s="856"/>
      <c r="D569" s="858"/>
      <c r="E569" s="858"/>
      <c r="F569" s="858"/>
    </row>
    <row r="570">
      <c r="B570" s="856"/>
      <c r="D570" s="858"/>
      <c r="E570" s="858"/>
      <c r="F570" s="858"/>
    </row>
    <row r="571">
      <c r="B571" s="856"/>
      <c r="D571" s="858"/>
      <c r="E571" s="858"/>
      <c r="F571" s="858"/>
    </row>
    <row r="572">
      <c r="B572" s="856"/>
      <c r="D572" s="858"/>
      <c r="E572" s="858"/>
      <c r="F572" s="858"/>
    </row>
    <row r="573">
      <c r="B573" s="856"/>
      <c r="D573" s="858"/>
      <c r="E573" s="858"/>
      <c r="F573" s="858"/>
    </row>
    <row r="574">
      <c r="B574" s="856"/>
      <c r="D574" s="858"/>
      <c r="E574" s="858"/>
      <c r="F574" s="858"/>
    </row>
    <row r="575">
      <c r="B575" s="856"/>
      <c r="D575" s="858"/>
      <c r="E575" s="858"/>
      <c r="F575" s="858"/>
    </row>
    <row r="576">
      <c r="B576" s="856"/>
      <c r="D576" s="858"/>
      <c r="E576" s="858"/>
      <c r="F576" s="858"/>
    </row>
    <row r="577">
      <c r="B577" s="856"/>
      <c r="D577" s="858"/>
      <c r="E577" s="858"/>
      <c r="F577" s="858"/>
    </row>
    <row r="578">
      <c r="B578" s="856"/>
      <c r="D578" s="858"/>
      <c r="E578" s="858"/>
      <c r="F578" s="858"/>
    </row>
    <row r="579">
      <c r="B579" s="856"/>
      <c r="D579" s="858"/>
      <c r="E579" s="858"/>
      <c r="F579" s="858"/>
    </row>
    <row r="580">
      <c r="B580" s="856"/>
      <c r="D580" s="858"/>
      <c r="E580" s="858"/>
      <c r="F580" s="858"/>
    </row>
    <row r="581">
      <c r="B581" s="856"/>
      <c r="D581" s="858"/>
      <c r="E581" s="858"/>
      <c r="F581" s="858"/>
    </row>
    <row r="582">
      <c r="B582" s="856"/>
      <c r="D582" s="858"/>
      <c r="E582" s="858"/>
      <c r="F582" s="858"/>
    </row>
    <row r="583">
      <c r="B583" s="856"/>
      <c r="D583" s="858"/>
      <c r="E583" s="858"/>
      <c r="F583" s="858"/>
    </row>
    <row r="584">
      <c r="B584" s="856"/>
      <c r="D584" s="858"/>
      <c r="E584" s="858"/>
      <c r="F584" s="858"/>
    </row>
    <row r="585">
      <c r="B585" s="856"/>
      <c r="D585" s="858"/>
      <c r="E585" s="858"/>
      <c r="F585" s="858"/>
    </row>
    <row r="586">
      <c r="B586" s="856"/>
      <c r="D586" s="858"/>
      <c r="E586" s="858"/>
      <c r="F586" s="858"/>
    </row>
    <row r="587">
      <c r="B587" s="856"/>
      <c r="D587" s="858"/>
      <c r="E587" s="858"/>
      <c r="F587" s="858"/>
    </row>
    <row r="588">
      <c r="B588" s="856"/>
      <c r="D588" s="858"/>
      <c r="E588" s="858"/>
      <c r="F588" s="858"/>
    </row>
    <row r="589">
      <c r="B589" s="856"/>
      <c r="D589" s="858"/>
      <c r="E589" s="858"/>
      <c r="F589" s="858"/>
    </row>
    <row r="590">
      <c r="B590" s="856"/>
      <c r="D590" s="858"/>
      <c r="E590" s="858"/>
      <c r="F590" s="858"/>
    </row>
    <row r="591">
      <c r="B591" s="856"/>
      <c r="D591" s="858"/>
      <c r="E591" s="858"/>
      <c r="F591" s="858"/>
    </row>
    <row r="592">
      <c r="B592" s="856"/>
      <c r="D592" s="858"/>
      <c r="E592" s="858"/>
      <c r="F592" s="858"/>
    </row>
    <row r="593">
      <c r="B593" s="856"/>
      <c r="D593" s="858"/>
      <c r="E593" s="858"/>
      <c r="F593" s="858"/>
    </row>
    <row r="594">
      <c r="B594" s="856"/>
      <c r="D594" s="858"/>
      <c r="E594" s="858"/>
      <c r="F594" s="858"/>
    </row>
    <row r="595">
      <c r="B595" s="856"/>
      <c r="D595" s="858"/>
      <c r="E595" s="858"/>
      <c r="F595" s="858"/>
    </row>
    <row r="596">
      <c r="B596" s="856"/>
      <c r="D596" s="858"/>
      <c r="E596" s="858"/>
      <c r="F596" s="858"/>
    </row>
    <row r="597">
      <c r="B597" s="856"/>
      <c r="D597" s="858"/>
      <c r="E597" s="858"/>
      <c r="F597" s="858"/>
    </row>
    <row r="598">
      <c r="B598" s="856"/>
      <c r="D598" s="858"/>
      <c r="E598" s="858"/>
      <c r="F598" s="858"/>
    </row>
    <row r="599">
      <c r="B599" s="856"/>
      <c r="D599" s="858"/>
      <c r="E599" s="858"/>
      <c r="F599" s="858"/>
    </row>
    <row r="600">
      <c r="B600" s="856"/>
      <c r="D600" s="858"/>
      <c r="E600" s="858"/>
      <c r="F600" s="858"/>
    </row>
    <row r="601">
      <c r="B601" s="856"/>
      <c r="D601" s="858"/>
      <c r="E601" s="858"/>
      <c r="F601" s="858"/>
    </row>
    <row r="602">
      <c r="B602" s="856"/>
      <c r="D602" s="858"/>
      <c r="E602" s="858"/>
      <c r="F602" s="858"/>
    </row>
    <row r="603">
      <c r="B603" s="856"/>
      <c r="D603" s="858"/>
      <c r="E603" s="858"/>
      <c r="F603" s="858"/>
    </row>
    <row r="604">
      <c r="B604" s="856"/>
      <c r="D604" s="858"/>
      <c r="E604" s="858"/>
      <c r="F604" s="858"/>
    </row>
    <row r="605">
      <c r="B605" s="856"/>
      <c r="D605" s="858"/>
      <c r="E605" s="858"/>
      <c r="F605" s="858"/>
    </row>
    <row r="606">
      <c r="B606" s="856"/>
      <c r="D606" s="858"/>
      <c r="E606" s="858"/>
      <c r="F606" s="858"/>
    </row>
    <row r="607">
      <c r="B607" s="856"/>
      <c r="D607" s="858"/>
      <c r="E607" s="858"/>
      <c r="F607" s="858"/>
    </row>
    <row r="608">
      <c r="B608" s="856"/>
      <c r="D608" s="858"/>
      <c r="E608" s="858"/>
      <c r="F608" s="858"/>
    </row>
    <row r="609">
      <c r="B609" s="856"/>
      <c r="D609" s="858"/>
      <c r="E609" s="858"/>
      <c r="F609" s="858"/>
    </row>
    <row r="610">
      <c r="B610" s="856"/>
      <c r="D610" s="858"/>
      <c r="E610" s="858"/>
      <c r="F610" s="858"/>
    </row>
    <row r="611">
      <c r="B611" s="856"/>
      <c r="D611" s="858"/>
      <c r="E611" s="858"/>
      <c r="F611" s="858"/>
    </row>
    <row r="612">
      <c r="B612" s="856"/>
      <c r="D612" s="858"/>
      <c r="E612" s="858"/>
      <c r="F612" s="858"/>
    </row>
    <row r="613">
      <c r="B613" s="856"/>
      <c r="D613" s="858"/>
      <c r="E613" s="858"/>
      <c r="F613" s="858"/>
    </row>
    <row r="614">
      <c r="B614" s="856"/>
      <c r="D614" s="858"/>
      <c r="E614" s="858"/>
      <c r="F614" s="858"/>
    </row>
    <row r="615">
      <c r="B615" s="856"/>
      <c r="D615" s="858"/>
      <c r="E615" s="858"/>
      <c r="F615" s="858"/>
    </row>
    <row r="616">
      <c r="B616" s="856"/>
      <c r="D616" s="858"/>
      <c r="E616" s="858"/>
      <c r="F616" s="858"/>
    </row>
    <row r="617">
      <c r="B617" s="856"/>
      <c r="D617" s="858"/>
      <c r="E617" s="858"/>
      <c r="F617" s="858"/>
    </row>
    <row r="618">
      <c r="B618" s="856"/>
      <c r="D618" s="858"/>
      <c r="E618" s="858"/>
      <c r="F618" s="858"/>
    </row>
    <row r="619">
      <c r="B619" s="856"/>
      <c r="D619" s="858"/>
      <c r="E619" s="858"/>
      <c r="F619" s="858"/>
    </row>
    <row r="620">
      <c r="B620" s="856"/>
      <c r="D620" s="858"/>
      <c r="E620" s="858"/>
      <c r="F620" s="858"/>
    </row>
    <row r="621">
      <c r="B621" s="856"/>
      <c r="D621" s="858"/>
      <c r="E621" s="858"/>
      <c r="F621" s="858"/>
    </row>
    <row r="622">
      <c r="B622" s="856"/>
      <c r="D622" s="858"/>
      <c r="E622" s="858"/>
      <c r="F622" s="858"/>
    </row>
    <row r="623">
      <c r="B623" s="856"/>
      <c r="D623" s="858"/>
      <c r="E623" s="858"/>
      <c r="F623" s="858"/>
    </row>
    <row r="624">
      <c r="B624" s="856"/>
      <c r="D624" s="858"/>
      <c r="E624" s="858"/>
      <c r="F624" s="858"/>
    </row>
    <row r="625">
      <c r="B625" s="856"/>
      <c r="D625" s="858"/>
      <c r="E625" s="858"/>
      <c r="F625" s="858"/>
    </row>
    <row r="626">
      <c r="B626" s="856"/>
      <c r="D626" s="858"/>
      <c r="E626" s="858"/>
      <c r="F626" s="858"/>
    </row>
    <row r="627">
      <c r="B627" s="856"/>
      <c r="D627" s="858"/>
      <c r="E627" s="858"/>
      <c r="F627" s="858"/>
    </row>
    <row r="628">
      <c r="B628" s="856"/>
      <c r="D628" s="858"/>
      <c r="E628" s="858"/>
      <c r="F628" s="858"/>
    </row>
    <row r="629">
      <c r="B629" s="856"/>
      <c r="D629" s="858"/>
      <c r="E629" s="858"/>
      <c r="F629" s="858"/>
    </row>
    <row r="630">
      <c r="B630" s="856"/>
      <c r="D630" s="858"/>
      <c r="E630" s="858"/>
      <c r="F630" s="858"/>
    </row>
    <row r="631">
      <c r="B631" s="856"/>
      <c r="D631" s="858"/>
      <c r="E631" s="858"/>
      <c r="F631" s="858"/>
    </row>
    <row r="632">
      <c r="B632" s="856"/>
      <c r="D632" s="858"/>
      <c r="E632" s="858"/>
      <c r="F632" s="858"/>
    </row>
    <row r="633">
      <c r="B633" s="856"/>
      <c r="D633" s="858"/>
      <c r="E633" s="858"/>
      <c r="F633" s="858"/>
    </row>
    <row r="634">
      <c r="B634" s="856"/>
      <c r="D634" s="858"/>
      <c r="E634" s="858"/>
      <c r="F634" s="858"/>
    </row>
    <row r="635">
      <c r="B635" s="856"/>
      <c r="D635" s="858"/>
      <c r="E635" s="858"/>
      <c r="F635" s="858"/>
    </row>
    <row r="636">
      <c r="B636" s="856"/>
      <c r="D636" s="858"/>
      <c r="E636" s="858"/>
      <c r="F636" s="858"/>
    </row>
    <row r="637">
      <c r="B637" s="856"/>
      <c r="D637" s="858"/>
      <c r="E637" s="858"/>
      <c r="F637" s="858"/>
    </row>
    <row r="638">
      <c r="B638" s="856"/>
      <c r="D638" s="858"/>
      <c r="E638" s="858"/>
      <c r="F638" s="858"/>
    </row>
    <row r="639">
      <c r="B639" s="856"/>
      <c r="D639" s="858"/>
      <c r="E639" s="858"/>
      <c r="F639" s="858"/>
    </row>
    <row r="640">
      <c r="B640" s="856"/>
      <c r="D640" s="858"/>
      <c r="E640" s="858"/>
      <c r="F640" s="858"/>
    </row>
    <row r="641">
      <c r="B641" s="856"/>
      <c r="D641" s="858"/>
      <c r="E641" s="858"/>
      <c r="F641" s="858"/>
    </row>
    <row r="642">
      <c r="B642" s="856"/>
      <c r="D642" s="858"/>
      <c r="E642" s="858"/>
      <c r="F642" s="858"/>
    </row>
    <row r="643">
      <c r="B643" s="856"/>
      <c r="D643" s="858"/>
      <c r="E643" s="858"/>
      <c r="F643" s="858"/>
    </row>
    <row r="644">
      <c r="B644" s="856"/>
      <c r="D644" s="858"/>
      <c r="E644" s="858"/>
      <c r="F644" s="858"/>
    </row>
    <row r="645">
      <c r="B645" s="856"/>
      <c r="D645" s="858"/>
      <c r="E645" s="858"/>
      <c r="F645" s="858"/>
    </row>
    <row r="646">
      <c r="B646" s="856"/>
      <c r="D646" s="858"/>
      <c r="E646" s="858"/>
      <c r="F646" s="858"/>
    </row>
    <row r="647">
      <c r="B647" s="856"/>
      <c r="D647" s="858"/>
      <c r="E647" s="858"/>
      <c r="F647" s="858"/>
    </row>
    <row r="648">
      <c r="B648" s="856"/>
      <c r="D648" s="858"/>
      <c r="E648" s="858"/>
      <c r="F648" s="858"/>
    </row>
    <row r="649">
      <c r="B649" s="856"/>
      <c r="D649" s="858"/>
      <c r="E649" s="858"/>
      <c r="F649" s="858"/>
    </row>
    <row r="650">
      <c r="B650" s="856"/>
      <c r="D650" s="858"/>
      <c r="E650" s="858"/>
      <c r="F650" s="858"/>
    </row>
    <row r="651">
      <c r="B651" s="856"/>
      <c r="D651" s="858"/>
      <c r="E651" s="858"/>
      <c r="F651" s="858"/>
    </row>
    <row r="652">
      <c r="B652" s="856"/>
      <c r="D652" s="858"/>
      <c r="E652" s="858"/>
      <c r="F652" s="858"/>
    </row>
    <row r="653">
      <c r="B653" s="856"/>
      <c r="D653" s="858"/>
      <c r="E653" s="858"/>
      <c r="F653" s="858"/>
    </row>
    <row r="654">
      <c r="B654" s="856"/>
      <c r="D654" s="858"/>
      <c r="E654" s="858"/>
      <c r="F654" s="858"/>
    </row>
    <row r="655">
      <c r="B655" s="856"/>
      <c r="D655" s="858"/>
      <c r="E655" s="858"/>
      <c r="F655" s="858"/>
    </row>
    <row r="656">
      <c r="B656" s="856"/>
      <c r="D656" s="858"/>
      <c r="E656" s="858"/>
      <c r="F656" s="858"/>
    </row>
    <row r="657">
      <c r="B657" s="856"/>
      <c r="D657" s="858"/>
      <c r="E657" s="858"/>
      <c r="F657" s="858"/>
    </row>
    <row r="658">
      <c r="B658" s="856"/>
      <c r="D658" s="858"/>
      <c r="E658" s="858"/>
      <c r="F658" s="858"/>
    </row>
    <row r="659">
      <c r="B659" s="856"/>
      <c r="D659" s="858"/>
      <c r="E659" s="858"/>
      <c r="F659" s="858"/>
    </row>
    <row r="660">
      <c r="B660" s="856"/>
      <c r="D660" s="858"/>
      <c r="E660" s="858"/>
      <c r="F660" s="858"/>
    </row>
    <row r="661">
      <c r="B661" s="856"/>
      <c r="D661" s="858"/>
      <c r="E661" s="858"/>
      <c r="F661" s="858"/>
    </row>
    <row r="662">
      <c r="B662" s="856"/>
      <c r="D662" s="858"/>
      <c r="E662" s="858"/>
      <c r="F662" s="858"/>
    </row>
    <row r="663">
      <c r="B663" s="856"/>
      <c r="D663" s="858"/>
      <c r="E663" s="858"/>
      <c r="F663" s="858"/>
    </row>
    <row r="664">
      <c r="B664" s="856"/>
      <c r="D664" s="858"/>
      <c r="E664" s="858"/>
      <c r="F664" s="858"/>
    </row>
    <row r="665">
      <c r="B665" s="856"/>
      <c r="D665" s="858"/>
      <c r="E665" s="858"/>
      <c r="F665" s="858"/>
    </row>
    <row r="666">
      <c r="B666" s="856"/>
      <c r="D666" s="858"/>
      <c r="E666" s="858"/>
      <c r="F666" s="858"/>
    </row>
    <row r="667">
      <c r="B667" s="856"/>
      <c r="D667" s="858"/>
      <c r="E667" s="858"/>
      <c r="F667" s="858"/>
    </row>
    <row r="668">
      <c r="B668" s="856"/>
      <c r="D668" s="858"/>
      <c r="E668" s="858"/>
      <c r="F668" s="858"/>
    </row>
    <row r="669">
      <c r="B669" s="856"/>
      <c r="D669" s="858"/>
      <c r="E669" s="858"/>
      <c r="F669" s="858"/>
    </row>
    <row r="670">
      <c r="B670" s="856"/>
      <c r="D670" s="858"/>
      <c r="E670" s="858"/>
      <c r="F670" s="858"/>
    </row>
    <row r="671">
      <c r="B671" s="856"/>
      <c r="D671" s="858"/>
      <c r="E671" s="858"/>
      <c r="F671" s="858"/>
    </row>
    <row r="672">
      <c r="B672" s="856"/>
      <c r="D672" s="858"/>
      <c r="E672" s="858"/>
      <c r="F672" s="858"/>
    </row>
    <row r="673">
      <c r="B673" s="856"/>
      <c r="D673" s="858"/>
      <c r="E673" s="858"/>
      <c r="F673" s="858"/>
    </row>
    <row r="674">
      <c r="B674" s="856"/>
      <c r="D674" s="858"/>
      <c r="E674" s="858"/>
      <c r="F674" s="858"/>
    </row>
    <row r="675">
      <c r="B675" s="856"/>
      <c r="D675" s="858"/>
      <c r="E675" s="858"/>
      <c r="F675" s="858"/>
    </row>
    <row r="676">
      <c r="B676" s="856"/>
      <c r="D676" s="858"/>
      <c r="E676" s="858"/>
      <c r="F676" s="858"/>
    </row>
    <row r="677">
      <c r="B677" s="856"/>
      <c r="D677" s="858"/>
      <c r="E677" s="858"/>
      <c r="F677" s="858"/>
    </row>
    <row r="678">
      <c r="B678" s="856"/>
      <c r="D678" s="858"/>
      <c r="E678" s="858"/>
      <c r="F678" s="858"/>
    </row>
    <row r="679">
      <c r="B679" s="856"/>
      <c r="D679" s="858"/>
      <c r="E679" s="858"/>
      <c r="F679" s="858"/>
    </row>
    <row r="680">
      <c r="B680" s="856"/>
      <c r="D680" s="858"/>
      <c r="E680" s="858"/>
      <c r="F680" s="858"/>
    </row>
    <row r="681">
      <c r="B681" s="856"/>
      <c r="D681" s="858"/>
      <c r="E681" s="858"/>
      <c r="F681" s="858"/>
    </row>
    <row r="682">
      <c r="B682" s="856"/>
      <c r="D682" s="858"/>
      <c r="E682" s="858"/>
      <c r="F682" s="858"/>
    </row>
    <row r="683">
      <c r="B683" s="856"/>
      <c r="D683" s="858"/>
      <c r="E683" s="858"/>
      <c r="F683" s="858"/>
    </row>
    <row r="684">
      <c r="B684" s="856"/>
      <c r="D684" s="858"/>
      <c r="E684" s="858"/>
      <c r="F684" s="858"/>
    </row>
    <row r="685">
      <c r="B685" s="856"/>
      <c r="D685" s="858"/>
      <c r="E685" s="858"/>
      <c r="F685" s="858"/>
    </row>
    <row r="686">
      <c r="B686" s="856"/>
      <c r="D686" s="858"/>
      <c r="E686" s="858"/>
      <c r="F686" s="858"/>
    </row>
    <row r="687">
      <c r="B687" s="856"/>
      <c r="D687" s="858"/>
      <c r="E687" s="858"/>
      <c r="F687" s="858"/>
    </row>
    <row r="688">
      <c r="B688" s="856"/>
      <c r="D688" s="858"/>
      <c r="E688" s="858"/>
      <c r="F688" s="858"/>
    </row>
    <row r="689">
      <c r="B689" s="856"/>
      <c r="D689" s="858"/>
      <c r="E689" s="858"/>
      <c r="F689" s="858"/>
    </row>
    <row r="690">
      <c r="B690" s="856"/>
      <c r="D690" s="858"/>
      <c r="E690" s="858"/>
      <c r="F690" s="858"/>
    </row>
    <row r="691">
      <c r="B691" s="856"/>
      <c r="D691" s="858"/>
      <c r="E691" s="858"/>
      <c r="F691" s="858"/>
    </row>
    <row r="692">
      <c r="B692" s="856"/>
      <c r="D692" s="858"/>
      <c r="E692" s="858"/>
      <c r="F692" s="858"/>
    </row>
    <row r="693">
      <c r="B693" s="856"/>
      <c r="D693" s="858"/>
      <c r="E693" s="858"/>
      <c r="F693" s="858"/>
    </row>
    <row r="694">
      <c r="B694" s="856"/>
      <c r="D694" s="858"/>
      <c r="E694" s="858"/>
      <c r="F694" s="858"/>
    </row>
    <row r="695">
      <c r="B695" s="856"/>
      <c r="D695" s="858"/>
      <c r="E695" s="858"/>
      <c r="F695" s="858"/>
    </row>
    <row r="696">
      <c r="B696" s="856"/>
      <c r="D696" s="858"/>
      <c r="E696" s="858"/>
      <c r="F696" s="858"/>
    </row>
    <row r="697">
      <c r="B697" s="856"/>
      <c r="D697" s="858"/>
      <c r="E697" s="858"/>
      <c r="F697" s="858"/>
    </row>
    <row r="698">
      <c r="B698" s="856"/>
      <c r="D698" s="858"/>
      <c r="E698" s="858"/>
      <c r="F698" s="858"/>
    </row>
    <row r="699">
      <c r="B699" s="856"/>
      <c r="D699" s="858"/>
      <c r="E699" s="858"/>
      <c r="F699" s="858"/>
    </row>
    <row r="700">
      <c r="B700" s="856"/>
      <c r="D700" s="858"/>
      <c r="E700" s="858"/>
      <c r="F700" s="858"/>
    </row>
    <row r="701">
      <c r="B701" s="856"/>
      <c r="D701" s="858"/>
      <c r="E701" s="858"/>
      <c r="F701" s="858"/>
    </row>
    <row r="702">
      <c r="B702" s="856"/>
      <c r="D702" s="858"/>
      <c r="E702" s="858"/>
      <c r="F702" s="858"/>
    </row>
    <row r="703">
      <c r="B703" s="856"/>
      <c r="D703" s="858"/>
      <c r="E703" s="858"/>
      <c r="F703" s="858"/>
    </row>
    <row r="704">
      <c r="B704" s="856"/>
      <c r="D704" s="858"/>
      <c r="E704" s="858"/>
      <c r="F704" s="858"/>
    </row>
    <row r="705">
      <c r="B705" s="856"/>
      <c r="D705" s="858"/>
      <c r="E705" s="858"/>
      <c r="F705" s="858"/>
    </row>
    <row r="706">
      <c r="B706" s="856"/>
      <c r="D706" s="858"/>
      <c r="E706" s="858"/>
      <c r="F706" s="858"/>
    </row>
    <row r="707">
      <c r="B707" s="856"/>
      <c r="D707" s="858"/>
      <c r="E707" s="858"/>
      <c r="F707" s="858"/>
    </row>
    <row r="708">
      <c r="B708" s="856"/>
      <c r="D708" s="858"/>
      <c r="E708" s="858"/>
      <c r="F708" s="858"/>
    </row>
    <row r="709">
      <c r="B709" s="856"/>
      <c r="D709" s="858"/>
      <c r="E709" s="858"/>
      <c r="F709" s="858"/>
    </row>
    <row r="710">
      <c r="B710" s="856"/>
      <c r="D710" s="858"/>
      <c r="E710" s="858"/>
      <c r="F710" s="858"/>
    </row>
    <row r="711">
      <c r="B711" s="856"/>
      <c r="D711" s="858"/>
      <c r="E711" s="858"/>
      <c r="F711" s="858"/>
    </row>
    <row r="712">
      <c r="B712" s="856"/>
      <c r="D712" s="858"/>
      <c r="E712" s="858"/>
      <c r="F712" s="858"/>
    </row>
    <row r="713">
      <c r="B713" s="856"/>
      <c r="D713" s="858"/>
      <c r="E713" s="858"/>
      <c r="F713" s="858"/>
    </row>
    <row r="714">
      <c r="B714" s="856"/>
      <c r="D714" s="858"/>
      <c r="E714" s="858"/>
      <c r="F714" s="858"/>
    </row>
    <row r="715">
      <c r="B715" s="856"/>
      <c r="D715" s="858"/>
      <c r="E715" s="858"/>
      <c r="F715" s="858"/>
    </row>
    <row r="716">
      <c r="B716" s="856"/>
      <c r="D716" s="858"/>
      <c r="E716" s="858"/>
      <c r="F716" s="858"/>
    </row>
    <row r="717">
      <c r="B717" s="856"/>
      <c r="D717" s="858"/>
      <c r="E717" s="858"/>
      <c r="F717" s="858"/>
    </row>
    <row r="718">
      <c r="B718" s="856"/>
      <c r="D718" s="858"/>
      <c r="E718" s="858"/>
      <c r="F718" s="858"/>
    </row>
    <row r="719">
      <c r="B719" s="856"/>
      <c r="D719" s="858"/>
      <c r="E719" s="858"/>
      <c r="F719" s="858"/>
    </row>
    <row r="720">
      <c r="B720" s="856"/>
      <c r="D720" s="858"/>
      <c r="E720" s="858"/>
      <c r="F720" s="858"/>
    </row>
    <row r="721">
      <c r="B721" s="856"/>
      <c r="D721" s="858"/>
      <c r="E721" s="858"/>
      <c r="F721" s="858"/>
    </row>
    <row r="722">
      <c r="B722" s="856"/>
      <c r="D722" s="858"/>
      <c r="E722" s="858"/>
      <c r="F722" s="858"/>
    </row>
    <row r="723">
      <c r="B723" s="856"/>
      <c r="D723" s="858"/>
      <c r="E723" s="858"/>
      <c r="F723" s="858"/>
    </row>
    <row r="724">
      <c r="B724" s="856"/>
      <c r="D724" s="858"/>
      <c r="E724" s="858"/>
      <c r="F724" s="858"/>
    </row>
    <row r="725">
      <c r="B725" s="856"/>
      <c r="D725" s="858"/>
      <c r="E725" s="858"/>
      <c r="F725" s="858"/>
    </row>
    <row r="726">
      <c r="B726" s="856"/>
      <c r="D726" s="858"/>
      <c r="E726" s="858"/>
      <c r="F726" s="858"/>
    </row>
    <row r="727">
      <c r="B727" s="856"/>
      <c r="D727" s="858"/>
      <c r="E727" s="858"/>
      <c r="F727" s="858"/>
    </row>
    <row r="728">
      <c r="B728" s="856"/>
      <c r="D728" s="858"/>
      <c r="E728" s="858"/>
      <c r="F728" s="858"/>
    </row>
    <row r="729">
      <c r="B729" s="856"/>
      <c r="D729" s="858"/>
      <c r="E729" s="858"/>
      <c r="F729" s="858"/>
    </row>
    <row r="730">
      <c r="B730" s="856"/>
      <c r="D730" s="858"/>
      <c r="E730" s="858"/>
      <c r="F730" s="858"/>
    </row>
    <row r="731">
      <c r="B731" s="856"/>
      <c r="D731" s="858"/>
      <c r="E731" s="858"/>
      <c r="F731" s="858"/>
    </row>
    <row r="732">
      <c r="B732" s="856"/>
      <c r="D732" s="858"/>
      <c r="E732" s="858"/>
      <c r="F732" s="858"/>
    </row>
    <row r="733">
      <c r="B733" s="856"/>
      <c r="D733" s="858"/>
      <c r="E733" s="858"/>
      <c r="F733" s="858"/>
    </row>
    <row r="734">
      <c r="B734" s="856"/>
      <c r="D734" s="858"/>
      <c r="E734" s="858"/>
      <c r="F734" s="858"/>
    </row>
    <row r="735">
      <c r="B735" s="856"/>
      <c r="D735" s="858"/>
      <c r="E735" s="858"/>
      <c r="F735" s="858"/>
    </row>
    <row r="736">
      <c r="B736" s="856"/>
      <c r="D736" s="858"/>
      <c r="E736" s="858"/>
      <c r="F736" s="858"/>
    </row>
    <row r="737">
      <c r="B737" s="856"/>
      <c r="D737" s="858"/>
      <c r="E737" s="858"/>
      <c r="F737" s="858"/>
    </row>
    <row r="738">
      <c r="B738" s="856"/>
      <c r="D738" s="858"/>
      <c r="E738" s="858"/>
      <c r="F738" s="858"/>
    </row>
    <row r="739">
      <c r="B739" s="856"/>
      <c r="D739" s="858"/>
      <c r="E739" s="858"/>
      <c r="F739" s="858"/>
    </row>
    <row r="740">
      <c r="B740" s="856"/>
      <c r="D740" s="858"/>
      <c r="E740" s="858"/>
      <c r="F740" s="858"/>
    </row>
    <row r="741">
      <c r="B741" s="856"/>
      <c r="D741" s="858"/>
      <c r="E741" s="858"/>
      <c r="F741" s="858"/>
    </row>
    <row r="742">
      <c r="B742" s="856"/>
      <c r="D742" s="858"/>
      <c r="E742" s="858"/>
      <c r="F742" s="858"/>
    </row>
    <row r="743">
      <c r="B743" s="856"/>
      <c r="D743" s="858"/>
      <c r="E743" s="858"/>
      <c r="F743" s="858"/>
    </row>
    <row r="744">
      <c r="B744" s="856"/>
      <c r="D744" s="858"/>
      <c r="E744" s="858"/>
      <c r="F744" s="858"/>
    </row>
    <row r="745">
      <c r="B745" s="856"/>
      <c r="D745" s="858"/>
      <c r="E745" s="858"/>
      <c r="F745" s="858"/>
    </row>
    <row r="746">
      <c r="B746" s="856"/>
      <c r="D746" s="858"/>
      <c r="E746" s="858"/>
      <c r="F746" s="858"/>
    </row>
    <row r="747">
      <c r="B747" s="856"/>
      <c r="D747" s="858"/>
      <c r="E747" s="858"/>
      <c r="F747" s="858"/>
    </row>
    <row r="748">
      <c r="B748" s="856"/>
      <c r="D748" s="858"/>
      <c r="E748" s="858"/>
      <c r="F748" s="858"/>
    </row>
    <row r="749">
      <c r="B749" s="856"/>
      <c r="D749" s="858"/>
      <c r="E749" s="858"/>
      <c r="F749" s="858"/>
    </row>
    <row r="750">
      <c r="B750" s="856"/>
      <c r="D750" s="858"/>
      <c r="E750" s="858"/>
      <c r="F750" s="858"/>
    </row>
    <row r="751">
      <c r="B751" s="856"/>
      <c r="D751" s="858"/>
      <c r="E751" s="858"/>
      <c r="F751" s="858"/>
    </row>
    <row r="752">
      <c r="B752" s="856"/>
      <c r="D752" s="858"/>
      <c r="E752" s="858"/>
      <c r="F752" s="858"/>
    </row>
    <row r="753">
      <c r="B753" s="856"/>
      <c r="D753" s="858"/>
      <c r="E753" s="858"/>
      <c r="F753" s="858"/>
    </row>
    <row r="754">
      <c r="B754" s="856"/>
      <c r="D754" s="858"/>
      <c r="E754" s="858"/>
      <c r="F754" s="858"/>
    </row>
    <row r="755">
      <c r="B755" s="856"/>
      <c r="D755" s="858"/>
      <c r="E755" s="858"/>
      <c r="F755" s="858"/>
    </row>
    <row r="756">
      <c r="B756" s="856"/>
      <c r="D756" s="858"/>
      <c r="E756" s="858"/>
      <c r="F756" s="858"/>
    </row>
    <row r="757">
      <c r="B757" s="856"/>
      <c r="D757" s="858"/>
      <c r="E757" s="858"/>
      <c r="F757" s="858"/>
    </row>
    <row r="758">
      <c r="B758" s="856"/>
      <c r="D758" s="858"/>
      <c r="E758" s="858"/>
      <c r="F758" s="858"/>
    </row>
    <row r="759">
      <c r="B759" s="856"/>
      <c r="D759" s="858"/>
      <c r="E759" s="858"/>
      <c r="F759" s="858"/>
    </row>
    <row r="760">
      <c r="B760" s="856"/>
      <c r="D760" s="858"/>
      <c r="E760" s="858"/>
      <c r="F760" s="858"/>
    </row>
    <row r="761">
      <c r="B761" s="856"/>
      <c r="D761" s="858"/>
      <c r="E761" s="858"/>
      <c r="F761" s="858"/>
    </row>
    <row r="762">
      <c r="B762" s="856"/>
      <c r="D762" s="858"/>
      <c r="E762" s="858"/>
      <c r="F762" s="858"/>
    </row>
    <row r="763">
      <c r="B763" s="856"/>
      <c r="D763" s="858"/>
      <c r="E763" s="858"/>
      <c r="F763" s="858"/>
    </row>
    <row r="764">
      <c r="B764" s="856"/>
      <c r="D764" s="858"/>
      <c r="E764" s="858"/>
      <c r="F764" s="858"/>
    </row>
    <row r="765">
      <c r="B765" s="856"/>
      <c r="D765" s="858"/>
      <c r="E765" s="858"/>
      <c r="F765" s="858"/>
    </row>
    <row r="766">
      <c r="B766" s="856"/>
      <c r="D766" s="858"/>
      <c r="E766" s="858"/>
      <c r="F766" s="858"/>
    </row>
    <row r="767">
      <c r="B767" s="856"/>
      <c r="D767" s="858"/>
      <c r="E767" s="858"/>
      <c r="F767" s="858"/>
    </row>
    <row r="768">
      <c r="B768" s="856"/>
      <c r="D768" s="858"/>
      <c r="E768" s="858"/>
      <c r="F768" s="858"/>
    </row>
    <row r="769">
      <c r="B769" s="856"/>
      <c r="D769" s="858"/>
      <c r="E769" s="858"/>
      <c r="F769" s="858"/>
    </row>
    <row r="770">
      <c r="B770" s="856"/>
      <c r="D770" s="858"/>
      <c r="E770" s="858"/>
      <c r="F770" s="858"/>
    </row>
    <row r="771">
      <c r="B771" s="856"/>
      <c r="D771" s="858"/>
      <c r="E771" s="858"/>
      <c r="F771" s="858"/>
    </row>
    <row r="772">
      <c r="B772" s="856"/>
      <c r="D772" s="858"/>
      <c r="E772" s="858"/>
      <c r="F772" s="858"/>
    </row>
    <row r="773">
      <c r="B773" s="856"/>
      <c r="D773" s="858"/>
      <c r="E773" s="858"/>
      <c r="F773" s="858"/>
    </row>
    <row r="774">
      <c r="B774" s="856"/>
      <c r="D774" s="858"/>
      <c r="E774" s="858"/>
      <c r="F774" s="858"/>
    </row>
    <row r="775">
      <c r="B775" s="856"/>
      <c r="D775" s="858"/>
      <c r="E775" s="858"/>
      <c r="F775" s="858"/>
    </row>
    <row r="776">
      <c r="B776" s="856"/>
      <c r="D776" s="858"/>
      <c r="E776" s="858"/>
      <c r="F776" s="858"/>
    </row>
    <row r="777">
      <c r="B777" s="856"/>
      <c r="D777" s="858"/>
      <c r="E777" s="858"/>
      <c r="F777" s="858"/>
    </row>
    <row r="778">
      <c r="B778" s="856"/>
      <c r="D778" s="858"/>
      <c r="E778" s="858"/>
      <c r="F778" s="858"/>
    </row>
    <row r="779">
      <c r="B779" s="856"/>
      <c r="D779" s="858"/>
      <c r="E779" s="858"/>
      <c r="F779" s="858"/>
    </row>
    <row r="780">
      <c r="B780" s="856"/>
      <c r="D780" s="858"/>
      <c r="E780" s="858"/>
      <c r="F780" s="858"/>
    </row>
    <row r="781">
      <c r="B781" s="856"/>
      <c r="D781" s="858"/>
      <c r="E781" s="858"/>
      <c r="F781" s="858"/>
    </row>
    <row r="782">
      <c r="B782" s="856"/>
      <c r="D782" s="858"/>
      <c r="E782" s="858"/>
      <c r="F782" s="858"/>
    </row>
    <row r="783">
      <c r="B783" s="856"/>
      <c r="D783" s="858"/>
      <c r="E783" s="858"/>
      <c r="F783" s="858"/>
    </row>
    <row r="784">
      <c r="B784" s="856"/>
      <c r="D784" s="858"/>
      <c r="E784" s="858"/>
      <c r="F784" s="858"/>
    </row>
    <row r="785">
      <c r="B785" s="856"/>
      <c r="D785" s="858"/>
      <c r="E785" s="858"/>
      <c r="F785" s="858"/>
    </row>
    <row r="786">
      <c r="B786" s="856"/>
      <c r="D786" s="858"/>
      <c r="E786" s="858"/>
      <c r="F786" s="858"/>
    </row>
    <row r="787">
      <c r="B787" s="856"/>
      <c r="D787" s="858"/>
      <c r="E787" s="858"/>
      <c r="F787" s="858"/>
    </row>
    <row r="788">
      <c r="B788" s="856"/>
      <c r="D788" s="858"/>
      <c r="E788" s="858"/>
      <c r="F788" s="858"/>
    </row>
    <row r="789">
      <c r="B789" s="856"/>
      <c r="D789" s="858"/>
      <c r="E789" s="858"/>
      <c r="F789" s="858"/>
    </row>
    <row r="790">
      <c r="B790" s="856"/>
      <c r="D790" s="858"/>
      <c r="E790" s="858"/>
      <c r="F790" s="858"/>
    </row>
    <row r="791">
      <c r="B791" s="856"/>
      <c r="D791" s="858"/>
      <c r="E791" s="858"/>
      <c r="F791" s="858"/>
    </row>
    <row r="792">
      <c r="B792" s="856"/>
      <c r="D792" s="858"/>
      <c r="E792" s="858"/>
      <c r="F792" s="858"/>
    </row>
    <row r="793">
      <c r="B793" s="856"/>
      <c r="D793" s="858"/>
      <c r="E793" s="858"/>
      <c r="F793" s="858"/>
    </row>
    <row r="794">
      <c r="B794" s="856"/>
      <c r="D794" s="858"/>
      <c r="E794" s="858"/>
      <c r="F794" s="858"/>
    </row>
    <row r="795">
      <c r="B795" s="856"/>
      <c r="D795" s="858"/>
      <c r="E795" s="858"/>
      <c r="F795" s="858"/>
    </row>
    <row r="796">
      <c r="B796" s="856"/>
      <c r="D796" s="858"/>
      <c r="E796" s="858"/>
      <c r="F796" s="858"/>
    </row>
    <row r="797">
      <c r="B797" s="856"/>
      <c r="D797" s="858"/>
      <c r="E797" s="858"/>
      <c r="F797" s="858"/>
    </row>
    <row r="798">
      <c r="B798" s="856"/>
      <c r="D798" s="858"/>
      <c r="E798" s="858"/>
      <c r="F798" s="858"/>
    </row>
    <row r="799">
      <c r="B799" s="856"/>
      <c r="D799" s="858"/>
      <c r="E799" s="858"/>
      <c r="F799" s="858"/>
    </row>
    <row r="800">
      <c r="B800" s="856"/>
      <c r="D800" s="858"/>
      <c r="E800" s="858"/>
      <c r="F800" s="858"/>
    </row>
    <row r="801">
      <c r="B801" s="856"/>
      <c r="D801" s="858"/>
      <c r="E801" s="858"/>
      <c r="F801" s="858"/>
    </row>
    <row r="802">
      <c r="B802" s="856"/>
      <c r="D802" s="858"/>
      <c r="E802" s="858"/>
      <c r="F802" s="858"/>
    </row>
    <row r="803">
      <c r="B803" s="856"/>
      <c r="D803" s="858"/>
      <c r="E803" s="858"/>
      <c r="F803" s="858"/>
    </row>
    <row r="804">
      <c r="B804" s="856"/>
      <c r="D804" s="858"/>
      <c r="E804" s="858"/>
      <c r="F804" s="858"/>
    </row>
    <row r="805">
      <c r="B805" s="856"/>
      <c r="D805" s="858"/>
      <c r="E805" s="858"/>
      <c r="F805" s="858"/>
    </row>
    <row r="806">
      <c r="B806" s="856"/>
      <c r="D806" s="858"/>
      <c r="E806" s="858"/>
      <c r="F806" s="858"/>
    </row>
    <row r="807">
      <c r="B807" s="856"/>
      <c r="D807" s="858"/>
      <c r="E807" s="858"/>
      <c r="F807" s="858"/>
    </row>
    <row r="808">
      <c r="B808" s="856"/>
      <c r="D808" s="858"/>
      <c r="E808" s="858"/>
      <c r="F808" s="858"/>
    </row>
    <row r="809">
      <c r="B809" s="856"/>
      <c r="D809" s="858"/>
      <c r="E809" s="858"/>
      <c r="F809" s="858"/>
    </row>
    <row r="810">
      <c r="B810" s="856"/>
      <c r="D810" s="858"/>
      <c r="E810" s="858"/>
      <c r="F810" s="858"/>
    </row>
    <row r="811">
      <c r="B811" s="856"/>
      <c r="D811" s="858"/>
      <c r="E811" s="858"/>
      <c r="F811" s="858"/>
    </row>
    <row r="812">
      <c r="B812" s="856"/>
      <c r="D812" s="858"/>
      <c r="E812" s="858"/>
      <c r="F812" s="858"/>
    </row>
    <row r="813">
      <c r="B813" s="856"/>
      <c r="D813" s="858"/>
      <c r="E813" s="858"/>
      <c r="F813" s="858"/>
    </row>
    <row r="814">
      <c r="B814" s="856"/>
      <c r="D814" s="858"/>
      <c r="E814" s="858"/>
      <c r="F814" s="858"/>
    </row>
    <row r="815">
      <c r="B815" s="856"/>
      <c r="D815" s="858"/>
      <c r="E815" s="858"/>
      <c r="F815" s="858"/>
    </row>
    <row r="816">
      <c r="B816" s="856"/>
      <c r="D816" s="858"/>
      <c r="E816" s="858"/>
      <c r="F816" s="858"/>
    </row>
    <row r="817">
      <c r="B817" s="856"/>
      <c r="D817" s="858"/>
      <c r="E817" s="858"/>
      <c r="F817" s="858"/>
    </row>
    <row r="818">
      <c r="B818" s="856"/>
      <c r="D818" s="858"/>
      <c r="E818" s="858"/>
      <c r="F818" s="858"/>
    </row>
    <row r="819">
      <c r="B819" s="856"/>
      <c r="D819" s="858"/>
      <c r="E819" s="858"/>
      <c r="F819" s="858"/>
    </row>
    <row r="820">
      <c r="B820" s="856"/>
      <c r="D820" s="858"/>
      <c r="E820" s="858"/>
      <c r="F820" s="858"/>
    </row>
    <row r="821">
      <c r="B821" s="856"/>
      <c r="D821" s="858"/>
      <c r="E821" s="858"/>
      <c r="F821" s="858"/>
    </row>
    <row r="822">
      <c r="B822" s="856"/>
      <c r="D822" s="858"/>
      <c r="E822" s="858"/>
      <c r="F822" s="858"/>
    </row>
    <row r="823">
      <c r="B823" s="856"/>
      <c r="D823" s="858"/>
      <c r="E823" s="858"/>
      <c r="F823" s="858"/>
    </row>
    <row r="824">
      <c r="B824" s="856"/>
      <c r="D824" s="858"/>
      <c r="E824" s="858"/>
      <c r="F824" s="858"/>
    </row>
    <row r="825">
      <c r="B825" s="856"/>
      <c r="D825" s="858"/>
      <c r="E825" s="858"/>
      <c r="F825" s="858"/>
    </row>
    <row r="826">
      <c r="B826" s="856"/>
      <c r="D826" s="858"/>
      <c r="E826" s="858"/>
      <c r="F826" s="858"/>
    </row>
    <row r="827">
      <c r="B827" s="856"/>
      <c r="D827" s="858"/>
      <c r="E827" s="858"/>
      <c r="F827" s="858"/>
    </row>
    <row r="828">
      <c r="B828" s="856"/>
      <c r="D828" s="858"/>
      <c r="E828" s="858"/>
      <c r="F828" s="858"/>
    </row>
    <row r="829">
      <c r="B829" s="856"/>
      <c r="D829" s="858"/>
      <c r="E829" s="858"/>
      <c r="F829" s="858"/>
    </row>
    <row r="830">
      <c r="B830" s="856"/>
      <c r="D830" s="858"/>
      <c r="E830" s="858"/>
      <c r="F830" s="858"/>
    </row>
    <row r="831">
      <c r="B831" s="856"/>
      <c r="D831" s="858"/>
      <c r="E831" s="858"/>
      <c r="F831" s="858"/>
    </row>
    <row r="832">
      <c r="B832" s="856"/>
      <c r="D832" s="858"/>
      <c r="E832" s="858"/>
      <c r="F832" s="858"/>
    </row>
    <row r="833">
      <c r="B833" s="856"/>
      <c r="D833" s="858"/>
      <c r="E833" s="858"/>
      <c r="F833" s="858"/>
    </row>
    <row r="834">
      <c r="B834" s="856"/>
      <c r="D834" s="858"/>
      <c r="E834" s="858"/>
      <c r="F834" s="858"/>
    </row>
    <row r="835">
      <c r="B835" s="856"/>
      <c r="D835" s="858"/>
      <c r="E835" s="858"/>
      <c r="F835" s="858"/>
    </row>
    <row r="836">
      <c r="B836" s="856"/>
      <c r="D836" s="858"/>
      <c r="E836" s="858"/>
      <c r="F836" s="858"/>
    </row>
    <row r="837">
      <c r="B837" s="856"/>
      <c r="D837" s="858"/>
      <c r="E837" s="858"/>
      <c r="F837" s="858"/>
    </row>
    <row r="838">
      <c r="B838" s="856"/>
      <c r="D838" s="858"/>
      <c r="E838" s="858"/>
      <c r="F838" s="858"/>
    </row>
    <row r="839">
      <c r="B839" s="856"/>
      <c r="D839" s="858"/>
      <c r="E839" s="858"/>
      <c r="F839" s="858"/>
    </row>
    <row r="840">
      <c r="B840" s="856"/>
      <c r="D840" s="858"/>
      <c r="E840" s="858"/>
      <c r="F840" s="858"/>
    </row>
    <row r="841">
      <c r="B841" s="856"/>
      <c r="D841" s="858"/>
      <c r="E841" s="858"/>
      <c r="F841" s="858"/>
    </row>
    <row r="842">
      <c r="B842" s="856"/>
      <c r="D842" s="858"/>
      <c r="E842" s="858"/>
      <c r="F842" s="858"/>
    </row>
    <row r="843">
      <c r="B843" s="856"/>
      <c r="D843" s="858"/>
      <c r="E843" s="858"/>
      <c r="F843" s="858"/>
    </row>
    <row r="844">
      <c r="B844" s="856"/>
      <c r="D844" s="858"/>
      <c r="E844" s="858"/>
      <c r="F844" s="858"/>
    </row>
    <row r="845">
      <c r="B845" s="856"/>
      <c r="D845" s="858"/>
      <c r="E845" s="858"/>
      <c r="F845" s="858"/>
    </row>
    <row r="846">
      <c r="B846" s="856"/>
      <c r="D846" s="858"/>
      <c r="E846" s="858"/>
      <c r="F846" s="858"/>
    </row>
    <row r="847">
      <c r="B847" s="856"/>
      <c r="D847" s="858"/>
      <c r="E847" s="858"/>
      <c r="F847" s="858"/>
    </row>
    <row r="848">
      <c r="B848" s="856"/>
      <c r="D848" s="858"/>
      <c r="E848" s="858"/>
      <c r="F848" s="858"/>
    </row>
    <row r="849">
      <c r="B849" s="856"/>
      <c r="D849" s="858"/>
      <c r="E849" s="858"/>
      <c r="F849" s="858"/>
    </row>
    <row r="850">
      <c r="B850" s="856"/>
      <c r="D850" s="858"/>
      <c r="E850" s="858"/>
      <c r="F850" s="858"/>
    </row>
    <row r="851">
      <c r="B851" s="856"/>
      <c r="D851" s="858"/>
      <c r="E851" s="858"/>
      <c r="F851" s="858"/>
    </row>
    <row r="852">
      <c r="B852" s="856"/>
      <c r="D852" s="858"/>
      <c r="E852" s="858"/>
      <c r="F852" s="858"/>
    </row>
    <row r="853">
      <c r="B853" s="856"/>
      <c r="D853" s="858"/>
      <c r="E853" s="858"/>
      <c r="F853" s="858"/>
    </row>
    <row r="854">
      <c r="B854" s="856"/>
      <c r="D854" s="858"/>
      <c r="E854" s="858"/>
      <c r="F854" s="858"/>
    </row>
    <row r="855">
      <c r="B855" s="856"/>
      <c r="D855" s="858"/>
      <c r="E855" s="858"/>
      <c r="F855" s="858"/>
    </row>
    <row r="856">
      <c r="B856" s="856"/>
      <c r="D856" s="858"/>
      <c r="E856" s="858"/>
      <c r="F856" s="858"/>
    </row>
    <row r="857">
      <c r="B857" s="856"/>
      <c r="D857" s="858"/>
      <c r="E857" s="858"/>
      <c r="F857" s="858"/>
    </row>
    <row r="858">
      <c r="B858" s="856"/>
      <c r="D858" s="858"/>
      <c r="E858" s="858"/>
      <c r="F858" s="858"/>
    </row>
    <row r="859">
      <c r="B859" s="856"/>
      <c r="D859" s="858"/>
      <c r="E859" s="858"/>
      <c r="F859" s="858"/>
    </row>
    <row r="860">
      <c r="B860" s="856"/>
      <c r="D860" s="858"/>
      <c r="E860" s="858"/>
      <c r="F860" s="858"/>
    </row>
    <row r="861">
      <c r="B861" s="856"/>
      <c r="D861" s="858"/>
      <c r="E861" s="858"/>
      <c r="F861" s="858"/>
    </row>
    <row r="862">
      <c r="B862" s="856"/>
      <c r="D862" s="858"/>
      <c r="E862" s="858"/>
      <c r="F862" s="858"/>
    </row>
    <row r="863">
      <c r="B863" s="856"/>
      <c r="D863" s="858"/>
      <c r="E863" s="858"/>
      <c r="F863" s="858"/>
    </row>
    <row r="864">
      <c r="B864" s="856"/>
      <c r="D864" s="858"/>
      <c r="E864" s="858"/>
      <c r="F864" s="858"/>
    </row>
    <row r="865">
      <c r="B865" s="856"/>
      <c r="D865" s="858"/>
      <c r="E865" s="858"/>
      <c r="F865" s="858"/>
    </row>
    <row r="866">
      <c r="B866" s="856"/>
      <c r="D866" s="858"/>
      <c r="E866" s="858"/>
      <c r="F866" s="858"/>
    </row>
    <row r="867">
      <c r="B867" s="856"/>
      <c r="D867" s="858"/>
      <c r="E867" s="858"/>
      <c r="F867" s="858"/>
    </row>
    <row r="868">
      <c r="B868" s="856"/>
      <c r="D868" s="858"/>
      <c r="E868" s="858"/>
      <c r="F868" s="858"/>
    </row>
    <row r="869">
      <c r="B869" s="856"/>
      <c r="D869" s="858"/>
      <c r="E869" s="858"/>
      <c r="F869" s="858"/>
    </row>
    <row r="870">
      <c r="B870" s="856"/>
      <c r="D870" s="858"/>
      <c r="E870" s="858"/>
      <c r="F870" s="858"/>
    </row>
    <row r="871">
      <c r="B871" s="856"/>
      <c r="D871" s="858"/>
      <c r="E871" s="858"/>
      <c r="F871" s="858"/>
    </row>
    <row r="872">
      <c r="B872" s="856"/>
      <c r="D872" s="858"/>
      <c r="E872" s="858"/>
      <c r="F872" s="858"/>
    </row>
    <row r="873">
      <c r="B873" s="856"/>
      <c r="D873" s="858"/>
      <c r="E873" s="858"/>
      <c r="F873" s="858"/>
    </row>
    <row r="874">
      <c r="B874" s="856"/>
      <c r="D874" s="858"/>
      <c r="E874" s="858"/>
      <c r="F874" s="858"/>
    </row>
    <row r="875">
      <c r="B875" s="856"/>
      <c r="D875" s="858"/>
      <c r="E875" s="858"/>
      <c r="F875" s="858"/>
    </row>
    <row r="876">
      <c r="B876" s="856"/>
      <c r="D876" s="858"/>
      <c r="E876" s="858"/>
      <c r="F876" s="858"/>
    </row>
    <row r="877">
      <c r="B877" s="856"/>
      <c r="D877" s="858"/>
      <c r="E877" s="858"/>
      <c r="F877" s="858"/>
    </row>
    <row r="878">
      <c r="B878" s="856"/>
      <c r="D878" s="858"/>
      <c r="E878" s="858"/>
      <c r="F878" s="858"/>
    </row>
    <row r="879">
      <c r="B879" s="856"/>
      <c r="D879" s="858"/>
      <c r="E879" s="858"/>
      <c r="F879" s="858"/>
    </row>
    <row r="880">
      <c r="B880" s="856"/>
      <c r="D880" s="858"/>
      <c r="E880" s="858"/>
      <c r="F880" s="858"/>
    </row>
    <row r="881">
      <c r="B881" s="856"/>
      <c r="D881" s="858"/>
      <c r="E881" s="858"/>
      <c r="F881" s="858"/>
    </row>
    <row r="882">
      <c r="B882" s="856"/>
      <c r="D882" s="858"/>
      <c r="E882" s="858"/>
      <c r="F882" s="858"/>
    </row>
    <row r="883">
      <c r="B883" s="856"/>
      <c r="D883" s="858"/>
      <c r="E883" s="858"/>
      <c r="F883" s="858"/>
    </row>
    <row r="884">
      <c r="B884" s="856"/>
      <c r="D884" s="858"/>
      <c r="E884" s="858"/>
      <c r="F884" s="858"/>
    </row>
    <row r="885">
      <c r="B885" s="856"/>
      <c r="D885" s="858"/>
      <c r="E885" s="858"/>
      <c r="F885" s="858"/>
    </row>
    <row r="886">
      <c r="B886" s="856"/>
      <c r="D886" s="858"/>
      <c r="E886" s="858"/>
      <c r="F886" s="858"/>
    </row>
    <row r="887">
      <c r="B887" s="856"/>
      <c r="D887" s="858"/>
      <c r="E887" s="858"/>
      <c r="F887" s="858"/>
    </row>
    <row r="888">
      <c r="B888" s="856"/>
      <c r="D888" s="858"/>
      <c r="E888" s="858"/>
      <c r="F888" s="858"/>
    </row>
    <row r="889">
      <c r="B889" s="856"/>
      <c r="D889" s="858"/>
      <c r="E889" s="858"/>
      <c r="F889" s="858"/>
    </row>
    <row r="890">
      <c r="B890" s="856"/>
      <c r="D890" s="858"/>
      <c r="E890" s="858"/>
      <c r="F890" s="858"/>
    </row>
    <row r="891">
      <c r="B891" s="856"/>
      <c r="D891" s="858"/>
      <c r="E891" s="858"/>
      <c r="F891" s="858"/>
    </row>
    <row r="892">
      <c r="B892" s="856"/>
      <c r="D892" s="858"/>
      <c r="E892" s="858"/>
      <c r="F892" s="858"/>
    </row>
    <row r="893">
      <c r="B893" s="856"/>
      <c r="D893" s="858"/>
      <c r="E893" s="858"/>
      <c r="F893" s="858"/>
    </row>
    <row r="894">
      <c r="B894" s="856"/>
      <c r="D894" s="858"/>
      <c r="E894" s="858"/>
      <c r="F894" s="858"/>
    </row>
    <row r="895">
      <c r="B895" s="856"/>
      <c r="D895" s="858"/>
      <c r="E895" s="858"/>
      <c r="F895" s="858"/>
    </row>
    <row r="896">
      <c r="B896" s="856"/>
      <c r="D896" s="858"/>
      <c r="E896" s="858"/>
      <c r="F896" s="858"/>
    </row>
    <row r="897">
      <c r="B897" s="856"/>
      <c r="D897" s="858"/>
      <c r="E897" s="858"/>
      <c r="F897" s="858"/>
    </row>
    <row r="898">
      <c r="B898" s="856"/>
      <c r="D898" s="858"/>
      <c r="E898" s="858"/>
      <c r="F898" s="858"/>
    </row>
    <row r="899">
      <c r="B899" s="856"/>
      <c r="D899" s="858"/>
      <c r="E899" s="858"/>
      <c r="F899" s="858"/>
    </row>
    <row r="900">
      <c r="B900" s="856"/>
      <c r="D900" s="858"/>
      <c r="E900" s="858"/>
      <c r="F900" s="858"/>
    </row>
    <row r="901">
      <c r="B901" s="856"/>
      <c r="D901" s="858"/>
      <c r="E901" s="858"/>
      <c r="F901" s="858"/>
    </row>
    <row r="902">
      <c r="B902" s="856"/>
      <c r="D902" s="858"/>
      <c r="E902" s="858"/>
      <c r="F902" s="858"/>
    </row>
    <row r="903">
      <c r="B903" s="856"/>
      <c r="D903" s="858"/>
      <c r="E903" s="858"/>
      <c r="F903" s="858"/>
    </row>
    <row r="904">
      <c r="B904" s="856"/>
      <c r="D904" s="858"/>
      <c r="E904" s="858"/>
      <c r="F904" s="858"/>
    </row>
    <row r="905">
      <c r="B905" s="856"/>
      <c r="D905" s="858"/>
      <c r="E905" s="858"/>
      <c r="F905" s="858"/>
    </row>
    <row r="906">
      <c r="B906" s="856"/>
      <c r="D906" s="858"/>
      <c r="E906" s="858"/>
      <c r="F906" s="858"/>
    </row>
    <row r="907">
      <c r="B907" s="856"/>
      <c r="D907" s="858"/>
      <c r="E907" s="858"/>
      <c r="F907" s="858"/>
    </row>
    <row r="908">
      <c r="B908" s="856"/>
      <c r="D908" s="858"/>
      <c r="E908" s="858"/>
      <c r="F908" s="858"/>
    </row>
    <row r="909">
      <c r="B909" s="856"/>
      <c r="D909" s="858"/>
      <c r="E909" s="858"/>
      <c r="F909" s="858"/>
    </row>
    <row r="910">
      <c r="B910" s="856"/>
      <c r="D910" s="858"/>
      <c r="E910" s="858"/>
      <c r="F910" s="858"/>
    </row>
    <row r="911">
      <c r="B911" s="856"/>
      <c r="D911" s="858"/>
      <c r="E911" s="858"/>
      <c r="F911" s="858"/>
    </row>
    <row r="912">
      <c r="B912" s="856"/>
      <c r="D912" s="858"/>
      <c r="E912" s="858"/>
      <c r="F912" s="858"/>
    </row>
    <row r="913">
      <c r="B913" s="856"/>
      <c r="D913" s="858"/>
      <c r="E913" s="858"/>
      <c r="F913" s="858"/>
    </row>
    <row r="914">
      <c r="B914" s="856"/>
      <c r="D914" s="858"/>
      <c r="E914" s="858"/>
      <c r="F914" s="858"/>
    </row>
    <row r="915">
      <c r="B915" s="856"/>
      <c r="D915" s="858"/>
      <c r="E915" s="858"/>
      <c r="F915" s="858"/>
    </row>
    <row r="916">
      <c r="B916" s="856"/>
      <c r="D916" s="858"/>
      <c r="E916" s="858"/>
      <c r="F916" s="858"/>
    </row>
    <row r="917">
      <c r="B917" s="856"/>
      <c r="D917" s="858"/>
      <c r="E917" s="858"/>
      <c r="F917" s="858"/>
    </row>
    <row r="918">
      <c r="B918" s="856"/>
      <c r="D918" s="858"/>
      <c r="E918" s="858"/>
      <c r="F918" s="858"/>
    </row>
    <row r="919">
      <c r="B919" s="856"/>
      <c r="D919" s="858"/>
      <c r="E919" s="858"/>
      <c r="F919" s="858"/>
    </row>
    <row r="920">
      <c r="B920" s="856"/>
      <c r="D920" s="858"/>
      <c r="E920" s="858"/>
      <c r="F920" s="858"/>
    </row>
    <row r="921">
      <c r="B921" s="856"/>
      <c r="D921" s="858"/>
      <c r="E921" s="858"/>
      <c r="F921" s="858"/>
    </row>
    <row r="922">
      <c r="B922" s="856"/>
      <c r="D922" s="858"/>
      <c r="E922" s="858"/>
      <c r="F922" s="858"/>
    </row>
    <row r="923">
      <c r="B923" s="856"/>
      <c r="D923" s="858"/>
      <c r="E923" s="858"/>
      <c r="F923" s="858"/>
    </row>
    <row r="924">
      <c r="B924" s="856"/>
      <c r="D924" s="858"/>
      <c r="E924" s="858"/>
      <c r="F924" s="858"/>
    </row>
    <row r="925">
      <c r="B925" s="856"/>
      <c r="D925" s="858"/>
      <c r="E925" s="858"/>
      <c r="F925" s="858"/>
    </row>
    <row r="926">
      <c r="B926" s="856"/>
      <c r="D926" s="858"/>
      <c r="E926" s="858"/>
      <c r="F926" s="858"/>
    </row>
    <row r="927">
      <c r="B927" s="856"/>
      <c r="D927" s="858"/>
      <c r="E927" s="858"/>
      <c r="F927" s="858"/>
    </row>
    <row r="928">
      <c r="B928" s="856"/>
      <c r="D928" s="858"/>
      <c r="E928" s="858"/>
      <c r="F928" s="858"/>
    </row>
    <row r="929">
      <c r="B929" s="856"/>
      <c r="D929" s="858"/>
      <c r="E929" s="858"/>
      <c r="F929" s="858"/>
    </row>
    <row r="930">
      <c r="B930" s="856"/>
      <c r="D930" s="858"/>
      <c r="E930" s="858"/>
      <c r="F930" s="858"/>
    </row>
    <row r="931">
      <c r="B931" s="856"/>
      <c r="D931" s="858"/>
      <c r="E931" s="858"/>
      <c r="F931" s="858"/>
    </row>
    <row r="932">
      <c r="B932" s="856"/>
      <c r="D932" s="858"/>
      <c r="E932" s="858"/>
      <c r="F932" s="858"/>
    </row>
    <row r="933">
      <c r="B933" s="856"/>
      <c r="D933" s="858"/>
      <c r="E933" s="858"/>
      <c r="F933" s="858"/>
    </row>
    <row r="934">
      <c r="B934" s="856"/>
      <c r="D934" s="858"/>
      <c r="E934" s="858"/>
      <c r="F934" s="858"/>
    </row>
    <row r="935">
      <c r="B935" s="856"/>
      <c r="D935" s="858"/>
      <c r="E935" s="858"/>
      <c r="F935" s="858"/>
    </row>
    <row r="936">
      <c r="B936" s="856"/>
      <c r="D936" s="858"/>
      <c r="E936" s="858"/>
      <c r="F936" s="858"/>
    </row>
    <row r="937">
      <c r="B937" s="856"/>
      <c r="D937" s="858"/>
      <c r="E937" s="858"/>
      <c r="F937" s="858"/>
    </row>
    <row r="938">
      <c r="B938" s="856"/>
      <c r="D938" s="858"/>
      <c r="E938" s="858"/>
      <c r="F938" s="858"/>
    </row>
    <row r="939">
      <c r="B939" s="856"/>
      <c r="D939" s="858"/>
      <c r="E939" s="858"/>
      <c r="F939" s="858"/>
    </row>
    <row r="940">
      <c r="B940" s="856"/>
      <c r="D940" s="858"/>
      <c r="E940" s="858"/>
      <c r="F940" s="858"/>
    </row>
    <row r="941">
      <c r="B941" s="856"/>
      <c r="D941" s="858"/>
      <c r="E941" s="858"/>
      <c r="F941" s="858"/>
    </row>
    <row r="942">
      <c r="B942" s="856"/>
      <c r="D942" s="858"/>
      <c r="E942" s="858"/>
      <c r="F942" s="858"/>
    </row>
    <row r="943">
      <c r="B943" s="856"/>
      <c r="D943" s="858"/>
      <c r="E943" s="858"/>
      <c r="F943" s="858"/>
    </row>
    <row r="944">
      <c r="B944" s="856"/>
      <c r="D944" s="858"/>
      <c r="E944" s="858"/>
      <c r="F944" s="858"/>
    </row>
    <row r="945">
      <c r="B945" s="856"/>
      <c r="D945" s="858"/>
      <c r="E945" s="858"/>
      <c r="F945" s="858"/>
    </row>
    <row r="946">
      <c r="B946" s="856"/>
      <c r="D946" s="858"/>
      <c r="E946" s="858"/>
      <c r="F946" s="858"/>
    </row>
    <row r="947">
      <c r="B947" s="856"/>
      <c r="D947" s="858"/>
      <c r="E947" s="858"/>
      <c r="F947" s="858"/>
    </row>
    <row r="948">
      <c r="B948" s="856"/>
      <c r="D948" s="858"/>
      <c r="E948" s="858"/>
      <c r="F948" s="858"/>
    </row>
    <row r="949">
      <c r="B949" s="856"/>
      <c r="D949" s="858"/>
      <c r="E949" s="858"/>
      <c r="F949" s="858"/>
    </row>
    <row r="950">
      <c r="B950" s="856"/>
      <c r="D950" s="858"/>
      <c r="E950" s="858"/>
      <c r="F950" s="858"/>
    </row>
    <row r="951">
      <c r="B951" s="856"/>
      <c r="D951" s="858"/>
      <c r="E951" s="858"/>
      <c r="F951" s="858"/>
    </row>
    <row r="952">
      <c r="B952" s="856"/>
      <c r="D952" s="858"/>
      <c r="E952" s="858"/>
      <c r="F952" s="858"/>
    </row>
    <row r="953">
      <c r="B953" s="856"/>
      <c r="D953" s="858"/>
      <c r="E953" s="858"/>
      <c r="F953" s="858"/>
    </row>
    <row r="954">
      <c r="B954" s="856"/>
      <c r="D954" s="858"/>
      <c r="E954" s="858"/>
      <c r="F954" s="858"/>
    </row>
    <row r="955">
      <c r="B955" s="856"/>
      <c r="D955" s="858"/>
      <c r="E955" s="858"/>
      <c r="F955" s="858"/>
    </row>
    <row r="956">
      <c r="B956" s="856"/>
      <c r="D956" s="858"/>
      <c r="E956" s="858"/>
      <c r="F956" s="858"/>
    </row>
    <row r="957">
      <c r="B957" s="856"/>
      <c r="D957" s="858"/>
      <c r="E957" s="858"/>
      <c r="F957" s="858"/>
    </row>
    <row r="958">
      <c r="B958" s="856"/>
      <c r="D958" s="858"/>
      <c r="E958" s="858"/>
      <c r="F958" s="858"/>
    </row>
    <row r="959">
      <c r="B959" s="856"/>
      <c r="D959" s="858"/>
      <c r="E959" s="858"/>
      <c r="F959" s="858"/>
    </row>
    <row r="960">
      <c r="B960" s="856"/>
      <c r="D960" s="858"/>
      <c r="E960" s="858"/>
      <c r="F960" s="858"/>
    </row>
    <row r="961">
      <c r="B961" s="856"/>
      <c r="D961" s="858"/>
      <c r="E961" s="858"/>
      <c r="F961" s="858"/>
    </row>
    <row r="962">
      <c r="B962" s="856"/>
      <c r="D962" s="858"/>
      <c r="E962" s="858"/>
      <c r="F962" s="858"/>
    </row>
    <row r="963">
      <c r="B963" s="856"/>
      <c r="D963" s="858"/>
      <c r="E963" s="858"/>
      <c r="F963" s="858"/>
    </row>
    <row r="964">
      <c r="B964" s="856"/>
      <c r="D964" s="858"/>
      <c r="E964" s="858"/>
      <c r="F964" s="858"/>
    </row>
    <row r="965">
      <c r="B965" s="856"/>
      <c r="D965" s="858"/>
      <c r="E965" s="858"/>
      <c r="F965" s="858"/>
    </row>
    <row r="966">
      <c r="B966" s="856"/>
      <c r="D966" s="858"/>
      <c r="E966" s="858"/>
      <c r="F966" s="858"/>
    </row>
    <row r="967">
      <c r="B967" s="856"/>
      <c r="D967" s="858"/>
      <c r="E967" s="858"/>
      <c r="F967" s="858"/>
    </row>
    <row r="968">
      <c r="B968" s="856"/>
      <c r="D968" s="858"/>
      <c r="E968" s="858"/>
      <c r="F968" s="858"/>
    </row>
    <row r="969">
      <c r="B969" s="856"/>
      <c r="D969" s="858"/>
      <c r="E969" s="858"/>
      <c r="F969" s="858"/>
    </row>
    <row r="970">
      <c r="B970" s="856"/>
      <c r="D970" s="858"/>
      <c r="E970" s="858"/>
      <c r="F970" s="858"/>
    </row>
    <row r="971">
      <c r="B971" s="856"/>
      <c r="D971" s="858"/>
      <c r="E971" s="858"/>
      <c r="F971" s="858"/>
    </row>
    <row r="972">
      <c r="B972" s="856"/>
      <c r="D972" s="858"/>
      <c r="E972" s="858"/>
      <c r="F972" s="858"/>
    </row>
    <row r="973">
      <c r="B973" s="856"/>
      <c r="D973" s="858"/>
      <c r="E973" s="858"/>
      <c r="F973" s="858"/>
    </row>
    <row r="974">
      <c r="B974" s="856"/>
      <c r="D974" s="858"/>
      <c r="E974" s="858"/>
      <c r="F974" s="858"/>
    </row>
    <row r="975">
      <c r="B975" s="856"/>
      <c r="D975" s="858"/>
      <c r="E975" s="858"/>
      <c r="F975" s="858"/>
    </row>
    <row r="976">
      <c r="B976" s="856"/>
      <c r="D976" s="858"/>
      <c r="E976" s="858"/>
      <c r="F976" s="858"/>
    </row>
    <row r="977">
      <c r="B977" s="856"/>
      <c r="D977" s="858"/>
      <c r="E977" s="858"/>
      <c r="F977" s="858"/>
    </row>
    <row r="978">
      <c r="B978" s="856"/>
      <c r="D978" s="858"/>
      <c r="E978" s="858"/>
      <c r="F978" s="858"/>
    </row>
    <row r="979">
      <c r="B979" s="856"/>
      <c r="D979" s="858"/>
      <c r="E979" s="858"/>
      <c r="F979" s="858"/>
    </row>
    <row r="980">
      <c r="B980" s="856"/>
      <c r="D980" s="858"/>
      <c r="E980" s="858"/>
      <c r="F980" s="858"/>
    </row>
    <row r="981">
      <c r="B981" s="856"/>
      <c r="D981" s="858"/>
      <c r="E981" s="858"/>
      <c r="F981" s="858"/>
    </row>
    <row r="982">
      <c r="B982" s="856"/>
      <c r="D982" s="858"/>
      <c r="E982" s="858"/>
      <c r="F982" s="858"/>
    </row>
    <row r="983">
      <c r="B983" s="856"/>
      <c r="D983" s="858"/>
      <c r="E983" s="858"/>
      <c r="F983" s="858"/>
    </row>
    <row r="984">
      <c r="B984" s="856"/>
      <c r="D984" s="858"/>
      <c r="E984" s="858"/>
      <c r="F984" s="858"/>
    </row>
    <row r="985">
      <c r="B985" s="856"/>
      <c r="D985" s="858"/>
      <c r="E985" s="858"/>
      <c r="F985" s="858"/>
    </row>
    <row r="986">
      <c r="B986" s="856"/>
      <c r="D986" s="858"/>
      <c r="E986" s="858"/>
      <c r="F986" s="858"/>
    </row>
    <row r="987">
      <c r="B987" s="856"/>
      <c r="D987" s="858"/>
      <c r="E987" s="858"/>
      <c r="F987" s="858"/>
    </row>
    <row r="988">
      <c r="B988" s="856"/>
      <c r="D988" s="858"/>
      <c r="E988" s="858"/>
      <c r="F988" s="858"/>
    </row>
    <row r="989">
      <c r="B989" s="856"/>
      <c r="D989" s="858"/>
      <c r="E989" s="858"/>
      <c r="F989" s="858"/>
    </row>
    <row r="990">
      <c r="B990" s="856"/>
      <c r="D990" s="858"/>
      <c r="E990" s="858"/>
      <c r="F990" s="858"/>
    </row>
    <row r="991">
      <c r="B991" s="856"/>
      <c r="D991" s="858"/>
      <c r="E991" s="858"/>
      <c r="F991" s="858"/>
    </row>
    <row r="992">
      <c r="B992" s="856"/>
      <c r="D992" s="858"/>
      <c r="E992" s="858"/>
      <c r="F992" s="858"/>
    </row>
    <row r="993">
      <c r="B993" s="856"/>
      <c r="D993" s="858"/>
      <c r="E993" s="858"/>
      <c r="F993" s="858"/>
    </row>
    <row r="994">
      <c r="B994" s="856"/>
      <c r="D994" s="858"/>
      <c r="E994" s="858"/>
      <c r="F994" s="858"/>
    </row>
    <row r="995">
      <c r="B995" s="856"/>
      <c r="D995" s="858"/>
      <c r="E995" s="858"/>
      <c r="F995" s="858"/>
    </row>
    <row r="996">
      <c r="B996" s="856"/>
      <c r="D996" s="858"/>
      <c r="E996" s="858"/>
      <c r="F996" s="858"/>
    </row>
    <row r="997">
      <c r="B997" s="856"/>
      <c r="D997" s="858"/>
      <c r="E997" s="858"/>
      <c r="F997" s="858"/>
    </row>
    <row r="998">
      <c r="B998" s="856"/>
      <c r="D998" s="858"/>
      <c r="E998" s="858"/>
      <c r="F998" s="858"/>
    </row>
    <row r="999">
      <c r="B999" s="856"/>
      <c r="D999" s="858"/>
      <c r="E999" s="858"/>
      <c r="F999" s="858"/>
    </row>
    <row r="1000">
      <c r="B1000" s="856"/>
      <c r="D1000" s="858"/>
      <c r="E1000" s="858"/>
      <c r="F1000" s="858"/>
    </row>
    <row r="1001">
      <c r="B1001" s="856"/>
      <c r="D1001" s="858"/>
      <c r="E1001" s="858"/>
      <c r="F1001" s="858"/>
    </row>
    <row r="1002">
      <c r="B1002" s="856"/>
      <c r="D1002" s="858"/>
      <c r="E1002" s="858"/>
      <c r="F1002" s="858"/>
    </row>
    <row r="1003">
      <c r="B1003" s="856"/>
      <c r="D1003" s="858"/>
      <c r="E1003" s="858"/>
      <c r="F1003" s="858"/>
    </row>
    <row r="1004">
      <c r="B1004" s="856"/>
      <c r="D1004" s="858"/>
      <c r="E1004" s="858"/>
      <c r="F1004" s="858"/>
    </row>
    <row r="1005">
      <c r="B1005" s="856"/>
      <c r="D1005" s="858"/>
      <c r="E1005" s="858"/>
      <c r="F1005" s="858"/>
    </row>
    <row r="1006">
      <c r="B1006" s="856"/>
      <c r="D1006" s="858"/>
      <c r="E1006" s="858"/>
      <c r="F1006" s="858"/>
    </row>
    <row r="1007">
      <c r="B1007" s="856"/>
      <c r="D1007" s="858"/>
      <c r="E1007" s="858"/>
      <c r="F1007" s="858"/>
    </row>
    <row r="1008">
      <c r="B1008" s="856"/>
      <c r="D1008" s="858"/>
      <c r="E1008" s="858"/>
      <c r="F1008" s="858"/>
    </row>
    <row r="1009">
      <c r="B1009" s="856"/>
      <c r="D1009" s="858"/>
      <c r="E1009" s="858"/>
      <c r="F1009" s="858"/>
    </row>
    <row r="1010">
      <c r="B1010" s="856"/>
      <c r="D1010" s="858"/>
      <c r="E1010" s="858"/>
      <c r="F1010" s="858"/>
    </row>
    <row r="1011">
      <c r="B1011" s="856"/>
      <c r="D1011" s="858"/>
      <c r="E1011" s="858"/>
      <c r="F1011" s="858"/>
    </row>
    <row r="1012">
      <c r="B1012" s="856"/>
      <c r="D1012" s="858"/>
      <c r="E1012" s="858"/>
      <c r="F1012" s="858"/>
    </row>
    <row r="1013">
      <c r="B1013" s="856"/>
      <c r="D1013" s="858"/>
      <c r="E1013" s="858"/>
      <c r="F1013" s="858"/>
    </row>
    <row r="1014">
      <c r="B1014" s="856"/>
      <c r="D1014" s="858"/>
      <c r="E1014" s="858"/>
      <c r="F1014" s="858"/>
    </row>
    <row r="1015">
      <c r="B1015" s="856"/>
      <c r="D1015" s="858"/>
      <c r="E1015" s="858"/>
      <c r="F1015" s="858"/>
    </row>
    <row r="1016">
      <c r="B1016" s="856"/>
      <c r="D1016" s="858"/>
      <c r="E1016" s="858"/>
      <c r="F1016" s="858"/>
    </row>
    <row r="1017">
      <c r="B1017" s="856"/>
      <c r="D1017" s="858"/>
      <c r="E1017" s="858"/>
      <c r="F1017" s="858"/>
    </row>
    <row r="1018">
      <c r="B1018" s="856"/>
      <c r="D1018" s="858"/>
      <c r="E1018" s="858"/>
      <c r="F1018" s="858"/>
    </row>
    <row r="1019">
      <c r="B1019" s="856"/>
      <c r="D1019" s="858"/>
      <c r="E1019" s="858"/>
      <c r="F1019" s="85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0.29"/>
    <col customWidth="1" min="2" max="2" width="23.43"/>
    <col customWidth="1" min="3" max="4" width="15.0"/>
    <col customWidth="1" min="5" max="5" width="10.14"/>
    <col customWidth="1" min="6" max="8" width="18.0"/>
    <col customWidth="1" min="9" max="9" width="23.0"/>
    <col customWidth="1" min="10" max="10" width="17.86"/>
    <col customWidth="1" min="11" max="11" width="9.57"/>
    <col customWidth="1" min="12" max="12" width="9.14"/>
    <col customWidth="1" min="13" max="13" width="12.29"/>
    <col customWidth="1" min="14" max="14" width="18.14"/>
  </cols>
  <sheetData>
    <row r="1" ht="23.25" customHeight="1">
      <c r="A1" s="905" t="s">
        <v>984</v>
      </c>
      <c r="B1" s="905"/>
      <c r="C1" s="906"/>
      <c r="D1" s="906"/>
      <c r="E1" s="905"/>
      <c r="F1" s="905"/>
      <c r="G1" s="905"/>
      <c r="H1" s="905"/>
      <c r="I1" s="907" t="s">
        <v>985</v>
      </c>
      <c r="O1" s="382"/>
    </row>
    <row r="2">
      <c r="A2" s="557" t="s">
        <v>986</v>
      </c>
      <c r="B2" s="557" t="s">
        <v>987</v>
      </c>
      <c r="C2" s="557" t="s">
        <v>988</v>
      </c>
      <c r="D2" s="557" t="s">
        <v>117</v>
      </c>
      <c r="E2" s="908"/>
      <c r="F2" s="908" t="s">
        <v>989</v>
      </c>
      <c r="G2" s="557" t="s">
        <v>117</v>
      </c>
      <c r="O2" s="382"/>
    </row>
    <row r="3">
      <c r="A3" s="244" t="s">
        <v>990</v>
      </c>
      <c r="B3" s="909">
        <v>1.0</v>
      </c>
      <c r="C3" s="910"/>
      <c r="D3" s="244" t="s">
        <v>408</v>
      </c>
      <c r="E3" s="911"/>
      <c r="F3" s="911"/>
      <c r="G3" s="910"/>
      <c r="O3" s="382"/>
    </row>
    <row r="4">
      <c r="A4" s="244" t="s">
        <v>991</v>
      </c>
      <c r="B4" s="909">
        <v>1.0</v>
      </c>
      <c r="C4" s="910">
        <v>1.1942</v>
      </c>
      <c r="D4" s="244" t="s">
        <v>408</v>
      </c>
      <c r="E4" s="911"/>
      <c r="F4" s="911" t="str">
        <f>SUM(C4*F16)</f>
        <v>836</v>
      </c>
      <c r="G4" s="909" t="s">
        <v>992</v>
      </c>
      <c r="O4" s="382"/>
    </row>
    <row r="5">
      <c r="A5" s="866" t="s">
        <v>993</v>
      </c>
      <c r="B5" s="912" t="s">
        <v>994</v>
      </c>
      <c r="C5" s="914" t="str">
        <f>SUM(C3:C4)</f>
        <v>1.1942</v>
      </c>
      <c r="D5" s="916"/>
      <c r="E5" s="912" t="s">
        <v>994</v>
      </c>
      <c r="F5" s="918"/>
      <c r="G5" s="920"/>
      <c r="O5" s="382"/>
    </row>
    <row r="6">
      <c r="A6" s="244" t="s">
        <v>1009</v>
      </c>
      <c r="B6" s="910" t="str">
        <f>SUM(B7+1)</f>
        <v>#REF!</v>
      </c>
      <c r="C6" s="910"/>
      <c r="D6" s="244" t="s">
        <v>408</v>
      </c>
      <c r="E6" s="911"/>
      <c r="F6" s="911"/>
      <c r="G6" s="910"/>
      <c r="O6" s="382"/>
    </row>
    <row r="7">
      <c r="A7" s="244" t="s">
        <v>1010</v>
      </c>
      <c r="B7" s="910" t="str">
        <f>'Unit 2A'!B19</f>
        <v>#REF!</v>
      </c>
      <c r="C7" s="910" t="str">
        <f>SUM(C4*B7)</f>
        <v>#REF!</v>
      </c>
      <c r="D7" s="244" t="s">
        <v>408</v>
      </c>
      <c r="E7" s="911"/>
      <c r="F7" s="911" t="str">
        <f>SUM(C7*F16)</f>
        <v>#REF!</v>
      </c>
      <c r="G7" s="909" t="s">
        <v>992</v>
      </c>
      <c r="O7" s="382"/>
    </row>
    <row r="8">
      <c r="A8" s="866" t="s">
        <v>1013</v>
      </c>
      <c r="B8" s="912" t="s">
        <v>994</v>
      </c>
      <c r="C8" s="914" t="str">
        <f>SUM(C6:C7)</f>
        <v>#REF!</v>
      </c>
      <c r="D8" s="916"/>
      <c r="E8" s="912" t="s">
        <v>994</v>
      </c>
      <c r="F8" s="918"/>
      <c r="G8" s="920"/>
      <c r="O8" s="382"/>
    </row>
    <row r="9">
      <c r="A9" s="244" t="s">
        <v>1014</v>
      </c>
      <c r="B9" s="910"/>
      <c r="C9" s="910">
        <v>25.92</v>
      </c>
      <c r="D9" s="519" t="s">
        <v>392</v>
      </c>
      <c r="E9" s="911"/>
      <c r="F9" s="911"/>
      <c r="G9" s="910"/>
      <c r="O9" s="382"/>
    </row>
    <row r="10">
      <c r="A10" s="244" t="s">
        <v>520</v>
      </c>
      <c r="B10" s="925"/>
      <c r="C10" s="925"/>
      <c r="D10" s="519" t="s">
        <v>392</v>
      </c>
      <c r="E10" s="911"/>
      <c r="F10" s="911"/>
      <c r="G10" s="925"/>
      <c r="O10" s="382"/>
    </row>
    <row r="11">
      <c r="A11" s="244" t="s">
        <v>1016</v>
      </c>
      <c r="B11" s="925"/>
      <c r="C11" s="925"/>
      <c r="D11" s="519" t="s">
        <v>392</v>
      </c>
      <c r="E11" s="911"/>
      <c r="F11" s="911"/>
      <c r="G11" s="925"/>
      <c r="O11" s="382"/>
    </row>
    <row r="12">
      <c r="A12" s="244" t="s">
        <v>1017</v>
      </c>
      <c r="B12" s="909"/>
      <c r="C12" s="909">
        <v>0.0</v>
      </c>
      <c r="D12" s="244" t="s">
        <v>392</v>
      </c>
      <c r="E12" s="911"/>
      <c r="F12" s="911"/>
      <c r="G12" s="909"/>
      <c r="O12" s="382"/>
    </row>
    <row r="13">
      <c r="A13" s="244" t="s">
        <v>539</v>
      </c>
      <c r="B13" s="926"/>
      <c r="C13" s="926"/>
      <c r="D13" s="244" t="s">
        <v>408</v>
      </c>
      <c r="E13" s="911"/>
      <c r="F13" s="911"/>
      <c r="G13" s="926"/>
      <c r="O13" s="382"/>
    </row>
    <row r="14">
      <c r="C14" s="928"/>
      <c r="D14" s="928"/>
      <c r="I14" s="911"/>
      <c r="O14" s="382"/>
    </row>
    <row r="15">
      <c r="A15" s="557" t="s">
        <v>563</v>
      </c>
      <c r="B15" s="557" t="s">
        <v>566</v>
      </c>
      <c r="C15" s="929" t="s">
        <v>1019</v>
      </c>
      <c r="D15" s="557" t="s">
        <v>987</v>
      </c>
      <c r="E15" s="557" t="s">
        <v>117</v>
      </c>
      <c r="F15" s="557" t="s">
        <v>1021</v>
      </c>
      <c r="G15" s="557" t="s">
        <v>1022</v>
      </c>
      <c r="H15" s="557" t="s">
        <v>1023</v>
      </c>
      <c r="I15" s="908" t="s">
        <v>1024</v>
      </c>
      <c r="O15" s="382"/>
    </row>
    <row r="16">
      <c r="A16" s="244" t="s">
        <v>1025</v>
      </c>
      <c r="B16" s="909" t="s">
        <v>1026</v>
      </c>
      <c r="C16" s="930"/>
      <c r="D16" s="909">
        <v>4532.2</v>
      </c>
      <c r="E16" s="931" t="s">
        <v>408</v>
      </c>
      <c r="F16" s="909">
        <v>700.0</v>
      </c>
      <c r="G16" s="909"/>
      <c r="H16" s="909"/>
      <c r="I16" s="911"/>
      <c r="O16" s="382"/>
    </row>
    <row r="17">
      <c r="A17" s="244" t="s">
        <v>1027</v>
      </c>
      <c r="B17" s="244" t="s">
        <v>1028</v>
      </c>
      <c r="C17" s="933"/>
      <c r="D17" s="935"/>
      <c r="E17" s="244" t="s">
        <v>392</v>
      </c>
      <c r="F17" s="935"/>
      <c r="G17" s="244"/>
      <c r="H17" s="935"/>
      <c r="I17" s="911"/>
      <c r="O17" s="382"/>
    </row>
    <row r="18">
      <c r="A18" s="244" t="s">
        <v>1031</v>
      </c>
      <c r="B18" s="244" t="s">
        <v>1028</v>
      </c>
      <c r="C18" s="933"/>
      <c r="D18" s="935" t="str">
        <f>$C$9</f>
        <v>25.92</v>
      </c>
      <c r="E18" s="244" t="s">
        <v>392</v>
      </c>
      <c r="F18" s="935"/>
      <c r="G18" s="244"/>
      <c r="H18" s="935"/>
      <c r="I18" s="911"/>
      <c r="O18" s="382"/>
    </row>
    <row r="19">
      <c r="A19" s="244" t="s">
        <v>1032</v>
      </c>
      <c r="B19" s="244" t="s">
        <v>1033</v>
      </c>
      <c r="D19" s="244" t="str">
        <f>98-C9</f>
        <v>72.08</v>
      </c>
      <c r="E19" s="244" t="s">
        <v>392</v>
      </c>
      <c r="F19" s="935"/>
      <c r="G19" s="244">
        <v>7.0</v>
      </c>
      <c r="H19" s="935"/>
      <c r="I19" s="911" t="str">
        <f t="shared" ref="I19:I20" si="1">D19*G19</f>
        <v>505</v>
      </c>
      <c r="O19" s="382"/>
    </row>
    <row r="20">
      <c r="A20" s="244" t="s">
        <v>1034</v>
      </c>
      <c r="B20" s="244" t="s">
        <v>1035</v>
      </c>
      <c r="C20" s="938" t="s">
        <v>1036</v>
      </c>
      <c r="D20" s="244">
        <v>768.0</v>
      </c>
      <c r="E20" s="244" t="s">
        <v>631</v>
      </c>
      <c r="F20" s="244"/>
      <c r="G20" s="244">
        <v>0.002</v>
      </c>
      <c r="H20" s="244"/>
      <c r="I20" s="911" t="str">
        <f t="shared" si="1"/>
        <v>2</v>
      </c>
      <c r="O20" s="382"/>
    </row>
    <row r="21">
      <c r="A21" s="244" t="s">
        <v>1038</v>
      </c>
      <c r="B21" s="244" t="s">
        <v>1039</v>
      </c>
      <c r="C21" s="940" t="s">
        <v>1040</v>
      </c>
      <c r="E21" s="244" t="s">
        <v>408</v>
      </c>
      <c r="F21" s="244">
        <v>30.0</v>
      </c>
      <c r="I21" s="911"/>
      <c r="O21" s="382"/>
    </row>
    <row r="22">
      <c r="A22" s="244" t="s">
        <v>1044</v>
      </c>
      <c r="B22" s="658" t="s">
        <v>1045</v>
      </c>
      <c r="C22" s="940" t="s">
        <v>1046</v>
      </c>
      <c r="D22" s="935" t="str">
        <f>$C$9</f>
        <v>25.92</v>
      </c>
      <c r="E22" s="244" t="s">
        <v>392</v>
      </c>
      <c r="G22" s="244">
        <v>7.0</v>
      </c>
      <c r="I22" s="911" t="str">
        <f t="shared" ref="I22:I24" si="2">D22*G22</f>
        <v>181</v>
      </c>
      <c r="O22" s="382"/>
    </row>
    <row r="23">
      <c r="A23" s="244" t="s">
        <v>1047</v>
      </c>
      <c r="B23" s="244" t="s">
        <v>1048</v>
      </c>
      <c r="C23" s="940" t="s">
        <v>1049</v>
      </c>
      <c r="D23" s="244">
        <v>98.0</v>
      </c>
      <c r="E23" s="244" t="s">
        <v>392</v>
      </c>
      <c r="G23" s="244">
        <v>0.195</v>
      </c>
      <c r="I23" s="911" t="str">
        <f t="shared" si="2"/>
        <v>19</v>
      </c>
      <c r="O23" s="382"/>
      <c r="P23" s="244"/>
    </row>
    <row r="24">
      <c r="A24" s="244" t="s">
        <v>1050</v>
      </c>
      <c r="B24" s="244" t="s">
        <v>1051</v>
      </c>
      <c r="C24" s="940" t="s">
        <v>1052</v>
      </c>
      <c r="D24" s="244">
        <v>98.0</v>
      </c>
      <c r="E24" s="244" t="s">
        <v>392</v>
      </c>
      <c r="G24" s="244">
        <v>0.149</v>
      </c>
      <c r="I24" s="911" t="str">
        <f t="shared" si="2"/>
        <v>15</v>
      </c>
      <c r="O24" s="382"/>
    </row>
    <row r="25">
      <c r="A25" s="244" t="s">
        <v>448</v>
      </c>
      <c r="C25" s="928"/>
      <c r="E25" s="244" t="s">
        <v>392</v>
      </c>
      <c r="I25" s="911"/>
      <c r="O25" s="382"/>
    </row>
    <row r="26">
      <c r="A26" s="244" t="s">
        <v>1053</v>
      </c>
      <c r="B26" s="244" t="s">
        <v>1054</v>
      </c>
      <c r="C26" s="940" t="s">
        <v>1055</v>
      </c>
      <c r="D26" s="244">
        <v>10.0</v>
      </c>
      <c r="E26" s="244" t="s">
        <v>392</v>
      </c>
      <c r="G26" s="244">
        <v>5.0</v>
      </c>
      <c r="H26" s="244"/>
      <c r="I26" s="911" t="str">
        <f t="shared" ref="I26:I28" si="3">D26*G26</f>
        <v>50</v>
      </c>
      <c r="O26" s="382"/>
    </row>
    <row r="27">
      <c r="A27" s="244" t="s">
        <v>1056</v>
      </c>
      <c r="B27" s="244"/>
      <c r="C27" s="933"/>
      <c r="D27" s="244">
        <v>3.0</v>
      </c>
      <c r="E27" s="244" t="s">
        <v>392</v>
      </c>
      <c r="G27" s="244">
        <v>50.0</v>
      </c>
      <c r="H27" s="244"/>
      <c r="I27" s="911" t="str">
        <f t="shared" si="3"/>
        <v>150</v>
      </c>
      <c r="O27" s="382"/>
    </row>
    <row r="28">
      <c r="A28" s="244" t="s">
        <v>1057</v>
      </c>
      <c r="B28" s="244"/>
      <c r="C28" s="933"/>
      <c r="D28" s="244">
        <v>4.0</v>
      </c>
      <c r="E28" s="244" t="s">
        <v>392</v>
      </c>
      <c r="G28" s="244">
        <v>25.0</v>
      </c>
      <c r="H28" s="244"/>
      <c r="I28" s="911" t="str">
        <f t="shared" si="3"/>
        <v>100</v>
      </c>
      <c r="O28" s="382"/>
    </row>
    <row r="29">
      <c r="A29" s="244"/>
      <c r="B29" s="244"/>
      <c r="C29" s="933"/>
      <c r="D29" s="244"/>
      <c r="E29" s="244"/>
      <c r="G29" s="244"/>
      <c r="H29" s="244"/>
      <c r="I29" s="911"/>
      <c r="O29" s="382"/>
    </row>
    <row r="30">
      <c r="A30" s="674"/>
      <c r="B30" s="674"/>
      <c r="C30" s="946"/>
      <c r="D30" s="946"/>
      <c r="E30" s="674"/>
      <c r="F30" s="674"/>
      <c r="G30" s="674"/>
      <c r="H30" s="681" t="s">
        <v>994</v>
      </c>
      <c r="I30" s="918" t="str">
        <f>SUM(I16:I28)</f>
        <v>1,021</v>
      </c>
      <c r="O30" s="382"/>
    </row>
    <row r="31">
      <c r="C31" s="928"/>
      <c r="D31" s="928"/>
      <c r="I31" s="911"/>
      <c r="O31" s="382"/>
    </row>
    <row r="32">
      <c r="C32" s="928"/>
      <c r="D32" s="928"/>
      <c r="I32" s="911"/>
      <c r="O32" s="382"/>
    </row>
    <row r="33">
      <c r="A33" s="244"/>
      <c r="C33" s="928"/>
      <c r="D33" s="928"/>
      <c r="I33" s="911"/>
      <c r="O33" s="382"/>
    </row>
    <row r="34">
      <c r="A34" s="244"/>
      <c r="C34" s="928"/>
      <c r="D34" s="928"/>
      <c r="I34" s="948"/>
      <c r="O34" s="382"/>
    </row>
    <row r="35">
      <c r="C35" s="928"/>
      <c r="D35" s="928"/>
      <c r="I35" s="911"/>
      <c r="O35" s="382"/>
    </row>
    <row r="36">
      <c r="A36" s="244"/>
      <c r="C36" s="928"/>
      <c r="D36" s="928"/>
      <c r="I36" s="911"/>
      <c r="O36" s="382"/>
    </row>
    <row r="37">
      <c r="A37" s="244"/>
      <c r="C37" s="928"/>
      <c r="D37" s="928"/>
      <c r="I37" s="911"/>
      <c r="O37" s="382"/>
    </row>
    <row r="38">
      <c r="A38" s="244"/>
      <c r="C38" s="928"/>
      <c r="D38" s="928"/>
      <c r="I38" s="911"/>
      <c r="O38" s="382"/>
    </row>
    <row r="39">
      <c r="C39" s="928"/>
      <c r="D39" s="928"/>
      <c r="I39" s="911"/>
      <c r="O39" s="382"/>
    </row>
    <row r="40">
      <c r="A40" s="244"/>
      <c r="C40" s="928"/>
      <c r="D40" s="928"/>
      <c r="I40" s="911"/>
      <c r="O40" s="382"/>
    </row>
    <row r="41">
      <c r="C41" s="928"/>
      <c r="D41" s="928"/>
      <c r="I41" s="911"/>
      <c r="O41" s="382"/>
    </row>
    <row r="42">
      <c r="C42" s="928"/>
      <c r="D42" s="928"/>
      <c r="I42" s="911"/>
      <c r="O42" s="382"/>
    </row>
    <row r="43">
      <c r="C43" s="928"/>
      <c r="D43" s="928"/>
      <c r="I43" s="911"/>
      <c r="O43" s="382"/>
    </row>
    <row r="44">
      <c r="C44" s="928"/>
      <c r="D44" s="928"/>
      <c r="I44" s="911"/>
      <c r="O44" s="382"/>
    </row>
    <row r="45">
      <c r="C45" s="928"/>
      <c r="D45" s="928"/>
      <c r="I45" s="911"/>
      <c r="O45" s="382"/>
    </row>
    <row r="46">
      <c r="C46" s="928"/>
      <c r="D46" s="928"/>
      <c r="I46" s="911"/>
      <c r="O46" s="382"/>
    </row>
    <row r="47">
      <c r="C47" s="928"/>
      <c r="D47" s="928"/>
      <c r="I47" s="911"/>
    </row>
    <row r="48">
      <c r="C48" s="928"/>
      <c r="D48" s="928"/>
      <c r="I48" s="911"/>
    </row>
    <row r="49">
      <c r="C49" s="928"/>
      <c r="D49" s="928"/>
      <c r="I49" s="911"/>
    </row>
    <row r="50">
      <c r="C50" s="928"/>
      <c r="D50" s="928"/>
      <c r="I50" s="911"/>
    </row>
    <row r="51">
      <c r="C51" s="928"/>
      <c r="D51" s="928"/>
      <c r="I51" s="911"/>
    </row>
    <row r="52">
      <c r="C52" s="928"/>
      <c r="D52" s="928"/>
      <c r="I52" s="911"/>
    </row>
    <row r="53">
      <c r="C53" s="928"/>
      <c r="D53" s="928"/>
      <c r="I53" s="911"/>
    </row>
    <row r="54">
      <c r="C54" s="928"/>
      <c r="D54" s="928"/>
      <c r="I54" s="911"/>
    </row>
    <row r="55">
      <c r="C55" s="928"/>
      <c r="D55" s="928"/>
      <c r="I55" s="911"/>
    </row>
    <row r="56">
      <c r="C56" s="928"/>
      <c r="D56" s="928"/>
      <c r="I56" s="911"/>
    </row>
    <row r="57">
      <c r="C57" s="928"/>
      <c r="D57" s="928"/>
      <c r="I57" s="911"/>
    </row>
    <row r="58">
      <c r="C58" s="928"/>
      <c r="D58" s="928"/>
      <c r="I58" s="911"/>
    </row>
    <row r="59">
      <c r="C59" s="928"/>
      <c r="D59" s="928"/>
      <c r="I59" s="911"/>
    </row>
    <row r="60">
      <c r="C60" s="928"/>
      <c r="D60" s="928"/>
      <c r="I60" s="911"/>
    </row>
    <row r="61">
      <c r="C61" s="928"/>
      <c r="D61" s="928"/>
      <c r="I61" s="911"/>
    </row>
    <row r="62">
      <c r="C62" s="928"/>
      <c r="D62" s="928"/>
      <c r="I62" s="911"/>
    </row>
    <row r="63">
      <c r="C63" s="928"/>
      <c r="D63" s="928"/>
      <c r="I63" s="911"/>
    </row>
    <row r="64">
      <c r="C64" s="928"/>
      <c r="D64" s="928"/>
      <c r="I64" s="911"/>
    </row>
    <row r="65">
      <c r="C65" s="928"/>
      <c r="D65" s="928"/>
      <c r="I65" s="911"/>
    </row>
    <row r="66">
      <c r="C66" s="928"/>
      <c r="D66" s="928"/>
      <c r="I66" s="911"/>
    </row>
    <row r="67">
      <c r="C67" s="928"/>
      <c r="D67" s="928"/>
      <c r="I67" s="911"/>
    </row>
    <row r="68">
      <c r="C68" s="928"/>
      <c r="D68" s="928"/>
      <c r="I68" s="911"/>
    </row>
    <row r="69">
      <c r="C69" s="928"/>
      <c r="D69" s="928"/>
      <c r="I69" s="911"/>
    </row>
    <row r="70">
      <c r="C70" s="928"/>
      <c r="D70" s="928"/>
      <c r="I70" s="911"/>
    </row>
    <row r="71">
      <c r="C71" s="928"/>
      <c r="D71" s="928"/>
      <c r="I71" s="911"/>
    </row>
    <row r="72">
      <c r="C72" s="928"/>
      <c r="D72" s="928"/>
      <c r="I72" s="911"/>
    </row>
    <row r="73">
      <c r="C73" s="928"/>
      <c r="D73" s="928"/>
      <c r="I73" s="911"/>
    </row>
    <row r="74">
      <c r="C74" s="928"/>
      <c r="D74" s="928"/>
      <c r="I74" s="911"/>
    </row>
    <row r="75">
      <c r="C75" s="928"/>
      <c r="D75" s="928"/>
      <c r="I75" s="911"/>
    </row>
    <row r="76">
      <c r="C76" s="928"/>
      <c r="D76" s="928"/>
      <c r="I76" s="911"/>
    </row>
    <row r="77">
      <c r="C77" s="928"/>
      <c r="D77" s="928"/>
      <c r="I77" s="911"/>
    </row>
    <row r="78">
      <c r="C78" s="928"/>
      <c r="D78" s="928"/>
      <c r="I78" s="911"/>
    </row>
    <row r="79">
      <c r="C79" s="928"/>
      <c r="D79" s="928"/>
      <c r="I79" s="911"/>
    </row>
    <row r="80">
      <c r="C80" s="928"/>
      <c r="D80" s="928"/>
      <c r="I80" s="911"/>
    </row>
    <row r="81">
      <c r="C81" s="928"/>
      <c r="D81" s="928"/>
      <c r="I81" s="911"/>
    </row>
    <row r="82">
      <c r="C82" s="928"/>
      <c r="D82" s="928"/>
      <c r="I82" s="911"/>
    </row>
    <row r="83">
      <c r="C83" s="928"/>
      <c r="D83" s="928"/>
      <c r="I83" s="911"/>
    </row>
    <row r="84">
      <c r="C84" s="928"/>
      <c r="D84" s="928"/>
      <c r="I84" s="911"/>
    </row>
    <row r="85">
      <c r="C85" s="928"/>
      <c r="D85" s="928"/>
      <c r="I85" s="911"/>
    </row>
    <row r="86">
      <c r="C86" s="928"/>
      <c r="D86" s="928"/>
      <c r="I86" s="911"/>
    </row>
    <row r="87">
      <c r="C87" s="928"/>
      <c r="D87" s="928"/>
      <c r="I87" s="911"/>
    </row>
    <row r="88">
      <c r="C88" s="928"/>
      <c r="D88" s="928"/>
      <c r="I88" s="911"/>
    </row>
    <row r="89">
      <c r="C89" s="928"/>
      <c r="D89" s="928"/>
      <c r="I89" s="911"/>
    </row>
    <row r="90">
      <c r="C90" s="928"/>
      <c r="D90" s="928"/>
      <c r="I90" s="911"/>
    </row>
    <row r="91">
      <c r="C91" s="928"/>
      <c r="D91" s="928"/>
      <c r="I91" s="911"/>
    </row>
    <row r="92">
      <c r="C92" s="928"/>
      <c r="D92" s="928"/>
      <c r="I92" s="911"/>
    </row>
    <row r="93">
      <c r="C93" s="928"/>
      <c r="D93" s="928"/>
      <c r="I93" s="911"/>
    </row>
    <row r="94">
      <c r="C94" s="928"/>
      <c r="D94" s="928"/>
      <c r="I94" s="911"/>
    </row>
    <row r="95">
      <c r="C95" s="928"/>
      <c r="D95" s="928"/>
      <c r="I95" s="911"/>
    </row>
    <row r="96">
      <c r="C96" s="928"/>
      <c r="D96" s="928"/>
      <c r="I96" s="911"/>
    </row>
    <row r="97">
      <c r="C97" s="928"/>
      <c r="D97" s="928"/>
      <c r="I97" s="911"/>
    </row>
    <row r="98">
      <c r="C98" s="928"/>
      <c r="D98" s="928"/>
      <c r="I98" s="911"/>
    </row>
    <row r="99">
      <c r="C99" s="928"/>
      <c r="D99" s="928"/>
      <c r="I99" s="911"/>
    </row>
    <row r="100">
      <c r="C100" s="928"/>
      <c r="D100" s="928"/>
      <c r="I100" s="911"/>
    </row>
    <row r="101">
      <c r="C101" s="928"/>
      <c r="D101" s="928"/>
      <c r="I101" s="911"/>
    </row>
    <row r="102">
      <c r="C102" s="928"/>
      <c r="D102" s="928"/>
      <c r="I102" s="911"/>
    </row>
    <row r="103">
      <c r="C103" s="928"/>
      <c r="D103" s="928"/>
      <c r="I103" s="911"/>
    </row>
    <row r="104">
      <c r="C104" s="928"/>
      <c r="D104" s="928"/>
      <c r="I104" s="911"/>
    </row>
    <row r="105">
      <c r="C105" s="928"/>
      <c r="D105" s="928"/>
      <c r="I105" s="911"/>
    </row>
    <row r="106">
      <c r="C106" s="928"/>
      <c r="D106" s="928"/>
      <c r="I106" s="911"/>
    </row>
    <row r="107">
      <c r="C107" s="928"/>
      <c r="D107" s="928"/>
      <c r="I107" s="911"/>
    </row>
    <row r="108">
      <c r="C108" s="928"/>
      <c r="D108" s="928"/>
      <c r="I108" s="911"/>
    </row>
    <row r="109">
      <c r="C109" s="928"/>
      <c r="D109" s="928"/>
      <c r="I109" s="911"/>
    </row>
    <row r="110">
      <c r="C110" s="928"/>
      <c r="D110" s="928"/>
      <c r="I110" s="911"/>
    </row>
    <row r="111">
      <c r="C111" s="928"/>
      <c r="D111" s="928"/>
      <c r="I111" s="911"/>
    </row>
    <row r="112">
      <c r="C112" s="928"/>
      <c r="D112" s="928"/>
      <c r="I112" s="911"/>
    </row>
    <row r="113">
      <c r="C113" s="928"/>
      <c r="D113" s="928"/>
      <c r="I113" s="911"/>
    </row>
    <row r="114">
      <c r="C114" s="928"/>
      <c r="D114" s="928"/>
      <c r="I114" s="911"/>
    </row>
    <row r="115">
      <c r="C115" s="928"/>
      <c r="D115" s="928"/>
      <c r="I115" s="911"/>
    </row>
    <row r="116">
      <c r="C116" s="928"/>
      <c r="D116" s="928"/>
      <c r="I116" s="911"/>
    </row>
    <row r="117">
      <c r="C117" s="928"/>
      <c r="D117" s="928"/>
      <c r="I117" s="911"/>
    </row>
    <row r="118">
      <c r="C118" s="928"/>
      <c r="D118" s="928"/>
      <c r="I118" s="911"/>
    </row>
    <row r="119">
      <c r="C119" s="928"/>
      <c r="D119" s="928"/>
      <c r="I119" s="911"/>
    </row>
    <row r="120">
      <c r="C120" s="928"/>
      <c r="D120" s="928"/>
      <c r="I120" s="911"/>
    </row>
    <row r="121">
      <c r="C121" s="928"/>
      <c r="D121" s="928"/>
      <c r="I121" s="911"/>
    </row>
    <row r="122">
      <c r="C122" s="928"/>
      <c r="D122" s="928"/>
      <c r="I122" s="911"/>
    </row>
    <row r="123">
      <c r="C123" s="928"/>
      <c r="D123" s="928"/>
      <c r="I123" s="911"/>
    </row>
    <row r="124">
      <c r="C124" s="928"/>
      <c r="D124" s="928"/>
      <c r="I124" s="911"/>
    </row>
    <row r="125">
      <c r="C125" s="928"/>
      <c r="D125" s="928"/>
      <c r="I125" s="911"/>
    </row>
    <row r="126">
      <c r="C126" s="928"/>
      <c r="D126" s="928"/>
      <c r="I126" s="911"/>
    </row>
    <row r="127">
      <c r="C127" s="928"/>
      <c r="D127" s="928"/>
      <c r="I127" s="911"/>
    </row>
    <row r="128">
      <c r="C128" s="928"/>
      <c r="D128" s="928"/>
      <c r="I128" s="911"/>
    </row>
    <row r="129">
      <c r="C129" s="928"/>
      <c r="D129" s="928"/>
      <c r="I129" s="911"/>
    </row>
    <row r="130">
      <c r="C130" s="928"/>
      <c r="D130" s="928"/>
      <c r="I130" s="911"/>
    </row>
    <row r="131">
      <c r="C131" s="928"/>
      <c r="D131" s="928"/>
      <c r="I131" s="911"/>
    </row>
    <row r="132">
      <c r="C132" s="928"/>
      <c r="D132" s="928"/>
      <c r="I132" s="911"/>
    </row>
    <row r="133">
      <c r="C133" s="928"/>
      <c r="D133" s="928"/>
      <c r="I133" s="911"/>
    </row>
    <row r="134">
      <c r="C134" s="928"/>
      <c r="D134" s="928"/>
      <c r="I134" s="911"/>
    </row>
    <row r="135">
      <c r="C135" s="928"/>
      <c r="D135" s="928"/>
      <c r="I135" s="911"/>
    </row>
    <row r="136">
      <c r="C136" s="928"/>
      <c r="D136" s="928"/>
      <c r="I136" s="911"/>
    </row>
    <row r="137">
      <c r="C137" s="928"/>
      <c r="D137" s="928"/>
      <c r="I137" s="911"/>
    </row>
    <row r="138">
      <c r="C138" s="928"/>
      <c r="D138" s="928"/>
      <c r="I138" s="911"/>
    </row>
    <row r="139">
      <c r="C139" s="928"/>
      <c r="D139" s="928"/>
      <c r="I139" s="911"/>
    </row>
    <row r="140">
      <c r="C140" s="928"/>
      <c r="D140" s="928"/>
      <c r="I140" s="911"/>
    </row>
    <row r="141">
      <c r="C141" s="928"/>
      <c r="D141" s="928"/>
      <c r="I141" s="911"/>
    </row>
    <row r="142">
      <c r="C142" s="928"/>
      <c r="D142" s="928"/>
      <c r="I142" s="911"/>
    </row>
    <row r="143">
      <c r="C143" s="928"/>
      <c r="D143" s="928"/>
      <c r="I143" s="911"/>
    </row>
    <row r="144">
      <c r="C144" s="928"/>
      <c r="D144" s="928"/>
      <c r="I144" s="911"/>
    </row>
    <row r="145">
      <c r="C145" s="928"/>
      <c r="D145" s="928"/>
      <c r="I145" s="911"/>
    </row>
    <row r="146">
      <c r="C146" s="928"/>
      <c r="D146" s="928"/>
      <c r="I146" s="911"/>
    </row>
    <row r="147">
      <c r="C147" s="928"/>
      <c r="D147" s="928"/>
      <c r="I147" s="911"/>
    </row>
    <row r="148">
      <c r="C148" s="928"/>
      <c r="D148" s="928"/>
      <c r="I148" s="911"/>
    </row>
    <row r="149">
      <c r="C149" s="928"/>
      <c r="D149" s="928"/>
      <c r="I149" s="911"/>
    </row>
    <row r="150">
      <c r="C150" s="928"/>
      <c r="D150" s="928"/>
      <c r="I150" s="911"/>
    </row>
    <row r="151">
      <c r="C151" s="928"/>
      <c r="D151" s="928"/>
      <c r="I151" s="911"/>
    </row>
    <row r="152">
      <c r="C152" s="928"/>
      <c r="D152" s="928"/>
      <c r="I152" s="911"/>
    </row>
    <row r="153">
      <c r="C153" s="928"/>
      <c r="D153" s="928"/>
      <c r="I153" s="911"/>
    </row>
    <row r="154">
      <c r="C154" s="928"/>
      <c r="D154" s="928"/>
      <c r="I154" s="911"/>
    </row>
    <row r="155">
      <c r="C155" s="928"/>
      <c r="D155" s="928"/>
      <c r="I155" s="911"/>
    </row>
    <row r="156">
      <c r="C156" s="928"/>
      <c r="D156" s="928"/>
      <c r="I156" s="911"/>
    </row>
    <row r="157">
      <c r="C157" s="928"/>
      <c r="D157" s="928"/>
      <c r="I157" s="911"/>
    </row>
    <row r="158">
      <c r="C158" s="928"/>
      <c r="D158" s="928"/>
      <c r="I158" s="911"/>
    </row>
    <row r="159">
      <c r="C159" s="928"/>
      <c r="D159" s="928"/>
      <c r="I159" s="911"/>
    </row>
    <row r="160">
      <c r="C160" s="928"/>
      <c r="D160" s="928"/>
      <c r="I160" s="911"/>
    </row>
    <row r="161">
      <c r="C161" s="928"/>
      <c r="D161" s="928"/>
      <c r="I161" s="911"/>
    </row>
    <row r="162">
      <c r="C162" s="928"/>
      <c r="D162" s="928"/>
      <c r="I162" s="911"/>
    </row>
    <row r="163">
      <c r="C163" s="928"/>
      <c r="D163" s="928"/>
      <c r="I163" s="911"/>
    </row>
    <row r="164">
      <c r="C164" s="928"/>
      <c r="D164" s="928"/>
      <c r="I164" s="911"/>
    </row>
    <row r="165">
      <c r="C165" s="928"/>
      <c r="D165" s="928"/>
      <c r="I165" s="911"/>
    </row>
    <row r="166">
      <c r="C166" s="928"/>
      <c r="D166" s="928"/>
      <c r="I166" s="911"/>
    </row>
    <row r="167">
      <c r="C167" s="928"/>
      <c r="D167" s="928"/>
      <c r="I167" s="911"/>
    </row>
    <row r="168">
      <c r="C168" s="928"/>
      <c r="D168" s="928"/>
      <c r="I168" s="911"/>
    </row>
    <row r="169">
      <c r="C169" s="928"/>
      <c r="D169" s="928"/>
      <c r="I169" s="911"/>
    </row>
    <row r="170">
      <c r="C170" s="928"/>
      <c r="D170" s="928"/>
      <c r="I170" s="911"/>
    </row>
    <row r="171">
      <c r="C171" s="928"/>
      <c r="D171" s="928"/>
      <c r="I171" s="911"/>
    </row>
    <row r="172">
      <c r="C172" s="928"/>
      <c r="D172" s="928"/>
      <c r="I172" s="911"/>
    </row>
    <row r="173">
      <c r="C173" s="928"/>
      <c r="D173" s="928"/>
      <c r="I173" s="911"/>
    </row>
    <row r="174">
      <c r="C174" s="928"/>
      <c r="D174" s="928"/>
      <c r="I174" s="911"/>
    </row>
    <row r="175">
      <c r="C175" s="928"/>
      <c r="D175" s="928"/>
      <c r="I175" s="911"/>
    </row>
    <row r="176">
      <c r="C176" s="928"/>
      <c r="D176" s="928"/>
      <c r="I176" s="911"/>
    </row>
    <row r="177">
      <c r="C177" s="928"/>
      <c r="D177" s="928"/>
      <c r="I177" s="911"/>
    </row>
    <row r="178">
      <c r="C178" s="928"/>
      <c r="D178" s="928"/>
      <c r="I178" s="911"/>
    </row>
    <row r="179">
      <c r="C179" s="928"/>
      <c r="D179" s="928"/>
      <c r="I179" s="911"/>
    </row>
    <row r="180">
      <c r="C180" s="928"/>
      <c r="D180" s="928"/>
      <c r="I180" s="911"/>
    </row>
    <row r="181">
      <c r="C181" s="928"/>
      <c r="D181" s="928"/>
      <c r="I181" s="911"/>
    </row>
    <row r="182">
      <c r="C182" s="928"/>
      <c r="D182" s="928"/>
      <c r="I182" s="911"/>
    </row>
    <row r="183">
      <c r="C183" s="928"/>
      <c r="D183" s="928"/>
      <c r="I183" s="911"/>
    </row>
    <row r="184">
      <c r="C184" s="928"/>
      <c r="D184" s="928"/>
      <c r="I184" s="911"/>
    </row>
    <row r="185">
      <c r="C185" s="928"/>
      <c r="D185" s="928"/>
      <c r="I185" s="911"/>
    </row>
    <row r="186">
      <c r="C186" s="928"/>
      <c r="D186" s="928"/>
      <c r="I186" s="911"/>
    </row>
    <row r="187">
      <c r="C187" s="928"/>
      <c r="D187" s="928"/>
      <c r="I187" s="911"/>
    </row>
    <row r="188">
      <c r="C188" s="928"/>
      <c r="D188" s="928"/>
      <c r="I188" s="911"/>
    </row>
    <row r="189">
      <c r="C189" s="928"/>
      <c r="D189" s="928"/>
      <c r="I189" s="911"/>
    </row>
    <row r="190">
      <c r="C190" s="928"/>
      <c r="D190" s="928"/>
      <c r="I190" s="911"/>
    </row>
    <row r="191">
      <c r="C191" s="928"/>
      <c r="D191" s="928"/>
      <c r="I191" s="911"/>
    </row>
    <row r="192">
      <c r="C192" s="928"/>
      <c r="D192" s="928"/>
      <c r="I192" s="911"/>
    </row>
    <row r="193">
      <c r="C193" s="928"/>
      <c r="D193" s="928"/>
      <c r="I193" s="911"/>
    </row>
    <row r="194">
      <c r="C194" s="928"/>
      <c r="D194" s="928"/>
      <c r="I194" s="911"/>
    </row>
    <row r="195">
      <c r="C195" s="928"/>
      <c r="D195" s="928"/>
      <c r="I195" s="911"/>
    </row>
    <row r="196">
      <c r="C196" s="928"/>
      <c r="D196" s="928"/>
      <c r="I196" s="911"/>
    </row>
    <row r="197">
      <c r="C197" s="928"/>
      <c r="D197" s="928"/>
      <c r="I197" s="911"/>
    </row>
    <row r="198">
      <c r="C198" s="928"/>
      <c r="D198" s="928"/>
      <c r="I198" s="911"/>
    </row>
    <row r="199">
      <c r="C199" s="928"/>
      <c r="D199" s="928"/>
      <c r="I199" s="911"/>
    </row>
    <row r="200">
      <c r="C200" s="928"/>
      <c r="D200" s="928"/>
      <c r="I200" s="911"/>
    </row>
    <row r="201">
      <c r="C201" s="928"/>
      <c r="D201" s="928"/>
      <c r="I201" s="911"/>
    </row>
    <row r="202">
      <c r="C202" s="928"/>
      <c r="D202" s="928"/>
      <c r="I202" s="911"/>
    </row>
    <row r="203">
      <c r="C203" s="928"/>
      <c r="D203" s="928"/>
      <c r="I203" s="911"/>
    </row>
    <row r="204">
      <c r="C204" s="928"/>
      <c r="D204" s="928"/>
      <c r="I204" s="911"/>
    </row>
    <row r="205">
      <c r="C205" s="928"/>
      <c r="D205" s="928"/>
      <c r="I205" s="911"/>
    </row>
    <row r="206">
      <c r="C206" s="928"/>
      <c r="D206" s="928"/>
      <c r="I206" s="911"/>
    </row>
    <row r="207">
      <c r="C207" s="928"/>
      <c r="D207" s="928"/>
      <c r="I207" s="911"/>
    </row>
    <row r="208">
      <c r="C208" s="928"/>
      <c r="D208" s="928"/>
      <c r="I208" s="911"/>
    </row>
    <row r="209">
      <c r="C209" s="928"/>
      <c r="D209" s="928"/>
      <c r="I209" s="911"/>
    </row>
    <row r="210">
      <c r="C210" s="928"/>
      <c r="D210" s="928"/>
      <c r="I210" s="911"/>
    </row>
    <row r="211">
      <c r="C211" s="928"/>
      <c r="D211" s="928"/>
      <c r="I211" s="911"/>
    </row>
    <row r="212">
      <c r="C212" s="928"/>
      <c r="D212" s="928"/>
      <c r="I212" s="911"/>
    </row>
    <row r="213">
      <c r="C213" s="928"/>
      <c r="D213" s="928"/>
      <c r="I213" s="911"/>
    </row>
    <row r="214">
      <c r="C214" s="928"/>
      <c r="D214" s="928"/>
      <c r="I214" s="911"/>
    </row>
    <row r="215">
      <c r="C215" s="928"/>
      <c r="D215" s="928"/>
      <c r="I215" s="911"/>
    </row>
    <row r="216">
      <c r="C216" s="928"/>
      <c r="D216" s="928"/>
      <c r="I216" s="911"/>
    </row>
    <row r="217">
      <c r="C217" s="928"/>
      <c r="D217" s="928"/>
      <c r="I217" s="911"/>
    </row>
    <row r="218">
      <c r="C218" s="928"/>
      <c r="D218" s="928"/>
      <c r="I218" s="911"/>
    </row>
    <row r="219">
      <c r="C219" s="928"/>
      <c r="D219" s="928"/>
      <c r="I219" s="911"/>
    </row>
    <row r="220">
      <c r="C220" s="928"/>
      <c r="D220" s="928"/>
      <c r="I220" s="911"/>
    </row>
    <row r="221">
      <c r="C221" s="928"/>
      <c r="D221" s="928"/>
      <c r="I221" s="911"/>
    </row>
    <row r="222">
      <c r="C222" s="928"/>
      <c r="D222" s="928"/>
      <c r="I222" s="911"/>
    </row>
    <row r="223">
      <c r="C223" s="928"/>
      <c r="D223" s="928"/>
      <c r="I223" s="911"/>
    </row>
    <row r="224">
      <c r="C224" s="928"/>
      <c r="D224" s="928"/>
      <c r="I224" s="911"/>
    </row>
    <row r="225">
      <c r="C225" s="928"/>
      <c r="D225" s="928"/>
      <c r="I225" s="911"/>
    </row>
    <row r="226">
      <c r="C226" s="928"/>
      <c r="D226" s="928"/>
      <c r="I226" s="911"/>
    </row>
    <row r="227">
      <c r="C227" s="928"/>
      <c r="D227" s="928"/>
      <c r="I227" s="911"/>
    </row>
    <row r="228">
      <c r="C228" s="928"/>
      <c r="D228" s="928"/>
      <c r="I228" s="911"/>
    </row>
    <row r="229">
      <c r="C229" s="928"/>
      <c r="D229" s="928"/>
      <c r="I229" s="911"/>
    </row>
    <row r="230">
      <c r="C230" s="928"/>
      <c r="D230" s="928"/>
      <c r="I230" s="911"/>
    </row>
    <row r="231">
      <c r="C231" s="928"/>
      <c r="D231" s="928"/>
      <c r="I231" s="911"/>
    </row>
    <row r="232">
      <c r="C232" s="928"/>
      <c r="D232" s="928"/>
      <c r="I232" s="911"/>
    </row>
    <row r="233">
      <c r="C233" s="928"/>
      <c r="D233" s="928"/>
      <c r="I233" s="911"/>
    </row>
    <row r="234">
      <c r="C234" s="928"/>
      <c r="D234" s="928"/>
      <c r="I234" s="911"/>
    </row>
    <row r="235">
      <c r="C235" s="928"/>
      <c r="D235" s="928"/>
      <c r="I235" s="911"/>
    </row>
    <row r="236">
      <c r="C236" s="928"/>
      <c r="D236" s="928"/>
      <c r="I236" s="911"/>
    </row>
    <row r="237">
      <c r="C237" s="928"/>
      <c r="D237" s="928"/>
      <c r="I237" s="911"/>
    </row>
    <row r="238">
      <c r="C238" s="928"/>
      <c r="D238" s="928"/>
      <c r="I238" s="911"/>
    </row>
    <row r="239">
      <c r="C239" s="928"/>
      <c r="D239" s="928"/>
      <c r="I239" s="911"/>
    </row>
    <row r="240">
      <c r="C240" s="928"/>
      <c r="D240" s="928"/>
      <c r="I240" s="911"/>
    </row>
    <row r="241">
      <c r="C241" s="928"/>
      <c r="D241" s="928"/>
      <c r="I241" s="911"/>
    </row>
    <row r="242">
      <c r="C242" s="928"/>
      <c r="D242" s="928"/>
      <c r="I242" s="911"/>
    </row>
    <row r="243">
      <c r="C243" s="928"/>
      <c r="D243" s="928"/>
      <c r="I243" s="911"/>
    </row>
    <row r="244">
      <c r="C244" s="928"/>
      <c r="D244" s="928"/>
      <c r="I244" s="911"/>
    </row>
    <row r="245">
      <c r="C245" s="928"/>
      <c r="D245" s="928"/>
      <c r="I245" s="911"/>
    </row>
    <row r="246">
      <c r="C246" s="928"/>
      <c r="D246" s="928"/>
      <c r="I246" s="911"/>
    </row>
    <row r="247">
      <c r="C247" s="928"/>
      <c r="D247" s="928"/>
      <c r="I247" s="911"/>
    </row>
    <row r="248">
      <c r="C248" s="928"/>
      <c r="D248" s="928"/>
      <c r="I248" s="911"/>
    </row>
    <row r="249">
      <c r="C249" s="928"/>
      <c r="D249" s="928"/>
      <c r="I249" s="911"/>
    </row>
    <row r="250">
      <c r="C250" s="928"/>
      <c r="D250" s="928"/>
      <c r="I250" s="911"/>
    </row>
    <row r="251">
      <c r="C251" s="928"/>
      <c r="D251" s="928"/>
      <c r="I251" s="911"/>
    </row>
    <row r="252">
      <c r="C252" s="928"/>
      <c r="D252" s="928"/>
      <c r="I252" s="911"/>
    </row>
    <row r="253">
      <c r="C253" s="928"/>
      <c r="D253" s="928"/>
      <c r="I253" s="911"/>
    </row>
    <row r="254">
      <c r="C254" s="928"/>
      <c r="D254" s="928"/>
      <c r="I254" s="911"/>
    </row>
    <row r="255">
      <c r="C255" s="928"/>
      <c r="D255" s="928"/>
      <c r="I255" s="911"/>
    </row>
    <row r="256">
      <c r="C256" s="928"/>
      <c r="D256" s="928"/>
      <c r="I256" s="911"/>
    </row>
    <row r="257">
      <c r="C257" s="928"/>
      <c r="D257" s="928"/>
      <c r="I257" s="911"/>
    </row>
    <row r="258">
      <c r="C258" s="928"/>
      <c r="D258" s="928"/>
      <c r="I258" s="911"/>
    </row>
    <row r="259">
      <c r="C259" s="928"/>
      <c r="D259" s="928"/>
      <c r="I259" s="911"/>
    </row>
    <row r="260">
      <c r="C260" s="928"/>
      <c r="D260" s="928"/>
      <c r="I260" s="911"/>
    </row>
    <row r="261">
      <c r="C261" s="928"/>
      <c r="D261" s="928"/>
      <c r="I261" s="911"/>
    </row>
    <row r="262">
      <c r="C262" s="928"/>
      <c r="D262" s="928"/>
      <c r="I262" s="911"/>
    </row>
    <row r="263">
      <c r="C263" s="928"/>
      <c r="D263" s="928"/>
      <c r="I263" s="911"/>
    </row>
    <row r="264">
      <c r="C264" s="928"/>
      <c r="D264" s="928"/>
      <c r="I264" s="911"/>
    </row>
    <row r="265">
      <c r="C265" s="928"/>
      <c r="D265" s="928"/>
      <c r="I265" s="911"/>
    </row>
    <row r="266">
      <c r="C266" s="928"/>
      <c r="D266" s="928"/>
      <c r="I266" s="911"/>
    </row>
    <row r="267">
      <c r="C267" s="928"/>
      <c r="D267" s="928"/>
      <c r="I267" s="911"/>
    </row>
    <row r="268">
      <c r="C268" s="928"/>
      <c r="D268" s="928"/>
      <c r="I268" s="911"/>
    </row>
    <row r="269">
      <c r="C269" s="928"/>
      <c r="D269" s="928"/>
      <c r="I269" s="911"/>
    </row>
    <row r="270">
      <c r="C270" s="928"/>
      <c r="D270" s="928"/>
      <c r="I270" s="911"/>
    </row>
    <row r="271">
      <c r="C271" s="928"/>
      <c r="D271" s="928"/>
      <c r="I271" s="911"/>
    </row>
    <row r="272">
      <c r="C272" s="928"/>
      <c r="D272" s="928"/>
      <c r="I272" s="911"/>
    </row>
    <row r="273">
      <c r="C273" s="928"/>
      <c r="D273" s="928"/>
      <c r="I273" s="911"/>
    </row>
    <row r="274">
      <c r="C274" s="928"/>
      <c r="D274" s="928"/>
      <c r="I274" s="911"/>
    </row>
    <row r="275">
      <c r="C275" s="928"/>
      <c r="D275" s="928"/>
      <c r="I275" s="911"/>
    </row>
    <row r="276">
      <c r="C276" s="928"/>
      <c r="D276" s="928"/>
      <c r="I276" s="911"/>
    </row>
    <row r="277">
      <c r="C277" s="928"/>
      <c r="D277" s="928"/>
      <c r="I277" s="911"/>
    </row>
    <row r="278">
      <c r="C278" s="928"/>
      <c r="D278" s="928"/>
      <c r="I278" s="911"/>
    </row>
    <row r="279">
      <c r="C279" s="928"/>
      <c r="D279" s="928"/>
      <c r="I279" s="911"/>
    </row>
    <row r="280">
      <c r="C280" s="928"/>
      <c r="D280" s="928"/>
      <c r="I280" s="911"/>
    </row>
    <row r="281">
      <c r="C281" s="928"/>
      <c r="D281" s="928"/>
      <c r="I281" s="911"/>
    </row>
    <row r="282">
      <c r="C282" s="928"/>
      <c r="D282" s="928"/>
      <c r="I282" s="911"/>
    </row>
    <row r="283">
      <c r="C283" s="928"/>
      <c r="D283" s="928"/>
      <c r="I283" s="911"/>
    </row>
    <row r="284">
      <c r="C284" s="928"/>
      <c r="D284" s="928"/>
      <c r="I284" s="911"/>
    </row>
    <row r="285">
      <c r="C285" s="928"/>
      <c r="D285" s="928"/>
      <c r="I285" s="911"/>
    </row>
    <row r="286">
      <c r="C286" s="928"/>
      <c r="D286" s="928"/>
      <c r="I286" s="911"/>
    </row>
    <row r="287">
      <c r="C287" s="928"/>
      <c r="D287" s="928"/>
      <c r="I287" s="911"/>
    </row>
    <row r="288">
      <c r="C288" s="928"/>
      <c r="D288" s="928"/>
      <c r="I288" s="911"/>
    </row>
    <row r="289">
      <c r="C289" s="928"/>
      <c r="D289" s="928"/>
      <c r="I289" s="911"/>
    </row>
    <row r="290">
      <c r="C290" s="928"/>
      <c r="D290" s="928"/>
      <c r="I290" s="911"/>
    </row>
    <row r="291">
      <c r="C291" s="928"/>
      <c r="D291" s="928"/>
      <c r="I291" s="911"/>
    </row>
    <row r="292">
      <c r="C292" s="928"/>
      <c r="D292" s="928"/>
      <c r="I292" s="911"/>
    </row>
    <row r="293">
      <c r="C293" s="928"/>
      <c r="D293" s="928"/>
      <c r="I293" s="911"/>
    </row>
    <row r="294">
      <c r="C294" s="928"/>
      <c r="D294" s="928"/>
      <c r="I294" s="911"/>
    </row>
    <row r="295">
      <c r="C295" s="928"/>
      <c r="D295" s="928"/>
      <c r="I295" s="911"/>
    </row>
    <row r="296">
      <c r="C296" s="928"/>
      <c r="D296" s="928"/>
      <c r="I296" s="911"/>
    </row>
    <row r="297">
      <c r="C297" s="928"/>
      <c r="D297" s="928"/>
      <c r="I297" s="911"/>
    </row>
    <row r="298">
      <c r="C298" s="928"/>
      <c r="D298" s="928"/>
      <c r="I298" s="911"/>
    </row>
    <row r="299">
      <c r="C299" s="928"/>
      <c r="D299" s="928"/>
      <c r="I299" s="911"/>
    </row>
    <row r="300">
      <c r="C300" s="928"/>
      <c r="D300" s="928"/>
      <c r="I300" s="911"/>
    </row>
    <row r="301">
      <c r="C301" s="928"/>
      <c r="D301" s="928"/>
      <c r="I301" s="911"/>
    </row>
    <row r="302">
      <c r="C302" s="928"/>
      <c r="D302" s="928"/>
      <c r="I302" s="911"/>
    </row>
    <row r="303">
      <c r="C303" s="928"/>
      <c r="D303" s="928"/>
      <c r="I303" s="911"/>
    </row>
    <row r="304">
      <c r="C304" s="928"/>
      <c r="D304" s="928"/>
      <c r="I304" s="911"/>
    </row>
    <row r="305">
      <c r="C305" s="928"/>
      <c r="D305" s="928"/>
      <c r="I305" s="911"/>
    </row>
    <row r="306">
      <c r="C306" s="928"/>
      <c r="D306" s="928"/>
      <c r="I306" s="911"/>
    </row>
    <row r="307">
      <c r="C307" s="928"/>
      <c r="D307" s="928"/>
      <c r="I307" s="911"/>
    </row>
    <row r="308">
      <c r="C308" s="928"/>
      <c r="D308" s="928"/>
      <c r="I308" s="911"/>
    </row>
    <row r="309">
      <c r="C309" s="928"/>
      <c r="D309" s="928"/>
      <c r="I309" s="911"/>
    </row>
    <row r="310">
      <c r="C310" s="928"/>
      <c r="D310" s="928"/>
      <c r="I310" s="911"/>
    </row>
    <row r="311">
      <c r="C311" s="928"/>
      <c r="D311" s="928"/>
      <c r="I311" s="911"/>
    </row>
    <row r="312">
      <c r="C312" s="928"/>
      <c r="D312" s="928"/>
      <c r="I312" s="911"/>
    </row>
    <row r="313">
      <c r="C313" s="928"/>
      <c r="D313" s="928"/>
      <c r="I313" s="911"/>
    </row>
    <row r="314">
      <c r="C314" s="928"/>
      <c r="D314" s="928"/>
      <c r="I314" s="911"/>
    </row>
    <row r="315">
      <c r="C315" s="928"/>
      <c r="D315" s="928"/>
      <c r="I315" s="911"/>
    </row>
    <row r="316">
      <c r="C316" s="928"/>
      <c r="D316" s="928"/>
      <c r="I316" s="911"/>
    </row>
    <row r="317">
      <c r="C317" s="928"/>
      <c r="D317" s="928"/>
      <c r="I317" s="911"/>
    </row>
    <row r="318">
      <c r="C318" s="928"/>
      <c r="D318" s="928"/>
      <c r="I318" s="911"/>
    </row>
    <row r="319">
      <c r="C319" s="928"/>
      <c r="D319" s="928"/>
      <c r="I319" s="911"/>
    </row>
    <row r="320">
      <c r="C320" s="928"/>
      <c r="D320" s="928"/>
      <c r="I320" s="911"/>
    </row>
    <row r="321">
      <c r="C321" s="928"/>
      <c r="D321" s="928"/>
      <c r="I321" s="911"/>
    </row>
    <row r="322">
      <c r="C322" s="928"/>
      <c r="D322" s="928"/>
      <c r="I322" s="911"/>
    </row>
    <row r="323">
      <c r="C323" s="928"/>
      <c r="D323" s="928"/>
      <c r="I323" s="911"/>
    </row>
    <row r="324">
      <c r="C324" s="928"/>
      <c r="D324" s="928"/>
      <c r="I324" s="911"/>
    </row>
    <row r="325">
      <c r="C325" s="928"/>
      <c r="D325" s="928"/>
      <c r="I325" s="911"/>
    </row>
    <row r="326">
      <c r="C326" s="928"/>
      <c r="D326" s="928"/>
      <c r="I326" s="911"/>
    </row>
    <row r="327">
      <c r="C327" s="928"/>
      <c r="D327" s="928"/>
      <c r="I327" s="911"/>
    </row>
    <row r="328">
      <c r="C328" s="928"/>
      <c r="D328" s="928"/>
      <c r="I328" s="911"/>
    </row>
    <row r="329">
      <c r="C329" s="928"/>
      <c r="D329" s="928"/>
      <c r="I329" s="911"/>
    </row>
    <row r="330">
      <c r="C330" s="928"/>
      <c r="D330" s="928"/>
      <c r="I330" s="911"/>
    </row>
    <row r="331">
      <c r="C331" s="928"/>
      <c r="D331" s="928"/>
      <c r="I331" s="911"/>
    </row>
    <row r="332">
      <c r="C332" s="928"/>
      <c r="D332" s="928"/>
      <c r="I332" s="911"/>
    </row>
    <row r="333">
      <c r="C333" s="928"/>
      <c r="D333" s="928"/>
      <c r="I333" s="911"/>
    </row>
    <row r="334">
      <c r="C334" s="928"/>
      <c r="D334" s="928"/>
      <c r="I334" s="911"/>
    </row>
    <row r="335">
      <c r="C335" s="928"/>
      <c r="D335" s="928"/>
      <c r="I335" s="911"/>
    </row>
    <row r="336">
      <c r="C336" s="928"/>
      <c r="D336" s="928"/>
      <c r="I336" s="911"/>
    </row>
    <row r="337">
      <c r="C337" s="928"/>
      <c r="D337" s="928"/>
      <c r="I337" s="911"/>
    </row>
    <row r="338">
      <c r="C338" s="928"/>
      <c r="D338" s="928"/>
      <c r="I338" s="911"/>
    </row>
    <row r="339">
      <c r="C339" s="928"/>
      <c r="D339" s="928"/>
      <c r="I339" s="911"/>
    </row>
    <row r="340">
      <c r="C340" s="928"/>
      <c r="D340" s="928"/>
      <c r="I340" s="911"/>
    </row>
    <row r="341">
      <c r="C341" s="928"/>
      <c r="D341" s="928"/>
      <c r="I341" s="911"/>
    </row>
    <row r="342">
      <c r="C342" s="928"/>
      <c r="D342" s="928"/>
      <c r="I342" s="911"/>
    </row>
    <row r="343">
      <c r="C343" s="928"/>
      <c r="D343" s="928"/>
      <c r="I343" s="911"/>
    </row>
    <row r="344">
      <c r="C344" s="928"/>
      <c r="D344" s="928"/>
      <c r="I344" s="911"/>
    </row>
    <row r="345">
      <c r="C345" s="928"/>
      <c r="D345" s="928"/>
      <c r="I345" s="911"/>
    </row>
    <row r="346">
      <c r="C346" s="928"/>
      <c r="D346" s="928"/>
      <c r="I346" s="911"/>
    </row>
    <row r="347">
      <c r="C347" s="928"/>
      <c r="D347" s="928"/>
      <c r="I347" s="911"/>
    </row>
    <row r="348">
      <c r="C348" s="928"/>
      <c r="D348" s="928"/>
      <c r="I348" s="911"/>
    </row>
    <row r="349">
      <c r="C349" s="928"/>
      <c r="D349" s="928"/>
      <c r="I349" s="911"/>
    </row>
    <row r="350">
      <c r="C350" s="928"/>
      <c r="D350" s="928"/>
      <c r="I350" s="911"/>
    </row>
    <row r="351">
      <c r="C351" s="928"/>
      <c r="D351" s="928"/>
      <c r="I351" s="911"/>
    </row>
    <row r="352">
      <c r="C352" s="928"/>
      <c r="D352" s="928"/>
      <c r="I352" s="911"/>
    </row>
    <row r="353">
      <c r="C353" s="928"/>
      <c r="D353" s="928"/>
      <c r="I353" s="911"/>
    </row>
    <row r="354">
      <c r="C354" s="928"/>
      <c r="D354" s="928"/>
      <c r="I354" s="911"/>
    </row>
    <row r="355">
      <c r="C355" s="928"/>
      <c r="D355" s="928"/>
      <c r="I355" s="911"/>
    </row>
    <row r="356">
      <c r="C356" s="928"/>
      <c r="D356" s="928"/>
      <c r="I356" s="911"/>
    </row>
    <row r="357">
      <c r="C357" s="928"/>
      <c r="D357" s="928"/>
      <c r="I357" s="911"/>
    </row>
    <row r="358">
      <c r="C358" s="928"/>
      <c r="D358" s="928"/>
      <c r="I358" s="911"/>
    </row>
    <row r="359">
      <c r="C359" s="928"/>
      <c r="D359" s="928"/>
      <c r="I359" s="911"/>
    </row>
    <row r="360">
      <c r="C360" s="928"/>
      <c r="D360" s="928"/>
      <c r="I360" s="911"/>
    </row>
    <row r="361">
      <c r="C361" s="928"/>
      <c r="D361" s="928"/>
      <c r="I361" s="911"/>
    </row>
    <row r="362">
      <c r="C362" s="928"/>
      <c r="D362" s="928"/>
      <c r="I362" s="911"/>
    </row>
    <row r="363">
      <c r="C363" s="928"/>
      <c r="D363" s="928"/>
      <c r="I363" s="911"/>
    </row>
    <row r="364">
      <c r="C364" s="928"/>
      <c r="D364" s="928"/>
      <c r="I364" s="911"/>
    </row>
    <row r="365">
      <c r="C365" s="928"/>
      <c r="D365" s="928"/>
      <c r="I365" s="911"/>
    </row>
    <row r="366">
      <c r="C366" s="928"/>
      <c r="D366" s="928"/>
      <c r="I366" s="911"/>
    </row>
    <row r="367">
      <c r="C367" s="928"/>
      <c r="D367" s="928"/>
      <c r="I367" s="911"/>
    </row>
    <row r="368">
      <c r="C368" s="928"/>
      <c r="D368" s="928"/>
      <c r="I368" s="911"/>
    </row>
    <row r="369">
      <c r="C369" s="928"/>
      <c r="D369" s="928"/>
      <c r="I369" s="911"/>
    </row>
    <row r="370">
      <c r="C370" s="928"/>
      <c r="D370" s="928"/>
      <c r="I370" s="911"/>
    </row>
    <row r="371">
      <c r="C371" s="928"/>
      <c r="D371" s="928"/>
      <c r="I371" s="911"/>
    </row>
    <row r="372">
      <c r="C372" s="928"/>
      <c r="D372" s="928"/>
      <c r="I372" s="911"/>
    </row>
    <row r="373">
      <c r="C373" s="928"/>
      <c r="D373" s="928"/>
      <c r="I373" s="911"/>
    </row>
    <row r="374">
      <c r="C374" s="928"/>
      <c r="D374" s="928"/>
      <c r="I374" s="911"/>
    </row>
    <row r="375">
      <c r="C375" s="928"/>
      <c r="D375" s="928"/>
      <c r="I375" s="911"/>
    </row>
    <row r="376">
      <c r="C376" s="928"/>
      <c r="D376" s="928"/>
      <c r="I376" s="911"/>
    </row>
    <row r="377">
      <c r="C377" s="928"/>
      <c r="D377" s="928"/>
      <c r="I377" s="911"/>
    </row>
    <row r="378">
      <c r="C378" s="928"/>
      <c r="D378" s="928"/>
      <c r="I378" s="911"/>
    </row>
    <row r="379">
      <c r="C379" s="928"/>
      <c r="D379" s="928"/>
      <c r="I379" s="911"/>
    </row>
    <row r="380">
      <c r="C380" s="928"/>
      <c r="D380" s="928"/>
      <c r="I380" s="911"/>
    </row>
    <row r="381">
      <c r="C381" s="928"/>
      <c r="D381" s="928"/>
      <c r="I381" s="911"/>
    </row>
    <row r="382">
      <c r="C382" s="928"/>
      <c r="D382" s="928"/>
      <c r="I382" s="911"/>
    </row>
    <row r="383">
      <c r="C383" s="928"/>
      <c r="D383" s="928"/>
      <c r="I383" s="911"/>
    </row>
    <row r="384">
      <c r="C384" s="928"/>
      <c r="D384" s="928"/>
      <c r="I384" s="911"/>
    </row>
    <row r="385">
      <c r="C385" s="928"/>
      <c r="D385" s="928"/>
      <c r="I385" s="911"/>
    </row>
    <row r="386">
      <c r="C386" s="928"/>
      <c r="D386" s="928"/>
      <c r="I386" s="911"/>
    </row>
    <row r="387">
      <c r="C387" s="928"/>
      <c r="D387" s="928"/>
      <c r="I387" s="911"/>
    </row>
    <row r="388">
      <c r="C388" s="928"/>
      <c r="D388" s="928"/>
      <c r="I388" s="911"/>
    </row>
    <row r="389">
      <c r="C389" s="928"/>
      <c r="D389" s="928"/>
      <c r="I389" s="911"/>
    </row>
    <row r="390">
      <c r="C390" s="928"/>
      <c r="D390" s="928"/>
      <c r="I390" s="911"/>
    </row>
    <row r="391">
      <c r="C391" s="928"/>
      <c r="D391" s="928"/>
      <c r="I391" s="911"/>
    </row>
    <row r="392">
      <c r="C392" s="928"/>
      <c r="D392" s="928"/>
      <c r="I392" s="911"/>
    </row>
    <row r="393">
      <c r="C393" s="928"/>
      <c r="D393" s="928"/>
      <c r="I393" s="911"/>
    </row>
    <row r="394">
      <c r="C394" s="928"/>
      <c r="D394" s="928"/>
      <c r="I394" s="911"/>
    </row>
    <row r="395">
      <c r="C395" s="928"/>
      <c r="D395" s="928"/>
      <c r="I395" s="911"/>
    </row>
    <row r="396">
      <c r="C396" s="928"/>
      <c r="D396" s="928"/>
      <c r="I396" s="911"/>
    </row>
    <row r="397">
      <c r="C397" s="928"/>
      <c r="D397" s="928"/>
      <c r="I397" s="911"/>
    </row>
    <row r="398">
      <c r="C398" s="928"/>
      <c r="D398" s="928"/>
      <c r="I398" s="911"/>
    </row>
    <row r="399">
      <c r="C399" s="928"/>
      <c r="D399" s="928"/>
      <c r="I399" s="911"/>
    </row>
    <row r="400">
      <c r="C400" s="928"/>
      <c r="D400" s="928"/>
      <c r="I400" s="911"/>
    </row>
    <row r="401">
      <c r="C401" s="928"/>
      <c r="D401" s="928"/>
      <c r="I401" s="911"/>
    </row>
    <row r="402">
      <c r="C402" s="928"/>
      <c r="D402" s="928"/>
      <c r="I402" s="911"/>
    </row>
    <row r="403">
      <c r="C403" s="928"/>
      <c r="D403" s="928"/>
      <c r="I403" s="911"/>
    </row>
    <row r="404">
      <c r="C404" s="928"/>
      <c r="D404" s="928"/>
      <c r="I404" s="911"/>
    </row>
    <row r="405">
      <c r="C405" s="928"/>
      <c r="D405" s="928"/>
      <c r="I405" s="911"/>
    </row>
    <row r="406">
      <c r="C406" s="928"/>
      <c r="D406" s="928"/>
      <c r="I406" s="911"/>
    </row>
    <row r="407">
      <c r="C407" s="928"/>
      <c r="D407" s="928"/>
      <c r="I407" s="911"/>
    </row>
    <row r="408">
      <c r="C408" s="928"/>
      <c r="D408" s="928"/>
      <c r="I408" s="911"/>
    </row>
    <row r="409">
      <c r="C409" s="928"/>
      <c r="D409" s="928"/>
      <c r="I409" s="911"/>
    </row>
    <row r="410">
      <c r="C410" s="928"/>
      <c r="D410" s="928"/>
      <c r="I410" s="911"/>
    </row>
    <row r="411">
      <c r="C411" s="928"/>
      <c r="D411" s="928"/>
      <c r="I411" s="911"/>
    </row>
    <row r="412">
      <c r="C412" s="928"/>
      <c r="D412" s="928"/>
      <c r="I412" s="911"/>
    </row>
    <row r="413">
      <c r="C413" s="928"/>
      <c r="D413" s="928"/>
      <c r="I413" s="911"/>
    </row>
    <row r="414">
      <c r="C414" s="928"/>
      <c r="D414" s="928"/>
      <c r="I414" s="911"/>
    </row>
    <row r="415">
      <c r="C415" s="928"/>
      <c r="D415" s="928"/>
      <c r="I415" s="911"/>
    </row>
    <row r="416">
      <c r="C416" s="928"/>
      <c r="D416" s="928"/>
      <c r="I416" s="911"/>
    </row>
    <row r="417">
      <c r="C417" s="928"/>
      <c r="D417" s="928"/>
      <c r="I417" s="911"/>
    </row>
    <row r="418">
      <c r="C418" s="928"/>
      <c r="D418" s="928"/>
      <c r="I418" s="911"/>
    </row>
    <row r="419">
      <c r="C419" s="928"/>
      <c r="D419" s="928"/>
      <c r="I419" s="911"/>
    </row>
    <row r="420">
      <c r="C420" s="928"/>
      <c r="D420" s="928"/>
      <c r="I420" s="911"/>
    </row>
    <row r="421">
      <c r="C421" s="928"/>
      <c r="D421" s="928"/>
      <c r="I421" s="911"/>
    </row>
    <row r="422">
      <c r="C422" s="928"/>
      <c r="D422" s="928"/>
      <c r="I422" s="911"/>
    </row>
    <row r="423">
      <c r="C423" s="928"/>
      <c r="D423" s="928"/>
      <c r="I423" s="911"/>
    </row>
    <row r="424">
      <c r="C424" s="928"/>
      <c r="D424" s="928"/>
      <c r="I424" s="911"/>
    </row>
    <row r="425">
      <c r="C425" s="928"/>
      <c r="D425" s="928"/>
      <c r="I425" s="911"/>
    </row>
    <row r="426">
      <c r="C426" s="928"/>
      <c r="D426" s="928"/>
      <c r="I426" s="911"/>
    </row>
    <row r="427">
      <c r="C427" s="928"/>
      <c r="D427" s="928"/>
      <c r="I427" s="911"/>
    </row>
    <row r="428">
      <c r="C428" s="928"/>
      <c r="D428" s="928"/>
      <c r="I428" s="911"/>
    </row>
    <row r="429">
      <c r="C429" s="928"/>
      <c r="D429" s="928"/>
      <c r="I429" s="911"/>
    </row>
    <row r="430">
      <c r="C430" s="928"/>
      <c r="D430" s="928"/>
      <c r="I430" s="911"/>
    </row>
    <row r="431">
      <c r="C431" s="928"/>
      <c r="D431" s="928"/>
      <c r="I431" s="911"/>
    </row>
    <row r="432">
      <c r="C432" s="928"/>
      <c r="D432" s="928"/>
      <c r="I432" s="911"/>
    </row>
    <row r="433">
      <c r="C433" s="928"/>
      <c r="D433" s="928"/>
      <c r="I433" s="911"/>
    </row>
    <row r="434">
      <c r="C434" s="928"/>
      <c r="D434" s="928"/>
      <c r="I434" s="911"/>
    </row>
    <row r="435">
      <c r="C435" s="928"/>
      <c r="D435" s="928"/>
      <c r="I435" s="911"/>
    </row>
    <row r="436">
      <c r="C436" s="928"/>
      <c r="D436" s="928"/>
      <c r="I436" s="911"/>
    </row>
    <row r="437">
      <c r="C437" s="928"/>
      <c r="D437" s="928"/>
      <c r="I437" s="911"/>
    </row>
    <row r="438">
      <c r="C438" s="928"/>
      <c r="D438" s="928"/>
      <c r="I438" s="911"/>
    </row>
    <row r="439">
      <c r="C439" s="928"/>
      <c r="D439" s="928"/>
      <c r="I439" s="911"/>
    </row>
    <row r="440">
      <c r="C440" s="928"/>
      <c r="D440" s="928"/>
      <c r="I440" s="911"/>
    </row>
    <row r="441">
      <c r="C441" s="928"/>
      <c r="D441" s="928"/>
      <c r="I441" s="911"/>
    </row>
    <row r="442">
      <c r="C442" s="928"/>
      <c r="D442" s="928"/>
      <c r="I442" s="911"/>
    </row>
    <row r="443">
      <c r="C443" s="928"/>
      <c r="D443" s="928"/>
      <c r="I443" s="911"/>
    </row>
    <row r="444">
      <c r="C444" s="928"/>
      <c r="D444" s="928"/>
      <c r="I444" s="911"/>
    </row>
    <row r="445">
      <c r="C445" s="928"/>
      <c r="D445" s="928"/>
      <c r="I445" s="911"/>
    </row>
    <row r="446">
      <c r="C446" s="928"/>
      <c r="D446" s="928"/>
      <c r="I446" s="911"/>
    </row>
    <row r="447">
      <c r="C447" s="928"/>
      <c r="D447" s="928"/>
      <c r="I447" s="911"/>
    </row>
    <row r="448">
      <c r="C448" s="928"/>
      <c r="D448" s="928"/>
      <c r="I448" s="911"/>
    </row>
    <row r="449">
      <c r="C449" s="928"/>
      <c r="D449" s="928"/>
      <c r="I449" s="911"/>
    </row>
    <row r="450">
      <c r="C450" s="928"/>
      <c r="D450" s="928"/>
      <c r="I450" s="911"/>
    </row>
    <row r="451">
      <c r="C451" s="928"/>
      <c r="D451" s="928"/>
      <c r="I451" s="911"/>
    </row>
    <row r="452">
      <c r="C452" s="928"/>
      <c r="D452" s="928"/>
      <c r="I452" s="911"/>
    </row>
    <row r="453">
      <c r="C453" s="928"/>
      <c r="D453" s="928"/>
      <c r="I453" s="911"/>
    </row>
    <row r="454">
      <c r="C454" s="928"/>
      <c r="D454" s="928"/>
      <c r="I454" s="911"/>
    </row>
    <row r="455">
      <c r="C455" s="928"/>
      <c r="D455" s="928"/>
      <c r="I455" s="911"/>
    </row>
    <row r="456">
      <c r="C456" s="928"/>
      <c r="D456" s="928"/>
      <c r="I456" s="911"/>
    </row>
    <row r="457">
      <c r="C457" s="928"/>
      <c r="D457" s="928"/>
      <c r="I457" s="911"/>
    </row>
    <row r="458">
      <c r="C458" s="928"/>
      <c r="D458" s="928"/>
      <c r="I458" s="911"/>
    </row>
    <row r="459">
      <c r="C459" s="928"/>
      <c r="D459" s="928"/>
      <c r="I459" s="911"/>
    </row>
    <row r="460">
      <c r="C460" s="928"/>
      <c r="D460" s="928"/>
      <c r="I460" s="911"/>
    </row>
    <row r="461">
      <c r="C461" s="928"/>
      <c r="D461" s="928"/>
      <c r="I461" s="911"/>
    </row>
    <row r="462">
      <c r="C462" s="928"/>
      <c r="D462" s="928"/>
      <c r="I462" s="911"/>
    </row>
    <row r="463">
      <c r="C463" s="928"/>
      <c r="D463" s="928"/>
      <c r="I463" s="911"/>
    </row>
    <row r="464">
      <c r="C464" s="928"/>
      <c r="D464" s="928"/>
      <c r="I464" s="911"/>
    </row>
    <row r="465">
      <c r="C465" s="928"/>
      <c r="D465" s="928"/>
      <c r="I465" s="911"/>
    </row>
    <row r="466">
      <c r="C466" s="928"/>
      <c r="D466" s="928"/>
      <c r="I466" s="911"/>
    </row>
    <row r="467">
      <c r="C467" s="928"/>
      <c r="D467" s="928"/>
      <c r="I467" s="911"/>
    </row>
    <row r="468">
      <c r="C468" s="928"/>
      <c r="D468" s="928"/>
      <c r="I468" s="911"/>
    </row>
    <row r="469">
      <c r="C469" s="928"/>
      <c r="D469" s="928"/>
      <c r="I469" s="911"/>
    </row>
    <row r="470">
      <c r="C470" s="928"/>
      <c r="D470" s="928"/>
      <c r="I470" s="911"/>
    </row>
    <row r="471">
      <c r="C471" s="928"/>
      <c r="D471" s="928"/>
      <c r="I471" s="911"/>
    </row>
    <row r="472">
      <c r="C472" s="928"/>
      <c r="D472" s="928"/>
      <c r="I472" s="911"/>
    </row>
    <row r="473">
      <c r="C473" s="928"/>
      <c r="D473" s="928"/>
      <c r="I473" s="911"/>
    </row>
    <row r="474">
      <c r="C474" s="928"/>
      <c r="D474" s="928"/>
      <c r="I474" s="911"/>
    </row>
    <row r="475">
      <c r="C475" s="928"/>
      <c r="D475" s="928"/>
      <c r="I475" s="911"/>
    </row>
    <row r="476">
      <c r="C476" s="928"/>
      <c r="D476" s="928"/>
      <c r="I476" s="911"/>
    </row>
    <row r="477">
      <c r="C477" s="928"/>
      <c r="D477" s="928"/>
      <c r="I477" s="911"/>
    </row>
    <row r="478">
      <c r="C478" s="928"/>
      <c r="D478" s="928"/>
      <c r="I478" s="911"/>
    </row>
    <row r="479">
      <c r="C479" s="928"/>
      <c r="D479" s="928"/>
      <c r="I479" s="911"/>
    </row>
    <row r="480">
      <c r="C480" s="928"/>
      <c r="D480" s="928"/>
      <c r="I480" s="911"/>
    </row>
    <row r="481">
      <c r="C481" s="928"/>
      <c r="D481" s="928"/>
      <c r="I481" s="911"/>
    </row>
    <row r="482">
      <c r="C482" s="928"/>
      <c r="D482" s="928"/>
      <c r="I482" s="911"/>
    </row>
    <row r="483">
      <c r="C483" s="928"/>
      <c r="D483" s="928"/>
      <c r="I483" s="911"/>
    </row>
    <row r="484">
      <c r="C484" s="928"/>
      <c r="D484" s="928"/>
      <c r="I484" s="911"/>
    </row>
    <row r="485">
      <c r="C485" s="928"/>
      <c r="D485" s="928"/>
      <c r="I485" s="911"/>
    </row>
    <row r="486">
      <c r="C486" s="928"/>
      <c r="D486" s="928"/>
      <c r="I486" s="911"/>
    </row>
    <row r="487">
      <c r="C487" s="928"/>
      <c r="D487" s="928"/>
      <c r="I487" s="911"/>
    </row>
    <row r="488">
      <c r="C488" s="928"/>
      <c r="D488" s="928"/>
      <c r="I488" s="911"/>
    </row>
    <row r="489">
      <c r="C489" s="928"/>
      <c r="D489" s="928"/>
      <c r="I489" s="911"/>
    </row>
    <row r="490">
      <c r="C490" s="928"/>
      <c r="D490" s="928"/>
      <c r="I490" s="911"/>
    </row>
    <row r="491">
      <c r="C491" s="928"/>
      <c r="D491" s="928"/>
      <c r="I491" s="911"/>
    </row>
    <row r="492">
      <c r="C492" s="928"/>
      <c r="D492" s="928"/>
      <c r="I492" s="911"/>
    </row>
    <row r="493">
      <c r="C493" s="928"/>
      <c r="D493" s="928"/>
      <c r="I493" s="911"/>
    </row>
    <row r="494">
      <c r="C494" s="928"/>
      <c r="D494" s="928"/>
      <c r="I494" s="911"/>
    </row>
    <row r="495">
      <c r="C495" s="928"/>
      <c r="D495" s="928"/>
      <c r="I495" s="911"/>
    </row>
    <row r="496">
      <c r="C496" s="928"/>
      <c r="D496" s="928"/>
      <c r="I496" s="911"/>
    </row>
    <row r="497">
      <c r="C497" s="928"/>
      <c r="D497" s="928"/>
      <c r="I497" s="911"/>
    </row>
    <row r="498">
      <c r="C498" s="928"/>
      <c r="D498" s="928"/>
      <c r="I498" s="911"/>
    </row>
    <row r="499">
      <c r="C499" s="928"/>
      <c r="D499" s="928"/>
      <c r="I499" s="911"/>
    </row>
    <row r="500">
      <c r="C500" s="928"/>
      <c r="D500" s="928"/>
      <c r="I500" s="911"/>
    </row>
    <row r="501">
      <c r="C501" s="928"/>
      <c r="D501" s="928"/>
      <c r="I501" s="911"/>
    </row>
    <row r="502">
      <c r="C502" s="928"/>
      <c r="D502" s="928"/>
      <c r="I502" s="911"/>
    </row>
    <row r="503">
      <c r="C503" s="928"/>
      <c r="D503" s="928"/>
      <c r="I503" s="911"/>
    </row>
    <row r="504">
      <c r="C504" s="928"/>
      <c r="D504" s="928"/>
      <c r="I504" s="911"/>
    </row>
    <row r="505">
      <c r="C505" s="928"/>
      <c r="D505" s="928"/>
      <c r="I505" s="911"/>
    </row>
    <row r="506">
      <c r="C506" s="928"/>
      <c r="D506" s="928"/>
      <c r="I506" s="911"/>
    </row>
    <row r="507">
      <c r="C507" s="928"/>
      <c r="D507" s="928"/>
      <c r="I507" s="911"/>
    </row>
    <row r="508">
      <c r="C508" s="928"/>
      <c r="D508" s="928"/>
      <c r="I508" s="911"/>
    </row>
    <row r="509">
      <c r="C509" s="928"/>
      <c r="D509" s="928"/>
      <c r="I509" s="911"/>
    </row>
    <row r="510">
      <c r="C510" s="928"/>
      <c r="D510" s="928"/>
      <c r="I510" s="911"/>
    </row>
    <row r="511">
      <c r="C511" s="928"/>
      <c r="D511" s="928"/>
      <c r="I511" s="911"/>
    </row>
    <row r="512">
      <c r="C512" s="928"/>
      <c r="D512" s="928"/>
      <c r="I512" s="911"/>
    </row>
    <row r="513">
      <c r="C513" s="928"/>
      <c r="D513" s="928"/>
      <c r="I513" s="911"/>
    </row>
    <row r="514">
      <c r="C514" s="928"/>
      <c r="D514" s="928"/>
      <c r="I514" s="911"/>
    </row>
    <row r="515">
      <c r="C515" s="928"/>
      <c r="D515" s="928"/>
      <c r="I515" s="911"/>
    </row>
    <row r="516">
      <c r="C516" s="928"/>
      <c r="D516" s="928"/>
      <c r="I516" s="911"/>
    </row>
    <row r="517">
      <c r="C517" s="928"/>
      <c r="D517" s="928"/>
      <c r="I517" s="911"/>
    </row>
    <row r="518">
      <c r="C518" s="928"/>
      <c r="D518" s="928"/>
      <c r="I518" s="911"/>
    </row>
    <row r="519">
      <c r="C519" s="928"/>
      <c r="D519" s="928"/>
      <c r="I519" s="911"/>
    </row>
    <row r="520">
      <c r="C520" s="928"/>
      <c r="D520" s="928"/>
      <c r="I520" s="911"/>
    </row>
    <row r="521">
      <c r="C521" s="928"/>
      <c r="D521" s="928"/>
      <c r="I521" s="911"/>
    </row>
    <row r="522">
      <c r="C522" s="928"/>
      <c r="D522" s="928"/>
      <c r="I522" s="911"/>
    </row>
    <row r="523">
      <c r="C523" s="928"/>
      <c r="D523" s="928"/>
      <c r="I523" s="911"/>
    </row>
    <row r="524">
      <c r="C524" s="928"/>
      <c r="D524" s="928"/>
      <c r="I524" s="911"/>
    </row>
    <row r="525">
      <c r="C525" s="928"/>
      <c r="D525" s="928"/>
      <c r="I525" s="911"/>
    </row>
    <row r="526">
      <c r="C526" s="928"/>
      <c r="D526" s="928"/>
      <c r="I526" s="911"/>
    </row>
    <row r="527">
      <c r="C527" s="928"/>
      <c r="D527" s="928"/>
      <c r="I527" s="911"/>
    </row>
    <row r="528">
      <c r="C528" s="928"/>
      <c r="D528" s="928"/>
      <c r="I528" s="911"/>
    </row>
    <row r="529">
      <c r="C529" s="928"/>
      <c r="D529" s="928"/>
      <c r="I529" s="911"/>
    </row>
    <row r="530">
      <c r="C530" s="928"/>
      <c r="D530" s="928"/>
      <c r="I530" s="911"/>
    </row>
    <row r="531">
      <c r="C531" s="928"/>
      <c r="D531" s="928"/>
      <c r="I531" s="911"/>
    </row>
    <row r="532">
      <c r="C532" s="928"/>
      <c r="D532" s="928"/>
      <c r="I532" s="911"/>
    </row>
    <row r="533">
      <c r="C533" s="928"/>
      <c r="D533" s="928"/>
      <c r="I533" s="911"/>
    </row>
    <row r="534">
      <c r="C534" s="928"/>
      <c r="D534" s="928"/>
      <c r="I534" s="911"/>
    </row>
    <row r="535">
      <c r="C535" s="928"/>
      <c r="D535" s="928"/>
      <c r="I535" s="911"/>
    </row>
    <row r="536">
      <c r="C536" s="928"/>
      <c r="D536" s="928"/>
      <c r="I536" s="911"/>
    </row>
    <row r="537">
      <c r="C537" s="928"/>
      <c r="D537" s="928"/>
      <c r="I537" s="911"/>
    </row>
    <row r="538">
      <c r="C538" s="928"/>
      <c r="D538" s="928"/>
      <c r="I538" s="911"/>
    </row>
    <row r="539">
      <c r="C539" s="928"/>
      <c r="D539" s="928"/>
      <c r="I539" s="911"/>
    </row>
    <row r="540">
      <c r="C540" s="928"/>
      <c r="D540" s="928"/>
      <c r="I540" s="911"/>
    </row>
    <row r="541">
      <c r="C541" s="928"/>
      <c r="D541" s="928"/>
      <c r="I541" s="911"/>
    </row>
    <row r="542">
      <c r="C542" s="928"/>
      <c r="D542" s="928"/>
      <c r="I542" s="911"/>
    </row>
    <row r="543">
      <c r="C543" s="928"/>
      <c r="D543" s="928"/>
      <c r="I543" s="911"/>
    </row>
    <row r="544">
      <c r="C544" s="928"/>
      <c r="D544" s="928"/>
      <c r="I544" s="911"/>
    </row>
    <row r="545">
      <c r="C545" s="928"/>
      <c r="D545" s="928"/>
      <c r="I545" s="911"/>
    </row>
    <row r="546">
      <c r="C546" s="928"/>
      <c r="D546" s="928"/>
      <c r="I546" s="911"/>
    </row>
    <row r="547">
      <c r="C547" s="928"/>
      <c r="D547" s="928"/>
      <c r="I547" s="911"/>
    </row>
    <row r="548">
      <c r="C548" s="928"/>
      <c r="D548" s="928"/>
      <c r="I548" s="911"/>
    </row>
    <row r="549">
      <c r="C549" s="928"/>
      <c r="D549" s="928"/>
      <c r="I549" s="911"/>
    </row>
    <row r="550">
      <c r="C550" s="928"/>
      <c r="D550" s="928"/>
      <c r="I550" s="911"/>
    </row>
    <row r="551">
      <c r="C551" s="928"/>
      <c r="D551" s="928"/>
      <c r="I551" s="911"/>
    </row>
    <row r="552">
      <c r="C552" s="928"/>
      <c r="D552" s="928"/>
      <c r="I552" s="911"/>
    </row>
    <row r="553">
      <c r="C553" s="928"/>
      <c r="D553" s="928"/>
      <c r="I553" s="911"/>
    </row>
    <row r="554">
      <c r="C554" s="928"/>
      <c r="D554" s="928"/>
      <c r="I554" s="911"/>
    </row>
    <row r="555">
      <c r="C555" s="928"/>
      <c r="D555" s="928"/>
      <c r="I555" s="911"/>
    </row>
    <row r="556">
      <c r="C556" s="928"/>
      <c r="D556" s="928"/>
      <c r="I556" s="911"/>
    </row>
    <row r="557">
      <c r="C557" s="928"/>
      <c r="D557" s="928"/>
      <c r="I557" s="911"/>
    </row>
    <row r="558">
      <c r="C558" s="928"/>
      <c r="D558" s="928"/>
      <c r="I558" s="911"/>
    </row>
    <row r="559">
      <c r="C559" s="928"/>
      <c r="D559" s="928"/>
      <c r="I559" s="911"/>
    </row>
    <row r="560">
      <c r="C560" s="928"/>
      <c r="D560" s="928"/>
      <c r="I560" s="911"/>
    </row>
    <row r="561">
      <c r="C561" s="928"/>
      <c r="D561" s="928"/>
      <c r="I561" s="911"/>
    </row>
    <row r="562">
      <c r="C562" s="928"/>
      <c r="D562" s="928"/>
      <c r="I562" s="911"/>
    </row>
    <row r="563">
      <c r="C563" s="928"/>
      <c r="D563" s="928"/>
      <c r="I563" s="911"/>
    </row>
    <row r="564">
      <c r="C564" s="928"/>
      <c r="D564" s="928"/>
      <c r="I564" s="911"/>
    </row>
    <row r="565">
      <c r="C565" s="928"/>
      <c r="D565" s="928"/>
      <c r="I565" s="911"/>
    </row>
    <row r="566">
      <c r="C566" s="928"/>
      <c r="D566" s="928"/>
      <c r="I566" s="911"/>
    </row>
    <row r="567">
      <c r="C567" s="928"/>
      <c r="D567" s="928"/>
      <c r="I567" s="911"/>
    </row>
    <row r="568">
      <c r="C568" s="928"/>
      <c r="D568" s="928"/>
      <c r="I568" s="911"/>
    </row>
    <row r="569">
      <c r="C569" s="928"/>
      <c r="D569" s="928"/>
      <c r="I569" s="911"/>
    </row>
    <row r="570">
      <c r="C570" s="928"/>
      <c r="D570" s="928"/>
      <c r="I570" s="911"/>
    </row>
    <row r="571">
      <c r="C571" s="928"/>
      <c r="D571" s="928"/>
      <c r="I571" s="911"/>
    </row>
    <row r="572">
      <c r="C572" s="928"/>
      <c r="D572" s="928"/>
      <c r="I572" s="911"/>
    </row>
    <row r="573">
      <c r="C573" s="928"/>
      <c r="D573" s="928"/>
      <c r="I573" s="911"/>
    </row>
    <row r="574">
      <c r="C574" s="928"/>
      <c r="D574" s="928"/>
      <c r="I574" s="911"/>
    </row>
    <row r="575">
      <c r="C575" s="928"/>
      <c r="D575" s="928"/>
      <c r="I575" s="911"/>
    </row>
    <row r="576">
      <c r="C576" s="928"/>
      <c r="D576" s="928"/>
      <c r="I576" s="911"/>
    </row>
    <row r="577">
      <c r="C577" s="928"/>
      <c r="D577" s="928"/>
      <c r="I577" s="911"/>
    </row>
    <row r="578">
      <c r="C578" s="928"/>
      <c r="D578" s="928"/>
      <c r="I578" s="911"/>
    </row>
    <row r="579">
      <c r="C579" s="928"/>
      <c r="D579" s="928"/>
      <c r="I579" s="911"/>
    </row>
    <row r="580">
      <c r="C580" s="928"/>
      <c r="D580" s="928"/>
      <c r="I580" s="911"/>
    </row>
    <row r="581">
      <c r="C581" s="928"/>
      <c r="D581" s="928"/>
      <c r="I581" s="911"/>
    </row>
    <row r="582">
      <c r="C582" s="928"/>
      <c r="D582" s="928"/>
      <c r="I582" s="911"/>
    </row>
    <row r="583">
      <c r="C583" s="928"/>
      <c r="D583" s="928"/>
      <c r="I583" s="911"/>
    </row>
    <row r="584">
      <c r="C584" s="928"/>
      <c r="D584" s="928"/>
      <c r="I584" s="911"/>
    </row>
    <row r="585">
      <c r="C585" s="928"/>
      <c r="D585" s="928"/>
      <c r="I585" s="911"/>
    </row>
    <row r="586">
      <c r="C586" s="928"/>
      <c r="D586" s="928"/>
      <c r="I586" s="911"/>
    </row>
    <row r="587">
      <c r="C587" s="928"/>
      <c r="D587" s="928"/>
      <c r="I587" s="911"/>
    </row>
    <row r="588">
      <c r="C588" s="928"/>
      <c r="D588" s="928"/>
      <c r="I588" s="911"/>
    </row>
    <row r="589">
      <c r="C589" s="928"/>
      <c r="D589" s="928"/>
      <c r="I589" s="911"/>
    </row>
    <row r="590">
      <c r="C590" s="928"/>
      <c r="D590" s="928"/>
      <c r="I590" s="911"/>
    </row>
    <row r="591">
      <c r="C591" s="928"/>
      <c r="D591" s="928"/>
      <c r="I591" s="911"/>
    </row>
    <row r="592">
      <c r="C592" s="928"/>
      <c r="D592" s="928"/>
      <c r="I592" s="911"/>
    </row>
    <row r="593">
      <c r="C593" s="928"/>
      <c r="D593" s="928"/>
      <c r="I593" s="911"/>
    </row>
    <row r="594">
      <c r="C594" s="928"/>
      <c r="D594" s="928"/>
      <c r="I594" s="911"/>
    </row>
    <row r="595">
      <c r="C595" s="928"/>
      <c r="D595" s="928"/>
      <c r="I595" s="911"/>
    </row>
    <row r="596">
      <c r="C596" s="928"/>
      <c r="D596" s="928"/>
      <c r="I596" s="911"/>
    </row>
    <row r="597">
      <c r="C597" s="928"/>
      <c r="D597" s="928"/>
      <c r="I597" s="911"/>
    </row>
    <row r="598">
      <c r="C598" s="928"/>
      <c r="D598" s="928"/>
      <c r="I598" s="911"/>
    </row>
    <row r="599">
      <c r="C599" s="928"/>
      <c r="D599" s="928"/>
      <c r="I599" s="911"/>
    </row>
    <row r="600">
      <c r="C600" s="928"/>
      <c r="D600" s="928"/>
      <c r="I600" s="911"/>
    </row>
    <row r="601">
      <c r="C601" s="928"/>
      <c r="D601" s="928"/>
      <c r="I601" s="911"/>
    </row>
    <row r="602">
      <c r="C602" s="928"/>
      <c r="D602" s="928"/>
      <c r="I602" s="911"/>
    </row>
    <row r="603">
      <c r="C603" s="928"/>
      <c r="D603" s="928"/>
      <c r="I603" s="911"/>
    </row>
    <row r="604">
      <c r="C604" s="928"/>
      <c r="D604" s="928"/>
      <c r="I604" s="911"/>
    </row>
    <row r="605">
      <c r="C605" s="928"/>
      <c r="D605" s="928"/>
      <c r="I605" s="911"/>
    </row>
    <row r="606">
      <c r="C606" s="928"/>
      <c r="D606" s="928"/>
      <c r="I606" s="911"/>
    </row>
    <row r="607">
      <c r="C607" s="928"/>
      <c r="D607" s="928"/>
      <c r="I607" s="911"/>
    </row>
    <row r="608">
      <c r="C608" s="928"/>
      <c r="D608" s="928"/>
      <c r="I608" s="911"/>
    </row>
    <row r="609">
      <c r="C609" s="928"/>
      <c r="D609" s="928"/>
      <c r="I609" s="911"/>
    </row>
    <row r="610">
      <c r="C610" s="928"/>
      <c r="D610" s="928"/>
      <c r="I610" s="911"/>
    </row>
    <row r="611">
      <c r="C611" s="928"/>
      <c r="D611" s="928"/>
      <c r="I611" s="911"/>
    </row>
    <row r="612">
      <c r="C612" s="928"/>
      <c r="D612" s="928"/>
      <c r="I612" s="911"/>
    </row>
    <row r="613">
      <c r="C613" s="928"/>
      <c r="D613" s="928"/>
      <c r="I613" s="911"/>
    </row>
    <row r="614">
      <c r="C614" s="928"/>
      <c r="D614" s="928"/>
      <c r="I614" s="911"/>
    </row>
    <row r="615">
      <c r="C615" s="928"/>
      <c r="D615" s="928"/>
      <c r="I615" s="911"/>
    </row>
    <row r="616">
      <c r="C616" s="928"/>
      <c r="D616" s="928"/>
      <c r="I616" s="911"/>
    </row>
    <row r="617">
      <c r="C617" s="928"/>
      <c r="D617" s="928"/>
      <c r="I617" s="911"/>
    </row>
    <row r="618">
      <c r="C618" s="928"/>
      <c r="D618" s="928"/>
      <c r="I618" s="911"/>
    </row>
    <row r="619">
      <c r="C619" s="928"/>
      <c r="D619" s="928"/>
      <c r="I619" s="911"/>
    </row>
    <row r="620">
      <c r="C620" s="928"/>
      <c r="D620" s="928"/>
      <c r="I620" s="911"/>
    </row>
    <row r="621">
      <c r="C621" s="928"/>
      <c r="D621" s="928"/>
      <c r="I621" s="911"/>
    </row>
    <row r="622">
      <c r="C622" s="928"/>
      <c r="D622" s="928"/>
      <c r="I622" s="911"/>
    </row>
    <row r="623">
      <c r="C623" s="928"/>
      <c r="D623" s="928"/>
      <c r="I623" s="911"/>
    </row>
    <row r="624">
      <c r="C624" s="928"/>
      <c r="D624" s="928"/>
      <c r="I624" s="911"/>
    </row>
    <row r="625">
      <c r="C625" s="928"/>
      <c r="D625" s="928"/>
      <c r="I625" s="911"/>
    </row>
    <row r="626">
      <c r="C626" s="928"/>
      <c r="D626" s="928"/>
      <c r="I626" s="911"/>
    </row>
    <row r="627">
      <c r="C627" s="928"/>
      <c r="D627" s="928"/>
      <c r="I627" s="911"/>
    </row>
    <row r="628">
      <c r="C628" s="928"/>
      <c r="D628" s="928"/>
      <c r="I628" s="911"/>
    </row>
    <row r="629">
      <c r="C629" s="928"/>
      <c r="D629" s="928"/>
      <c r="I629" s="911"/>
    </row>
    <row r="630">
      <c r="C630" s="928"/>
      <c r="D630" s="928"/>
      <c r="I630" s="911"/>
    </row>
    <row r="631">
      <c r="C631" s="928"/>
      <c r="D631" s="928"/>
      <c r="I631" s="911"/>
    </row>
    <row r="632">
      <c r="C632" s="928"/>
      <c r="D632" s="928"/>
      <c r="I632" s="911"/>
    </row>
    <row r="633">
      <c r="C633" s="928"/>
      <c r="D633" s="928"/>
      <c r="I633" s="911"/>
    </row>
    <row r="634">
      <c r="C634" s="928"/>
      <c r="D634" s="928"/>
      <c r="I634" s="911"/>
    </row>
    <row r="635">
      <c r="C635" s="928"/>
      <c r="D635" s="928"/>
      <c r="I635" s="911"/>
    </row>
    <row r="636">
      <c r="C636" s="928"/>
      <c r="D636" s="928"/>
      <c r="I636" s="911"/>
    </row>
    <row r="637">
      <c r="C637" s="928"/>
      <c r="D637" s="928"/>
      <c r="I637" s="911"/>
    </row>
    <row r="638">
      <c r="C638" s="928"/>
      <c r="D638" s="928"/>
      <c r="I638" s="911"/>
    </row>
    <row r="639">
      <c r="C639" s="928"/>
      <c r="D639" s="928"/>
      <c r="I639" s="911"/>
    </row>
    <row r="640">
      <c r="C640" s="928"/>
      <c r="D640" s="928"/>
      <c r="I640" s="911"/>
    </row>
    <row r="641">
      <c r="C641" s="928"/>
      <c r="D641" s="928"/>
      <c r="I641" s="911"/>
    </row>
    <row r="642">
      <c r="C642" s="928"/>
      <c r="D642" s="928"/>
      <c r="I642" s="911"/>
    </row>
    <row r="643">
      <c r="C643" s="928"/>
      <c r="D643" s="928"/>
      <c r="I643" s="911"/>
    </row>
    <row r="644">
      <c r="C644" s="928"/>
      <c r="D644" s="928"/>
      <c r="I644" s="911"/>
    </row>
    <row r="645">
      <c r="C645" s="928"/>
      <c r="D645" s="928"/>
      <c r="I645" s="911"/>
    </row>
    <row r="646">
      <c r="C646" s="928"/>
      <c r="D646" s="928"/>
      <c r="I646" s="911"/>
    </row>
    <row r="647">
      <c r="C647" s="928"/>
      <c r="D647" s="928"/>
      <c r="I647" s="911"/>
    </row>
    <row r="648">
      <c r="C648" s="928"/>
      <c r="D648" s="928"/>
      <c r="I648" s="911"/>
    </row>
    <row r="649">
      <c r="C649" s="928"/>
      <c r="D649" s="928"/>
      <c r="I649" s="911"/>
    </row>
    <row r="650">
      <c r="C650" s="928"/>
      <c r="D650" s="928"/>
      <c r="I650" s="911"/>
    </row>
    <row r="651">
      <c r="C651" s="928"/>
      <c r="D651" s="928"/>
      <c r="I651" s="911"/>
    </row>
    <row r="652">
      <c r="C652" s="928"/>
      <c r="D652" s="928"/>
      <c r="I652" s="911"/>
    </row>
    <row r="653">
      <c r="C653" s="928"/>
      <c r="D653" s="928"/>
      <c r="I653" s="911"/>
    </row>
    <row r="654">
      <c r="C654" s="928"/>
      <c r="D654" s="928"/>
      <c r="I654" s="911"/>
    </row>
    <row r="655">
      <c r="C655" s="928"/>
      <c r="D655" s="928"/>
      <c r="I655" s="911"/>
    </row>
    <row r="656">
      <c r="C656" s="928"/>
      <c r="D656" s="928"/>
      <c r="I656" s="911"/>
    </row>
    <row r="657">
      <c r="C657" s="928"/>
      <c r="D657" s="928"/>
      <c r="I657" s="911"/>
    </row>
    <row r="658">
      <c r="C658" s="928"/>
      <c r="D658" s="928"/>
      <c r="I658" s="911"/>
    </row>
    <row r="659">
      <c r="C659" s="928"/>
      <c r="D659" s="928"/>
      <c r="I659" s="911"/>
    </row>
    <row r="660">
      <c r="C660" s="928"/>
      <c r="D660" s="928"/>
      <c r="I660" s="911"/>
    </row>
    <row r="661">
      <c r="C661" s="928"/>
      <c r="D661" s="928"/>
      <c r="I661" s="911"/>
    </row>
    <row r="662">
      <c r="C662" s="928"/>
      <c r="D662" s="928"/>
      <c r="I662" s="911"/>
    </row>
    <row r="663">
      <c r="C663" s="928"/>
      <c r="D663" s="928"/>
      <c r="I663" s="911"/>
    </row>
    <row r="664">
      <c r="C664" s="928"/>
      <c r="D664" s="928"/>
      <c r="I664" s="911"/>
    </row>
    <row r="665">
      <c r="C665" s="928"/>
      <c r="D665" s="928"/>
      <c r="I665" s="911"/>
    </row>
    <row r="666">
      <c r="C666" s="928"/>
      <c r="D666" s="928"/>
      <c r="I666" s="911"/>
    </row>
    <row r="667">
      <c r="C667" s="928"/>
      <c r="D667" s="928"/>
      <c r="I667" s="911"/>
    </row>
    <row r="668">
      <c r="C668" s="928"/>
      <c r="D668" s="928"/>
      <c r="I668" s="911"/>
    </row>
    <row r="669">
      <c r="C669" s="928"/>
      <c r="D669" s="928"/>
      <c r="I669" s="911"/>
    </row>
    <row r="670">
      <c r="C670" s="928"/>
      <c r="D670" s="928"/>
      <c r="I670" s="911"/>
    </row>
    <row r="671">
      <c r="C671" s="928"/>
      <c r="D671" s="928"/>
      <c r="I671" s="911"/>
    </row>
    <row r="672">
      <c r="C672" s="928"/>
      <c r="D672" s="928"/>
      <c r="I672" s="911"/>
    </row>
    <row r="673">
      <c r="C673" s="928"/>
      <c r="D673" s="928"/>
      <c r="I673" s="911"/>
    </row>
    <row r="674">
      <c r="C674" s="928"/>
      <c r="D674" s="928"/>
      <c r="I674" s="911"/>
    </row>
    <row r="675">
      <c r="C675" s="928"/>
      <c r="D675" s="928"/>
      <c r="I675" s="911"/>
    </row>
    <row r="676">
      <c r="C676" s="928"/>
      <c r="D676" s="928"/>
      <c r="I676" s="911"/>
    </row>
    <row r="677">
      <c r="C677" s="928"/>
      <c r="D677" s="928"/>
      <c r="I677" s="911"/>
    </row>
    <row r="678">
      <c r="C678" s="928"/>
      <c r="D678" s="928"/>
      <c r="I678" s="911"/>
    </row>
    <row r="679">
      <c r="C679" s="928"/>
      <c r="D679" s="928"/>
      <c r="I679" s="911"/>
    </row>
    <row r="680">
      <c r="C680" s="928"/>
      <c r="D680" s="928"/>
      <c r="I680" s="911"/>
    </row>
    <row r="681">
      <c r="C681" s="928"/>
      <c r="D681" s="928"/>
      <c r="I681" s="911"/>
    </row>
    <row r="682">
      <c r="C682" s="928"/>
      <c r="D682" s="928"/>
      <c r="I682" s="911"/>
    </row>
    <row r="683">
      <c r="C683" s="928"/>
      <c r="D683" s="928"/>
      <c r="I683" s="911"/>
    </row>
    <row r="684">
      <c r="C684" s="928"/>
      <c r="D684" s="928"/>
      <c r="I684" s="911"/>
    </row>
    <row r="685">
      <c r="C685" s="928"/>
      <c r="D685" s="928"/>
      <c r="I685" s="911"/>
    </row>
    <row r="686">
      <c r="C686" s="928"/>
      <c r="D686" s="928"/>
      <c r="I686" s="911"/>
    </row>
    <row r="687">
      <c r="C687" s="928"/>
      <c r="D687" s="928"/>
      <c r="I687" s="911"/>
    </row>
    <row r="688">
      <c r="C688" s="928"/>
      <c r="D688" s="928"/>
      <c r="I688" s="911"/>
    </row>
    <row r="689">
      <c r="C689" s="928"/>
      <c r="D689" s="928"/>
      <c r="I689" s="911"/>
    </row>
    <row r="690">
      <c r="C690" s="928"/>
      <c r="D690" s="928"/>
      <c r="I690" s="911"/>
    </row>
    <row r="691">
      <c r="C691" s="928"/>
      <c r="D691" s="928"/>
      <c r="I691" s="911"/>
    </row>
    <row r="692">
      <c r="C692" s="928"/>
      <c r="D692" s="928"/>
      <c r="I692" s="911"/>
    </row>
    <row r="693">
      <c r="C693" s="928"/>
      <c r="D693" s="928"/>
      <c r="I693" s="911"/>
    </row>
    <row r="694">
      <c r="C694" s="928"/>
      <c r="D694" s="928"/>
      <c r="I694" s="911"/>
    </row>
    <row r="695">
      <c r="C695" s="928"/>
      <c r="D695" s="928"/>
      <c r="I695" s="911"/>
    </row>
    <row r="696">
      <c r="C696" s="928"/>
      <c r="D696" s="928"/>
      <c r="I696" s="911"/>
    </row>
    <row r="697">
      <c r="C697" s="928"/>
      <c r="D697" s="928"/>
      <c r="I697" s="911"/>
    </row>
    <row r="698">
      <c r="C698" s="928"/>
      <c r="D698" s="928"/>
      <c r="I698" s="911"/>
    </row>
    <row r="699">
      <c r="C699" s="928"/>
      <c r="D699" s="928"/>
      <c r="I699" s="911"/>
    </row>
    <row r="700">
      <c r="C700" s="928"/>
      <c r="D700" s="928"/>
      <c r="I700" s="911"/>
    </row>
    <row r="701">
      <c r="C701" s="928"/>
      <c r="D701" s="928"/>
      <c r="I701" s="911"/>
    </row>
    <row r="702">
      <c r="C702" s="928"/>
      <c r="D702" s="928"/>
      <c r="I702" s="911"/>
    </row>
    <row r="703">
      <c r="C703" s="928"/>
      <c r="D703" s="928"/>
      <c r="I703" s="911"/>
    </row>
    <row r="704">
      <c r="C704" s="928"/>
      <c r="D704" s="928"/>
      <c r="I704" s="911"/>
    </row>
    <row r="705">
      <c r="C705" s="928"/>
      <c r="D705" s="928"/>
      <c r="I705" s="911"/>
    </row>
    <row r="706">
      <c r="C706" s="928"/>
      <c r="D706" s="928"/>
      <c r="I706" s="911"/>
    </row>
    <row r="707">
      <c r="C707" s="928"/>
      <c r="D707" s="928"/>
      <c r="I707" s="911"/>
    </row>
    <row r="708">
      <c r="C708" s="928"/>
      <c r="D708" s="928"/>
      <c r="I708" s="911"/>
    </row>
    <row r="709">
      <c r="C709" s="928"/>
      <c r="D709" s="928"/>
      <c r="I709" s="911"/>
    </row>
    <row r="710">
      <c r="C710" s="928"/>
      <c r="D710" s="928"/>
      <c r="I710" s="911"/>
    </row>
    <row r="711">
      <c r="C711" s="928"/>
      <c r="D711" s="928"/>
      <c r="I711" s="911"/>
    </row>
    <row r="712">
      <c r="C712" s="928"/>
      <c r="D712" s="928"/>
      <c r="I712" s="911"/>
    </row>
    <row r="713">
      <c r="C713" s="928"/>
      <c r="D713" s="928"/>
      <c r="I713" s="911"/>
    </row>
    <row r="714">
      <c r="C714" s="928"/>
      <c r="D714" s="928"/>
      <c r="I714" s="911"/>
    </row>
    <row r="715">
      <c r="C715" s="928"/>
      <c r="D715" s="928"/>
      <c r="I715" s="911"/>
    </row>
    <row r="716">
      <c r="C716" s="928"/>
      <c r="D716" s="928"/>
      <c r="I716" s="911"/>
    </row>
    <row r="717">
      <c r="C717" s="928"/>
      <c r="D717" s="928"/>
      <c r="I717" s="911"/>
    </row>
    <row r="718">
      <c r="C718" s="928"/>
      <c r="D718" s="928"/>
      <c r="I718" s="911"/>
    </row>
    <row r="719">
      <c r="C719" s="928"/>
      <c r="D719" s="928"/>
      <c r="I719" s="911"/>
    </row>
    <row r="720">
      <c r="C720" s="928"/>
      <c r="D720" s="928"/>
      <c r="I720" s="911"/>
    </row>
    <row r="721">
      <c r="C721" s="928"/>
      <c r="D721" s="928"/>
      <c r="I721" s="911"/>
    </row>
    <row r="722">
      <c r="C722" s="928"/>
      <c r="D722" s="928"/>
      <c r="I722" s="911"/>
    </row>
    <row r="723">
      <c r="C723" s="928"/>
      <c r="D723" s="928"/>
      <c r="I723" s="911"/>
    </row>
    <row r="724">
      <c r="C724" s="928"/>
      <c r="D724" s="928"/>
      <c r="I724" s="911"/>
    </row>
    <row r="725">
      <c r="C725" s="928"/>
      <c r="D725" s="928"/>
      <c r="I725" s="911"/>
    </row>
    <row r="726">
      <c r="C726" s="928"/>
      <c r="D726" s="928"/>
      <c r="I726" s="911"/>
    </row>
    <row r="727">
      <c r="C727" s="928"/>
      <c r="D727" s="928"/>
      <c r="I727" s="911"/>
    </row>
    <row r="728">
      <c r="C728" s="928"/>
      <c r="D728" s="928"/>
      <c r="I728" s="911"/>
    </row>
    <row r="729">
      <c r="C729" s="928"/>
      <c r="D729" s="928"/>
      <c r="I729" s="911"/>
    </row>
    <row r="730">
      <c r="C730" s="928"/>
      <c r="D730" s="928"/>
      <c r="I730" s="911"/>
    </row>
    <row r="731">
      <c r="C731" s="928"/>
      <c r="D731" s="928"/>
      <c r="I731" s="911"/>
    </row>
    <row r="732">
      <c r="C732" s="928"/>
      <c r="D732" s="928"/>
      <c r="I732" s="911"/>
    </row>
    <row r="733">
      <c r="C733" s="928"/>
      <c r="D733" s="928"/>
      <c r="I733" s="911"/>
    </row>
    <row r="734">
      <c r="C734" s="928"/>
      <c r="D734" s="928"/>
      <c r="I734" s="911"/>
    </row>
    <row r="735">
      <c r="C735" s="928"/>
      <c r="D735" s="928"/>
      <c r="I735" s="911"/>
    </row>
    <row r="736">
      <c r="C736" s="928"/>
      <c r="D736" s="928"/>
      <c r="I736" s="911"/>
    </row>
    <row r="737">
      <c r="C737" s="928"/>
      <c r="D737" s="928"/>
      <c r="I737" s="911"/>
    </row>
    <row r="738">
      <c r="C738" s="928"/>
      <c r="D738" s="928"/>
      <c r="I738" s="911"/>
    </row>
    <row r="739">
      <c r="C739" s="928"/>
      <c r="D739" s="928"/>
      <c r="I739" s="911"/>
    </row>
    <row r="740">
      <c r="C740" s="928"/>
      <c r="D740" s="928"/>
      <c r="I740" s="911"/>
    </row>
    <row r="741">
      <c r="C741" s="928"/>
      <c r="D741" s="928"/>
      <c r="I741" s="911"/>
    </row>
    <row r="742">
      <c r="C742" s="928"/>
      <c r="D742" s="928"/>
      <c r="I742" s="911"/>
    </row>
    <row r="743">
      <c r="C743" s="928"/>
      <c r="D743" s="928"/>
      <c r="I743" s="911"/>
    </row>
    <row r="744">
      <c r="C744" s="928"/>
      <c r="D744" s="928"/>
      <c r="I744" s="911"/>
    </row>
    <row r="745">
      <c r="C745" s="928"/>
      <c r="D745" s="928"/>
      <c r="I745" s="911"/>
    </row>
    <row r="746">
      <c r="C746" s="928"/>
      <c r="D746" s="928"/>
      <c r="I746" s="911"/>
    </row>
    <row r="747">
      <c r="C747" s="928"/>
      <c r="D747" s="928"/>
      <c r="I747" s="911"/>
    </row>
    <row r="748">
      <c r="C748" s="928"/>
      <c r="D748" s="928"/>
      <c r="I748" s="911"/>
    </row>
    <row r="749">
      <c r="C749" s="928"/>
      <c r="D749" s="928"/>
      <c r="I749" s="911"/>
    </row>
    <row r="750">
      <c r="C750" s="928"/>
      <c r="D750" s="928"/>
      <c r="I750" s="911"/>
    </row>
    <row r="751">
      <c r="C751" s="928"/>
      <c r="D751" s="928"/>
      <c r="I751" s="911"/>
    </row>
    <row r="752">
      <c r="C752" s="928"/>
      <c r="D752" s="928"/>
      <c r="I752" s="911"/>
    </row>
    <row r="753">
      <c r="C753" s="928"/>
      <c r="D753" s="928"/>
      <c r="I753" s="911"/>
    </row>
    <row r="754">
      <c r="C754" s="928"/>
      <c r="D754" s="928"/>
      <c r="I754" s="911"/>
    </row>
    <row r="755">
      <c r="C755" s="928"/>
      <c r="D755" s="928"/>
      <c r="I755" s="911"/>
    </row>
    <row r="756">
      <c r="C756" s="928"/>
      <c r="D756" s="928"/>
      <c r="I756" s="911"/>
    </row>
    <row r="757">
      <c r="C757" s="928"/>
      <c r="D757" s="928"/>
      <c r="I757" s="911"/>
    </row>
    <row r="758">
      <c r="C758" s="928"/>
      <c r="D758" s="928"/>
      <c r="I758" s="911"/>
    </row>
    <row r="759">
      <c r="C759" s="928"/>
      <c r="D759" s="928"/>
      <c r="I759" s="911"/>
    </row>
    <row r="760">
      <c r="C760" s="928"/>
      <c r="D760" s="928"/>
      <c r="I760" s="911"/>
    </row>
    <row r="761">
      <c r="C761" s="928"/>
      <c r="D761" s="928"/>
      <c r="I761" s="911"/>
    </row>
    <row r="762">
      <c r="C762" s="928"/>
      <c r="D762" s="928"/>
      <c r="I762" s="911"/>
    </row>
    <row r="763">
      <c r="C763" s="928"/>
      <c r="D763" s="928"/>
      <c r="I763" s="911"/>
    </row>
    <row r="764">
      <c r="C764" s="928"/>
      <c r="D764" s="928"/>
      <c r="I764" s="911"/>
    </row>
    <row r="765">
      <c r="C765" s="928"/>
      <c r="D765" s="928"/>
      <c r="I765" s="911"/>
    </row>
    <row r="766">
      <c r="C766" s="928"/>
      <c r="D766" s="928"/>
      <c r="I766" s="911"/>
    </row>
    <row r="767">
      <c r="C767" s="928"/>
      <c r="D767" s="928"/>
      <c r="I767" s="911"/>
    </row>
    <row r="768">
      <c r="C768" s="928"/>
      <c r="D768" s="928"/>
      <c r="I768" s="911"/>
    </row>
    <row r="769">
      <c r="C769" s="928"/>
      <c r="D769" s="928"/>
      <c r="I769" s="911"/>
    </row>
    <row r="770">
      <c r="C770" s="928"/>
      <c r="D770" s="928"/>
      <c r="I770" s="911"/>
    </row>
    <row r="771">
      <c r="C771" s="928"/>
      <c r="D771" s="928"/>
      <c r="I771" s="911"/>
    </row>
    <row r="772">
      <c r="C772" s="928"/>
      <c r="D772" s="928"/>
      <c r="I772" s="911"/>
    </row>
    <row r="773">
      <c r="C773" s="928"/>
      <c r="D773" s="928"/>
      <c r="I773" s="911"/>
    </row>
    <row r="774">
      <c r="C774" s="928"/>
      <c r="D774" s="928"/>
      <c r="I774" s="911"/>
    </row>
    <row r="775">
      <c r="C775" s="928"/>
      <c r="D775" s="928"/>
      <c r="I775" s="911"/>
    </row>
    <row r="776">
      <c r="C776" s="928"/>
      <c r="D776" s="928"/>
      <c r="I776" s="911"/>
    </row>
    <row r="777">
      <c r="C777" s="928"/>
      <c r="D777" s="928"/>
      <c r="I777" s="911"/>
    </row>
    <row r="778">
      <c r="C778" s="928"/>
      <c r="D778" s="928"/>
      <c r="I778" s="911"/>
    </row>
    <row r="779">
      <c r="C779" s="928"/>
      <c r="D779" s="928"/>
      <c r="I779" s="911"/>
    </row>
    <row r="780">
      <c r="C780" s="928"/>
      <c r="D780" s="928"/>
      <c r="I780" s="911"/>
    </row>
    <row r="781">
      <c r="C781" s="928"/>
      <c r="D781" s="928"/>
      <c r="I781" s="911"/>
    </row>
    <row r="782">
      <c r="C782" s="928"/>
      <c r="D782" s="928"/>
      <c r="I782" s="911"/>
    </row>
    <row r="783">
      <c r="C783" s="928"/>
      <c r="D783" s="928"/>
      <c r="I783" s="911"/>
    </row>
    <row r="784">
      <c r="C784" s="928"/>
      <c r="D784" s="928"/>
      <c r="I784" s="911"/>
    </row>
    <row r="785">
      <c r="C785" s="928"/>
      <c r="D785" s="928"/>
      <c r="I785" s="911"/>
    </row>
    <row r="786">
      <c r="C786" s="928"/>
      <c r="D786" s="928"/>
      <c r="I786" s="911"/>
    </row>
    <row r="787">
      <c r="C787" s="928"/>
      <c r="D787" s="928"/>
      <c r="I787" s="911"/>
    </row>
    <row r="788">
      <c r="C788" s="928"/>
      <c r="D788" s="928"/>
      <c r="I788" s="911"/>
    </row>
    <row r="789">
      <c r="C789" s="928"/>
      <c r="D789" s="928"/>
      <c r="I789" s="911"/>
    </row>
    <row r="790">
      <c r="C790" s="928"/>
      <c r="D790" s="928"/>
      <c r="I790" s="911"/>
    </row>
    <row r="791">
      <c r="C791" s="928"/>
      <c r="D791" s="928"/>
      <c r="I791" s="911"/>
    </row>
    <row r="792">
      <c r="C792" s="928"/>
      <c r="D792" s="928"/>
      <c r="I792" s="911"/>
    </row>
    <row r="793">
      <c r="C793" s="928"/>
      <c r="D793" s="928"/>
      <c r="I793" s="911"/>
    </row>
    <row r="794">
      <c r="C794" s="928"/>
      <c r="D794" s="928"/>
      <c r="I794" s="911"/>
    </row>
    <row r="795">
      <c r="C795" s="928"/>
      <c r="D795" s="928"/>
      <c r="I795" s="911"/>
    </row>
    <row r="796">
      <c r="C796" s="928"/>
      <c r="D796" s="928"/>
      <c r="I796" s="911"/>
    </row>
    <row r="797">
      <c r="C797" s="928"/>
      <c r="D797" s="928"/>
      <c r="I797" s="911"/>
    </row>
    <row r="798">
      <c r="C798" s="928"/>
      <c r="D798" s="928"/>
      <c r="I798" s="911"/>
    </row>
    <row r="799">
      <c r="C799" s="928"/>
      <c r="D799" s="928"/>
      <c r="I799" s="911"/>
    </row>
    <row r="800">
      <c r="C800" s="928"/>
      <c r="D800" s="928"/>
      <c r="I800" s="911"/>
    </row>
    <row r="801">
      <c r="C801" s="928"/>
      <c r="D801" s="928"/>
      <c r="I801" s="911"/>
    </row>
    <row r="802">
      <c r="C802" s="928"/>
      <c r="D802" s="928"/>
      <c r="I802" s="911"/>
    </row>
    <row r="803">
      <c r="C803" s="928"/>
      <c r="D803" s="928"/>
      <c r="I803" s="911"/>
    </row>
    <row r="804">
      <c r="C804" s="928"/>
      <c r="D804" s="928"/>
      <c r="I804" s="911"/>
    </row>
    <row r="805">
      <c r="C805" s="928"/>
      <c r="D805" s="928"/>
      <c r="I805" s="911"/>
    </row>
    <row r="806">
      <c r="C806" s="928"/>
      <c r="D806" s="928"/>
      <c r="I806" s="911"/>
    </row>
    <row r="807">
      <c r="C807" s="928"/>
      <c r="D807" s="928"/>
      <c r="I807" s="911"/>
    </row>
    <row r="808">
      <c r="C808" s="928"/>
      <c r="D808" s="928"/>
      <c r="I808" s="911"/>
    </row>
    <row r="809">
      <c r="C809" s="928"/>
      <c r="D809" s="928"/>
      <c r="I809" s="911"/>
    </row>
    <row r="810">
      <c r="C810" s="928"/>
      <c r="D810" s="928"/>
      <c r="I810" s="911"/>
    </row>
    <row r="811">
      <c r="C811" s="928"/>
      <c r="D811" s="928"/>
      <c r="I811" s="911"/>
    </row>
    <row r="812">
      <c r="C812" s="928"/>
      <c r="D812" s="928"/>
      <c r="I812" s="911"/>
    </row>
    <row r="813">
      <c r="C813" s="928"/>
      <c r="D813" s="928"/>
      <c r="I813" s="911"/>
    </row>
    <row r="814">
      <c r="C814" s="928"/>
      <c r="D814" s="928"/>
      <c r="I814" s="911"/>
    </row>
    <row r="815">
      <c r="C815" s="928"/>
      <c r="D815" s="928"/>
      <c r="I815" s="911"/>
    </row>
    <row r="816">
      <c r="C816" s="928"/>
      <c r="D816" s="928"/>
      <c r="I816" s="911"/>
    </row>
    <row r="817">
      <c r="C817" s="928"/>
      <c r="D817" s="928"/>
      <c r="I817" s="911"/>
    </row>
    <row r="818">
      <c r="C818" s="928"/>
      <c r="D818" s="928"/>
      <c r="I818" s="911"/>
    </row>
    <row r="819">
      <c r="C819" s="928"/>
      <c r="D819" s="928"/>
      <c r="I819" s="911"/>
    </row>
    <row r="820">
      <c r="C820" s="928"/>
      <c r="D820" s="928"/>
      <c r="I820" s="911"/>
    </row>
    <row r="821">
      <c r="C821" s="928"/>
      <c r="D821" s="928"/>
      <c r="I821" s="911"/>
    </row>
    <row r="822">
      <c r="C822" s="928"/>
      <c r="D822" s="928"/>
      <c r="I822" s="911"/>
    </row>
    <row r="823">
      <c r="C823" s="928"/>
      <c r="D823" s="928"/>
      <c r="I823" s="911"/>
    </row>
    <row r="824">
      <c r="C824" s="928"/>
      <c r="D824" s="928"/>
      <c r="I824" s="911"/>
    </row>
    <row r="825">
      <c r="C825" s="928"/>
      <c r="D825" s="928"/>
      <c r="I825" s="911"/>
    </row>
    <row r="826">
      <c r="C826" s="928"/>
      <c r="D826" s="928"/>
      <c r="I826" s="911"/>
    </row>
    <row r="827">
      <c r="C827" s="928"/>
      <c r="D827" s="928"/>
      <c r="I827" s="911"/>
    </row>
    <row r="828">
      <c r="C828" s="928"/>
      <c r="D828" s="928"/>
      <c r="I828" s="911"/>
    </row>
    <row r="829">
      <c r="C829" s="928"/>
      <c r="D829" s="928"/>
      <c r="I829" s="911"/>
    </row>
    <row r="830">
      <c r="C830" s="928"/>
      <c r="D830" s="928"/>
      <c r="I830" s="911"/>
    </row>
    <row r="831">
      <c r="C831" s="928"/>
      <c r="D831" s="928"/>
      <c r="I831" s="911"/>
    </row>
    <row r="832">
      <c r="C832" s="928"/>
      <c r="D832" s="928"/>
      <c r="I832" s="911"/>
    </row>
    <row r="833">
      <c r="C833" s="928"/>
      <c r="D833" s="928"/>
      <c r="I833" s="911"/>
    </row>
    <row r="834">
      <c r="C834" s="928"/>
      <c r="D834" s="928"/>
      <c r="I834" s="911"/>
    </row>
    <row r="835">
      <c r="C835" s="928"/>
      <c r="D835" s="928"/>
      <c r="I835" s="911"/>
    </row>
    <row r="836">
      <c r="C836" s="928"/>
      <c r="D836" s="928"/>
      <c r="I836" s="911"/>
    </row>
    <row r="837">
      <c r="C837" s="928"/>
      <c r="D837" s="928"/>
      <c r="I837" s="911"/>
    </row>
    <row r="838">
      <c r="C838" s="928"/>
      <c r="D838" s="928"/>
      <c r="I838" s="911"/>
    </row>
    <row r="839">
      <c r="C839" s="928"/>
      <c r="D839" s="928"/>
      <c r="I839" s="911"/>
    </row>
    <row r="840">
      <c r="C840" s="928"/>
      <c r="D840" s="928"/>
      <c r="I840" s="911"/>
    </row>
    <row r="841">
      <c r="C841" s="928"/>
      <c r="D841" s="928"/>
      <c r="I841" s="911"/>
    </row>
    <row r="842">
      <c r="C842" s="928"/>
      <c r="D842" s="928"/>
      <c r="I842" s="911"/>
    </row>
    <row r="843">
      <c r="C843" s="928"/>
      <c r="D843" s="928"/>
      <c r="I843" s="911"/>
    </row>
    <row r="844">
      <c r="C844" s="928"/>
      <c r="D844" s="928"/>
      <c r="I844" s="911"/>
    </row>
    <row r="845">
      <c r="C845" s="928"/>
      <c r="D845" s="928"/>
      <c r="I845" s="911"/>
    </row>
    <row r="846">
      <c r="C846" s="928"/>
      <c r="D846" s="928"/>
      <c r="I846" s="911"/>
    </row>
    <row r="847">
      <c r="C847" s="928"/>
      <c r="D847" s="928"/>
      <c r="I847" s="911"/>
    </row>
    <row r="848">
      <c r="C848" s="928"/>
      <c r="D848" s="928"/>
      <c r="I848" s="911"/>
    </row>
    <row r="849">
      <c r="C849" s="928"/>
      <c r="D849" s="928"/>
      <c r="I849" s="911"/>
    </row>
    <row r="850">
      <c r="C850" s="928"/>
      <c r="D850" s="928"/>
      <c r="I850" s="911"/>
    </row>
    <row r="851">
      <c r="C851" s="928"/>
      <c r="D851" s="928"/>
      <c r="I851" s="911"/>
    </row>
    <row r="852">
      <c r="C852" s="928"/>
      <c r="D852" s="928"/>
      <c r="I852" s="911"/>
    </row>
    <row r="853">
      <c r="C853" s="928"/>
      <c r="D853" s="928"/>
      <c r="I853" s="911"/>
    </row>
    <row r="854">
      <c r="C854" s="928"/>
      <c r="D854" s="928"/>
      <c r="I854" s="911"/>
    </row>
    <row r="855">
      <c r="C855" s="928"/>
      <c r="D855" s="928"/>
      <c r="I855" s="911"/>
    </row>
    <row r="856">
      <c r="C856" s="928"/>
      <c r="D856" s="928"/>
      <c r="I856" s="911"/>
    </row>
    <row r="857">
      <c r="C857" s="928"/>
      <c r="D857" s="928"/>
      <c r="I857" s="911"/>
    </row>
    <row r="858">
      <c r="C858" s="928"/>
      <c r="D858" s="928"/>
      <c r="I858" s="911"/>
    </row>
    <row r="859">
      <c r="C859" s="928"/>
      <c r="D859" s="928"/>
      <c r="I859" s="911"/>
    </row>
    <row r="860">
      <c r="C860" s="928"/>
      <c r="D860" s="928"/>
      <c r="I860" s="911"/>
    </row>
    <row r="861">
      <c r="C861" s="928"/>
      <c r="D861" s="928"/>
      <c r="I861" s="911"/>
    </row>
    <row r="862">
      <c r="C862" s="928"/>
      <c r="D862" s="928"/>
      <c r="I862" s="911"/>
    </row>
    <row r="863">
      <c r="C863" s="928"/>
      <c r="D863" s="928"/>
      <c r="I863" s="911"/>
    </row>
    <row r="864">
      <c r="C864" s="928"/>
      <c r="D864" s="928"/>
      <c r="I864" s="911"/>
    </row>
    <row r="865">
      <c r="C865" s="928"/>
      <c r="D865" s="928"/>
      <c r="I865" s="911"/>
    </row>
    <row r="866">
      <c r="C866" s="928"/>
      <c r="D866" s="928"/>
      <c r="I866" s="911"/>
    </row>
    <row r="867">
      <c r="C867" s="928"/>
      <c r="D867" s="928"/>
      <c r="I867" s="911"/>
    </row>
    <row r="868">
      <c r="C868" s="928"/>
      <c r="D868" s="928"/>
      <c r="I868" s="911"/>
    </row>
    <row r="869">
      <c r="C869" s="928"/>
      <c r="D869" s="928"/>
      <c r="I869" s="911"/>
    </row>
    <row r="870">
      <c r="C870" s="928"/>
      <c r="D870" s="928"/>
      <c r="I870" s="911"/>
    </row>
    <row r="871">
      <c r="C871" s="928"/>
      <c r="D871" s="928"/>
      <c r="I871" s="911"/>
    </row>
    <row r="872">
      <c r="C872" s="928"/>
      <c r="D872" s="928"/>
      <c r="I872" s="911"/>
    </row>
    <row r="873">
      <c r="C873" s="928"/>
      <c r="D873" s="928"/>
      <c r="I873" s="911"/>
    </row>
    <row r="874">
      <c r="C874" s="928"/>
      <c r="D874" s="928"/>
      <c r="I874" s="911"/>
    </row>
    <row r="875">
      <c r="C875" s="928"/>
      <c r="D875" s="928"/>
      <c r="I875" s="911"/>
    </row>
    <row r="876">
      <c r="C876" s="928"/>
      <c r="D876" s="928"/>
      <c r="I876" s="911"/>
    </row>
    <row r="877">
      <c r="C877" s="928"/>
      <c r="D877" s="928"/>
      <c r="I877" s="911"/>
    </row>
    <row r="878">
      <c r="C878" s="928"/>
      <c r="D878" s="928"/>
      <c r="I878" s="911"/>
    </row>
    <row r="879">
      <c r="C879" s="928"/>
      <c r="D879" s="928"/>
      <c r="I879" s="911"/>
    </row>
    <row r="880">
      <c r="C880" s="928"/>
      <c r="D880" s="928"/>
      <c r="I880" s="911"/>
    </row>
    <row r="881">
      <c r="C881" s="928"/>
      <c r="D881" s="928"/>
      <c r="I881" s="911"/>
    </row>
    <row r="882">
      <c r="C882" s="928"/>
      <c r="D882" s="928"/>
      <c r="I882" s="911"/>
    </row>
    <row r="883">
      <c r="C883" s="928"/>
      <c r="D883" s="928"/>
      <c r="I883" s="911"/>
    </row>
    <row r="884">
      <c r="C884" s="928"/>
      <c r="D884" s="928"/>
      <c r="I884" s="911"/>
    </row>
    <row r="885">
      <c r="C885" s="928"/>
      <c r="D885" s="928"/>
      <c r="I885" s="911"/>
    </row>
    <row r="886">
      <c r="C886" s="928"/>
      <c r="D886" s="928"/>
      <c r="I886" s="911"/>
    </row>
    <row r="887">
      <c r="C887" s="928"/>
      <c r="D887" s="928"/>
      <c r="I887" s="911"/>
    </row>
    <row r="888">
      <c r="C888" s="928"/>
      <c r="D888" s="928"/>
      <c r="I888" s="911"/>
    </row>
    <row r="889">
      <c r="C889" s="928"/>
      <c r="D889" s="928"/>
      <c r="I889" s="911"/>
    </row>
    <row r="890">
      <c r="C890" s="928"/>
      <c r="D890" s="928"/>
      <c r="I890" s="911"/>
    </row>
    <row r="891">
      <c r="C891" s="928"/>
      <c r="D891" s="928"/>
      <c r="I891" s="911"/>
    </row>
    <row r="892">
      <c r="C892" s="928"/>
      <c r="D892" s="928"/>
      <c r="I892" s="911"/>
    </row>
    <row r="893">
      <c r="C893" s="928"/>
      <c r="D893" s="928"/>
      <c r="I893" s="911"/>
    </row>
    <row r="894">
      <c r="C894" s="928"/>
      <c r="D894" s="928"/>
      <c r="I894" s="911"/>
    </row>
    <row r="895">
      <c r="C895" s="928"/>
      <c r="D895" s="928"/>
      <c r="I895" s="911"/>
    </row>
    <row r="896">
      <c r="C896" s="928"/>
      <c r="D896" s="928"/>
      <c r="I896" s="911"/>
    </row>
    <row r="897">
      <c r="C897" s="928"/>
      <c r="D897" s="928"/>
      <c r="I897" s="911"/>
    </row>
    <row r="898">
      <c r="C898" s="928"/>
      <c r="D898" s="928"/>
      <c r="I898" s="911"/>
    </row>
    <row r="899">
      <c r="C899" s="928"/>
      <c r="D899" s="928"/>
      <c r="I899" s="911"/>
    </row>
    <row r="900">
      <c r="C900" s="928"/>
      <c r="D900" s="928"/>
      <c r="I900" s="911"/>
    </row>
    <row r="901">
      <c r="C901" s="928"/>
      <c r="D901" s="928"/>
      <c r="I901" s="911"/>
    </row>
    <row r="902">
      <c r="C902" s="928"/>
      <c r="D902" s="928"/>
      <c r="I902" s="911"/>
    </row>
    <row r="903">
      <c r="C903" s="928"/>
      <c r="D903" s="928"/>
      <c r="I903" s="911"/>
    </row>
    <row r="904">
      <c r="C904" s="928"/>
      <c r="D904" s="928"/>
      <c r="I904" s="911"/>
    </row>
    <row r="905">
      <c r="C905" s="928"/>
      <c r="D905" s="928"/>
      <c r="I905" s="911"/>
    </row>
    <row r="906">
      <c r="C906" s="928"/>
      <c r="D906" s="928"/>
      <c r="I906" s="911"/>
    </row>
    <row r="907">
      <c r="C907" s="928"/>
      <c r="D907" s="928"/>
      <c r="I907" s="911"/>
    </row>
    <row r="908">
      <c r="C908" s="928"/>
      <c r="D908" s="928"/>
      <c r="I908" s="911"/>
    </row>
    <row r="909">
      <c r="C909" s="928"/>
      <c r="D909" s="928"/>
      <c r="I909" s="911"/>
    </row>
    <row r="910">
      <c r="C910" s="928"/>
      <c r="D910" s="928"/>
      <c r="I910" s="911"/>
    </row>
    <row r="911">
      <c r="C911" s="928"/>
      <c r="D911" s="928"/>
      <c r="I911" s="911"/>
    </row>
    <row r="912">
      <c r="C912" s="928"/>
      <c r="D912" s="928"/>
      <c r="I912" s="911"/>
    </row>
    <row r="913">
      <c r="C913" s="928"/>
      <c r="D913" s="928"/>
      <c r="I913" s="911"/>
    </row>
    <row r="914">
      <c r="C914" s="928"/>
      <c r="D914" s="928"/>
      <c r="I914" s="911"/>
    </row>
    <row r="915">
      <c r="C915" s="928"/>
      <c r="D915" s="928"/>
      <c r="I915" s="911"/>
    </row>
    <row r="916">
      <c r="C916" s="928"/>
      <c r="D916" s="928"/>
      <c r="I916" s="911"/>
    </row>
    <row r="917">
      <c r="C917" s="928"/>
      <c r="D917" s="928"/>
      <c r="I917" s="911"/>
    </row>
    <row r="918">
      <c r="C918" s="928"/>
      <c r="D918" s="928"/>
      <c r="I918" s="911"/>
    </row>
    <row r="919">
      <c r="C919" s="928"/>
      <c r="D919" s="928"/>
      <c r="I919" s="911"/>
    </row>
    <row r="920">
      <c r="C920" s="928"/>
      <c r="D920" s="928"/>
      <c r="I920" s="911"/>
    </row>
    <row r="921">
      <c r="C921" s="928"/>
      <c r="D921" s="928"/>
      <c r="I921" s="911"/>
    </row>
    <row r="922">
      <c r="C922" s="928"/>
      <c r="D922" s="928"/>
      <c r="I922" s="911"/>
    </row>
    <row r="923">
      <c r="C923" s="928"/>
      <c r="D923" s="928"/>
      <c r="I923" s="911"/>
    </row>
    <row r="924">
      <c r="C924" s="928"/>
      <c r="D924" s="928"/>
      <c r="I924" s="911"/>
    </row>
    <row r="925">
      <c r="C925" s="928"/>
      <c r="D925" s="928"/>
      <c r="I925" s="911"/>
    </row>
    <row r="926">
      <c r="C926" s="928"/>
      <c r="D926" s="928"/>
      <c r="I926" s="911"/>
    </row>
    <row r="927">
      <c r="C927" s="928"/>
      <c r="D927" s="928"/>
      <c r="I927" s="911"/>
    </row>
    <row r="928">
      <c r="C928" s="928"/>
      <c r="D928" s="928"/>
      <c r="I928" s="911"/>
    </row>
    <row r="929">
      <c r="C929" s="928"/>
      <c r="D929" s="928"/>
      <c r="I929" s="911"/>
    </row>
    <row r="930">
      <c r="C930" s="928"/>
      <c r="D930" s="928"/>
      <c r="I930" s="911"/>
    </row>
    <row r="931">
      <c r="C931" s="928"/>
      <c r="D931" s="928"/>
      <c r="I931" s="911"/>
    </row>
    <row r="932">
      <c r="C932" s="928"/>
      <c r="D932" s="928"/>
      <c r="I932" s="911"/>
    </row>
    <row r="933">
      <c r="C933" s="928"/>
      <c r="D933" s="928"/>
      <c r="I933" s="911"/>
    </row>
    <row r="934">
      <c r="C934" s="928"/>
      <c r="D934" s="928"/>
      <c r="I934" s="911"/>
    </row>
    <row r="935">
      <c r="C935" s="928"/>
      <c r="D935" s="928"/>
      <c r="I935" s="911"/>
    </row>
    <row r="936">
      <c r="C936" s="928"/>
      <c r="D936" s="928"/>
      <c r="I936" s="911"/>
    </row>
    <row r="937">
      <c r="C937" s="928"/>
      <c r="D937" s="928"/>
      <c r="I937" s="911"/>
    </row>
    <row r="938">
      <c r="C938" s="928"/>
      <c r="D938" s="928"/>
      <c r="I938" s="911"/>
    </row>
    <row r="939">
      <c r="C939" s="928"/>
      <c r="D939" s="928"/>
      <c r="I939" s="911"/>
    </row>
    <row r="940">
      <c r="C940" s="928"/>
      <c r="D940" s="928"/>
      <c r="I940" s="911"/>
    </row>
    <row r="941">
      <c r="C941" s="928"/>
      <c r="D941" s="928"/>
      <c r="I941" s="911"/>
    </row>
    <row r="942">
      <c r="C942" s="928"/>
      <c r="D942" s="928"/>
      <c r="I942" s="911"/>
    </row>
    <row r="943">
      <c r="C943" s="928"/>
      <c r="D943" s="928"/>
      <c r="I943" s="911"/>
    </row>
    <row r="944">
      <c r="C944" s="928"/>
      <c r="D944" s="928"/>
      <c r="I944" s="911"/>
    </row>
    <row r="945">
      <c r="C945" s="928"/>
      <c r="D945" s="928"/>
      <c r="I945" s="911"/>
    </row>
    <row r="946">
      <c r="C946" s="928"/>
      <c r="D946" s="928"/>
      <c r="I946" s="911"/>
    </row>
    <row r="947">
      <c r="C947" s="928"/>
      <c r="D947" s="928"/>
      <c r="I947" s="911"/>
    </row>
    <row r="948">
      <c r="C948" s="928"/>
      <c r="D948" s="928"/>
      <c r="I948" s="911"/>
    </row>
    <row r="949">
      <c r="C949" s="928"/>
      <c r="D949" s="928"/>
      <c r="I949" s="911"/>
    </row>
    <row r="950">
      <c r="C950" s="928"/>
      <c r="D950" s="928"/>
      <c r="I950" s="911"/>
    </row>
    <row r="951">
      <c r="C951" s="928"/>
      <c r="D951" s="928"/>
      <c r="I951" s="911"/>
    </row>
    <row r="952">
      <c r="C952" s="928"/>
      <c r="D952" s="928"/>
      <c r="I952" s="911"/>
    </row>
    <row r="953">
      <c r="C953" s="928"/>
      <c r="D953" s="928"/>
      <c r="I953" s="911"/>
    </row>
    <row r="954">
      <c r="C954" s="928"/>
      <c r="D954" s="928"/>
      <c r="I954" s="911"/>
    </row>
    <row r="955">
      <c r="C955" s="928"/>
      <c r="D955" s="928"/>
      <c r="I955" s="911"/>
    </row>
    <row r="956">
      <c r="C956" s="928"/>
      <c r="D956" s="928"/>
      <c r="I956" s="911"/>
    </row>
    <row r="957">
      <c r="C957" s="928"/>
      <c r="D957" s="928"/>
      <c r="I957" s="911"/>
    </row>
    <row r="958">
      <c r="C958" s="928"/>
      <c r="D958" s="928"/>
      <c r="I958" s="911"/>
    </row>
    <row r="959">
      <c r="C959" s="928"/>
      <c r="D959" s="928"/>
      <c r="I959" s="911"/>
    </row>
    <row r="960">
      <c r="C960" s="928"/>
      <c r="D960" s="928"/>
      <c r="I960" s="911"/>
    </row>
    <row r="961">
      <c r="C961" s="928"/>
      <c r="D961" s="928"/>
      <c r="I961" s="911"/>
    </row>
    <row r="962">
      <c r="C962" s="928"/>
      <c r="D962" s="928"/>
      <c r="I962" s="911"/>
    </row>
    <row r="963">
      <c r="C963" s="928"/>
      <c r="D963" s="928"/>
      <c r="I963" s="911"/>
    </row>
    <row r="964">
      <c r="C964" s="928"/>
      <c r="D964" s="928"/>
      <c r="I964" s="911"/>
    </row>
    <row r="965">
      <c r="C965" s="928"/>
      <c r="D965" s="928"/>
      <c r="I965" s="911"/>
    </row>
    <row r="966">
      <c r="C966" s="928"/>
      <c r="D966" s="928"/>
      <c r="I966" s="911"/>
    </row>
    <row r="967">
      <c r="C967" s="928"/>
      <c r="D967" s="928"/>
      <c r="I967" s="911"/>
    </row>
    <row r="968">
      <c r="C968" s="928"/>
      <c r="D968" s="928"/>
      <c r="I968" s="911"/>
    </row>
    <row r="969">
      <c r="C969" s="928"/>
      <c r="D969" s="928"/>
      <c r="I969" s="911"/>
    </row>
    <row r="970">
      <c r="C970" s="928"/>
      <c r="D970" s="928"/>
      <c r="I970" s="911"/>
    </row>
    <row r="971">
      <c r="C971" s="928"/>
      <c r="D971" s="928"/>
      <c r="I971" s="911"/>
    </row>
    <row r="972">
      <c r="C972" s="928"/>
      <c r="D972" s="928"/>
      <c r="I972" s="911"/>
    </row>
    <row r="973">
      <c r="C973" s="928"/>
      <c r="D973" s="928"/>
      <c r="I973" s="911"/>
    </row>
    <row r="974">
      <c r="C974" s="928"/>
      <c r="D974" s="928"/>
      <c r="I974" s="911"/>
    </row>
    <row r="975">
      <c r="C975" s="928"/>
      <c r="D975" s="928"/>
      <c r="I975" s="911"/>
    </row>
    <row r="976">
      <c r="C976" s="928"/>
      <c r="D976" s="928"/>
      <c r="I976" s="911"/>
    </row>
    <row r="977">
      <c r="C977" s="928"/>
      <c r="D977" s="928"/>
      <c r="I977" s="911"/>
    </row>
    <row r="978">
      <c r="C978" s="928"/>
      <c r="D978" s="928"/>
      <c r="I978" s="911"/>
    </row>
    <row r="979">
      <c r="C979" s="928"/>
      <c r="D979" s="928"/>
      <c r="I979" s="911"/>
    </row>
    <row r="980">
      <c r="C980" s="928"/>
      <c r="D980" s="928"/>
      <c r="I980" s="911"/>
    </row>
    <row r="981">
      <c r="C981" s="928"/>
      <c r="D981" s="928"/>
      <c r="I981" s="911"/>
    </row>
    <row r="982">
      <c r="C982" s="928"/>
      <c r="D982" s="928"/>
      <c r="I982" s="911"/>
    </row>
    <row r="983">
      <c r="C983" s="928"/>
      <c r="D983" s="928"/>
      <c r="I983" s="911"/>
    </row>
    <row r="984">
      <c r="C984" s="928"/>
      <c r="D984" s="928"/>
      <c r="I984" s="911"/>
    </row>
    <row r="985">
      <c r="C985" s="928"/>
      <c r="D985" s="928"/>
      <c r="I985" s="911"/>
    </row>
    <row r="986">
      <c r="C986" s="928"/>
      <c r="D986" s="928"/>
      <c r="I986" s="911"/>
    </row>
    <row r="987">
      <c r="C987" s="928"/>
      <c r="D987" s="928"/>
      <c r="I987" s="911"/>
    </row>
    <row r="988">
      <c r="C988" s="928"/>
      <c r="D988" s="928"/>
      <c r="I988" s="911"/>
    </row>
    <row r="989">
      <c r="C989" s="928"/>
      <c r="D989" s="928"/>
      <c r="I989" s="911"/>
    </row>
    <row r="990">
      <c r="C990" s="928"/>
      <c r="D990" s="928"/>
      <c r="I990" s="911"/>
    </row>
    <row r="991">
      <c r="C991" s="928"/>
      <c r="D991" s="928"/>
      <c r="I991" s="911"/>
    </row>
    <row r="992">
      <c r="C992" s="928"/>
      <c r="D992" s="928"/>
      <c r="I992" s="911"/>
    </row>
    <row r="993">
      <c r="C993" s="928"/>
      <c r="D993" s="928"/>
      <c r="I993" s="911"/>
    </row>
    <row r="994">
      <c r="C994" s="928"/>
      <c r="D994" s="928"/>
      <c r="I994" s="911"/>
    </row>
    <row r="995">
      <c r="C995" s="928"/>
      <c r="D995" s="928"/>
      <c r="I995" s="911"/>
    </row>
    <row r="996">
      <c r="C996" s="928"/>
      <c r="D996" s="928"/>
      <c r="I996" s="911"/>
    </row>
  </sheetData>
  <hyperlinks>
    <hyperlink r:id="rId1" ref="C21"/>
    <hyperlink r:id="rId2" ref="C22"/>
    <hyperlink r:id="rId3" ref="C23"/>
    <hyperlink r:id="rId4" ref="C24"/>
    <hyperlink r:id="rId5" ref="C26"/>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25.0"/>
    <col customWidth="1" min="3" max="3" width="21.71"/>
    <col customWidth="1" min="10" max="10" width="17.29"/>
  </cols>
  <sheetData>
    <row r="1">
      <c r="B1" s="266" t="s">
        <v>995</v>
      </c>
      <c r="C1" s="266" t="s">
        <v>996</v>
      </c>
      <c r="D1" s="266" t="s">
        <v>997</v>
      </c>
      <c r="E1" s="244" t="s">
        <v>998</v>
      </c>
      <c r="F1" s="244" t="s">
        <v>999</v>
      </c>
      <c r="G1" s="244" t="s">
        <v>1000</v>
      </c>
      <c r="H1" s="913" t="s">
        <v>1001</v>
      </c>
      <c r="I1" s="244" t="s">
        <v>1002</v>
      </c>
      <c r="J1" s="244" t="s">
        <v>1003</v>
      </c>
      <c r="K1" s="244" t="s">
        <v>1004</v>
      </c>
      <c r="L1" s="244" t="s">
        <v>1005</v>
      </c>
      <c r="M1" s="244" t="s">
        <v>1006</v>
      </c>
    </row>
    <row r="2">
      <c r="A2" s="266" t="s">
        <v>1007</v>
      </c>
      <c r="H2" s="915"/>
      <c r="L2" s="917"/>
      <c r="M2" s="919">
        <v>0.65</v>
      </c>
    </row>
    <row r="3">
      <c r="A3" s="548" t="s">
        <v>1008</v>
      </c>
      <c r="B3" s="548">
        <v>14.0</v>
      </c>
      <c r="C3" s="548">
        <v>7.0</v>
      </c>
      <c r="D3" s="548">
        <v>70.0</v>
      </c>
      <c r="E3" s="548"/>
      <c r="F3" s="520"/>
      <c r="G3" s="548" t="str">
        <f>D3/O10</f>
        <v>7</v>
      </c>
      <c r="H3" s="921">
        <v>1.0</v>
      </c>
      <c r="I3" s="922">
        <v>42177.0</v>
      </c>
      <c r="J3" s="922">
        <v>42206.0</v>
      </c>
      <c r="K3" s="718" t="s">
        <v>1011</v>
      </c>
      <c r="L3" s="257"/>
      <c r="M3" s="917"/>
    </row>
    <row r="4">
      <c r="A4" s="548" t="s">
        <v>1012</v>
      </c>
      <c r="B4" s="923">
        <v>16.0</v>
      </c>
      <c r="C4" s="548">
        <v>1.0</v>
      </c>
      <c r="D4" s="520" t="str">
        <f t="shared" ref="D4:D7" si="1">C4*B4</f>
        <v>16</v>
      </c>
      <c r="E4" s="548"/>
      <c r="F4" s="520"/>
      <c r="G4" s="520" t="str">
        <f>D4/O10</f>
        <v>1.6</v>
      </c>
      <c r="H4" s="921">
        <v>2.0</v>
      </c>
      <c r="I4" s="922">
        <v>42184.0</v>
      </c>
      <c r="J4" s="922">
        <v>42206.0</v>
      </c>
      <c r="K4" s="924">
        <v>42230.0</v>
      </c>
      <c r="L4" s="244" t="s">
        <v>338</v>
      </c>
    </row>
    <row r="5">
      <c r="A5" s="548" t="s">
        <v>1015</v>
      </c>
      <c r="B5" s="923">
        <v>12.0</v>
      </c>
      <c r="C5" s="548">
        <v>1.0</v>
      </c>
      <c r="D5" s="520" t="str">
        <f t="shared" si="1"/>
        <v>12</v>
      </c>
      <c r="E5" s="548"/>
      <c r="F5" s="520"/>
      <c r="G5" s="520" t="str">
        <f>D5/O10</f>
        <v>1.2</v>
      </c>
      <c r="H5" s="921">
        <v>3.0</v>
      </c>
      <c r="I5" s="922">
        <v>42184.0</v>
      </c>
      <c r="J5" s="922">
        <v>42207.0</v>
      </c>
      <c r="K5" s="924">
        <v>42230.0</v>
      </c>
    </row>
    <row r="6">
      <c r="D6" t="str">
        <f t="shared" si="1"/>
        <v>0</v>
      </c>
      <c r="H6" s="915"/>
      <c r="L6" s="244"/>
    </row>
    <row r="7">
      <c r="D7" t="str">
        <f t="shared" si="1"/>
        <v>0</v>
      </c>
      <c r="H7" s="915"/>
      <c r="L7" s="927"/>
    </row>
    <row r="8">
      <c r="A8" s="548" t="s">
        <v>1018</v>
      </c>
      <c r="B8" s="548">
        <v>6.0</v>
      </c>
      <c r="C8" s="548">
        <v>6.0</v>
      </c>
      <c r="D8" s="548">
        <v>30.0</v>
      </c>
      <c r="E8" s="548"/>
      <c r="F8" s="520"/>
      <c r="G8" s="520" t="str">
        <f>D8/O10</f>
        <v>3</v>
      </c>
      <c r="H8" s="921">
        <v>4.0</v>
      </c>
      <c r="I8" s="922">
        <v>42184.0</v>
      </c>
      <c r="J8" s="922" t="str">
        <f>J5+G8</f>
        <v>7/25/2015</v>
      </c>
      <c r="K8" s="924">
        <v>42230.0</v>
      </c>
    </row>
    <row r="9">
      <c r="A9" s="548" t="s">
        <v>1020</v>
      </c>
      <c r="B9" s="548">
        <v>6.0</v>
      </c>
      <c r="C9" s="548">
        <v>2.0</v>
      </c>
      <c r="D9" s="520" t="str">
        <f>C9*B9</f>
        <v>12</v>
      </c>
      <c r="E9" s="548"/>
      <c r="F9" s="520"/>
      <c r="G9" s="520" t="str">
        <f>D9/O10</f>
        <v>1.2</v>
      </c>
      <c r="H9" s="921">
        <v>5.0</v>
      </c>
      <c r="I9" s="922">
        <v>42184.0</v>
      </c>
      <c r="J9" s="922" t="str">
        <f>J8+G9+1</f>
        <v>7/27/2015</v>
      </c>
      <c r="K9" s="932">
        <v>42230.0</v>
      </c>
      <c r="N9" s="238" t="s">
        <v>1029</v>
      </c>
      <c r="O9" s="411"/>
    </row>
    <row r="10">
      <c r="E10" t="str">
        <f>SUM(D3:D9)</f>
        <v>140</v>
      </c>
      <c r="H10" s="915"/>
      <c r="N10" s="557" t="s">
        <v>1007</v>
      </c>
      <c r="O10" s="557">
        <v>10.0</v>
      </c>
    </row>
    <row r="11">
      <c r="A11" s="934" t="s">
        <v>1030</v>
      </c>
      <c r="B11" s="548"/>
      <c r="C11" s="548"/>
      <c r="D11" s="548">
        <v>50.0</v>
      </c>
      <c r="E11" s="936"/>
      <c r="F11" s="548">
        <v>69.0</v>
      </c>
      <c r="G11" s="937" t="str">
        <f>F11/O11</f>
        <v>4.6</v>
      </c>
      <c r="H11" s="921">
        <v>6.0</v>
      </c>
      <c r="I11" s="922">
        <v>42184.0</v>
      </c>
      <c r="J11" s="922" t="str">
        <f>J9+G11+1</f>
        <v>8/1/2015</v>
      </c>
      <c r="K11" s="924">
        <v>42230.0</v>
      </c>
      <c r="L11" s="939" t="s">
        <v>1037</v>
      </c>
      <c r="M11" s="919">
        <v>0.85</v>
      </c>
      <c r="N11" s="557" t="s">
        <v>1041</v>
      </c>
      <c r="O11" s="557">
        <v>15.0</v>
      </c>
    </row>
    <row r="12">
      <c r="H12" s="915"/>
      <c r="L12" s="244"/>
      <c r="N12" s="557" t="s">
        <v>1042</v>
      </c>
      <c r="O12" s="411"/>
    </row>
    <row r="13">
      <c r="A13" s="934" t="s">
        <v>1043</v>
      </c>
      <c r="B13" s="941"/>
      <c r="C13" s="548"/>
      <c r="D13" s="244">
        <v>60.0</v>
      </c>
      <c r="E13" s="520"/>
      <c r="F13" s="548" t="str">
        <f>D13</f>
        <v>60</v>
      </c>
      <c r="G13" s="937" t="str">
        <f>F13/O11</f>
        <v>4.0</v>
      </c>
      <c r="H13" s="921">
        <v>7.0</v>
      </c>
      <c r="I13" s="922">
        <v>42209.0</v>
      </c>
      <c r="J13" s="942" t="str">
        <f>J11+G13+1</f>
        <v>8/6/2015</v>
      </c>
      <c r="K13" s="924">
        <v>42230.0</v>
      </c>
      <c r="M13" s="257"/>
    </row>
    <row r="14">
      <c r="A14" s="266"/>
      <c r="B14" s="943"/>
      <c r="C14" s="244"/>
      <c r="D14" s="244"/>
      <c r="F14" s="244"/>
      <c r="G14" s="944"/>
      <c r="H14" s="913"/>
      <c r="I14" s="244"/>
      <c r="J14" s="927"/>
      <c r="K14" s="945"/>
      <c r="M14" s="257"/>
    </row>
    <row r="15">
      <c r="A15" s="934" t="s">
        <v>1058</v>
      </c>
      <c r="B15" s="520"/>
      <c r="C15" s="520"/>
      <c r="D15" s="548">
        <v>52.0</v>
      </c>
      <c r="E15" s="520"/>
      <c r="F15" s="947" t="str">
        <f>D15</f>
        <v>52</v>
      </c>
      <c r="G15" s="937" t="str">
        <f>F15/O11</f>
        <v>3.5</v>
      </c>
      <c r="H15" s="921">
        <v>8.0</v>
      </c>
      <c r="I15" s="949">
        <v>42209.0</v>
      </c>
      <c r="J15" s="950" t="str">
        <f>J13+G15</f>
        <v>8/10/2015</v>
      </c>
      <c r="K15" s="924">
        <v>42230.0</v>
      </c>
      <c r="L15" s="939" t="s">
        <v>1059</v>
      </c>
    </row>
    <row r="16">
      <c r="A16" s="244"/>
      <c r="B16" s="244"/>
      <c r="C16" s="244"/>
      <c r="H16" s="915"/>
    </row>
    <row r="17">
      <c r="A17" s="951" t="s">
        <v>1060</v>
      </c>
      <c r="B17" s="520"/>
      <c r="C17" s="520"/>
      <c r="D17" s="244">
        <v>60.0</v>
      </c>
      <c r="E17" s="520"/>
      <c r="F17" s="520" t="str">
        <f t="shared" ref="F17:F18" si="2">D17</f>
        <v>60</v>
      </c>
      <c r="G17" s="937" t="str">
        <f>F17/O11</f>
        <v>4.0</v>
      </c>
      <c r="H17" s="921">
        <v>9.0</v>
      </c>
      <c r="I17" s="949">
        <v>42209.0</v>
      </c>
      <c r="J17" s="942" t="str">
        <f>J15+G17</f>
        <v>8/14/2015</v>
      </c>
      <c r="K17" s="952">
        <v>42237.0</v>
      </c>
      <c r="L17" s="953" t="s">
        <v>1061</v>
      </c>
      <c r="M17" s="917"/>
    </row>
    <row r="18">
      <c r="A18" s="934" t="s">
        <v>1062</v>
      </c>
      <c r="B18" s="520"/>
      <c r="C18" s="520"/>
      <c r="D18" s="954">
        <v>47.0</v>
      </c>
      <c r="E18" s="520"/>
      <c r="F18" s="520" t="str">
        <f t="shared" si="2"/>
        <v>47</v>
      </c>
      <c r="G18" s="937" t="str">
        <f>D18/O11</f>
        <v>3.1</v>
      </c>
      <c r="H18" s="921">
        <v>10.0</v>
      </c>
      <c r="I18" s="955" t="s">
        <v>1063</v>
      </c>
      <c r="J18" s="956" t="str">
        <f>J17+G18</f>
        <v>8/17/2015</v>
      </c>
      <c r="K18" s="952">
        <v>42237.0</v>
      </c>
      <c r="L18" s="939" t="s">
        <v>1059</v>
      </c>
    </row>
    <row r="19">
      <c r="A19" s="244"/>
      <c r="B19" s="244"/>
      <c r="C19" s="244"/>
      <c r="N19" s="266"/>
    </row>
    <row r="20">
      <c r="A20" s="244" t="s">
        <v>1064</v>
      </c>
      <c r="B20" s="244"/>
      <c r="C20" s="244"/>
    </row>
    <row r="21">
      <c r="A21" s="244"/>
      <c r="B21" s="244"/>
      <c r="C21" s="244"/>
    </row>
    <row r="22">
      <c r="A22" s="244"/>
      <c r="B22" s="244"/>
      <c r="C22" s="244"/>
      <c r="E22" s="244"/>
    </row>
    <row r="24">
      <c r="A24" s="957" t="s">
        <v>1065</v>
      </c>
      <c r="B24" s="958"/>
      <c r="C24" s="958"/>
      <c r="D24" s="959"/>
      <c r="E24" s="959" t="str">
        <f t="shared" ref="E24:G24" si="3">SUM(E2:E23)</f>
        <v>140</v>
      </c>
      <c r="F24" s="959" t="str">
        <f t="shared" si="3"/>
        <v>288</v>
      </c>
      <c r="G24" s="960" t="str">
        <f t="shared" si="3"/>
        <v>33.20</v>
      </c>
      <c r="H24" s="959"/>
      <c r="I24" s="959"/>
      <c r="J24" s="958"/>
      <c r="K24" s="961" t="s">
        <v>1066</v>
      </c>
      <c r="L24" s="957" t="str">
        <f>F24+E24</f>
        <v>428</v>
      </c>
      <c r="M24" s="958"/>
      <c r="N24" s="958"/>
      <c r="O24" s="958"/>
      <c r="P24" s="958"/>
      <c r="Q24" s="958"/>
      <c r="R24" s="958"/>
    </row>
    <row r="25">
      <c r="A25" s="962" t="s">
        <v>1067</v>
      </c>
      <c r="E25" s="962">
        <v>25.5</v>
      </c>
      <c r="F25" s="962">
        <v>25.5</v>
      </c>
      <c r="H25" s="962"/>
    </row>
    <row r="26">
      <c r="A26" s="962" t="s">
        <v>1068</v>
      </c>
      <c r="E26" s="963" t="str">
        <f>E25*M2</f>
        <v>16.575</v>
      </c>
      <c r="F26" s="963" t="str">
        <f>F25*M11</f>
        <v>21.675</v>
      </c>
      <c r="H26" s="963"/>
    </row>
    <row r="27">
      <c r="A27" s="266" t="s">
        <v>1069</v>
      </c>
      <c r="E27" s="964">
        <v>22.3</v>
      </c>
      <c r="F27" s="964">
        <v>19.67</v>
      </c>
      <c r="H27" s="965"/>
      <c r="L27" s="966"/>
    </row>
    <row r="28">
      <c r="A28" s="266" t="s">
        <v>122</v>
      </c>
      <c r="E28" s="967" t="str">
        <f t="shared" ref="E28:F28" si="4">E27*E24</f>
        <v>£3,122.00</v>
      </c>
      <c r="F28" s="967" t="str">
        <f t="shared" si="4"/>
        <v>£5,664.96</v>
      </c>
      <c r="H28" s="399"/>
      <c r="L28" s="967" t="str">
        <f>F28+E28</f>
        <v>£8,786.96</v>
      </c>
    </row>
    <row r="29">
      <c r="A29" s="962" t="s">
        <v>1070</v>
      </c>
      <c r="B29" s="963"/>
      <c r="C29" s="963"/>
      <c r="D29" s="963"/>
      <c r="E29" s="963" t="str">
        <f>E24*E26</f>
        <v>2320.5</v>
      </c>
      <c r="F29" s="963" t="str">
        <f>F26*F24</f>
        <v>6242.4</v>
      </c>
      <c r="G29" s="963"/>
      <c r="H29" s="963"/>
      <c r="I29" s="963"/>
      <c r="J29" s="963"/>
      <c r="K29" s="963"/>
      <c r="L29" s="963" t="str">
        <f>E29+F29</f>
        <v>8562.9</v>
      </c>
    </row>
    <row r="30">
      <c r="E30" s="244" t="s">
        <v>1071</v>
      </c>
      <c r="F30" s="244" t="s">
        <v>1072</v>
      </c>
    </row>
    <row r="35">
      <c r="K35" s="244">
        <v>9918.0</v>
      </c>
      <c r="L35" t="str">
        <f t="shared" ref="L35:L36" si="5">K35+(0.2*K35)</f>
        <v>11901.6</v>
      </c>
    </row>
    <row r="36">
      <c r="K36" s="244">
        <v>10726.0</v>
      </c>
      <c r="L36" t="str">
        <f t="shared" si="5"/>
        <v>12871.2</v>
      </c>
    </row>
    <row r="37">
      <c r="K37" t="str">
        <f t="shared" ref="K37:L37" si="6">K36-K35</f>
        <v>808</v>
      </c>
      <c r="L37" t="str">
        <f t="shared" si="6"/>
        <v>969.6</v>
      </c>
    </row>
  </sheetData>
  <drawing r:id="rId1"/>
</worksheet>
</file>