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A2 Grammar Points" sheetId="1" state="visible" r:id="rId1"/>
    <sheet xmlns:r="http://schemas.openxmlformats.org/officeDocument/2006/relationships" name="B1 Grammar Points" sheetId="2" state="visible" r:id="rId2"/>
    <sheet xmlns:r="http://schemas.openxmlformats.org/officeDocument/2006/relationships" name="B2 Grammar Points" sheetId="3" state="visible" r:id="rId3"/>
  </sheets>
  <definedNames>
    <definedName hidden="1" localSheetId="0" name="_xlnm._FilterDatabase">'A2 Grammar Points'!$A$1:$D$100</definedName>
    <definedName hidden="1" localSheetId="1" name="_xlnm._FilterDatabase">'B1 Grammar Points'!$A$1:$D$144</definedName>
    <definedName hidden="1" localSheetId="2" name="_xlnm._FilterDatabase">'B2 Grammar Points'!$A$1:$D$162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"/>
  <sheetViews>
    <sheetView workbookViewId="0">
      <selection activeCell="A1" sqref="A1"/>
    </sheetView>
  </sheetViews>
  <sheetFormatPr baseColWidth="8" defaultRowHeight="15"/>
  <cols>
    <col customWidth="1" max="1" min="1" width="25"/>
    <col customWidth="1" max="2" min="2" width="65"/>
    <col customWidth="1" max="3" min="3" width="42"/>
    <col customWidth="1" max="4" min="4" width="29"/>
  </cols>
  <sheetData>
    <row r="1">
      <c r="A1" s="1" t="inlineStr">
        <is>
          <t>Category</t>
        </is>
      </c>
      <c r="B1" s="1" t="inlineStr">
        <is>
          <t>Grammar Point (English)</t>
        </is>
      </c>
      <c r="C1" s="1" t="inlineStr">
        <is>
          <t>Pattern</t>
        </is>
      </c>
      <c r="D1" s="1" t="inlineStr">
        <is>
          <t xml:space="preserve">Examples
</t>
        </is>
      </c>
    </row>
    <row r="2">
      <c r="A2" t="inlineStr">
        <is>
          <t>Adjectives</t>
        </is>
      </c>
      <c r="B2">
        <f>HYPERLINK("https://resources.allsetlearning.com/chinese/grammar/ASGLEVUV","Negative adjectives with '-si le'")</f>
        <v/>
      </c>
      <c r="C2" t="inlineStr">
        <is>
          <t>Adj. + 死了</t>
        </is>
      </c>
      <c r="D2" t="inlineStr">
        <is>
          <t xml:space="preserve">我 今天 累 死了 。
</t>
        </is>
      </c>
    </row>
    <row r="3">
      <c r="A3" t="inlineStr">
        <is>
          <t>Adverbs</t>
        </is>
      </c>
      <c r="B3">
        <f>HYPERLINK("https://resources.allsetlearning.com/chinese/grammar/ASG1NAXO","Approximations with 'chabuduo'")</f>
        <v/>
      </c>
      <c r="C3" t="inlineStr">
        <is>
          <t>Subj. + 差不多</t>
        </is>
      </c>
      <c r="D3" t="inlineStr">
        <is>
          <t xml:space="preserve">我们 的 中文 水平 差不多。
</t>
        </is>
      </c>
    </row>
    <row r="4">
      <c r="A4" t="inlineStr">
        <is>
          <t>Adverbs</t>
        </is>
      </c>
      <c r="B4">
        <f>HYPERLINK("https://resources.allsetlearning.com/chinese/grammar/ASGWNEYM","Emphasizing quantity with 'dou'")</f>
        <v/>
      </c>
      <c r="C4" t="inlineStr">
        <is>
          <t>大家 / 很多人 + 都⋯⋯</t>
        </is>
      </c>
      <c r="D4" t="inlineStr">
        <is>
          <t xml:space="preserve">很 多 地方 都 有 wifi。
</t>
        </is>
      </c>
    </row>
    <row r="5">
      <c r="A5" t="inlineStr">
        <is>
          <t>Adverbs</t>
        </is>
      </c>
      <c r="B5">
        <f>HYPERLINK("https://resources.allsetlearning.com/chinese/grammar/ASG846EA","Expressing actions in progress with 'zai'")</f>
        <v/>
      </c>
      <c r="C5" t="inlineStr">
        <is>
          <t>(正)在 + Verb</t>
        </is>
      </c>
      <c r="D5" t="inlineStr">
        <is>
          <t xml:space="preserve">我们 正在 吃饭。
</t>
        </is>
      </c>
    </row>
    <row r="6">
      <c r="A6" t="inlineStr">
        <is>
          <t>Adverbs</t>
        </is>
      </c>
      <c r="B6">
        <f>HYPERLINK("https://resources.allsetlearning.com/chinese/grammar/ASGP000J","Expressing 'all along' with 'yizhi'")</f>
        <v/>
      </c>
      <c r="C6" t="inlineStr">
        <is>
          <t>Subj. + 一直 + Predicate</t>
        </is>
      </c>
      <c r="D6" t="inlineStr">
        <is>
          <t xml:space="preserve">我 一直 在 现在 的 公司 工作。
</t>
        </is>
      </c>
    </row>
    <row r="7">
      <c r="A7" t="inlineStr">
        <is>
          <t>Adverbs</t>
        </is>
      </c>
      <c r="B7">
        <f>HYPERLINK("https://resources.allsetlearning.com/chinese/grammar/ASGNXI27","Expressing 'already' with 'yijing'")</f>
        <v/>
      </c>
      <c r="C7" t="inlineStr">
        <is>
          <t>已经⋯⋯了</t>
        </is>
      </c>
      <c r="D7" t="inlineStr">
        <is>
          <t xml:space="preserve">他 已经 走 了 。
</t>
        </is>
      </c>
    </row>
    <row r="8">
      <c r="A8" t="inlineStr">
        <is>
          <t>Adverbs</t>
        </is>
      </c>
      <c r="B8">
        <f>HYPERLINK("https://resources.allsetlearning.com/chinese/grammar/ASGXJPJS","Expressing 'always' with 'zongshi'")</f>
        <v/>
      </c>
      <c r="C8" t="inlineStr">
        <is>
          <t>总是 + Verb</t>
        </is>
      </c>
      <c r="D8" t="inlineStr">
        <is>
          <t xml:space="preserve">他 总是 迟到。
</t>
        </is>
      </c>
    </row>
    <row r="9">
      <c r="A9" t="inlineStr">
        <is>
          <t>Adverbs</t>
        </is>
      </c>
      <c r="B9">
        <f>HYPERLINK("https://resources.allsetlearning.com/chinese/grammar/ASGJBZKC","Expressing 'and also' with 'hai'")</f>
        <v/>
      </c>
      <c r="C9" t="inlineStr">
        <is>
          <t>还 + Verb</t>
        </is>
      </c>
      <c r="D9" t="inlineStr">
        <is>
          <t xml:space="preserve">她 有 一个 弟弟，还 有 一个 妹妹。
</t>
        </is>
      </c>
    </row>
    <row r="10">
      <c r="A10" t="inlineStr">
        <is>
          <t>Adverbs</t>
        </is>
      </c>
      <c r="B10">
        <f>HYPERLINK("https://resources.allsetlearning.com/chinese/grammar/ASGQJJYO","Expressing 'just' with 'gang'")</f>
        <v/>
      </c>
      <c r="C10" t="inlineStr">
        <is>
          <t>Subj. + 刚 + Verb</t>
        </is>
      </c>
      <c r="D10" t="inlineStr">
        <is>
          <t xml:space="preserve">他 刚 走。
</t>
        </is>
      </c>
    </row>
    <row r="11">
      <c r="A11" t="inlineStr">
        <is>
          <t>Adverbs</t>
        </is>
      </c>
      <c r="B11">
        <f>HYPERLINK("https://resources.allsetlearning.com/chinese/grammar/ASGN8C8R","Expressing 'only' with 'zhi'")</f>
        <v/>
      </c>
      <c r="C11" t="inlineStr">
        <is>
          <t>只 + Verb</t>
        </is>
      </c>
      <c r="D11" t="inlineStr">
        <is>
          <t xml:space="preserve">我 只 有 一个 妹妹。
</t>
        </is>
      </c>
    </row>
    <row r="12">
      <c r="A12" t="inlineStr">
        <is>
          <t>Adverbs</t>
        </is>
      </c>
      <c r="B12">
        <f>HYPERLINK("https://resources.allsetlearning.com/chinese/grammar/ASGEB54D","Expressing 'then' with 'jiu'")</f>
        <v/>
      </c>
      <c r="C12" t="inlineStr">
        <is>
          <t>就 + Verb Phrase</t>
        </is>
      </c>
      <c r="D12" t="inlineStr">
        <is>
          <t xml:space="preserve">我们 现在 有 时间，就 去吧。
</t>
        </is>
      </c>
    </row>
    <row r="13">
      <c r="A13" t="inlineStr">
        <is>
          <t>Adverbs</t>
        </is>
      </c>
      <c r="B13">
        <f>HYPERLINK("https://resources.allsetlearning.com/chinese/grammar/ASG9W0UX","Negative commands with 'bie'")</f>
        <v/>
      </c>
      <c r="C13" t="inlineStr">
        <is>
          <t>别 + Verb</t>
        </is>
      </c>
      <c r="D13" t="inlineStr">
        <is>
          <t xml:space="preserve">别走。
</t>
        </is>
      </c>
    </row>
    <row r="14">
      <c r="A14" t="inlineStr">
        <is>
          <t>Adverbs</t>
        </is>
      </c>
      <c r="B14">
        <f>HYPERLINK("https://resources.allsetlearning.com/chinese/grammar/ASG2ZC5S","Simultaneous tasks with 'yibian'")</f>
        <v/>
      </c>
      <c r="C14" t="inlineStr">
        <is>
          <t>一边 + Verb 1 (，) 一边 + Verb 2</t>
        </is>
      </c>
      <c r="D14" t="inlineStr">
        <is>
          <t xml:space="preserve">不要 一边 说话 ，一边 吃 东西。
</t>
        </is>
      </c>
    </row>
    <row r="15">
      <c r="A15" t="inlineStr">
        <is>
          <t>Adverbs with Adjectives</t>
        </is>
      </c>
      <c r="B15">
        <f>HYPERLINK("https://resources.allsetlearning.com/chinese/grammar/ASG9LLJU","Asking about degree with 'duo'")</f>
        <v/>
      </c>
      <c r="C15" t="inlineStr">
        <is>
          <t>Subj. + 多 + Adj. ?</t>
        </is>
      </c>
      <c r="D15" t="inlineStr">
        <is>
          <t xml:space="preserve">他 多 高？
</t>
        </is>
      </c>
    </row>
    <row r="16">
      <c r="A16" t="inlineStr">
        <is>
          <t>Adverbs with Adjectives</t>
        </is>
      </c>
      <c r="B16">
        <f>HYPERLINK("https://resources.allsetlearning.com/chinese/grammar/ASGC06N0","Basic comparisons with 'yiyang'")</f>
        <v/>
      </c>
      <c r="C16" t="inlineStr">
        <is>
          <t>Noun 1 + 跟 / 和 + Noun 2 + 一样 + Adj.</t>
        </is>
      </c>
      <c r="D16" t="inlineStr">
        <is>
          <t xml:space="preserve">你 跟 他 一样 高 。
</t>
        </is>
      </c>
    </row>
    <row r="17">
      <c r="A17" t="inlineStr">
        <is>
          <t>Adverbs with Adjectives</t>
        </is>
      </c>
      <c r="B17">
        <f>HYPERLINK("https://resources.allsetlearning.com/chinese/grammar/ASGPM3MY","Expressing 'a little too' with 'you dian'")</f>
        <v/>
      </c>
      <c r="C17" t="inlineStr">
        <is>
          <t>有点(儿) + Adj.</t>
        </is>
      </c>
      <c r="D17" t="inlineStr">
        <is>
          <t xml:space="preserve">我 有点 饿 。
</t>
        </is>
      </c>
    </row>
    <row r="18">
      <c r="A18" t="inlineStr">
        <is>
          <t>Adverbs with Adjectives</t>
        </is>
      </c>
      <c r="B18">
        <f>HYPERLINK("https://resources.allsetlearning.com/chinese/grammar/ASGPFUM2","Expressing 'both A and B' with 'you'")</f>
        <v/>
      </c>
      <c r="C18" t="inlineStr">
        <is>
          <t>又⋯⋯ 又⋯⋯</t>
        </is>
      </c>
      <c r="D18" t="inlineStr">
        <is>
          <t xml:space="preserve">他 又 高 又 帅。
</t>
        </is>
      </c>
    </row>
    <row r="19">
      <c r="A19" t="inlineStr">
        <is>
          <t>Adverbs with Adjectives</t>
        </is>
      </c>
      <c r="B19">
        <f>HYPERLINK("https://resources.allsetlearning.com/chinese/grammar/ASGI96BQ","Expressing distance with 'li'")</f>
        <v/>
      </c>
      <c r="C19" t="inlineStr">
        <is>
          <t>Place 1 + 离 + Place 2 + Adv. + 近 / 远</t>
        </is>
      </c>
      <c r="D19" t="inlineStr">
        <is>
          <t xml:space="preserve">我 家 离 大学 很 近。
</t>
        </is>
      </c>
    </row>
    <row r="20">
      <c r="A20" t="inlineStr">
        <is>
          <t>Adverbs with Adjectives</t>
        </is>
      </c>
      <c r="B20">
        <f>HYPERLINK("https://resources.allsetlearning.com/chinese/grammar/ASG4NIPB","Expressing 'even more' with 'geng'")</f>
        <v/>
      </c>
      <c r="C20" t="inlineStr">
        <is>
          <t>更 + Adj.</t>
        </is>
      </c>
      <c r="D20" t="inlineStr">
        <is>
          <t xml:space="preserve">我 想 找 一个 更 有钱 的 男朋友。
</t>
        </is>
      </c>
    </row>
    <row r="21">
      <c r="A21" t="inlineStr">
        <is>
          <t>Adverbs with Adjectives</t>
        </is>
      </c>
      <c r="B21">
        <f>HYPERLINK("https://resources.allsetlearning.com/chinese/grammar/ASGUNMHU","Expressing 'not very' with 'bu tai'")</f>
        <v/>
      </c>
      <c r="C21" t="inlineStr">
        <is>
          <t>不太 + Adj.</t>
        </is>
      </c>
      <c r="D21" t="inlineStr">
        <is>
          <t xml:space="preserve">他 不太 高兴 。我 不太 喜欢。
</t>
        </is>
      </c>
    </row>
    <row r="22">
      <c r="A22" t="inlineStr">
        <is>
          <t>Adverbs with Adjectives</t>
        </is>
      </c>
      <c r="B22">
        <f>HYPERLINK("https://resources.allsetlearning.com/chinese/grammar/ASGC885D","Expressing 'really' with 'zhen'")</f>
        <v/>
      </c>
      <c r="C22" t="inlineStr">
        <is>
          <t>真 + Adj.</t>
        </is>
      </c>
      <c r="D22" t="inlineStr">
        <is>
          <t xml:space="preserve">你 女朋友 真 漂亮 。
</t>
        </is>
      </c>
    </row>
    <row r="23">
      <c r="A23" t="inlineStr">
        <is>
          <t>Adverbs with Adjectives</t>
        </is>
      </c>
      <c r="B23">
        <f>HYPERLINK("https://resources.allsetlearning.com/chinese/grammar/ASGGH7RR","Intensifying with 'duo'")</f>
        <v/>
      </c>
      <c r="C23" t="inlineStr">
        <is>
          <t>Subj. + 多 + Adj.</t>
        </is>
      </c>
      <c r="D23" t="inlineStr">
        <is>
          <t xml:space="preserve">多 好！外面 多 舒服！
</t>
        </is>
      </c>
    </row>
    <row r="24">
      <c r="A24" t="inlineStr">
        <is>
          <t>Adverbs with Adjectives</t>
        </is>
      </c>
      <c r="B24">
        <f>HYPERLINK("https://resources.allsetlearning.com/chinese/grammar/ASGAY164","Moderating positive adjectives with 'hai'")</f>
        <v/>
      </c>
      <c r="C24" t="inlineStr">
        <is>
          <t>还 + Adj.</t>
        </is>
      </c>
      <c r="D24" t="inlineStr">
        <is>
          <t xml:space="preserve">还 可以。还 好。
</t>
        </is>
      </c>
    </row>
    <row r="25">
      <c r="A25" t="inlineStr">
        <is>
          <t>Adverbs with Adjectives</t>
        </is>
      </c>
      <c r="B25">
        <f>HYPERLINK("https://resources.allsetlearning.com/chinese/grammar/ASGVUFKX","Modifying nouns with adjective + 'de'")</f>
        <v/>
      </c>
      <c r="C25" t="inlineStr">
        <is>
          <t>Adj. + 的 + Noun</t>
        </is>
      </c>
      <c r="D25" t="inlineStr">
        <is>
          <t xml:space="preserve">好喝 的 啤酒 / 可爱 的 宝宝
</t>
        </is>
      </c>
    </row>
    <row r="26">
      <c r="A26" t="inlineStr">
        <is>
          <t>Adverbs with Adjectives</t>
        </is>
      </c>
      <c r="B26">
        <f>HYPERLINK("https://resources.allsetlearning.com/chinese/grammar/ASGLQKD2","Modifying nouns with phrase + 'de'")</f>
        <v/>
      </c>
      <c r="C26" t="inlineStr">
        <is>
          <t>Phrase + 的 + Noun</t>
        </is>
      </c>
      <c r="D26" t="inlineStr">
        <is>
          <t xml:space="preserve">去 北京 的 火车。今天 来 的 人。
</t>
        </is>
      </c>
    </row>
    <row r="27">
      <c r="A27" t="inlineStr">
        <is>
          <t>Adverbs with Adjectives</t>
        </is>
      </c>
      <c r="B27">
        <f>HYPERLINK("https://resources.allsetlearning.com/chinese/grammar/ASG3544U","Superlative 'zui'")</f>
        <v/>
      </c>
      <c r="C27" t="inlineStr">
        <is>
          <t>最 + Adj. (+ 了)</t>
        </is>
      </c>
      <c r="D27" t="inlineStr">
        <is>
          <t xml:space="preserve">谁 最 有钱 ？
</t>
        </is>
      </c>
    </row>
    <row r="28">
      <c r="A28" t="inlineStr">
        <is>
          <t>Conjunctions</t>
        </is>
      </c>
      <c r="B28">
        <f>HYPERLINK("https://resources.allsetlearning.com/chinese/grammar/ASG6HYOU","Expressing 'or' in statements")</f>
        <v/>
      </c>
      <c r="C28" t="inlineStr">
        <is>
          <t>⋯⋯或者⋯⋯</t>
        </is>
      </c>
      <c r="D28" t="inlineStr">
        <is>
          <t xml:space="preserve">我 想 去 青岛 或者 南京。
</t>
        </is>
      </c>
    </row>
    <row r="29">
      <c r="A29" t="inlineStr">
        <is>
          <t>Conjunctions</t>
        </is>
      </c>
      <c r="B29">
        <f>HYPERLINK("https://resources.allsetlearning.com/chinese/grammar/ASGSZ0HP","Expressing 'with' with 'gen'")</f>
        <v/>
      </c>
      <c r="C29" t="inlineStr">
        <is>
          <t>跟⋯⋯ + Verb</t>
        </is>
      </c>
      <c r="D29" t="inlineStr">
        <is>
          <t xml:space="preserve">你 要 跟 我 一起 去 吗？
</t>
        </is>
      </c>
    </row>
    <row r="30">
      <c r="A30" t="inlineStr">
        <is>
          <t>Conjunctions</t>
        </is>
      </c>
      <c r="B30">
        <f>HYPERLINK("https://resources.allsetlearning.com/chinese/grammar/ASG8VJM8","The filler word 'neige'")</f>
        <v/>
      </c>
      <c r="C30" t="inlineStr">
        <is>
          <t>⋯⋯那个⋯⋯</t>
        </is>
      </c>
      <c r="D30" t="inlineStr">
        <is>
          <t xml:space="preserve">那个⋯⋯你 可以 做 我 的 女 朋友 吗？
</t>
        </is>
      </c>
    </row>
    <row r="31">
      <c r="A31" t="inlineStr">
        <is>
          <t>Conjunctions</t>
        </is>
      </c>
      <c r="B31">
        <f>HYPERLINK("https://resources.allsetlearning.com/chinese/grammar/ASGUD81S","Two words for 'but'")</f>
        <v/>
      </c>
      <c r="C31" t="inlineStr">
        <is>
          <t>……，可是 / 但是……</t>
        </is>
      </c>
      <c r="D31" t="inlineStr">
        <is>
          <t xml:space="preserve">我 喜欢 他，可是/但是 他 不 喜欢 我。
</t>
        </is>
      </c>
    </row>
    <row r="32">
      <c r="A32" t="inlineStr">
        <is>
          <t>Nouns</t>
        </is>
      </c>
      <c r="B32">
        <f>HYPERLINK("https://resources.allsetlearning.com/chinese/grammar/ASGRLQGY","After a specific time with 'yihou'")</f>
        <v/>
      </c>
      <c r="C32" t="inlineStr">
        <is>
          <t>Time / Verb + 以后</t>
        </is>
      </c>
      <c r="D32" t="inlineStr">
        <is>
          <t xml:space="preserve">10点 以后 ，我 不 在 家。
</t>
        </is>
      </c>
    </row>
    <row r="33">
      <c r="A33" t="inlineStr">
        <is>
          <t>Nouns</t>
        </is>
      </c>
      <c r="B33">
        <f>HYPERLINK("https://resources.allsetlearning.com/chinese/grammar/ASGJ2OJC","Before a specific time with 'yiqian'")</f>
        <v/>
      </c>
      <c r="C33" t="inlineStr">
        <is>
          <t>Time / Verb + 以前</t>
        </is>
      </c>
      <c r="D33" t="inlineStr">
        <is>
          <t xml:space="preserve">十 点 以前，我 在 家。
</t>
        </is>
      </c>
    </row>
    <row r="34">
      <c r="A34" t="inlineStr">
        <is>
          <t>Nouns</t>
        </is>
      </c>
      <c r="B34">
        <f>HYPERLINK("https://resources.allsetlearning.com/chinese/grammar/ASGVCWLU","Expressing 'before' in general with 'yiqian'")</f>
        <v/>
      </c>
      <c r="C34" t="inlineStr">
        <is>
          <t>以前，⋯⋯</t>
        </is>
      </c>
      <c r="D34" t="inlineStr">
        <is>
          <t xml:space="preserve">以前，我 不 会 说 中文。
</t>
        </is>
      </c>
    </row>
    <row r="35">
      <c r="A35" t="inlineStr">
        <is>
          <t>Nouns</t>
        </is>
      </c>
      <c r="B35">
        <f>HYPERLINK("https://resources.allsetlearning.com/chinese/grammar/ASGQ1KOY","Expressing 'just now' with 'gangcai'")</f>
        <v/>
      </c>
      <c r="C35" t="inlineStr">
        <is>
          <t>刚才 + Verb</t>
        </is>
      </c>
      <c r="D35" t="inlineStr">
        <is>
          <t xml:space="preserve">你 刚才 说 什么 了？
</t>
        </is>
      </c>
    </row>
    <row r="36">
      <c r="A36" t="inlineStr">
        <is>
          <t>Nouns</t>
        </is>
      </c>
      <c r="B36">
        <f>HYPERLINK("https://resources.allsetlearning.com/chinese/grammar/ASGWN185","Expressing 'when' with 'de shihou'")</f>
        <v/>
      </c>
      <c r="C36" t="inlineStr">
        <is>
          <t>⋯⋯的时候</t>
        </is>
      </c>
      <c r="D36" t="inlineStr">
        <is>
          <t xml:space="preserve">你 不在 的 时候，我 会 想 你。
</t>
        </is>
      </c>
    </row>
    <row r="37">
      <c r="A37" t="inlineStr">
        <is>
          <t>Nouns</t>
        </is>
      </c>
      <c r="B37">
        <f>HYPERLINK("https://resources.allsetlearning.com/chinese/grammar/ASGPVFU1","In the future in general with 'yihou'")</f>
        <v/>
      </c>
      <c r="C37" t="inlineStr">
        <is>
          <t>以后，⋯⋯</t>
        </is>
      </c>
      <c r="D37" t="inlineStr">
        <is>
          <t xml:space="preserve">以后，你 不要 问 我。
</t>
        </is>
      </c>
    </row>
    <row r="38">
      <c r="A38" t="inlineStr">
        <is>
          <t>Nouns</t>
        </is>
      </c>
      <c r="B38">
        <f>HYPERLINK("https://resources.allsetlearning.com/chinese/grammar/ASG5RWKO","Time words and word order")</f>
        <v/>
      </c>
      <c r="C38" t="inlineStr">
        <is>
          <t>Subj. + Time⋯⋯ / Time + Subj.⋯⋯</t>
        </is>
      </c>
      <c r="D38" t="inlineStr">
        <is>
          <t xml:space="preserve">我 明天 有 空。/ 明天 我 有 空。
</t>
        </is>
      </c>
    </row>
    <row r="39">
      <c r="A39" t="inlineStr">
        <is>
          <t>Numbers</t>
        </is>
      </c>
      <c r="B39">
        <f>HYPERLINK("https://resources.allsetlearning.com/chinese/grammar/ASGOUD8U","Approximating with sequential numbers")</f>
        <v/>
      </c>
      <c r="C39" t="inlineStr">
        <is>
          <t>Number 1 + Number 2</t>
        </is>
      </c>
      <c r="D39" t="inlineStr">
        <is>
          <t xml:space="preserve">三 四个 人。一 两 天。
</t>
        </is>
      </c>
    </row>
    <row r="40">
      <c r="A40" t="inlineStr">
        <is>
          <t>Numbers</t>
        </is>
      </c>
      <c r="B40">
        <f>HYPERLINK("https://resources.allsetlearning.com/chinese/grammar/ASGIM3AX","Big numbers in Chinese")</f>
        <v/>
      </c>
      <c r="C40" t="inlineStr">
        <is>
          <t>Number + 万 / 亿</t>
        </is>
      </c>
      <c r="D40" t="inlineStr">
        <is>
          <t xml:space="preserve">五 万
</t>
        </is>
      </c>
    </row>
    <row r="41">
      <c r="A41" t="inlineStr">
        <is>
          <t>Numbers</t>
        </is>
      </c>
      <c r="B41">
        <f>HYPERLINK("https://resources.allsetlearning.com/chinese/grammar/ASGDTO07","Structure of times (advanced)")</f>
        <v/>
      </c>
      <c r="C41" t="inlineStr">
        <is>
          <t>Number 1 + 点(钟) + Number 2 + 分</t>
        </is>
      </c>
      <c r="D41" t="inlineStr">
        <is>
          <t xml:space="preserve">现在 十一点十八分 。
</t>
        </is>
      </c>
    </row>
    <row r="42">
      <c r="A42" t="inlineStr">
        <is>
          <t>Numbers and Measure Words</t>
        </is>
      </c>
      <c r="B42">
        <f>HYPERLINK("https://resources.allsetlearning.com/chinese/grammar/ASGHC9CA","Using 'ji' to mean 'several'")</f>
        <v/>
      </c>
      <c r="C42" t="inlineStr">
        <is>
          <t>几 + Measure Word + Noun</t>
        </is>
      </c>
      <c r="D42" t="inlineStr">
        <is>
          <t xml:space="preserve">桌子 上 有 几 本 书。
</t>
        </is>
      </c>
    </row>
    <row r="43">
      <c r="A43" t="inlineStr">
        <is>
          <t>Particles</t>
        </is>
      </c>
      <c r="B43">
        <f>HYPERLINK("https://resources.allsetlearning.com/chinese/grammar/ASGT185D","Change of state with 'le'")</f>
        <v/>
      </c>
      <c r="C43" t="inlineStr">
        <is>
          <t>⋯⋯了</t>
        </is>
      </c>
      <c r="D43" t="inlineStr">
        <is>
          <t xml:space="preserve">我 25 岁 了。
</t>
        </is>
      </c>
    </row>
    <row r="44">
      <c r="A44" t="inlineStr">
        <is>
          <t>Particles</t>
        </is>
      </c>
      <c r="B44">
        <f>HYPERLINK("https://resources.allsetlearning.com/chinese/grammar/ASGJIP2E","Conceding with 'ba'")</f>
        <v/>
      </c>
      <c r="C44" t="inlineStr">
        <is>
          <t>⋯⋯吧</t>
        </is>
      </c>
      <c r="D44" t="inlineStr">
        <is>
          <t xml:space="preserve">那 好 吧。
</t>
        </is>
      </c>
    </row>
    <row r="45">
      <c r="A45" t="inlineStr">
        <is>
          <t>Particles</t>
        </is>
      </c>
      <c r="B45">
        <f>HYPERLINK("https://resources.allsetlearning.com/chinese/grammar/ASGM055L","Expressing 'already' with just 'le'")</f>
        <v/>
      </c>
      <c r="C45" t="inlineStr">
        <is>
          <t>Subj. + Verb Phrase + 了</t>
        </is>
      </c>
      <c r="D45" t="inlineStr">
        <is>
          <t xml:space="preserve">你 应该 问 老师 。我 问 了 。
</t>
        </is>
      </c>
    </row>
    <row r="46">
      <c r="A46" t="inlineStr">
        <is>
          <t>Particles</t>
        </is>
      </c>
      <c r="B46">
        <f>HYPERLINK("https://resources.allsetlearning.com/chinese/grammar/ASGAGDCQ","Expressing completion with 'le'")</f>
        <v/>
      </c>
      <c r="C46" t="inlineStr">
        <is>
          <t>Subj. + Verb + 了 + Obj.</t>
        </is>
      </c>
      <c r="D46" t="inlineStr">
        <is>
          <t xml:space="preserve">我 吃 了 两 个 苹果。
</t>
        </is>
      </c>
    </row>
    <row r="47">
      <c r="A47" t="inlineStr">
        <is>
          <t>Particles</t>
        </is>
      </c>
      <c r="B47">
        <f>HYPERLINK("https://resources.allsetlearning.com/chinese/grammar/ASGQGV3P","Expressing experiences with 'guo'")</f>
        <v/>
      </c>
      <c r="C47" t="inlineStr">
        <is>
          <t>Verb + 过</t>
        </is>
      </c>
      <c r="D47" t="inlineStr">
        <is>
          <t xml:space="preserve">我 去 过 中国 。
</t>
        </is>
      </c>
    </row>
    <row r="48">
      <c r="A48" t="inlineStr">
        <is>
          <t>Particles</t>
        </is>
      </c>
      <c r="B48">
        <f>HYPERLINK("https://resources.allsetlearning.com/chinese/grammar/ASGFR96B","Expressing 'not anymore' with 'le'")</f>
        <v/>
      </c>
      <c r="C48" t="inlineStr">
        <is>
          <t>不 / 没(有) + Verb Phrase + 了</t>
        </is>
      </c>
      <c r="D48" t="inlineStr">
        <is>
          <t xml:space="preserve">我 不 想 吃 了 。
</t>
        </is>
      </c>
    </row>
    <row r="49">
      <c r="A49" t="inlineStr">
        <is>
          <t>Particles</t>
        </is>
      </c>
      <c r="B49">
        <f>HYPERLINK("https://resources.allsetlearning.com/chinese/grammar/ASGE5Q4J","Expressing 'now' with 'le'")</f>
        <v/>
      </c>
      <c r="C49" t="inlineStr">
        <is>
          <t>New Situation + 了</t>
        </is>
      </c>
      <c r="D49" t="inlineStr">
        <is>
          <t xml:space="preserve">吃饭 了！
</t>
        </is>
      </c>
    </row>
    <row r="50">
      <c r="A50" t="inlineStr">
        <is>
          <t>Particles</t>
        </is>
      </c>
      <c r="B50">
        <f>HYPERLINK("https://resources.allsetlearning.com/chinese/grammar/ASGC8CB8","Modal particle 'ne'")</f>
        <v/>
      </c>
      <c r="C50" t="inlineStr">
        <is>
          <t>⋯⋯呢 ?</t>
        </is>
      </c>
      <c r="D50" t="inlineStr">
        <is>
          <t xml:space="preserve">我 不 要 回家 。还 早 呢 ！
</t>
        </is>
      </c>
    </row>
    <row r="51">
      <c r="A51" t="inlineStr">
        <is>
          <t>Particles</t>
        </is>
      </c>
      <c r="B51">
        <f>HYPERLINK("https://resources.allsetlearning.com/chinese/grammar/ASGW66JM","Sentence-final interjection 'a'")</f>
        <v/>
      </c>
      <c r="C51" t="inlineStr">
        <is>
          <t>⋯⋯啊</t>
        </is>
      </c>
      <c r="D51" t="inlineStr">
        <is>
          <t xml:space="preserve">是 啊！谁 啊？
</t>
        </is>
      </c>
    </row>
    <row r="52">
      <c r="A52" t="inlineStr">
        <is>
          <t>Particles</t>
        </is>
      </c>
      <c r="B52">
        <f>HYPERLINK("https://resources.allsetlearning.com/chinese/grammar/ASGDHC1H","Softening speech with 'ba'")</f>
        <v/>
      </c>
      <c r="C52" t="inlineStr">
        <is>
          <t>⋯⋯吧</t>
        </is>
      </c>
      <c r="D52" t="inlineStr">
        <is>
          <t xml:space="preserve">这样 不 太 好 吧。
</t>
        </is>
      </c>
    </row>
    <row r="53">
      <c r="A53" t="inlineStr">
        <is>
          <t>Particles</t>
        </is>
      </c>
      <c r="B53">
        <f>HYPERLINK("https://resources.allsetlearning.com/chinese/grammar/ASG5MOMM","Structural particle 'de'")</f>
        <v/>
      </c>
      <c r="C53" t="inlineStr">
        <is>
          <t>的 / 得 / 地</t>
        </is>
      </c>
      <c r="D53" t="inlineStr">
        <is>
          <t xml:space="preserve">红色的车，跑得很快，慢慢地走
</t>
        </is>
      </c>
    </row>
    <row r="54">
      <c r="A54" t="inlineStr">
        <is>
          <t>Particles</t>
        </is>
      </c>
      <c r="B54">
        <f>HYPERLINK("https://resources.allsetlearning.com/chinese/grammar/ASGP69JD","Using 'guo' with 'le'")</f>
        <v/>
      </c>
      <c r="C54" t="inlineStr">
        <is>
          <t>Verb + 过 + 了</t>
        </is>
      </c>
      <c r="D54" t="inlineStr">
        <is>
          <t xml:space="preserve">她 吃 过 了 。
</t>
        </is>
      </c>
    </row>
    <row r="55">
      <c r="A55" t="inlineStr">
        <is>
          <t>Prepositions</t>
        </is>
      </c>
      <c r="B55">
        <f>HYPERLINK("https://resources.allsetlearning.com/chinese/grammar/ASG8SI2K","Basic comparisons with 'bi'")</f>
        <v/>
      </c>
      <c r="C55" t="inlineStr">
        <is>
          <t>Noun 1 + 比 + Noun 2 + Adj.</t>
        </is>
      </c>
      <c r="D55" t="inlineStr">
        <is>
          <t xml:space="preserve">你 比 我 胖 。
</t>
        </is>
      </c>
    </row>
    <row r="56">
      <c r="A56" t="inlineStr">
        <is>
          <t>Prepositions</t>
        </is>
      </c>
      <c r="B56">
        <f>HYPERLINK("https://resources.allsetlearning.com/chinese/grammar/ASGGGIW8","Expressing 'from… to…' with 'cong… dao…'")</f>
        <v/>
      </c>
      <c r="C56" t="inlineStr">
        <is>
          <t>从⋯⋯到⋯⋯</t>
        </is>
      </c>
      <c r="D56" t="inlineStr">
        <is>
          <t xml:space="preserve">从1 号 到 5 号 我 在 上海。
</t>
        </is>
      </c>
    </row>
    <row r="57">
      <c r="A57" t="inlineStr">
        <is>
          <t>Verbs</t>
        </is>
      </c>
      <c r="B57">
        <f>HYPERLINK("https://resources.allsetlearning.com/chinese/grammar/ASGEAH5M","Basic comparisons with 'meiyou'")</f>
        <v/>
      </c>
      <c r="C57" t="inlineStr">
        <is>
          <t>Noun 1 + 没(有) + Noun 2 + Adj.</t>
        </is>
      </c>
      <c r="D57" t="inlineStr">
        <is>
          <t xml:space="preserve">你 没有 我 胖 。
</t>
        </is>
      </c>
    </row>
    <row r="58">
      <c r="A58" t="inlineStr">
        <is>
          <t>Verbs</t>
        </is>
      </c>
      <c r="B58">
        <f>HYPERLINK("https://resources.allsetlearning.com/chinese/grammar/ASGRBKSL","Directional verbs 'lai' and 'qu'")</f>
        <v/>
      </c>
      <c r="C58" t="inlineStr">
        <is>
          <t>来 / 去 + Place</t>
        </is>
      </c>
      <c r="D58" t="inlineStr">
        <is>
          <t xml:space="preserve">我 来 上海 一 年 了。
</t>
        </is>
      </c>
    </row>
    <row r="59">
      <c r="A59" t="inlineStr">
        <is>
          <t>Verbs</t>
        </is>
      </c>
      <c r="B59">
        <f>HYPERLINK("https://resources.allsetlearning.com/chinese/grammar/ASG25C48","Polite requests with 'qing'")</f>
        <v/>
      </c>
      <c r="C59" t="inlineStr">
        <is>
          <t>请 + Verb</t>
        </is>
      </c>
      <c r="D59" t="inlineStr">
        <is>
          <t xml:space="preserve">请 坐 。
</t>
        </is>
      </c>
    </row>
    <row r="60">
      <c r="A60" t="inlineStr">
        <is>
          <t>Auxiliary verbs</t>
        </is>
      </c>
      <c r="B60">
        <f>HYPERLINK("https://resources.allsetlearning.com/chinese/grammar/ASG95AL1","Auxiliary verb 'yao' and its multiple meanings")</f>
        <v/>
      </c>
      <c r="C60" t="inlineStr">
        <is>
          <t>要 + Noun / 要 + Verb</t>
        </is>
      </c>
      <c r="D60" t="inlineStr">
        <is>
          <t xml:space="preserve">我 要 一 杯 水。
</t>
        </is>
      </c>
    </row>
    <row r="61">
      <c r="A61" t="inlineStr">
        <is>
          <t>Auxiliary verbs</t>
        </is>
      </c>
      <c r="B61">
        <f>HYPERLINK("https://resources.allsetlearning.com/chinese/grammar/ASGV01X9","Expressing 'should' with 'yinggai'")</f>
        <v/>
      </c>
      <c r="C61" t="inlineStr">
        <is>
          <t>应该 / 该 + Verb</t>
        </is>
      </c>
      <c r="D61" t="inlineStr">
        <is>
          <t xml:space="preserve">你 应该 工作。
</t>
        </is>
      </c>
    </row>
    <row r="62">
      <c r="A62" t="inlineStr">
        <is>
          <t>Auxiliary verbs</t>
        </is>
      </c>
      <c r="B62">
        <f>HYPERLINK("https://resources.allsetlearning.com/chinese/grammar/ASGW9737","Expressing 'will' with 'hui'")</f>
        <v/>
      </c>
      <c r="C62" t="inlineStr">
        <is>
          <t>会 + Verb</t>
        </is>
      </c>
      <c r="D62" t="inlineStr">
        <is>
          <t xml:space="preserve">明天 你 会 来 吗？
</t>
        </is>
      </c>
    </row>
    <row r="63">
      <c r="A63" t="inlineStr">
        <is>
          <t>Auxiliary verbs</t>
        </is>
      </c>
      <c r="B63">
        <f>HYPERLINK("https://resources.allsetlearning.com/chinese/grammar/ASGT97VF","Expressing 'would like to' with 'xiang'")</f>
        <v/>
      </c>
      <c r="C63" t="inlineStr">
        <is>
          <t>想 + Verb</t>
        </is>
      </c>
      <c r="D63" t="inlineStr">
        <is>
          <t xml:space="preserve">我 想 去。
</t>
        </is>
      </c>
    </row>
    <row r="64">
      <c r="A64" t="inlineStr">
        <is>
          <t>Verb phrases</t>
        </is>
      </c>
      <c r="B64">
        <f>HYPERLINK("https://resources.allsetlearning.com/chinese/grammar/ASGPRGAX","Actions in a row")</f>
        <v/>
      </c>
      <c r="C64" t="inlineStr">
        <is>
          <t>(Verb Phrase 1) + (Verb Phrase 2)</t>
        </is>
      </c>
      <c r="D64" t="inlineStr">
        <is>
          <t xml:space="preserve">我们 去 咖啡店 喝 咖啡 吧。
</t>
        </is>
      </c>
    </row>
    <row r="65">
      <c r="A65" t="inlineStr">
        <is>
          <t>Verb phrases</t>
        </is>
      </c>
      <c r="B65">
        <f>HYPERLINK("https://resources.allsetlearning.com/chinese/grammar/ASG35T4H","Expressing 'difficult' with 'nan'")</f>
        <v/>
      </c>
      <c r="C65" t="inlineStr">
        <is>
          <t>难 + Verb</t>
        </is>
      </c>
      <c r="D65" t="inlineStr">
        <is>
          <t xml:space="preserve">难 做。难 买。
</t>
        </is>
      </c>
    </row>
    <row r="66">
      <c r="A66" t="inlineStr">
        <is>
          <t>Verb phrases</t>
        </is>
      </c>
      <c r="B66">
        <f>HYPERLINK("https://resources.allsetlearning.com/chinese/grammar/ASGJ36VN","Expressing duration with 'le'")</f>
        <v/>
      </c>
      <c r="C66" t="inlineStr">
        <is>
          <t>Verb + 了 + Duration</t>
        </is>
      </c>
      <c r="D66" t="inlineStr">
        <is>
          <t xml:space="preserve">他 在 北京 住 了 两 年。
</t>
        </is>
      </c>
    </row>
    <row r="67">
      <c r="A67" t="inlineStr">
        <is>
          <t>Verb phrases</t>
        </is>
      </c>
      <c r="B67">
        <f>HYPERLINK("https://resources.allsetlearning.com/chinese/grammar/ASG8NM5E","Expressing 'never' with 'conglai'")</f>
        <v/>
      </c>
      <c r="C67" t="inlineStr">
        <is>
          <t>从来 + 不 / 没(有) + Verb</t>
        </is>
      </c>
      <c r="D67" t="inlineStr">
        <is>
          <t xml:space="preserve">她 从来 不 喝酒。我 从来 没有 去 过 美国。
</t>
        </is>
      </c>
    </row>
    <row r="68">
      <c r="A68" t="inlineStr">
        <is>
          <t>Verb phrases</t>
        </is>
      </c>
      <c r="B68">
        <f>HYPERLINK("https://resources.allsetlearning.com/chinese/grammar/ASG69RR8","Expressing ongoing duration with double 'le'")</f>
        <v/>
      </c>
      <c r="C68" t="inlineStr">
        <is>
          <t>Verb + 了 + Duration + 了</t>
        </is>
      </c>
      <c r="D68" t="inlineStr">
        <is>
          <t xml:space="preserve">他 在 北京 住 了 两 年 了。
</t>
        </is>
      </c>
    </row>
    <row r="69">
      <c r="A69" t="inlineStr">
        <is>
          <t>Verb phrases</t>
        </is>
      </c>
      <c r="B69">
        <f>HYPERLINK("https://resources.allsetlearning.com/chinese/grammar/ASGNVE15","Expressing 'together' with 'yiqi'")</f>
        <v/>
      </c>
      <c r="C69" t="inlineStr">
        <is>
          <t>一起 + Verb</t>
        </is>
      </c>
      <c r="D69" t="inlineStr">
        <is>
          <t xml:space="preserve">我们 一起 去 吧！要 不 要 一起 吃饭？
</t>
        </is>
      </c>
    </row>
    <row r="70">
      <c r="A70" t="inlineStr">
        <is>
          <t>Verb phrases</t>
        </is>
      </c>
      <c r="B70">
        <f>HYPERLINK("https://resources.allsetlearning.com/chinese/grammar/ASGI2KHC","Inability with 'mei banfa'")</f>
        <v/>
      </c>
      <c r="C70" t="inlineStr">
        <is>
          <t>没办法 + Verb</t>
        </is>
      </c>
      <c r="D70" t="inlineStr">
        <is>
          <t xml:space="preserve">我 没 办法 帮 你。
</t>
        </is>
      </c>
    </row>
    <row r="71">
      <c r="A71" t="inlineStr">
        <is>
          <t>Verb phrases</t>
        </is>
      </c>
      <c r="B71">
        <f>HYPERLINK("https://resources.allsetlearning.com/chinese/grammar/ASGX0Z0N","Indicating location with 'zai' before verbs")</f>
        <v/>
      </c>
      <c r="C71" t="inlineStr">
        <is>
          <t>Subj. + 在 + Place + Verb</t>
        </is>
      </c>
      <c r="D71" t="inlineStr">
        <is>
          <t xml:space="preserve">我 在 上海 工作。
</t>
        </is>
      </c>
    </row>
    <row r="72">
      <c r="A72" t="inlineStr">
        <is>
          <t>Verb phrases</t>
        </is>
      </c>
      <c r="B72">
        <f>HYPERLINK("https://resources.allsetlearning.com/chinese/grammar/ASGYC77J","Reduplication of verbs")</f>
        <v/>
      </c>
      <c r="C72" t="inlineStr">
        <is>
          <t>Verb + Verb</t>
        </is>
      </c>
      <c r="D72" t="inlineStr">
        <is>
          <t xml:space="preserve">你 看看。
</t>
        </is>
      </c>
    </row>
    <row r="73">
      <c r="A73" t="inlineStr">
        <is>
          <t>Verb phrases</t>
        </is>
      </c>
      <c r="B73">
        <f>HYPERLINK("https://resources.allsetlearning.com/chinese/grammar/ASG90DXK","Special cases of 'zai' following verbs")</f>
        <v/>
      </c>
      <c r="C73" t="inlineStr">
        <is>
          <t>Verb + 在 + Place</t>
        </is>
      </c>
      <c r="D73" t="inlineStr">
        <is>
          <t xml:space="preserve">我 住 在 北京。放 在 这里。
</t>
        </is>
      </c>
    </row>
    <row r="74">
      <c r="A74" t="inlineStr">
        <is>
          <t>Verb phrases</t>
        </is>
      </c>
      <c r="B74">
        <f>HYPERLINK("https://resources.allsetlearning.com/chinese/grammar/ASGID0E8","Special verbs with 'hen'")</f>
        <v/>
      </c>
      <c r="C74" t="inlineStr">
        <is>
          <t>很 + Verb</t>
        </is>
      </c>
      <c r="D74" t="inlineStr">
        <is>
          <t xml:space="preserve">我 很 喜欢 他。
</t>
        </is>
      </c>
    </row>
    <row r="75">
      <c r="A75" t="inlineStr">
        <is>
          <t>Verb phrases</t>
        </is>
      </c>
      <c r="B75">
        <f>HYPERLINK("https://resources.allsetlearning.com/chinese/grammar/ASGLFX54","Using 'dao' to mean 'to go to'")</f>
        <v/>
      </c>
      <c r="C75" t="inlineStr">
        <is>
          <t>到 + Place</t>
        </is>
      </c>
      <c r="D75" t="inlineStr">
        <is>
          <t xml:space="preserve">我 到 上海。
</t>
        </is>
      </c>
    </row>
    <row r="76">
      <c r="A76" t="inlineStr">
        <is>
          <t>Verb phrases</t>
        </is>
      </c>
      <c r="B76">
        <f>HYPERLINK("https://resources.allsetlearning.com/chinese/grammar/ASGJQU93","Using 'hao' to mean 'easy'")</f>
        <v/>
      </c>
      <c r="C76" t="inlineStr">
        <is>
          <t>好 + Verb</t>
        </is>
      </c>
      <c r="D76" t="inlineStr">
        <is>
          <t xml:space="preserve">好 做。好 买。
</t>
        </is>
      </c>
    </row>
    <row r="77">
      <c r="A77" t="inlineStr">
        <is>
          <t>Verb phrases</t>
        </is>
      </c>
      <c r="B77">
        <f>HYPERLINK("https://resources.allsetlearning.com/chinese/grammar/ASGWCESP","Verbing briefly with 'yixia'")</f>
        <v/>
      </c>
      <c r="C77" t="inlineStr">
        <is>
          <t>Verb + 一下</t>
        </is>
      </c>
      <c r="D77" t="inlineStr">
        <is>
          <t xml:space="preserve">你 看 一下 。
</t>
        </is>
      </c>
    </row>
    <row r="78">
      <c r="A78" t="inlineStr">
        <is>
          <t>Verb phrases</t>
        </is>
      </c>
      <c r="B78">
        <f>HYPERLINK("https://resources.allsetlearning.com/chinese/grammar/ASGI2OAG","Verbs that take double objects")</f>
        <v/>
      </c>
      <c r="C78" t="inlineStr">
        <is>
          <t>Subj. + Verb + Indirect Obj. + Direct Obj.</t>
        </is>
      </c>
      <c r="D78" t="inlineStr">
        <is>
          <t xml:space="preserve">我 问 了 老师 一 个 问题。
</t>
        </is>
      </c>
    </row>
    <row r="79">
      <c r="A79" t="inlineStr">
        <is>
          <t>Complements</t>
        </is>
      </c>
      <c r="B79">
        <f>HYPERLINK("https://resources.allsetlearning.com/chinese/grammar/ASG8R2V8","Potential complement '-bu dong' for not understanding")</f>
        <v/>
      </c>
      <c r="C79" t="inlineStr">
        <is>
          <t>Verb + 不懂</t>
        </is>
      </c>
      <c r="D79" t="inlineStr">
        <is>
          <t xml:space="preserve">我 听不懂 。
</t>
        </is>
      </c>
    </row>
    <row r="80">
      <c r="A80" t="inlineStr">
        <is>
          <t>Complements</t>
        </is>
      </c>
      <c r="B80">
        <f>HYPERLINK("https://resources.allsetlearning.com/chinese/grammar/ASGWNGEP","Result complements '-dao' and '-jian'")</f>
        <v/>
      </c>
      <c r="C80" t="inlineStr">
        <is>
          <t>Verb + 到 / 见</t>
        </is>
      </c>
      <c r="D80" t="inlineStr">
        <is>
          <t xml:space="preserve">听 到 了 吗 ？
</t>
        </is>
      </c>
    </row>
    <row r="81">
      <c r="A81" t="inlineStr">
        <is>
          <t>Complements</t>
        </is>
      </c>
      <c r="B81">
        <f>HYPERLINK("https://resources.allsetlearning.com/chinese/grammar/ASGNQUC1","Result complement '-wan' for finishing")</f>
        <v/>
      </c>
      <c r="C81" t="inlineStr">
        <is>
          <t>Verb + 完 (+ 了)</t>
        </is>
      </c>
      <c r="D81" t="inlineStr">
        <is>
          <t xml:space="preserve">我 说 完 了。
</t>
        </is>
      </c>
    </row>
    <row r="82">
      <c r="A82" t="inlineStr">
        <is>
          <t>Noun Phrases</t>
        </is>
      </c>
      <c r="B82">
        <f>HYPERLINK("https://resources.allsetlearning.com/chinese/grammar/ASGWVZ0T","Expressing 'some' with 'yixie'")</f>
        <v/>
      </c>
      <c r="C82" t="inlineStr">
        <is>
          <t>一些 + Noun</t>
        </is>
      </c>
      <c r="D82" t="inlineStr">
        <is>
          <t xml:space="preserve">这里 有 一些 咖啡。
</t>
        </is>
      </c>
    </row>
    <row r="83">
      <c r="A83" t="inlineStr">
        <is>
          <t>Noun Phrases</t>
        </is>
      </c>
      <c r="B83">
        <f>HYPERLINK("https://resources.allsetlearning.com/chinese/grammar/ASG4NDHB","Using 'youde' to mean 'some'")</f>
        <v/>
      </c>
      <c r="C83" t="inlineStr">
        <is>
          <t>有的 + Noun</t>
        </is>
      </c>
      <c r="D83" t="inlineStr">
        <is>
          <t xml:space="preserve">派对的时候，有的人在喝酒，有的人在跳舞，还有的人在聊天。
</t>
        </is>
      </c>
    </row>
    <row r="84">
      <c r="A84" t="inlineStr">
        <is>
          <t>Numbers and Measure Words</t>
        </is>
      </c>
      <c r="B84">
        <f>HYPERLINK("https://resources.allsetlearning.com/chinese/grammar/ASGL6JOE","Counting money")</f>
        <v/>
      </c>
      <c r="C84" t="inlineStr">
        <is>
          <t>Number + 块 / 元 (+ Number + 毛 / 角) (+ 钱)</t>
        </is>
      </c>
      <c r="D84" t="inlineStr">
        <is>
          <t xml:space="preserve">给 你 五 块 三 毛。
</t>
        </is>
      </c>
    </row>
    <row r="85">
      <c r="A85" t="inlineStr">
        <is>
          <t>Numbers and Measure Words</t>
        </is>
      </c>
      <c r="B85">
        <f>HYPERLINK("https://resources.allsetlearning.com/chinese/grammar/ASGB6L4M","Expressing 'every' with 'mei'")</f>
        <v/>
      </c>
      <c r="C85" t="inlineStr">
        <is>
          <t>每 + Measure Word (+ Noun)</t>
        </is>
      </c>
      <c r="D85" t="inlineStr">
        <is>
          <t xml:space="preserve">每 个 人。每 天。
</t>
        </is>
      </c>
    </row>
    <row r="86">
      <c r="A86" t="inlineStr">
        <is>
          <t>Numbers and Measure Words</t>
        </is>
      </c>
      <c r="B86">
        <f>HYPERLINK("https://resources.allsetlearning.com/chinese/grammar/ASGAC1P9","Expressing 'half' with 'ban'")</f>
        <v/>
      </c>
      <c r="C86" t="inlineStr">
        <is>
          <t>Number + Measure Word + 半 + Noun</t>
        </is>
      </c>
      <c r="D86" t="inlineStr">
        <is>
          <t xml:space="preserve">三 个 半 小时
</t>
        </is>
      </c>
    </row>
    <row r="87">
      <c r="A87" t="inlineStr">
        <is>
          <t>Numbers and Measure Words</t>
        </is>
      </c>
      <c r="B87">
        <f>HYPERLINK("https://resources.allsetlearning.com/chinese/grammar/ASG64BTE","Measure words for counting")</f>
        <v/>
      </c>
      <c r="C87" t="inlineStr">
        <is>
          <t>Number + Measure Word + Noun</t>
        </is>
      </c>
      <c r="D87" t="inlineStr">
        <is>
          <t xml:space="preserve">一 个 人。一 杯 水。
</t>
        </is>
      </c>
    </row>
    <row r="88">
      <c r="A88" t="inlineStr">
        <is>
          <t>Numbers and Measure Words</t>
        </is>
      </c>
      <c r="B88">
        <f>HYPERLINK("https://resources.allsetlearning.com/chinese/grammar/ASGL9KQM","Measure words in quantity questions")</f>
        <v/>
      </c>
      <c r="C88" t="inlineStr">
        <is>
          <t>几 + Measure Word (+ Noun) ?</t>
        </is>
      </c>
      <c r="D88" t="inlineStr">
        <is>
          <t xml:space="preserve">几 个 人？
</t>
        </is>
      </c>
    </row>
    <row r="89">
      <c r="A89" t="inlineStr">
        <is>
          <t>Numbers and Measure Words</t>
        </is>
      </c>
      <c r="B89">
        <f>HYPERLINK("https://resources.allsetlearning.com/chinese/grammar/ASGZC42B","Measure words with 'this' and 'that'")</f>
        <v/>
      </c>
      <c r="C89" t="inlineStr">
        <is>
          <t>这 / 那 + Measure Word (+ Noun)</t>
        </is>
      </c>
      <c r="D89" t="inlineStr">
        <is>
          <t xml:space="preserve">那 个 人。这 杯 水。
</t>
        </is>
      </c>
    </row>
    <row r="90">
      <c r="A90" t="inlineStr">
        <is>
          <t>Numbers and Measure Words</t>
        </is>
      </c>
      <c r="B90">
        <f>HYPERLINK("https://resources.allsetlearning.com/chinese/grammar/ASGK904U","Ordinal numbers with 'di'")</f>
        <v/>
      </c>
      <c r="C90" t="inlineStr">
        <is>
          <t>第 + Number (+ Measure Word)</t>
        </is>
      </c>
      <c r="D90" t="inlineStr">
        <is>
          <t xml:space="preserve">你 是 我 的 第 一 个 朋友。
</t>
        </is>
      </c>
    </row>
    <row r="91">
      <c r="A91" t="inlineStr">
        <is>
          <t>Question Forms</t>
        </is>
      </c>
      <c r="B91">
        <f>HYPERLINK("https://resources.allsetlearning.com/chinese/grammar/ASGC701A","Asking how something is with 'zenmeyang'")</f>
        <v/>
      </c>
      <c r="C91" t="inlineStr">
        <is>
          <t>⋯⋯怎么样？</t>
        </is>
      </c>
      <c r="D91" t="inlineStr">
        <is>
          <t xml:space="preserve">你 最近 怎么样 ？
</t>
        </is>
      </c>
    </row>
    <row r="92">
      <c r="A92" t="inlineStr">
        <is>
          <t>Question Forms</t>
        </is>
      </c>
      <c r="B92">
        <f>HYPERLINK("https://resources.allsetlearning.com/chinese/grammar/ASGD7NS3","Asking why with 'zenme'")</f>
        <v/>
      </c>
      <c r="C92" t="inlineStr">
        <is>
          <t>怎么⋯⋯？</t>
        </is>
      </c>
      <c r="D92" t="inlineStr">
        <is>
          <t xml:space="preserve">你 怎么 没 来？
</t>
        </is>
      </c>
    </row>
    <row r="93">
      <c r="A93" t="inlineStr">
        <is>
          <t>Question Forms</t>
        </is>
      </c>
      <c r="B93">
        <f>HYPERLINK("https://resources.allsetlearning.com/chinese/grammar/ASGYKDNF","Questions with 'le ma'")</f>
        <v/>
      </c>
      <c r="C93" t="inlineStr">
        <is>
          <t>Verb + 了 + 吗？</t>
        </is>
      </c>
      <c r="D93" t="inlineStr">
        <is>
          <t xml:space="preserve">你 吃饭 了 吗 ？
</t>
        </is>
      </c>
    </row>
    <row r="94">
      <c r="A94" t="inlineStr">
        <is>
          <t>Sentence Patterns</t>
        </is>
      </c>
      <c r="B94">
        <f>HYPERLINK("https://resources.allsetlearning.com/chinese/grammar/ASGTDUJO","Cause and effect with 'yinwei' and 'suoyi'")</f>
        <v/>
      </c>
      <c r="C94" t="inlineStr">
        <is>
          <t>因为⋯⋯ 所以⋯⋯</t>
        </is>
      </c>
      <c r="D94" t="inlineStr">
        <is>
          <t xml:space="preserve">因为 饿 了，所以 吃饭。
</t>
        </is>
      </c>
    </row>
    <row r="95">
      <c r="A95" t="inlineStr">
        <is>
          <t>Sentence Patterns</t>
        </is>
      </c>
      <c r="B95">
        <f>HYPERLINK("https://resources.allsetlearning.com/chinese/grammar/ASGNGEU8","Expressing 'about to happen' with 'le'")</f>
        <v/>
      </c>
      <c r="C95" t="inlineStr">
        <is>
          <t>快 + Verb / Adj. + 了</t>
        </is>
      </c>
      <c r="D95" t="inlineStr">
        <is>
          <t xml:space="preserve">快 下雨 了 。
</t>
        </is>
      </c>
    </row>
    <row r="96">
      <c r="A96" t="inlineStr">
        <is>
          <t>Sentence Patterns</t>
        </is>
      </c>
      <c r="B96">
        <f>HYPERLINK("https://resources.allsetlearning.com/chinese/grammar/ASGAQV6C","Expressing 'everything' with 'shenme dou'")</f>
        <v/>
      </c>
      <c r="C96" t="inlineStr">
        <is>
          <t>什么 + 都 / 也⋯⋯</t>
        </is>
      </c>
      <c r="D96" t="inlineStr">
        <is>
          <t xml:space="preserve">爸爸 什么 都 知道。
</t>
        </is>
      </c>
    </row>
    <row r="97">
      <c r="A97" t="inlineStr">
        <is>
          <t>Sentence Patterns</t>
        </is>
      </c>
      <c r="B97">
        <f>HYPERLINK("https://resources.allsetlearning.com/chinese/grammar/ASGFBWZL","Expressing location with 'zai... shang / xia / li'")</f>
        <v/>
      </c>
      <c r="C97" t="inlineStr">
        <is>
          <t>在 + Place + 上 / 下 / 里 / 旁边</t>
        </is>
      </c>
      <c r="D97" t="inlineStr">
        <is>
          <t xml:space="preserve">你 的 手机 在 桌子 上。
</t>
        </is>
      </c>
    </row>
    <row r="98">
      <c r="A98" t="inlineStr">
        <is>
          <t>Sentence Patterns</t>
        </is>
      </c>
      <c r="B98">
        <f>HYPERLINK("https://resources.allsetlearning.com/chinese/grammar/ASGZ8OIF","Expressing 'stop doing' with 'bie… le'")</f>
        <v/>
      </c>
      <c r="C98" t="inlineStr">
        <is>
          <t>别 + Verb + 了</t>
        </is>
      </c>
      <c r="D98" t="inlineStr">
        <is>
          <t xml:space="preserve">别 哭 了，烦 死了 。
</t>
        </is>
      </c>
    </row>
    <row r="99">
      <c r="A99" t="inlineStr">
        <is>
          <t>Adverbs</t>
        </is>
      </c>
      <c r="B99">
        <f>HYPERLINK("https://resources.allsetlearning.com/chinese/grammar/ASGRJ1BI","Comparing 'bu' and 'mei'")</f>
        <v/>
      </c>
      <c r="C99" t="inlineStr">
        <is>
          <t>不 vs 没</t>
        </is>
      </c>
      <c r="D99" t="inlineStr">
        <is>
          <t xml:space="preserve">我 今天 晚上 不 吃饭。昨天 晚上 我 没 吃饭。
</t>
        </is>
      </c>
    </row>
    <row r="100">
      <c r="A100" t="inlineStr">
        <is>
          <t>Auxiliary verbs</t>
        </is>
      </c>
      <c r="B100">
        <f>HYPERLINK("https://resources.allsetlearning.com/chinese/grammar/ASGD88UO","Comparing 'yao' and 'xiang'")</f>
        <v/>
      </c>
      <c r="C100" t="inlineStr">
        <is>
          <t>要 vs 想</t>
        </is>
      </c>
      <c r="D100" t="inlineStr">
        <is>
          <t xml:space="preserve">我 要 一 杯 水 。 我 想 你 。
</t>
        </is>
      </c>
    </row>
  </sheetData>
  <autoFilter ref="A1:D100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4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2" min="2" width="71"/>
    <col customWidth="1" max="3" min="3" width="42"/>
    <col customWidth="1" max="4" min="4" width="45"/>
  </cols>
  <sheetData>
    <row r="1">
      <c r="A1" s="1" t="inlineStr">
        <is>
          <t>Category</t>
        </is>
      </c>
      <c r="B1" s="1" t="inlineStr">
        <is>
          <t>Grammar Point (English)</t>
        </is>
      </c>
      <c r="C1" s="1" t="inlineStr">
        <is>
          <t>Pattern</t>
        </is>
      </c>
      <c r="D1" s="1" t="inlineStr">
        <is>
          <t xml:space="preserve">Examples
</t>
        </is>
      </c>
    </row>
    <row r="2">
      <c r="A2" t="inlineStr">
        <is>
          <t>Adjectives</t>
        </is>
      </c>
      <c r="B2">
        <f>HYPERLINK("https://resources.allsetlearning.com/chinese/grammar/ASGVME5V","Adjectives with '-ji le'")</f>
        <v/>
      </c>
      <c r="C2" t="inlineStr">
        <is>
          <t>Adj. + 极了</t>
        </is>
      </c>
      <c r="D2" t="inlineStr">
        <is>
          <t xml:space="preserve">这个 主意 好 极了 。
</t>
        </is>
      </c>
    </row>
    <row r="3">
      <c r="A3" t="inlineStr">
        <is>
          <t>Adjectives</t>
        </is>
      </c>
      <c r="B3">
        <f>HYPERLINK("https://resources.allsetlearning.com/chinese/grammar/ASGVYIZT","Expressing 'not very' with 'bu zenme'")</f>
        <v/>
      </c>
      <c r="C3" t="inlineStr">
        <is>
          <t>不怎么 + Adj.</t>
        </is>
      </c>
      <c r="D3" t="inlineStr">
        <is>
          <t xml:space="preserve">这里 的 菜 他 不怎么 好吃 ！
</t>
        </is>
      </c>
    </row>
    <row r="4">
      <c r="A4" t="inlineStr">
        <is>
          <t>Adjectives</t>
        </is>
      </c>
      <c r="B4">
        <f>HYPERLINK("https://resources.allsetlearning.com/chinese/grammar/ASGCPDSR","Indicating the whole with 'quan'")</f>
        <v/>
      </c>
      <c r="C4" t="inlineStr">
        <is>
          <t>全 + Noun</t>
        </is>
      </c>
      <c r="D4" t="inlineStr">
        <is>
          <t xml:space="preserve">我们 全 家 都 去 旅游 了。
</t>
        </is>
      </c>
    </row>
    <row r="5">
      <c r="A5" t="inlineStr">
        <is>
          <t>Adjectives</t>
        </is>
      </c>
      <c r="B5">
        <f>HYPERLINK("https://resources.allsetlearning.com/chinese/grammar/ASGDHE8S","Reduplication of adjectives")</f>
        <v/>
      </c>
      <c r="C5" t="inlineStr">
        <is>
          <t>Adj. + Adj.</t>
        </is>
      </c>
      <c r="D5" t="inlineStr">
        <is>
          <t xml:space="preserve">你 应该 慢慢 地 走。
</t>
        </is>
      </c>
    </row>
    <row r="6">
      <c r="A6" t="inlineStr">
        <is>
          <t>Adjectives</t>
        </is>
      </c>
      <c r="B6">
        <f>HYPERLINK("https://resources.allsetlearning.com/chinese/grammar/ASGMAFSX","Turning adjectives into adverbs")</f>
        <v/>
      </c>
      <c r="C6" t="inlineStr">
        <is>
          <t>Adj. + 地 + Verb</t>
        </is>
      </c>
      <c r="D6" t="inlineStr">
        <is>
          <t xml:space="preserve">你 要 认真 地 学习。
</t>
        </is>
      </c>
    </row>
    <row r="7">
      <c r="A7" t="inlineStr">
        <is>
          <t>Adverbs</t>
        </is>
      </c>
      <c r="B7">
        <f>HYPERLINK("https://resources.allsetlearning.com/chinese/grammar/ASGUD25J","Coincidence with 'zhenghao'")</f>
        <v/>
      </c>
      <c r="C7" t="inlineStr">
        <is>
          <t>Subj. + 正好 + Verb Phrase</t>
        </is>
      </c>
      <c r="D7" t="inlineStr">
        <is>
          <t xml:space="preserve">他 正好 问 了 我 想 问 的 问题 。
</t>
        </is>
      </c>
    </row>
    <row r="8">
      <c r="A8" t="inlineStr">
        <is>
          <t>Adverbs</t>
        </is>
      </c>
      <c r="B8">
        <f>HYPERLINK("https://resources.allsetlearning.com/chinese/grammar/ASGIRILI","Continuation with 'hai'")</f>
        <v/>
      </c>
      <c r="C8" t="inlineStr">
        <is>
          <t>Subj. + 还 + Verb Phrase / Adj.</t>
        </is>
      </c>
      <c r="D8" t="inlineStr">
        <is>
          <t xml:space="preserve">你 还在 看 书 ？
</t>
        </is>
      </c>
    </row>
    <row r="9">
      <c r="A9" t="inlineStr">
        <is>
          <t>Adverbs</t>
        </is>
      </c>
      <c r="B9">
        <f>HYPERLINK("https://resources.allsetlearning.com/chinese/grammar/ASGY21RK","Emphasis with 'jiushi'")</f>
        <v/>
      </c>
      <c r="C9" t="inlineStr">
        <is>
          <t>就是 + Verb</t>
        </is>
      </c>
      <c r="D9" t="inlineStr">
        <is>
          <t xml:space="preserve">我 父母 就是 不 让 我 一个人 去 。
</t>
        </is>
      </c>
    </row>
    <row r="10">
      <c r="A10" t="inlineStr">
        <is>
          <t>Adverbs</t>
        </is>
      </c>
      <c r="B10">
        <f>HYPERLINK("https://resources.allsetlearning.com/chinese/grammar/ASGD3C4S","Emphasizing negation with 'you'")</f>
        <v/>
      </c>
      <c r="C10" t="inlineStr">
        <is>
          <t>又 + 不 / 没 + Verb</t>
        </is>
      </c>
      <c r="D10" t="inlineStr">
        <is>
          <t xml:space="preserve">又 没 下雨 ，带 伞 干吗 ？
</t>
        </is>
      </c>
    </row>
    <row r="11">
      <c r="A11" t="inlineStr">
        <is>
          <t>Adverbs</t>
        </is>
      </c>
      <c r="B11">
        <f>HYPERLINK("https://resources.allsetlearning.com/chinese/grammar/ASG9B210","Expressing 'about to' with 'jiuyao'")</f>
        <v/>
      </c>
      <c r="C11" t="inlineStr">
        <is>
          <t>还有 + Time Period + 就要 + Verb Phrase + 了</t>
        </is>
      </c>
      <c r="D11" t="inlineStr">
        <is>
          <t xml:space="preserve">还有 五 天 就要 放假 了 。
</t>
        </is>
      </c>
    </row>
    <row r="12">
      <c r="A12" t="inlineStr">
        <is>
          <t>Adverbs</t>
        </is>
      </c>
      <c r="B12">
        <f>HYPERLINK("https://resources.allsetlearning.com/chinese/grammar/ASGIZQJ2","Expressing 'again' in the future with 'zai'")</f>
        <v/>
      </c>
      <c r="C12" t="inlineStr">
        <is>
          <t>再 + Verb</t>
        </is>
      </c>
      <c r="D12" t="inlineStr">
        <is>
          <t xml:space="preserve">我 下 次 再 来。
</t>
        </is>
      </c>
    </row>
    <row r="13">
      <c r="A13" t="inlineStr">
        <is>
          <t>Adverbs</t>
        </is>
      </c>
      <c r="B13">
        <f>HYPERLINK("https://resources.allsetlearning.com/chinese/grammar/ASGN1JR5","Expressing 'again' in the past with 'you'")</f>
        <v/>
      </c>
      <c r="C13" t="inlineStr">
        <is>
          <t>又 + Verb + 了</t>
        </is>
      </c>
      <c r="D13" t="inlineStr">
        <is>
          <t xml:space="preserve">你 又 迟到 了 。
</t>
        </is>
      </c>
    </row>
    <row r="14">
      <c r="A14" t="inlineStr">
        <is>
          <t>Adverbs</t>
        </is>
      </c>
      <c r="B14">
        <f>HYPERLINK("https://resources.allsetlearning.com/chinese/grammar/ASGTKXFR","Expressing 'all along' with 'yuanlai'")</f>
        <v/>
      </c>
      <c r="C14" t="inlineStr">
        <is>
          <t>Subj. + 原来 + Predicate</t>
        </is>
      </c>
      <c r="D14" t="inlineStr">
        <is>
          <t xml:space="preserve">原来 昨天 那个 人 是 你 啊 。
</t>
        </is>
      </c>
    </row>
    <row r="15">
      <c r="A15" t="inlineStr">
        <is>
          <t>Adverbs</t>
        </is>
      </c>
      <c r="B15">
        <f>HYPERLINK("https://resources.allsetlearning.com/chinese/grammar/ASG06EA8","Expressing 'all at once' with 'yixiazi'")</f>
        <v/>
      </c>
      <c r="C15" t="inlineStr">
        <is>
          <t>Subj. + 一下子 + Verb + 了</t>
        </is>
      </c>
      <c r="D15" t="inlineStr">
        <is>
          <t xml:space="preserve">天气 一下子 变 冷 了 。
</t>
        </is>
      </c>
    </row>
    <row r="16">
      <c r="A16" t="inlineStr">
        <is>
          <t>Adverbs</t>
        </is>
      </c>
      <c r="B16">
        <f>HYPERLINK("https://resources.allsetlearning.com/chinese/grammar/ASG6ESWW","Expressing 'almost' using 'chadian'")</f>
        <v/>
      </c>
      <c r="C16" t="inlineStr">
        <is>
          <t>Subj. + 差点 + Predicate</t>
        </is>
      </c>
      <c r="D16" t="inlineStr">
        <is>
          <t xml:space="preserve">我 今天 差点儿 迟到 了 。
</t>
        </is>
      </c>
    </row>
    <row r="17">
      <c r="A17" t="inlineStr">
        <is>
          <t>Adverbs</t>
        </is>
      </c>
      <c r="B17">
        <f>HYPERLINK("https://resources.allsetlearning.com/chinese/grammar/ASGT1CIR","Expressing 'already' with 'dou'")</f>
        <v/>
      </c>
      <c r="C17" t="inlineStr">
        <is>
          <t>都 + Time + 了</t>
        </is>
      </c>
      <c r="D17" t="inlineStr">
        <is>
          <t xml:space="preserve">都 九点 了 ，快点 起床 ！
</t>
        </is>
      </c>
    </row>
    <row r="18">
      <c r="A18" t="inlineStr">
        <is>
          <t>Adverbs</t>
        </is>
      </c>
      <c r="B18">
        <f>HYPERLINK("https://resources.allsetlearning.com/chinese/grammar/ASG8KUHG","Expressing 'always' with 'conglai'")</f>
        <v/>
      </c>
      <c r="C18" t="inlineStr">
        <is>
          <t>从来 + 都 (是) + Predicate</t>
        </is>
      </c>
      <c r="D18" t="inlineStr">
        <is>
          <t xml:space="preserve">我 从来 都 是 一个人，已经 习惯了。
</t>
        </is>
      </c>
    </row>
    <row r="19">
      <c r="A19" t="inlineStr">
        <is>
          <t>Adverbs</t>
        </is>
      </c>
      <c r="B19">
        <f>HYPERLINK("https://resources.allsetlearning.com/chinese/grammar/ASG6B21A","Expressing 'as a result' with 'jieguo'")</f>
        <v/>
      </c>
      <c r="C19" t="inlineStr">
        <is>
          <t>Reason / Condition ，结果 + Result</t>
        </is>
      </c>
      <c r="D19" t="inlineStr">
        <is>
          <t xml:space="preserve">他 没 好好 复习 ，结果 没 通过 考试。
</t>
        </is>
      </c>
    </row>
    <row r="20">
      <c r="A20" t="inlineStr">
        <is>
          <t>Adverbs</t>
        </is>
      </c>
      <c r="B20">
        <f>HYPERLINK("https://resources.allsetlearning.com/chinese/grammar/ASGSVF28","Expressing duration of inaction")</f>
        <v/>
      </c>
      <c r="C20" t="inlineStr">
        <is>
          <t>Duration + 没 + Verb + 了</t>
        </is>
      </c>
      <c r="D20" t="inlineStr">
        <is>
          <t xml:space="preserve">他 已经 一 个 星期 没 洗澡 了 。
</t>
        </is>
      </c>
    </row>
    <row r="21">
      <c r="A21" t="inlineStr">
        <is>
          <t>Adverbs</t>
        </is>
      </c>
      <c r="B21">
        <f>HYPERLINK("https://resources.allsetlearning.com/chinese/grammar/ASGF00B7","Expressing 'each other' with 'huxiang'")</f>
        <v/>
      </c>
      <c r="C21" t="inlineStr">
        <is>
          <t>互相 + Verb Phrase</t>
        </is>
      </c>
      <c r="D21" t="inlineStr">
        <is>
          <t xml:space="preserve">互相 帮助
</t>
        </is>
      </c>
    </row>
    <row r="22">
      <c r="A22" t="inlineStr">
        <is>
          <t>Adverbs</t>
        </is>
      </c>
      <c r="B22">
        <f>HYPERLINK("https://resources.allsetlearning.com/chinese/grammar/ASGKITRZ","Expressing earliness with 'jiu'")</f>
        <v/>
      </c>
      <c r="C22" t="inlineStr">
        <is>
          <t>Subj. + Time + 就 + Verb + 了</t>
        </is>
      </c>
      <c r="D22" t="inlineStr">
        <is>
          <t xml:space="preserve">我 昨晚 八 点 半 就 睡觉 了 。
</t>
        </is>
      </c>
    </row>
    <row r="23">
      <c r="A23" t="inlineStr">
        <is>
          <t>Adverbs</t>
        </is>
      </c>
      <c r="B23">
        <f>HYPERLINK("https://resources.allsetlearning.com/chinese/grammar/ASG49BE6","Expressing 'enough' with 'gou'")</f>
        <v/>
      </c>
      <c r="C23" t="inlineStr">
        <is>
          <t>Subj. + 够 + Predicate (+ 了)</t>
        </is>
      </c>
      <c r="D23" t="inlineStr">
        <is>
          <t xml:space="preserve">我们 买 了 很 多 菜 ，够 吃 了 。
</t>
        </is>
      </c>
    </row>
    <row r="24">
      <c r="A24" t="inlineStr">
        <is>
          <t>Adverbs</t>
        </is>
      </c>
      <c r="B24">
        <f>HYPERLINK("https://resources.allsetlearning.com/chinese/grammar/ASG700A5","Expressing 'finally' with 'zhongyu'")</f>
        <v/>
      </c>
      <c r="C24" t="inlineStr">
        <is>
          <t>Subj. + 终于 + Predicate + 了</t>
        </is>
      </c>
      <c r="D24" t="inlineStr">
        <is>
          <t xml:space="preserve">你 终于 到 了 。
</t>
        </is>
      </c>
    </row>
    <row r="25">
      <c r="A25" t="inlineStr">
        <is>
          <t>Adverbs</t>
        </is>
      </c>
      <c r="B25">
        <f>HYPERLINK("https://resources.allsetlearning.com/chinese/grammar/ASGWAR65","Expressing 'had better' with 'haishi'")</f>
        <v/>
      </c>
      <c r="C25" t="inlineStr">
        <is>
          <t>还是 + Verb</t>
        </is>
      </c>
      <c r="D25" t="inlineStr">
        <is>
          <t xml:space="preserve">我们 还是 先 吃饭 吧。
</t>
        </is>
      </c>
    </row>
    <row r="26">
      <c r="A26" t="inlineStr">
        <is>
          <t>Adverbs</t>
        </is>
      </c>
      <c r="B26">
        <f>HYPERLINK("https://resources.allsetlearning.com/chinese/grammar/ASG35CD7","Expressing 'had better' with 'zuihao'")</f>
        <v/>
      </c>
      <c r="C26" t="inlineStr">
        <is>
          <t>Subj. + 最好 + Predicate</t>
        </is>
      </c>
      <c r="D26" t="inlineStr">
        <is>
          <t xml:space="preserve">你 最好 先 休息 一下 。
</t>
        </is>
      </c>
    </row>
    <row r="27">
      <c r="A27" t="inlineStr">
        <is>
          <t>Adverbs</t>
        </is>
      </c>
      <c r="B27">
        <f>HYPERLINK("https://resources.allsetlearning.com/chinese/grammar/ASG1F4D1","Expressing 'in this way' with 'zheyang'")</f>
        <v/>
      </c>
      <c r="C27" t="inlineStr">
        <is>
          <t>Condition ，这样 + Result / Purpose</t>
        </is>
      </c>
      <c r="D27" t="inlineStr">
        <is>
          <t xml:space="preserve">这样 做 不 对 。
</t>
        </is>
      </c>
    </row>
    <row r="28">
      <c r="A28" t="inlineStr">
        <is>
          <t>Adverbs</t>
        </is>
      </c>
      <c r="B28">
        <f>HYPERLINK("https://resources.allsetlearning.com/chinese/grammar/ASG3WTCJ","Expressing lateness with 'cai'")</f>
        <v/>
      </c>
      <c r="C28" t="inlineStr">
        <is>
          <t>Subj. + Time + 才 + Verb</t>
        </is>
      </c>
      <c r="D28" t="inlineStr">
        <is>
          <t xml:space="preserve">他 二十五 岁 才 上 大学 。
</t>
        </is>
      </c>
    </row>
    <row r="29">
      <c r="A29" t="inlineStr">
        <is>
          <t>Adverbs</t>
        </is>
      </c>
      <c r="B29">
        <f>HYPERLINK("https://resources.allsetlearning.com/chinese/grammar/ASGBC7A0","Expressing 'one by one' with 'yi'")</f>
        <v/>
      </c>
      <c r="C29" t="inlineStr">
        <is>
          <t>一 + Measure Word + 一 + Measure Word</t>
        </is>
      </c>
      <c r="D29" t="inlineStr">
        <is>
          <t xml:space="preserve">宝宝 一 天 一 天 在 长大 。
</t>
        </is>
      </c>
    </row>
    <row r="30">
      <c r="A30" t="inlineStr">
        <is>
          <t>Adverbs</t>
        </is>
      </c>
      <c r="B30">
        <f>HYPERLINK("https://resources.allsetlearning.com/chinese/grammar/ASGPW8PP","Expressing 'small quantity' with 'jiu'")</f>
        <v/>
      </c>
      <c r="C30" t="inlineStr">
        <is>
          <t>就 + Subject + Predicate</t>
        </is>
      </c>
      <c r="D30" t="inlineStr">
        <is>
          <t xml:space="preserve">这 件 事 就 我 一 个 人 知道 。
</t>
        </is>
      </c>
    </row>
    <row r="31">
      <c r="A31" t="inlineStr">
        <is>
          <t>Adverbs</t>
        </is>
      </c>
      <c r="B31">
        <f>HYPERLINK("https://resources.allsetlearning.com/chinese/grammar/ASGLJM55","Sequencing with 'xian' and 'zai'")</f>
        <v/>
      </c>
      <c r="C31" t="inlineStr">
        <is>
          <t>先⋯⋯ ，再⋯⋯</t>
        </is>
      </c>
      <c r="D31" t="inlineStr">
        <is>
          <t xml:space="preserve">先 洗 手 ，再 吃饭 。
</t>
        </is>
      </c>
    </row>
    <row r="32">
      <c r="A32" t="inlineStr">
        <is>
          <t>Adverbs</t>
        </is>
      </c>
      <c r="B32">
        <f>HYPERLINK("https://resources.allsetlearning.com/chinese/grammar/ASGII66E","Using 'always' as a complaint with 'laoshi'")</f>
        <v/>
      </c>
      <c r="C32" t="inlineStr">
        <is>
          <t>Subj. + 老 (是 ) + Verb</t>
        </is>
      </c>
      <c r="D32" t="inlineStr">
        <is>
          <t xml:space="preserve">你 怎么 老是 加班 ？
</t>
        </is>
      </c>
    </row>
    <row r="33">
      <c r="A33" t="inlineStr">
        <is>
          <t>Adverbs</t>
        </is>
      </c>
      <c r="B33">
        <f>HYPERLINK("https://resources.allsetlearning.com/chinese/grammar/ASGYW5RS","Using 'cai' for small numbers")</f>
        <v/>
      </c>
      <c r="C33" t="inlineStr">
        <is>
          <t>才 + Number + Measure Word + Noun</t>
        </is>
      </c>
      <c r="D33" t="inlineStr">
        <is>
          <t xml:space="preserve">这 个 班 才 两 个 学生 。
</t>
        </is>
      </c>
    </row>
    <row r="34">
      <c r="A34" t="inlineStr">
        <is>
          <t>Adverbs</t>
        </is>
      </c>
      <c r="B34">
        <f>HYPERLINK("https://resources.allsetlearning.com/chinese/grammar/ASG8GSXY","Using 'ye' and 'dou' together")</f>
        <v/>
      </c>
      <c r="C34" t="inlineStr">
        <is>
          <t>也都 + Verb / Adj.</t>
        </is>
      </c>
      <c r="D34" t="inlineStr">
        <is>
          <t xml:space="preserve">他们 也 都 是 法国 人 。
</t>
        </is>
      </c>
    </row>
    <row r="35">
      <c r="A35" t="inlineStr">
        <is>
          <t>Adverbs with Adjectives</t>
        </is>
      </c>
      <c r="B35">
        <f>HYPERLINK("https://resources.allsetlearning.com/chinese/grammar/ASGNKKP6","Adjectives with 'name' and 'zheme'")</f>
        <v/>
      </c>
      <c r="C35" t="inlineStr">
        <is>
          <t>那么 / 这么 + Adj.</t>
        </is>
      </c>
      <c r="D35" t="inlineStr">
        <is>
          <t xml:space="preserve">你 怎么 那么 忙 ？
</t>
        </is>
      </c>
    </row>
    <row r="36">
      <c r="A36" t="inlineStr">
        <is>
          <t>Adverbs with Adjectives</t>
        </is>
      </c>
      <c r="B36">
        <f>HYPERLINK("https://resources.allsetlearning.com/chinese/grammar/ASGDF1F7","Expressing 'quite' with 'ting'")</f>
        <v/>
      </c>
      <c r="C36" t="inlineStr">
        <is>
          <t>挺 + Adj. + 的</t>
        </is>
      </c>
      <c r="D36" t="inlineStr">
        <is>
          <t xml:space="preserve">你 男朋友 挺 帅 的 。
</t>
        </is>
      </c>
    </row>
    <row r="37">
      <c r="A37" t="inlineStr">
        <is>
          <t>Adverbs with Adjectives</t>
        </is>
      </c>
      <c r="B37">
        <f>HYPERLINK("https://resources.allsetlearning.com/chinese/grammar/ASG72HKP","Expressing 'rather' with 'bijiao'")</f>
        <v/>
      </c>
      <c r="C37" t="inlineStr">
        <is>
          <t>Subj. + 比较 + Adj.</t>
        </is>
      </c>
      <c r="D37" t="inlineStr">
        <is>
          <t xml:space="preserve">这个 问题 比较 简单 。
</t>
        </is>
      </c>
    </row>
    <row r="38">
      <c r="A38" t="inlineStr">
        <is>
          <t>Auxiliary Words</t>
        </is>
      </c>
      <c r="B38">
        <f>HYPERLINK("https://resources.allsetlearning.com/chinese/grammar/ASGDIDAC","Ending a non-exhaustive list with 'shenme de'")</f>
        <v/>
      </c>
      <c r="C38" t="inlineStr">
        <is>
          <t>Noun 1, Noun 2 + 什么的</t>
        </is>
      </c>
      <c r="D38" t="inlineStr">
        <is>
          <t xml:space="preserve">明天 去 野餐 ，我们 要 不 要 买 一些 水果 ，零食 什么的 。
</t>
        </is>
      </c>
    </row>
    <row r="39">
      <c r="A39" t="inlineStr">
        <is>
          <t>Auxiliary Words</t>
        </is>
      </c>
      <c r="B39">
        <f>HYPERLINK("https://resources.allsetlearning.com/chinese/grammar/ASGPY23Z","Expressing 'stuff like that' with 'zhileide'")</f>
        <v/>
      </c>
      <c r="C39" t="inlineStr">
        <is>
          <t>像 ⋯⋯ 之类的 + Category</t>
        </is>
      </c>
      <c r="D39" t="inlineStr">
        <is>
          <t xml:space="preserve">你 喜欢《星球大战》之类的 电影 吗 ？
</t>
        </is>
      </c>
    </row>
    <row r="40">
      <c r="A40" t="inlineStr">
        <is>
          <t>Auxiliary Words</t>
        </is>
      </c>
      <c r="B40">
        <f>HYPERLINK("https://resources.allsetlearning.com/chinese/grammar/ASGF763H","Non-exhaustive lists with 'dengdeng'")</f>
        <v/>
      </c>
      <c r="C40" t="inlineStr">
        <is>
          <t>⋯⋯ 等 / 等等</t>
        </is>
      </c>
      <c r="D40" t="inlineStr">
        <is>
          <t xml:space="preserve">长城、故宫 等 地方 都 是 北京 有名 的 景点 。
</t>
        </is>
      </c>
    </row>
    <row r="41">
      <c r="A41" t="inlineStr">
        <is>
          <t>Conjunctions</t>
        </is>
      </c>
      <c r="B41">
        <f>HYPERLINK("https://resources.allsetlearning.com/chinese/grammar/ASGA0S4T","A softer 'but' with 'buguo'")</f>
        <v/>
      </c>
      <c r="C41" t="inlineStr">
        <is>
          <t>⋯⋯ ，不过 ⋯⋯</t>
        </is>
      </c>
      <c r="D41" t="inlineStr">
        <is>
          <t xml:space="preserve">他 的 汉语 口语 不错 ，不过 不 认识 汉字 。
</t>
        </is>
      </c>
    </row>
    <row r="42">
      <c r="A42" t="inlineStr">
        <is>
          <t>Conjunctions</t>
        </is>
      </c>
      <c r="B42">
        <f>HYPERLINK("https://resources.allsetlearning.com/chinese/grammar/ASGDFQP7","Expressing 'how about' with 'yaobu'")</f>
        <v/>
      </c>
      <c r="C42" t="inlineStr">
        <is>
          <t>Reason / Situation，要不 + Suggestion + 吧</t>
        </is>
      </c>
      <c r="D42" t="inlineStr">
        <is>
          <t xml:space="preserve">下雨 了，要不 明天 再 去 吧 。
</t>
        </is>
      </c>
    </row>
    <row r="43">
      <c r="A43" t="inlineStr">
        <is>
          <t>Conjunctions</t>
        </is>
      </c>
      <c r="B43">
        <f>HYPERLINK("https://resources.allsetlearning.com/chinese/grammar/ASGHQRI1","Expressing 'in addition' with 'haiyou'")</f>
        <v/>
      </c>
      <c r="C43" t="inlineStr">
        <is>
          <t>⋯⋯ ，还有 ，⋯⋯</t>
        </is>
      </c>
      <c r="D43" t="inlineStr">
        <is>
          <t xml:space="preserve">你 需要 吃 药 。还有，要 多 休息 。
</t>
        </is>
      </c>
    </row>
    <row r="44">
      <c r="A44" t="inlineStr">
        <is>
          <t>Conjunctions</t>
        </is>
      </c>
      <c r="B44">
        <f>HYPERLINK("https://resources.allsetlearning.com/chinese/grammar/ASG2KQZI","Expressing 'in addition' with 'lingwai'")</f>
        <v/>
      </c>
      <c r="C44" t="inlineStr">
        <is>
          <t>⋯⋯ ，另外 ，⋯⋯</t>
        </is>
      </c>
      <c r="D44" t="inlineStr">
        <is>
          <t xml:space="preserve">希望 你 不要 再 迟到 了。另外，你 应该 穿 得 正式 一点 。
</t>
        </is>
      </c>
    </row>
    <row r="45">
      <c r="A45" t="inlineStr">
        <is>
          <t>Conjunctions</t>
        </is>
      </c>
      <c r="B45">
        <f>HYPERLINK("https://resources.allsetlearning.com/chinese/grammar/ASGATDLX","Expressing 'in addition' with 'zaishuo'")</f>
        <v/>
      </c>
      <c r="C45" t="inlineStr">
        <is>
          <t>⋯⋯ ，再说 ，⋯⋯</t>
        </is>
      </c>
      <c r="D45" t="inlineStr">
        <is>
          <t xml:space="preserve">这么 晚 ，别 走 了 。再说 ，外面 还 在 下雨 。
</t>
        </is>
      </c>
    </row>
    <row r="46">
      <c r="A46" t="inlineStr">
        <is>
          <t>Conjunctions</t>
        </is>
      </c>
      <c r="B46">
        <f>HYPERLINK("https://resources.allsetlearning.com/chinese/grammar/ASGX298Z","Expressing 'then…' with 'name'")</f>
        <v/>
      </c>
      <c r="C46" t="inlineStr">
        <is>
          <t>那么⋯⋯</t>
        </is>
      </c>
      <c r="D46" t="inlineStr">
        <is>
          <t xml:space="preserve">他 不 听 ，那 我 应该 怎么办 ？
</t>
        </is>
      </c>
    </row>
    <row r="47">
      <c r="A47" t="inlineStr">
        <is>
          <t>Conjunctions</t>
        </is>
      </c>
      <c r="B47">
        <f>HYPERLINK("https://resources.allsetlearning.com/chinese/grammar/ASGBZ578","Using 'lai' to connect two verb phrases")</f>
        <v/>
      </c>
      <c r="C47" t="inlineStr">
        <is>
          <t>通过 / 用 + Method + 来 + Verb Phrase</t>
        </is>
      </c>
      <c r="D47" t="inlineStr">
        <is>
          <t xml:space="preserve">用 这 种 方法 来 赚钱 ，真 丢人 。
</t>
        </is>
      </c>
    </row>
    <row r="48">
      <c r="A48" t="inlineStr">
        <is>
          <t>Measure Words</t>
        </is>
      </c>
      <c r="B48">
        <f>HYPERLINK("https://resources.allsetlearning.com/chinese/grammar/ASG6120A","Reduplication of measure words")</f>
        <v/>
      </c>
      <c r="C48" t="inlineStr">
        <is>
          <t>MW + MW</t>
        </is>
      </c>
      <c r="D48" t="inlineStr">
        <is>
          <t xml:space="preserve">个 个 都 很 好。
</t>
        </is>
      </c>
    </row>
    <row r="49">
      <c r="A49" t="inlineStr">
        <is>
          <t>Nouns</t>
        </is>
      </c>
      <c r="B49">
        <f>HYPERLINK("https://resources.allsetlearning.com/chinese/grammar/ASGTD3L3","Expressing 'before' and 'after' with 'zhiqian' and 'zhihou'")</f>
        <v/>
      </c>
      <c r="C49" t="inlineStr">
        <is>
          <t>Event + 之前 / 之后 ，⋯⋯</t>
        </is>
      </c>
      <c r="D49" t="inlineStr">
        <is>
          <t xml:space="preserve">出国 之前 ，他 和 女朋友 分手了 。
</t>
        </is>
      </c>
    </row>
    <row r="50">
      <c r="A50" t="inlineStr">
        <is>
          <t>Nouns</t>
        </is>
      </c>
      <c r="B50">
        <f>HYPERLINK("https://resources.allsetlearning.com/chinese/grammar/ASGNEMXP","Expressing 'ever since' with 'yilai'")</f>
        <v/>
      </c>
      <c r="C50" t="inlineStr">
        <is>
          <t>Time / Event + 以来 ，⋯⋯</t>
        </is>
      </c>
      <c r="D50" t="inlineStr">
        <is>
          <t xml:space="preserve">今年 八月 以来 ，这里 一直 没 下 过 雨 。
</t>
        </is>
      </c>
    </row>
    <row r="51">
      <c r="A51" t="inlineStr">
        <is>
          <t>Nouns</t>
        </is>
      </c>
      <c r="B51">
        <f>HYPERLINK("https://resources.allsetlearning.com/chinese/grammar/ASGGL59D","Expressing 'when' with 'shi'")</f>
        <v/>
      </c>
      <c r="C51" t="inlineStr">
        <is>
          <t>Time + 时</t>
        </is>
      </c>
      <c r="D51" t="inlineStr">
        <is>
          <t xml:space="preserve">考试 时 不要 说话 。
</t>
        </is>
      </c>
    </row>
    <row r="52">
      <c r="A52" t="inlineStr">
        <is>
          <t>Nouns</t>
        </is>
      </c>
      <c r="B52">
        <f>HYPERLINK("https://resources.allsetlearning.com/chinese/grammar/ASGY0UDC","Sequencing past events with 'houlai'")</f>
        <v/>
      </c>
      <c r="C52" t="inlineStr">
        <is>
          <t>⋯⋯ ，后来 ⋯⋯</t>
        </is>
      </c>
      <c r="D52" t="inlineStr">
        <is>
          <t xml:space="preserve">开始 他 不 同意， 但 后来 同意了。
</t>
        </is>
      </c>
    </row>
    <row r="53">
      <c r="A53" t="inlineStr">
        <is>
          <t>Numbers</t>
        </is>
      </c>
      <c r="B53">
        <f>HYPERLINK("https://resources.allsetlearning.com/chinese/grammar/ASG84RE9","Expressing fractions with 'fenzhi'")</f>
        <v/>
      </c>
      <c r="C53" t="inlineStr">
        <is>
          <t>Denominator + 分之 + Numerator</t>
        </is>
      </c>
      <c r="D53" t="inlineStr">
        <is>
          <t xml:space="preserve">在 我们 班 ，外国 学生 占 三 分 之 一 。
</t>
        </is>
      </c>
    </row>
    <row r="54">
      <c r="A54" t="inlineStr">
        <is>
          <t>Numbers</t>
        </is>
      </c>
      <c r="B54">
        <f>HYPERLINK("https://resources.allsetlearning.com/chinese/grammar/ASG004ZK","Indicating a number in excess")</f>
        <v/>
      </c>
      <c r="C54" t="inlineStr">
        <is>
          <t>Number + 多</t>
        </is>
      </c>
      <c r="D54" t="inlineStr">
        <is>
          <t xml:space="preserve">三 十 多 岁
</t>
        </is>
      </c>
    </row>
    <row r="55">
      <c r="A55" t="inlineStr">
        <is>
          <t>Particles</t>
        </is>
      </c>
      <c r="B55">
        <f>HYPERLINK("https://resources.allsetlearning.com/chinese/grammar/ASGI9WXT","Advanced yes-no questions with 'ma'")</f>
        <v/>
      </c>
      <c r="C55" t="inlineStr">
        <is>
          <t>Confirmation + Question + 吗 ？</t>
        </is>
      </c>
      <c r="D55" t="inlineStr">
        <is>
          <t xml:space="preserve">你 要 什么 吗 ?
</t>
        </is>
      </c>
    </row>
    <row r="56">
      <c r="A56" t="inlineStr">
        <is>
          <t>Particles</t>
        </is>
      </c>
      <c r="B56">
        <f>HYPERLINK("https://resources.allsetlearning.com/chinese/grammar/ASGOIDEO","Aspect particle 'zhe'")</f>
        <v/>
      </c>
      <c r="C56" t="inlineStr">
        <is>
          <t>Verb + 着</t>
        </is>
      </c>
      <c r="D56" t="inlineStr">
        <is>
          <t xml:space="preserve">我 读 ，你 听 着 。
</t>
        </is>
      </c>
    </row>
    <row r="57">
      <c r="A57" t="inlineStr">
        <is>
          <t>Particles</t>
        </is>
      </c>
      <c r="B57">
        <f>HYPERLINK("https://resources.allsetlearning.com/chinese/grammar/ASGVMC4B","Expressing the self-evident with 'ma'")</f>
        <v/>
      </c>
      <c r="C57" t="inlineStr">
        <is>
          <t>Statement + 嘛</t>
        </is>
      </c>
      <c r="D57" t="inlineStr">
        <is>
          <t xml:space="preserve">大家 有 话 就 说 嘛 。
</t>
        </is>
      </c>
    </row>
    <row r="58">
      <c r="A58" t="inlineStr">
        <is>
          <t>Particles</t>
        </is>
      </c>
      <c r="B58">
        <f>HYPERLINK("https://resources.allsetlearning.com/chinese/grammar/ASGELOTT","Reviewing options with 'ba'")</f>
        <v/>
      </c>
      <c r="C58" t="inlineStr">
        <is>
          <t>Option 1吧 ，⋯⋯ ；Option 2 吧 ，⋯⋯</t>
        </is>
      </c>
      <c r="D58" t="inlineStr">
        <is>
          <t xml:space="preserve">不 说 吧 ，他 还 会 做 错 ；说 吧，他 肯定 不 高兴 。
</t>
        </is>
      </c>
    </row>
    <row r="59">
      <c r="A59" t="inlineStr">
        <is>
          <t>Particles</t>
        </is>
      </c>
      <c r="B59">
        <f>HYPERLINK("https://resources.allsetlearning.com/chinese/grammar/ASG19S1M","Using 'de' (modal particle)")</f>
        <v/>
      </c>
      <c r="C59" t="inlineStr">
        <is>
          <t>⋯⋯的</t>
        </is>
      </c>
      <c r="D59" t="inlineStr">
        <is>
          <t xml:space="preserve">我 不 会 骗 你 的。
</t>
        </is>
      </c>
    </row>
    <row r="60">
      <c r="A60" t="inlineStr">
        <is>
          <t>Prepositions</t>
        </is>
      </c>
      <c r="B60">
        <f>HYPERLINK("https://resources.allsetlearning.com/chinese/grammar/ASG49889","Expressing 'about' with 'guanyu'")</f>
        <v/>
      </c>
      <c r="C60" t="inlineStr">
        <is>
          <t>关于 + Obj. ，⋯⋯</t>
        </is>
      </c>
      <c r="D60" t="inlineStr">
        <is>
          <t xml:space="preserve">关于 中国 历史 ，我 知道 的 不 多 。
</t>
        </is>
      </c>
    </row>
    <row r="61">
      <c r="A61" t="inlineStr">
        <is>
          <t>Prepositions</t>
        </is>
      </c>
      <c r="B61">
        <f>HYPERLINK("https://resources.allsetlearning.com/chinese/grammar/ASGC6E1C","Expressing 'all the way until' with 'zhidao'")</f>
        <v/>
      </c>
      <c r="C61" t="inlineStr">
        <is>
          <t>直到 + Time / Event ，Subj. + 才 ⋯⋯</t>
        </is>
      </c>
      <c r="D61" t="inlineStr">
        <is>
          <t xml:space="preserve">直到 十二 点 半 ，我 才 做 完 作业 。
</t>
        </is>
      </c>
    </row>
    <row r="62">
      <c r="A62" t="inlineStr">
        <is>
          <t>Prepositions</t>
        </is>
      </c>
      <c r="B62">
        <f>HYPERLINK("https://resources.allsetlearning.com/chinese/grammar/ASGLHAV3","Expressing 'for' with 'gei'")</f>
        <v/>
      </c>
      <c r="C62" t="inlineStr">
        <is>
          <t>Subj. + 给 + Recipient + Verb Phrase</t>
        </is>
      </c>
      <c r="D62" t="inlineStr">
        <is>
          <t xml:space="preserve">妈妈 在 给 孩子 们 做饭 。
</t>
        </is>
      </c>
    </row>
    <row r="63">
      <c r="A63" t="inlineStr">
        <is>
          <t>Prepositions</t>
        </is>
      </c>
      <c r="B63">
        <f>HYPERLINK("https://resources.allsetlearning.com/chinese/grammar/ASG68RBX","Expressing 'for' with 'wei'")</f>
        <v/>
      </c>
      <c r="C63" t="inlineStr">
        <is>
          <t>为 + Person + Predicate</t>
        </is>
      </c>
      <c r="D63" t="inlineStr">
        <is>
          <t xml:space="preserve">为 人民 服务 ！
</t>
        </is>
      </c>
    </row>
    <row r="64">
      <c r="A64" t="inlineStr">
        <is>
          <t>Prepositions</t>
        </is>
      </c>
      <c r="B64">
        <f>HYPERLINK("https://resources.allsetlearning.com/chinese/grammar/ASG10CAE","Expressing 'less than' with 'budao'")</f>
        <v/>
      </c>
      <c r="C64" t="inlineStr">
        <is>
          <t>不到 + Number + Measure Word + Noun</t>
        </is>
      </c>
      <c r="D64" t="inlineStr">
        <is>
          <t xml:space="preserve">我 女儿 不到 三 岁 。
</t>
        </is>
      </c>
    </row>
    <row r="65">
      <c r="A65" t="inlineStr">
        <is>
          <t>Prepositions</t>
        </is>
      </c>
      <c r="B65">
        <f>HYPERLINK("https://resources.allsetlearning.com/chinese/grammar/ASGQXARS","Expressing 'towards' with 'xiang'")</f>
        <v/>
      </c>
      <c r="C65" t="inlineStr">
        <is>
          <t>向 + Direction / Person + Verb</t>
        </is>
      </c>
      <c r="D65" t="inlineStr">
        <is>
          <t xml:space="preserve">你 必须 向 他 道歉！
</t>
        </is>
      </c>
    </row>
    <row r="66">
      <c r="A66" t="inlineStr">
        <is>
          <t>Prepositions</t>
        </is>
      </c>
      <c r="B66">
        <f>HYPERLINK("https://resources.allsetlearning.com/chinese/grammar/ASGAD070","Expressing 'toward' with 'wang'")</f>
        <v/>
      </c>
      <c r="C66" t="inlineStr">
        <is>
          <t>往 + Direction Word</t>
        </is>
      </c>
      <c r="D66" t="inlineStr">
        <is>
          <t xml:space="preserve">往 + Direction / Place + Verb
</t>
        </is>
      </c>
    </row>
    <row r="67">
      <c r="A67" t="inlineStr">
        <is>
          <t>Prepositions</t>
        </is>
      </c>
      <c r="B67">
        <f>HYPERLINK("https://resources.allsetlearning.com/chinese/grammar/ASGH13JY","Idiomatic phrases with 'zai'")</f>
        <v/>
      </c>
      <c r="C67" t="inlineStr">
        <is>
          <t>在 + Topic + 上 ，Subj. ⋯⋯</t>
        </is>
      </c>
      <c r="D67" t="inlineStr">
        <is>
          <t xml:space="preserve">在美国 历史 上 ，最重要 的 总统 是 谁 ？
</t>
        </is>
      </c>
    </row>
    <row r="68">
      <c r="A68" t="inlineStr">
        <is>
          <t>Prepositions</t>
        </is>
      </c>
      <c r="B68">
        <f>HYPERLINK("https://resources.allsetlearning.com/chinese/grammar/ASG8ICO9","Using 'dui' with verbs")</f>
        <v/>
      </c>
      <c r="C68" t="inlineStr">
        <is>
          <t>Subj. + 对 + Person + Verb</t>
        </is>
      </c>
      <c r="D68" t="inlineStr">
        <is>
          <t xml:space="preserve">宝宝 对 我 笑 了。
</t>
        </is>
      </c>
    </row>
    <row r="69">
      <c r="A69" t="inlineStr">
        <is>
          <t>Verbs</t>
        </is>
      </c>
      <c r="B69">
        <f>HYPERLINK("https://resources.allsetlearning.com/chinese/grammar/ASG9K0F8","Appearance with 'kanqilai'")</f>
        <v/>
      </c>
      <c r="C69" t="inlineStr">
        <is>
          <t>看起来⋯⋯</t>
        </is>
      </c>
      <c r="D69" t="inlineStr">
        <is>
          <t xml:space="preserve">这 家 餐厅 看起来 不错 。
</t>
        </is>
      </c>
    </row>
    <row r="70">
      <c r="A70" t="inlineStr">
        <is>
          <t>Verbs</t>
        </is>
      </c>
      <c r="B70">
        <f>HYPERLINK("https://resources.allsetlearning.com/chinese/grammar/ASG5T7XC","Causative verbs")</f>
        <v/>
      </c>
      <c r="C70" t="inlineStr">
        <is>
          <t>Subj. + 让 / 叫 / 请 / 使 + Person + Predicate</t>
        </is>
      </c>
      <c r="D70" t="inlineStr">
        <is>
          <t xml:space="preserve">你 为什么 不 让 我 去 ？
</t>
        </is>
      </c>
    </row>
    <row r="71">
      <c r="A71" t="inlineStr">
        <is>
          <t>Verbs</t>
        </is>
      </c>
      <c r="B71">
        <f>HYPERLINK("https://resources.allsetlearning.com/chinese/grammar/ASG765HD","Expressing 'it depends' with 'kan'")</f>
        <v/>
      </c>
      <c r="C71" t="inlineStr">
        <is>
          <t>这 / 那 + 要看 / 得看 + Unclear Situation</t>
        </is>
      </c>
      <c r="D71" t="inlineStr">
        <is>
          <t xml:space="preserve">这 得 看 你 的 时间 。
</t>
        </is>
      </c>
    </row>
    <row r="72">
      <c r="A72" t="inlineStr">
        <is>
          <t>Verbs</t>
        </is>
      </c>
      <c r="B72">
        <f>HYPERLINK("https://resources.allsetlearning.com/chinese/grammar/ASG3ROPY","Expressing 'it seems' with 'haoxiang'")</f>
        <v/>
      </c>
      <c r="C72" t="inlineStr">
        <is>
          <t>好像⋯⋯</t>
        </is>
      </c>
      <c r="D72" t="inlineStr">
        <is>
          <t xml:space="preserve">他 好像 是 英国 人 。
</t>
        </is>
      </c>
    </row>
    <row r="73">
      <c r="A73" t="inlineStr">
        <is>
          <t>Verbs</t>
        </is>
      </c>
      <c r="B73">
        <f>HYPERLINK("https://resources.allsetlearning.com/chinese/grammar/ASGRBC43","Expressing 'mistakenly think that' with 'yiwei'")</f>
        <v/>
      </c>
      <c r="C73" t="inlineStr">
        <is>
          <t>Subj. + 以为⋯⋯</t>
        </is>
      </c>
      <c r="D73" t="inlineStr">
        <is>
          <t xml:space="preserve">我 以为 你 不 是 我的 朋友。
</t>
        </is>
      </c>
    </row>
    <row r="74">
      <c r="A74" t="inlineStr">
        <is>
          <t>Verbs</t>
        </is>
      </c>
      <c r="B74">
        <f>HYPERLINK("https://resources.allsetlearning.com/chinese/grammar/ASG11DA8","Expressing 'through' with 'jingguo'")</f>
        <v/>
      </c>
      <c r="C74" t="inlineStr">
        <is>
          <t>经过 + Event / Time ，⋯⋯</t>
        </is>
      </c>
      <c r="D74" t="inlineStr">
        <is>
          <t xml:space="preserve">经过 自己 的 努力 ，她 考上 了 北京 大学 。
</t>
        </is>
      </c>
    </row>
    <row r="75">
      <c r="A75" t="inlineStr">
        <is>
          <t>Verbs</t>
        </is>
      </c>
      <c r="B75">
        <f>HYPERLINK("https://resources.allsetlearning.com/chinese/grammar/ASG9B1E3","Expressing 'through' with 'tongguo'")</f>
        <v/>
      </c>
      <c r="C75" t="inlineStr">
        <is>
          <t>通过 + Agent / Method ，⋯⋯</t>
        </is>
      </c>
      <c r="D75" t="inlineStr">
        <is>
          <t xml:space="preserve">我们 是 通过 他 的 朋友 找到 他 的 。
</t>
        </is>
      </c>
    </row>
    <row r="76">
      <c r="A76" t="inlineStr">
        <is>
          <t>Verbs</t>
        </is>
      </c>
      <c r="B76">
        <f>HYPERLINK("https://resources.allsetlearning.com/chinese/grammar/ASG1CEA8","Expressing 'to come from' with 'laizi'")</f>
        <v/>
      </c>
      <c r="C76" t="inlineStr">
        <is>
          <t>Subj. + 来自 + Place</t>
        </is>
      </c>
      <c r="D76" t="inlineStr">
        <is>
          <t xml:space="preserve">我 来自 美国。
</t>
        </is>
      </c>
    </row>
    <row r="77">
      <c r="A77" t="inlineStr">
        <is>
          <t>Verbs</t>
        </is>
      </c>
      <c r="B77">
        <f>HYPERLINK("https://resources.allsetlearning.com/chinese/grammar/ASGWDWFN","Making judgments with 'suan'")</f>
        <v/>
      </c>
      <c r="C77" t="inlineStr">
        <is>
          <t>Subj. + 算 + Adj. + 的</t>
        </is>
      </c>
      <c r="D77" t="inlineStr">
        <is>
          <t xml:space="preserve">在 我们 公司 ，我 算 年轻 的 。
</t>
        </is>
      </c>
    </row>
    <row r="78">
      <c r="A78" t="inlineStr">
        <is>
          <t>Verbs</t>
        </is>
      </c>
      <c r="B78">
        <f>HYPERLINK("https://resources.allsetlearning.com/chinese/grammar/ASG98FZK","Using 'lai' as a dummy verb")</f>
        <v/>
      </c>
      <c r="C78" t="inlineStr">
        <is>
          <t>(让 +) Subj. + 来</t>
        </is>
      </c>
      <c r="D78" t="inlineStr">
        <is>
          <t xml:space="preserve">让 我 来 吧。
</t>
        </is>
      </c>
    </row>
    <row r="79">
      <c r="A79" t="inlineStr">
        <is>
          <t>Auxiliary verbs</t>
        </is>
      </c>
      <c r="B79">
        <f>HYPERLINK("https://resources.allsetlearning.com/chinese/grammar/ASGECD0E","Expressing 'don't need to' with 'buyong'")</f>
        <v/>
      </c>
      <c r="C79" t="inlineStr">
        <is>
          <t>Subj. + 不用 + Verb Phrase</t>
        </is>
      </c>
      <c r="D79" t="inlineStr">
        <is>
          <t xml:space="preserve">不用 担心 。
</t>
        </is>
      </c>
    </row>
    <row r="80">
      <c r="A80" t="inlineStr">
        <is>
          <t>Auxiliary verbs</t>
        </is>
      </c>
      <c r="B80">
        <f>HYPERLINK("https://resources.allsetlearning.com/chinese/grammar/ASGPXLP9","Expressing 'must' with 'dei'")</f>
        <v/>
      </c>
      <c r="C80" t="inlineStr">
        <is>
          <t>得 + Verb</t>
        </is>
      </c>
      <c r="D80" t="inlineStr">
        <is>
          <t xml:space="preserve">我们 得 走 了 。
</t>
        </is>
      </c>
    </row>
    <row r="81">
      <c r="A81" t="inlineStr">
        <is>
          <t>Verb phrases</t>
        </is>
      </c>
      <c r="B81">
        <f>HYPERLINK("https://resources.allsetlearning.com/chinese/grammar/ASG9B0M8","Doing something less with 'shao'")</f>
        <v/>
      </c>
      <c r="C81" t="inlineStr">
        <is>
          <t>少 + Verb</t>
        </is>
      </c>
      <c r="D81" t="inlineStr">
        <is>
          <t xml:space="preserve">请 少 放 点 盐 。
</t>
        </is>
      </c>
    </row>
    <row r="82">
      <c r="A82" t="inlineStr">
        <is>
          <t>Verb phrases</t>
        </is>
      </c>
      <c r="B82">
        <f>HYPERLINK("https://resources.allsetlearning.com/chinese/grammar/ASGLKGZP","Doing something more with 'duo'")</f>
        <v/>
      </c>
      <c r="C82" t="inlineStr">
        <is>
          <t>多 + Verb</t>
        </is>
      </c>
      <c r="D82" t="inlineStr">
        <is>
          <t xml:space="preserve">多 吃 点 。
</t>
        </is>
      </c>
    </row>
    <row r="83">
      <c r="A83" t="inlineStr">
        <is>
          <t>Verb phrases</t>
        </is>
      </c>
      <c r="B83">
        <f>HYPERLINK("https://resources.allsetlearning.com/chinese/grammar/ASGEYQ9O","Expressing actions in progress (full form)")</f>
        <v/>
      </c>
      <c r="C83" t="inlineStr">
        <is>
          <t>正在 + Verb + 着 + 呢</t>
        </is>
      </c>
      <c r="D83" t="inlineStr">
        <is>
          <t xml:space="preserve">我 正在 吃饭 呢 。
</t>
        </is>
      </c>
    </row>
    <row r="84">
      <c r="A84" t="inlineStr">
        <is>
          <t>Verb phrases</t>
        </is>
      </c>
      <c r="B84">
        <f>HYPERLINK("https://resources.allsetlearning.com/chinese/grammar/ASG5BOGP","Expressing 'not often' with 'bu zenme'")</f>
        <v/>
      </c>
      <c r="C84" t="inlineStr">
        <is>
          <t>不怎么 + Verb</t>
        </is>
      </c>
      <c r="D84" t="inlineStr">
        <is>
          <t xml:space="preserve">我 儿子 不怎么 吃 零食 。
</t>
        </is>
      </c>
    </row>
    <row r="85">
      <c r="A85" t="inlineStr">
        <is>
          <t>Verb phrases</t>
        </is>
      </c>
      <c r="B85">
        <f>HYPERLINK("https://resources.allsetlearning.com/chinese/grammar/ASG1CCAP","Expressing 'until' with 'dao'")</f>
        <v/>
      </c>
      <c r="C85" t="inlineStr">
        <is>
          <t>Verb + 到 + Time / Event</t>
        </is>
      </c>
      <c r="D85" t="inlineStr">
        <is>
          <t xml:space="preserve">我 昨天 晚上 工作 到 十二 点 半 。
</t>
        </is>
      </c>
    </row>
    <row r="86">
      <c r="A86" t="inlineStr">
        <is>
          <t>Verb phrases</t>
        </is>
      </c>
      <c r="B86">
        <f>HYPERLINK("https://resources.allsetlearning.com/chinese/grammar/ASG5AODR","Measure words for verbs")</f>
        <v/>
      </c>
      <c r="C86" t="inlineStr">
        <is>
          <t>Verb + Number + Measure Word</t>
        </is>
      </c>
      <c r="D86" t="inlineStr">
        <is>
          <t xml:space="preserve">做 三 次。读 两 遍 。
</t>
        </is>
      </c>
    </row>
    <row r="87">
      <c r="A87" t="inlineStr">
        <is>
          <t>Verb phrases</t>
        </is>
      </c>
      <c r="B87">
        <f>HYPERLINK("https://resources.allsetlearning.com/chinese/grammar/ASG4GVRX","Separable verb")</f>
        <v/>
      </c>
      <c r="C87" t="inlineStr">
        <is>
          <t>Verb-Obj.</t>
        </is>
      </c>
      <c r="D87" t="inlineStr">
        <is>
          <t xml:space="preserve">我们 见 过 面 。
</t>
        </is>
      </c>
    </row>
    <row r="88">
      <c r="A88" t="inlineStr">
        <is>
          <t>Verb phrases</t>
        </is>
      </c>
      <c r="B88">
        <f>HYPERLINK("https://resources.allsetlearning.com/chinese/grammar/ASGMMHTQ","Verbs followed by 'gei'")</f>
        <v/>
      </c>
      <c r="C88" t="inlineStr">
        <is>
          <t>Subj. + Verb + 给 + Recipient + Obj.</t>
        </is>
      </c>
      <c r="D88" t="inlineStr">
        <is>
          <t xml:space="preserve">他 送给 我 一 束 花 。
</t>
        </is>
      </c>
    </row>
    <row r="89">
      <c r="A89" t="inlineStr">
        <is>
          <t>Verb phrases</t>
        </is>
      </c>
      <c r="B89">
        <f>HYPERLINK("https://resources.allsetlearning.com/chinese/grammar/ASG3ORNN","Verbs preceded by 'gei'")</f>
        <v/>
      </c>
      <c r="C89" t="inlineStr">
        <is>
          <t>Subj. + 给 + Target + Verb + Obj.</t>
        </is>
      </c>
      <c r="D89" t="inlineStr">
        <is>
          <t xml:space="preserve">现在 不要 给 他 打 电话 。
</t>
        </is>
      </c>
    </row>
    <row r="90">
      <c r="A90" t="inlineStr">
        <is>
          <t>Complements</t>
        </is>
      </c>
      <c r="B90">
        <f>HYPERLINK("https://resources.allsetlearning.com/chinese/grammar/ASG79STE","Degree complement")</f>
        <v/>
      </c>
      <c r="C90" t="inlineStr">
        <is>
          <t>Verb + 得⋯⋯</t>
        </is>
      </c>
      <c r="D90" t="inlineStr">
        <is>
          <t xml:space="preserve">你 做 得 不错 。
</t>
        </is>
      </c>
    </row>
    <row r="91">
      <c r="A91" t="inlineStr">
        <is>
          <t>Complements</t>
        </is>
      </c>
      <c r="B91">
        <f>HYPERLINK("https://resources.allsetlearning.com/chinese/grammar/ASG8LWBJ","Direction complement")</f>
        <v/>
      </c>
      <c r="C91" t="inlineStr">
        <is>
          <t>Verb (+ Direction) + 来 / 去</t>
        </is>
      </c>
      <c r="D91" t="inlineStr">
        <is>
          <t xml:space="preserve">我们 走 过去 吧 。
</t>
        </is>
      </c>
    </row>
    <row r="92">
      <c r="A92" t="inlineStr">
        <is>
          <t>Complements</t>
        </is>
      </c>
      <c r="B92">
        <f>HYPERLINK("https://resources.allsetlearning.com/chinese/grammar/ASGBPXOB","Direction complement '-qilai'")</f>
        <v/>
      </c>
      <c r="C92" t="inlineStr">
        <is>
          <t>Verb / Adj.+ 起来</t>
        </is>
      </c>
      <c r="D92" t="inlineStr">
        <is>
          <t xml:space="preserve">天气 热 起来 了 。
</t>
        </is>
      </c>
    </row>
    <row r="93">
      <c r="A93" t="inlineStr">
        <is>
          <t>Complements</t>
        </is>
      </c>
      <c r="B93">
        <f>HYPERLINK("https://resources.allsetlearning.com/chinese/grammar/ASGCPJPQ","Potential complement")</f>
        <v/>
      </c>
      <c r="C93" t="inlineStr">
        <is>
          <t>Verb + 得 / 不 + Complement</t>
        </is>
      </c>
      <c r="D93" t="inlineStr">
        <is>
          <t xml:space="preserve">做 得 完 / 做 不 完
</t>
        </is>
      </c>
    </row>
    <row r="94">
      <c r="A94" t="inlineStr">
        <is>
          <t>Complements</t>
        </is>
      </c>
      <c r="B94">
        <f>HYPERLINK("https://resources.allsetlearning.com/chinese/grammar/ASGNNMST","Result complements")</f>
        <v/>
      </c>
      <c r="C94" t="inlineStr">
        <is>
          <t>Verb + 好 / 完 / 错</t>
        </is>
      </c>
      <c r="D94" t="inlineStr">
        <is>
          <t xml:space="preserve">我们 吃 好 了 。
</t>
        </is>
      </c>
    </row>
    <row r="95">
      <c r="A95" t="inlineStr">
        <is>
          <t>Complements</t>
        </is>
      </c>
      <c r="B95">
        <f>HYPERLINK("https://resources.allsetlearning.com/chinese/grammar/ASG1PTJX","Result complement '-xiaqu'")</f>
        <v/>
      </c>
      <c r="C95" t="inlineStr">
        <is>
          <t>Verb + 下去</t>
        </is>
      </c>
      <c r="D95" t="inlineStr">
        <is>
          <t xml:space="preserve">这个 故事 太 无聊 了 ，我 听 不 下去 了 。
</t>
        </is>
      </c>
    </row>
    <row r="96">
      <c r="A96" t="inlineStr">
        <is>
          <t>Noun Phrases</t>
        </is>
      </c>
      <c r="B96">
        <f>HYPERLINK("https://resources.allsetlearning.com/chinese/grammar/ASGOWBSL","Expressing 'all' with 'suoyou'")</f>
        <v/>
      </c>
      <c r="C96" t="inlineStr">
        <is>
          <t>所有 (+ 的) + Noun</t>
        </is>
      </c>
      <c r="D96" t="inlineStr">
        <is>
          <t xml:space="preserve">我 喜欢 吃 所有 我 妈妈 做 的 菜 。
</t>
        </is>
      </c>
    </row>
    <row r="97">
      <c r="A97" t="inlineStr">
        <is>
          <t>Noun Phrases</t>
        </is>
      </c>
      <c r="B97">
        <f>HYPERLINK("https://resources.allsetlearning.com/chinese/grammar/ASGMT1M1","Expressing 'one of' with 'zhiyi'")</f>
        <v/>
      </c>
      <c r="C97" t="inlineStr">
        <is>
          <t>⋯⋯之一</t>
        </is>
      </c>
      <c r="D97" t="inlineStr">
        <is>
          <t xml:space="preserve">你 是 我 最 好 的 朋友 之一 。
</t>
        </is>
      </c>
    </row>
    <row r="98">
      <c r="A98" t="inlineStr">
        <is>
          <t>Noun Phrases</t>
        </is>
      </c>
      <c r="B98">
        <f>HYPERLINK("https://resources.allsetlearning.com/chinese/grammar/ASGD3FE5","Expressing 'the other' with 'lingwai'")</f>
        <v/>
      </c>
      <c r="C98" t="inlineStr">
        <is>
          <t>另外 + Number + Measure Word + Noun</t>
        </is>
      </c>
      <c r="D98" t="inlineStr">
        <is>
          <t xml:space="preserve">我 有 两 个 手机 ，一 个 是 小米 ，另 一 个 是 iPhone 。
</t>
        </is>
      </c>
    </row>
    <row r="99">
      <c r="A99" t="inlineStr">
        <is>
          <t>Question Forms</t>
        </is>
      </c>
      <c r="B99">
        <f>HYPERLINK("https://resources.allsetlearning.com/chinese/grammar/ASGD4EC8","Simple rhetorical questions")</f>
        <v/>
      </c>
      <c r="C99" t="inlineStr">
        <is>
          <t>不 是…… 吗 ？</t>
        </is>
      </c>
      <c r="D99" t="inlineStr">
        <is>
          <t xml:space="preserve">不 是 说好 了 吗 ？怎么 会 这样 ？
</t>
        </is>
      </c>
    </row>
    <row r="100">
      <c r="A100" t="inlineStr">
        <is>
          <t>Sentence Patterns</t>
        </is>
      </c>
      <c r="B100">
        <f>HYPERLINK("https://resources.allsetlearning.com/chinese/grammar/ASGE662E","The 'shi... de' construction for emphasizing details")</f>
        <v/>
      </c>
      <c r="C100" t="inlineStr">
        <is>
          <t>是⋯⋯ 的</t>
        </is>
      </c>
      <c r="D100" t="inlineStr">
        <is>
          <t xml:space="preserve">你 是 怎么 来 的？
</t>
        </is>
      </c>
    </row>
    <row r="101">
      <c r="A101" t="inlineStr">
        <is>
          <t>Sentence Patterns</t>
        </is>
      </c>
      <c r="B101">
        <f>HYPERLINK("https://resources.allsetlearning.com/chinese/grammar/ASG0UFR4","The 'shi... de' construction for indicating purpose")</f>
        <v/>
      </c>
      <c r="C101" t="inlineStr">
        <is>
          <t>是⋯⋯ 的</t>
        </is>
      </c>
      <c r="D101" t="inlineStr">
        <is>
          <t xml:space="preserve">我 是 来 上海 旅游 的 。
</t>
        </is>
      </c>
    </row>
    <row r="102">
      <c r="A102" t="inlineStr">
        <is>
          <t>Sentence Patterns</t>
        </is>
      </c>
      <c r="B102">
        <f>HYPERLINK("https://resources.allsetlearning.com/chinese/grammar/ASG8YTSF","The 'shi... de' patterns: an overview")</f>
        <v/>
      </c>
      <c r="C102" t="inlineStr">
        <is>
          <t>是⋯⋯ 的</t>
        </is>
      </c>
      <c r="D102" t="inlineStr">
        <is>
          <t xml:space="preserve">你 是 哪个 学校 的 ？
</t>
        </is>
      </c>
    </row>
    <row r="103">
      <c r="A103" t="inlineStr">
        <is>
          <t>Sentence Patterns</t>
        </is>
      </c>
      <c r="B103">
        <f>HYPERLINK("https://resources.allsetlearning.com/chinese/grammar/ASG5KNWW","Topic-comment sentences")</f>
        <v/>
      </c>
      <c r="C103" t="inlineStr">
        <is>
          <t>Topic，Comment</t>
        </is>
      </c>
      <c r="D103" t="inlineStr">
        <is>
          <t xml:space="preserve">那 部 电影  ，看 过 的 人 都 喜欢 。
</t>
        </is>
      </c>
    </row>
    <row r="104">
      <c r="A104" t="inlineStr">
        <is>
          <t>Sentence Patterns</t>
        </is>
      </c>
      <c r="B104">
        <f>HYPERLINK("https://resources.allsetlearning.com/chinese/grammar/ASG2UB2B","Using 'ba' sentences")</f>
        <v/>
      </c>
      <c r="C104" t="inlineStr">
        <is>
          <t>Subj. + 把 + Obj.+ Verb Phrase</t>
        </is>
      </c>
      <c r="D104" t="inlineStr">
        <is>
          <t xml:space="preserve">我 把 书 看 完 了。
</t>
        </is>
      </c>
    </row>
    <row r="105">
      <c r="A105" t="inlineStr">
        <is>
          <t>Sentence Patterns</t>
        </is>
      </c>
      <c r="B105">
        <f>HYPERLINK("https://resources.allsetlearning.com/chinese/grammar/ASGHF9F1","Using 'bei' sentences")</f>
        <v/>
      </c>
      <c r="C105" t="inlineStr">
        <is>
          <t>Subj. + 被 + Doer + Verb Phrase</t>
        </is>
      </c>
      <c r="D105" t="inlineStr">
        <is>
          <t xml:space="preserve">我 被 他 骗 了 。
</t>
        </is>
      </c>
    </row>
    <row r="106">
      <c r="A106" t="inlineStr">
        <is>
          <t>Basic/Simple Sentence Patterns</t>
        </is>
      </c>
      <c r="B106">
        <f>HYPERLINK("https://resources.allsetlearning.com/chinese/grammar/ASGAC619","Alternative existential sentences")</f>
        <v/>
      </c>
      <c r="C106" t="inlineStr">
        <is>
          <t>Place + Verb + 着 + Noun Phrase</t>
        </is>
      </c>
      <c r="D106" t="inlineStr">
        <is>
          <t xml:space="preserve">桌子 上 放 着 一 本 书 。
</t>
        </is>
      </c>
    </row>
    <row r="107">
      <c r="A107" t="inlineStr">
        <is>
          <t>Basic/Simple Sentence Patterns</t>
        </is>
      </c>
      <c r="B107">
        <f>HYPERLINK("https://resources.allsetlearning.com/chinese/grammar/ASGDUZ55","Expressing 'as one likes' with 'jiu'")</f>
        <v/>
      </c>
      <c r="C107" t="inlineStr">
        <is>
          <t>想 + Question Word + 就 + Question Word</t>
        </is>
      </c>
      <c r="D107" t="inlineStr">
        <is>
          <t xml:space="preserve">想 去 哪儿 就 去 哪儿 。
</t>
        </is>
      </c>
    </row>
    <row r="108">
      <c r="A108" t="inlineStr">
        <is>
          <t>Basic/Simple Sentence Patterns</t>
        </is>
      </c>
      <c r="B108">
        <f>HYPERLINK("https://resources.allsetlearning.com/chinese/grammar/ASGEEA2D","Expressing 'double negation'")</f>
        <v/>
      </c>
      <c r="C108" t="inlineStr">
        <is>
          <t>Subj. + 不是 + 不 / 没 + Predicate</t>
        </is>
      </c>
      <c r="D108" t="inlineStr">
        <is>
          <t xml:space="preserve">我 不 是 不 知道 怎么 做 。
</t>
        </is>
      </c>
    </row>
    <row r="109">
      <c r="A109" t="inlineStr">
        <is>
          <t>Basic/Simple Sentence Patterns</t>
        </is>
      </c>
      <c r="B109">
        <f>HYPERLINK("https://resources.allsetlearning.com/chinese/grammar/ASGNP0WV","Expressing 'even' with 'lian' and 'dou'")</f>
        <v/>
      </c>
      <c r="C109" t="inlineStr">
        <is>
          <t>连 + Subj. + 都 (+ 不 / 没) + Verb</t>
        </is>
      </c>
      <c r="D109" t="inlineStr">
        <is>
          <t xml:space="preserve">你 连 小狗 都 怕 ？
</t>
        </is>
      </c>
    </row>
    <row r="110">
      <c r="A110" t="inlineStr">
        <is>
          <t>Basic/Simple Sentence Patterns</t>
        </is>
      </c>
      <c r="B110">
        <f>HYPERLINK("https://resources.allsetlearning.com/chinese/grammar/ASGXHQEF","Expressing 'every time' with 'mei' and 'dou'")</f>
        <v/>
      </c>
      <c r="C110" t="inlineStr">
        <is>
          <t>每次 + Event 1 + 都 + Event 2</t>
        </is>
      </c>
      <c r="D110" t="inlineStr">
        <is>
          <t xml:space="preserve">为什么 每 次 我 来 他 都 不 在。
</t>
        </is>
      </c>
    </row>
    <row r="111">
      <c r="A111" t="inlineStr">
        <is>
          <t>Basic/Simple Sentence Patterns</t>
        </is>
      </c>
      <c r="B111">
        <f>HYPERLINK("https://resources.allsetlearning.com/chinese/grammar/ASG13ALM","Expressing 'every' with question words")</f>
        <v/>
      </c>
      <c r="C111" t="inlineStr">
        <is>
          <t>Question Word + 都 + Predicate</t>
        </is>
      </c>
      <c r="D111" t="inlineStr">
        <is>
          <t xml:space="preserve">谁 都 可以 进 。
</t>
        </is>
      </c>
    </row>
    <row r="112">
      <c r="A112" t="inlineStr">
        <is>
          <t>Basic/Simple Sentence Patterns</t>
        </is>
      </c>
      <c r="B112">
        <f>HYPERLINK("https://resources.allsetlearning.com/chinese/grammar/ASGCED31","Expressing 'how often'")</f>
        <v/>
      </c>
      <c r="C112" t="inlineStr">
        <is>
          <t>Subj. + 多长时间 + Verb + 一次 (+ Obj.)</t>
        </is>
      </c>
      <c r="D112" t="inlineStr">
        <is>
          <t xml:space="preserve">你 多长时间 剪 一 次 头发 ？
</t>
        </is>
      </c>
    </row>
    <row r="113">
      <c r="A113" t="inlineStr">
        <is>
          <t>Basic/Simple Sentence Patterns</t>
        </is>
      </c>
      <c r="B113">
        <f>HYPERLINK("https://resources.allsetlearning.com/chinese/grammar/ASG7UE4H","Expressing 'more and more' with 'yuelaiyue'")</f>
        <v/>
      </c>
      <c r="C113" t="inlineStr">
        <is>
          <t>Subj. + 越来越 + Adj. + 了</t>
        </is>
      </c>
      <c r="D113" t="inlineStr">
        <is>
          <t xml:space="preserve">天气 越来越 冷 了。
</t>
        </is>
      </c>
    </row>
    <row r="114">
      <c r="A114" t="inlineStr">
        <is>
          <t>Basic/Simple Sentence Patterns</t>
        </is>
      </c>
      <c r="B114">
        <f>HYPERLINK("https://resources.allsetlearning.com/chinese/grammar/ASG7D4EC","Expressing 'multiples' with 'bei'")</f>
        <v/>
      </c>
      <c r="C114" t="inlineStr">
        <is>
          <t>Noun 1 + 是 + Noun 2 + 的 + Number + 倍</t>
        </is>
      </c>
      <c r="D114" t="inlineStr">
        <is>
          <t xml:space="preserve">他 现在 的 工资 是 两 年 前 的 三 倍 。
</t>
        </is>
      </c>
    </row>
    <row r="115">
      <c r="A115" t="inlineStr">
        <is>
          <t>Basic/Simple Sentence Patterns</t>
        </is>
      </c>
      <c r="B115">
        <f>HYPERLINK("https://resources.allsetlearning.com/chinese/grammar/ASGRURCZ","Expressing 'not at all' with 'yidianr ye bu'")</f>
        <v/>
      </c>
      <c r="C115" t="inlineStr">
        <is>
          <t>Subj. + 一点 + 也 / 都 + 不 + Adj.</t>
        </is>
      </c>
      <c r="D115" t="inlineStr">
        <is>
          <t xml:space="preserve">你 一点 也 不 胖 。
</t>
        </is>
      </c>
    </row>
    <row r="116">
      <c r="A116" t="inlineStr">
        <is>
          <t>Basic/Simple Sentence Patterns</t>
        </is>
      </c>
      <c r="B116">
        <f>HYPERLINK("https://resources.allsetlearning.com/chinese/grammar/ASG0EQQJ","Expressing not knowing how to do something using 'hao'")</f>
        <v/>
      </c>
      <c r="C116" t="inlineStr">
        <is>
          <t>Subj. + 不知道 + Verb Phrase + 好</t>
        </is>
      </c>
      <c r="D116" t="inlineStr">
        <is>
          <t xml:space="preserve">我 真的 不 知道 怎么办才 好 。
</t>
        </is>
      </c>
    </row>
    <row r="117">
      <c r="A117" t="inlineStr">
        <is>
          <t>Basic/Simple Sentence Patterns</t>
        </is>
      </c>
      <c r="B117">
        <f>HYPERLINK("https://resources.allsetlearning.com/chinese/grammar/ASGQGJXT","Expressing purpose with 'weile'")</f>
        <v/>
      </c>
      <c r="C117" t="inlineStr">
        <is>
          <t>为了 + Purpose + Verb</t>
        </is>
      </c>
      <c r="D117" t="inlineStr">
        <is>
          <t xml:space="preserve">为了 钱 ，他 什么 都 愿意 做 。
</t>
        </is>
      </c>
    </row>
    <row r="118">
      <c r="A118" t="inlineStr">
        <is>
          <t>Basic/Simple Sentence Patterns</t>
        </is>
      </c>
      <c r="B118">
        <f>HYPERLINK("https://resources.allsetlearning.com/chinese/grammar/ASG7ED89","Expressing 'some' with question words")</f>
        <v/>
      </c>
      <c r="C118" t="inlineStr">
        <is>
          <t>在哪儿 / 谁 / 什么 / 什么时候</t>
        </is>
      </c>
      <c r="D118" t="inlineStr">
        <is>
          <t xml:space="preserve">这个 人 我 在 哪儿 见 过 。
</t>
        </is>
      </c>
    </row>
    <row r="119">
      <c r="A119" t="inlineStr">
        <is>
          <t>Basic/Simple Sentence Patterns</t>
        </is>
      </c>
      <c r="B119">
        <f>HYPERLINK("https://resources.allsetlearning.com/chinese/grammar/ASGD60A6","Phrases using 'laishuo'")</f>
        <v/>
      </c>
      <c r="C119" t="inlineStr">
        <is>
          <t>对 + Person + 来说 / 一般 来说</t>
        </is>
      </c>
      <c r="D119" t="inlineStr">
        <is>
          <t xml:space="preserve">一般 来说 ，私立 学校 都 比较 贵 。
</t>
        </is>
      </c>
    </row>
    <row r="120">
      <c r="A120" t="inlineStr">
        <is>
          <t>Comparison Patterns</t>
        </is>
      </c>
      <c r="B120">
        <f>HYPERLINK("https://resources.allsetlearning.com/chinese/grammar/ASG5DG95","Expressing comparable degree with 'you'")</f>
        <v/>
      </c>
      <c r="C120" t="inlineStr">
        <is>
          <t>Noun 1 有 Noun 2 + Adj. + 吗？</t>
        </is>
      </c>
      <c r="D120" t="inlineStr">
        <is>
          <t xml:space="preserve">他 有 我 帅 吗 ？
</t>
        </is>
      </c>
    </row>
    <row r="121">
      <c r="A121" t="inlineStr">
        <is>
          <t>Comparison Patterns</t>
        </is>
      </c>
      <c r="B121">
        <f>HYPERLINK("https://resources.allsetlearning.com/chinese/grammar/ASG920B7","Expressing 'compared with' using 'gen'")</f>
        <v/>
      </c>
      <c r="C121" t="inlineStr">
        <is>
          <t>跟 + Noun 1 + 比 (起来) ，Noun 2⋯⋯</t>
        </is>
      </c>
      <c r="D121" t="inlineStr">
        <is>
          <t xml:space="preserve">跟 上海 比 ，北京 的 冬天 比较 干 。
</t>
        </is>
      </c>
    </row>
    <row r="122">
      <c r="A122" t="inlineStr">
        <is>
          <t>Comparison Patterns</t>
        </is>
      </c>
      <c r="B122">
        <f>HYPERLINK("https://resources.allsetlearning.com/chinese/grammar/ASG64E96","Expressing 'even more' with 'geng' or 'hai'")</f>
        <v/>
      </c>
      <c r="C122" t="inlineStr">
        <is>
          <t>Noun 1 + 比 + Noun 2 + 更 / 还 + Adj.</t>
        </is>
      </c>
      <c r="D122" t="inlineStr">
        <is>
          <t xml:space="preserve">他 比 姚明 还 高 。
</t>
        </is>
      </c>
    </row>
    <row r="123">
      <c r="A123" t="inlineStr">
        <is>
          <t>Comparison Patterns</t>
        </is>
      </c>
      <c r="B123">
        <f>HYPERLINK("https://resources.allsetlearning.com/chinese/grammar/ASG6KUS5","Expressing 'much more' in comparisons")</f>
        <v/>
      </c>
      <c r="C123" t="inlineStr">
        <is>
          <t>Noun 1 + 比 + Noun 2 + Adj. + 多了</t>
        </is>
      </c>
      <c r="D123" t="inlineStr">
        <is>
          <t xml:space="preserve">拼音 比 汉字 容易 多了 。
</t>
        </is>
      </c>
    </row>
    <row r="124">
      <c r="A124" t="inlineStr">
        <is>
          <t>Complex Sentence Patterns</t>
        </is>
      </c>
      <c r="B124">
        <f>HYPERLINK("https://resources.allsetlearning.com/chinese/grammar/ASGT9Y8P","Conceding a point with 'shi'")</f>
        <v/>
      </c>
      <c r="C124" t="inlineStr">
        <is>
          <t>Adj. + 是 + Adj.， 但是⋯⋯</t>
        </is>
      </c>
      <c r="D124" t="inlineStr">
        <is>
          <t xml:space="preserve">这个 东西 好 是 好 ，就是 太 贵 了 。
</t>
        </is>
      </c>
    </row>
    <row r="125">
      <c r="A125" t="inlineStr">
        <is>
          <t>Complex Sentence Patterns</t>
        </is>
      </c>
      <c r="B125">
        <f>HYPERLINK("https://resources.allsetlearning.com/chinese/grammar/ASGTFUD0","Events in quick succession with 'yi... jiu...'")</f>
        <v/>
      </c>
      <c r="C125" t="inlineStr">
        <is>
          <t>Subj. + 一 + Event 1，就 + Event 2</t>
        </is>
      </c>
      <c r="D125" t="inlineStr">
        <is>
          <t xml:space="preserve">他 一 到 家 ，就 去 洗澡  了 。
</t>
        </is>
      </c>
    </row>
    <row r="126">
      <c r="A126" t="inlineStr">
        <is>
          <t>Complex Sentence Patterns</t>
        </is>
      </c>
      <c r="B126">
        <f>HYPERLINK("https://resources.allsetlearning.com/chinese/grammar/ASGXI560","Expressing 'although' with 'suiran' and 'danshi'")</f>
        <v/>
      </c>
      <c r="C126" t="inlineStr">
        <is>
          <t>虽然⋯⋯ ，但是 / 可是⋯⋯</t>
        </is>
      </c>
      <c r="D126" t="inlineStr">
        <is>
          <t xml:space="preserve">虽然 渴 了，但是 不 想 喝 啤酒。
</t>
        </is>
      </c>
    </row>
    <row r="127">
      <c r="A127" t="inlineStr">
        <is>
          <t>Complex Sentence Patterns</t>
        </is>
      </c>
      <c r="B127">
        <f>HYPERLINK("https://resources.allsetlearning.com/chinese/grammar/ASG30A60","Expressing 'either... or...' with 'yaome'")</f>
        <v/>
      </c>
      <c r="C127" t="inlineStr">
        <is>
          <t>要么⋯⋯，要么⋯⋯</t>
        </is>
      </c>
      <c r="D127" t="inlineStr">
        <is>
          <t xml:space="preserve">要么 你 去，要么 他 去 。
</t>
        </is>
      </c>
    </row>
    <row r="128">
      <c r="A128" t="inlineStr">
        <is>
          <t>Complex Sentence Patterns</t>
        </is>
      </c>
      <c r="B128">
        <f>HYPERLINK("https://resources.allsetlearning.com/chinese/grammar/ASGHFPGG","Expressing 'except' and 'in addition' with 'chule… yiwai'")</f>
        <v/>
      </c>
      <c r="C128" t="inlineStr">
        <is>
          <t>除了 ⋯⋯ (+ 以外) ，Subj. + 都 / 也 / 还 ⋯⋯</t>
        </is>
      </c>
      <c r="D128" t="inlineStr">
        <is>
          <t xml:space="preserve">除了 他 ，我们 都 去 过 。
</t>
        </is>
      </c>
    </row>
    <row r="129">
      <c r="A129" t="inlineStr">
        <is>
          <t>Complex Sentence Patterns</t>
        </is>
      </c>
      <c r="B129">
        <f>HYPERLINK("https://resources.allsetlearning.com/chinese/grammar/ASGOB1BF","Expressing good luck with 'haihao'")</f>
        <v/>
      </c>
      <c r="C129" t="inlineStr">
        <is>
          <t>还好 + Lucky Incident ，不然 + Bad Outcome</t>
        </is>
      </c>
      <c r="D129" t="inlineStr">
        <is>
          <t xml:space="preserve">还好 有 你 在 ，不然 我 真 不 知道 怎么办 。
</t>
        </is>
      </c>
    </row>
    <row r="130">
      <c r="A130" t="inlineStr">
        <is>
          <t>Complex Sentence Patterns</t>
        </is>
      </c>
      <c r="B130">
        <f>HYPERLINK("https://resources.allsetlearning.com/chinese/grammar/ASGGIVT0","Expressing 'if... then...' with 'ruguo... jiu...'")</f>
        <v/>
      </c>
      <c r="C130" t="inlineStr">
        <is>
          <t>如果 ⋯⋯ ，就 ⋯⋯</t>
        </is>
      </c>
      <c r="D130" t="inlineStr">
        <is>
          <t xml:space="preserve">如果 有 困难 ，就 给 我 打 电话 。
</t>
        </is>
      </c>
    </row>
    <row r="131">
      <c r="A131" t="inlineStr">
        <is>
          <t>Complex Sentence Patterns</t>
        </is>
      </c>
      <c r="B131">
        <f>HYPERLINK("https://resources.allsetlearning.com/chinese/grammar/ASGN4VUU","Expressing 'if' with 'ruguo... dehua'")</f>
        <v/>
      </c>
      <c r="C131" t="inlineStr">
        <is>
          <t>如果⋯⋯ (的话) ，(就) ⋯⋯</t>
        </is>
      </c>
      <c r="D131" t="inlineStr">
        <is>
          <t xml:space="preserve">如果 明天 下雨 的话 ，我们 就  不 去 了 。
</t>
        </is>
      </c>
    </row>
    <row r="132">
      <c r="A132" t="inlineStr">
        <is>
          <t>Complex Sentence Patterns</t>
        </is>
      </c>
      <c r="B132">
        <f>HYPERLINK("https://resources.allsetlearning.com/chinese/grammar/ASGTYJ3E","Expressing 'not only... but also'")</f>
        <v/>
      </c>
      <c r="C132" t="inlineStr">
        <is>
          <t>不但⋯⋯，而且⋯⋯</t>
        </is>
      </c>
      <c r="D132" t="inlineStr">
        <is>
          <t xml:space="preserve">他 不但 聪明，而且 勤劳。
</t>
        </is>
      </c>
    </row>
    <row r="133">
      <c r="A133" t="inlineStr">
        <is>
          <t>Complex Sentence Patterns</t>
        </is>
      </c>
      <c r="B133">
        <f>HYPERLINK("https://resources.allsetlearning.com/chinese/grammar/ASGFPV2C","Expressing 'no wonder'")</f>
        <v/>
      </c>
      <c r="C133" t="inlineStr">
        <is>
          <t>Reason ，怪不得 / 难怪 + Observation</t>
        </is>
      </c>
      <c r="D133" t="inlineStr">
        <is>
          <t xml:space="preserve">小张 请假 了，难怪 今天 没有 看到 他。
</t>
        </is>
      </c>
    </row>
    <row r="134">
      <c r="A134" t="inlineStr">
        <is>
          <t>Complex Sentence Patterns</t>
        </is>
      </c>
      <c r="B134">
        <f>HYPERLINK("https://resources.allsetlearning.com/chinese/grammar/ASGCWHNF","Expressing various aspects with 'yi fangmian'")</f>
        <v/>
      </c>
      <c r="C134" t="inlineStr">
        <is>
          <t>一方面⋯⋯，一方面⋯⋯</t>
        </is>
      </c>
      <c r="D134" t="inlineStr">
        <is>
          <t xml:space="preserve">一 方面 他 很 喜欢 这 份 工作 ， 一 方面 他 又 觉得 工资 太 低 。
</t>
        </is>
      </c>
    </row>
    <row r="135">
      <c r="A135" t="inlineStr">
        <is>
          <t>Complex Sentence Patterns</t>
        </is>
      </c>
      <c r="B135">
        <f>HYPERLINK("https://resources.allsetlearning.com/chinese/grammar/ASG68F61","Expressing 'when' with 'dengdao'")</f>
        <v/>
      </c>
      <c r="C135" t="inlineStr">
        <is>
          <t>等(到) + Time / Event ，Subj. + 再 / 就 ⋯⋯</t>
        </is>
      </c>
      <c r="D135" t="inlineStr">
        <is>
          <t xml:space="preserve">等到 大学 毕业 ，我 就 不 住 在 学校 了。
</t>
        </is>
      </c>
    </row>
    <row r="136">
      <c r="A136" t="inlineStr">
        <is>
          <t>Adverbs</t>
        </is>
      </c>
      <c r="B136">
        <f>HYPERLINK("https://resources.allsetlearning.com/chinese/grammar/ASGE8FLP","Comparing 'changchang' and 'jingchang'")</f>
        <v/>
      </c>
      <c r="C136" t="inlineStr">
        <is>
          <t>常常 vs. 经常</t>
        </is>
      </c>
      <c r="D136" t="inlineStr">
        <is>
          <t xml:space="preserve">我 不 常  运动 ，我 需要 经常 运动 。
</t>
        </is>
      </c>
    </row>
    <row r="137">
      <c r="A137" t="inlineStr">
        <is>
          <t>Adverbs</t>
        </is>
      </c>
      <c r="B137">
        <f>HYPERLINK("https://resources.allsetlearning.com/chinese/grammar/ASGJFFWG","Comparing 'gang' and 'gangcai'")</f>
        <v/>
      </c>
      <c r="C137" t="inlineStr">
        <is>
          <t>刚 vs. 刚才</t>
        </is>
      </c>
      <c r="D137" t="inlineStr">
        <is>
          <t xml:space="preserve">你 刚才 去 哪儿 了？我  刚 回来 。
</t>
        </is>
      </c>
    </row>
    <row r="138">
      <c r="A138" t="inlineStr">
        <is>
          <t>Adverbs</t>
        </is>
      </c>
      <c r="B138">
        <f>HYPERLINK("https://resources.allsetlearning.com/chinese/grammar/ASGV55Y4","Comparing 'youdian' and 'yidian'")</f>
        <v/>
      </c>
      <c r="C138" t="inlineStr">
        <is>
          <t>有点 vs. 一点</t>
        </is>
      </c>
      <c r="D138" t="inlineStr">
        <is>
          <t xml:space="preserve">这 衣服 有点 贵 ，便宜 一点 吧。
</t>
        </is>
      </c>
    </row>
    <row r="139">
      <c r="A139" t="inlineStr">
        <is>
          <t>Auxiliary Verbs</t>
        </is>
      </c>
      <c r="B139">
        <f>HYPERLINK("https://resources.allsetlearning.com/chinese/grammar/ASGZL717","Comparing 'hui,' 'neng,' 'keyi'")</f>
        <v/>
      </c>
      <c r="C139" t="inlineStr">
        <is>
          <t>会 vs. 能 vs. 可以</t>
        </is>
      </c>
      <c r="D139" t="inlineStr">
        <is>
          <t xml:space="preserve">我 会 跳舞 。这里 不 能 跳舞 。我 可以 请 你 跳舞 吗 ？
</t>
        </is>
      </c>
    </row>
    <row r="140">
      <c r="A140" t="inlineStr">
        <is>
          <t>Conjunctions</t>
        </is>
      </c>
      <c r="B140">
        <f>HYPERLINK("https://resources.allsetlearning.com/chinese/grammar/ASGQJ5IC","Comparing 'haishi' and 'huozhe'")</f>
        <v/>
      </c>
      <c r="C140" t="inlineStr">
        <is>
          <t>还是 vs. 或者</t>
        </is>
      </c>
      <c r="D140" t="inlineStr">
        <is>
          <t xml:space="preserve">我们 明天 见 还是 后天 见 ？明天 或者 后天 都 可以 。
</t>
        </is>
      </c>
    </row>
    <row r="141">
      <c r="A141" t="inlineStr">
        <is>
          <t>Nouns</t>
        </is>
      </c>
      <c r="B141">
        <f>HYPERLINK("https://resources.allsetlearning.com/chinese/grammar/ASGPINA4","Comparing 'renjia' and 'bieren'")</f>
        <v/>
      </c>
      <c r="C141" t="inlineStr">
        <is>
          <t>人家 vs. 别人</t>
        </is>
      </c>
      <c r="D141" t="inlineStr">
        <is>
          <t xml:space="preserve">因为 人家 喜欢 你 啊 。我 不 在乎 别人 怎么 说 。
</t>
        </is>
      </c>
    </row>
    <row r="142">
      <c r="A142" t="inlineStr">
        <is>
          <t>Nouns</t>
        </is>
      </c>
      <c r="B142">
        <f>HYPERLINK("https://resources.allsetlearning.com/chinese/grammar/ASGN6O6J","Comparing 'zhijian' and “zhongjian'")</f>
        <v/>
      </c>
      <c r="C142" t="inlineStr">
        <is>
          <t>之间 vs. 中间</t>
        </is>
      </c>
      <c r="D142" t="inlineStr">
        <is>
          <t xml:space="preserve">八 点 到 十 点 之间 我 都 有空 。客厅 的 中间 有 一 个 沙发 。
</t>
        </is>
      </c>
    </row>
    <row r="143">
      <c r="A143" t="inlineStr">
        <is>
          <t>Prepositions</t>
        </is>
      </c>
      <c r="B143">
        <f>HYPERLINK("https://resources.allsetlearning.com/chinese/grammar/ASG59C66","Comparing 'li' and 'cong'")</f>
        <v/>
      </c>
      <c r="C143" t="inlineStr">
        <is>
          <t>离 vs. 从</t>
        </is>
      </c>
      <c r="D143" t="inlineStr">
        <is>
          <t xml:space="preserve">从 明天 开始，我 不 抽烟 了。
</t>
        </is>
      </c>
    </row>
    <row r="144">
      <c r="A144" t="inlineStr">
        <is>
          <t>Time Words</t>
        </is>
      </c>
      <c r="B144">
        <f>HYPERLINK("https://resources.allsetlearning.com/chinese/grammar/ASGLNKZR","Comparing 'yihou' and 'de shihou'")</f>
        <v/>
      </c>
      <c r="C144" t="inlineStr">
        <is>
          <t>以后 vs 的时候</t>
        </is>
      </c>
      <c r="D144" t="inlineStr">
        <is>
          <t xml:space="preserve">打 篮球 的 时候 会 出 了 很 多 汗 ，所以 打 完 篮球 以后 我 要 洗澡 。
</t>
        </is>
      </c>
    </row>
  </sheetData>
  <autoFilter ref="A1:D144"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62"/>
  <sheetViews>
    <sheetView workbookViewId="0">
      <selection activeCell="A1" sqref="A1"/>
    </sheetView>
  </sheetViews>
  <sheetFormatPr baseColWidth="8" defaultRowHeight="15"/>
  <cols>
    <col customWidth="1" max="1" min="1" width="23"/>
    <col customWidth="1" max="2" min="2" width="71"/>
    <col customWidth="1" max="3" min="3" width="61"/>
    <col customWidth="1" max="4" min="4" width="49"/>
  </cols>
  <sheetData>
    <row r="1">
      <c r="A1" s="1" t="inlineStr">
        <is>
          <t>Category</t>
        </is>
      </c>
      <c r="B1" s="1" t="inlineStr">
        <is>
          <t>Grammar Point (English)</t>
        </is>
      </c>
      <c r="C1" s="1" t="inlineStr">
        <is>
          <t>Pattern</t>
        </is>
      </c>
      <c r="D1" s="1" t="inlineStr">
        <is>
          <t xml:space="preserve">Examples
</t>
        </is>
      </c>
    </row>
    <row r="2">
      <c r="A2" t="inlineStr">
        <is>
          <t>Adjectives</t>
        </is>
      </c>
      <c r="B2">
        <f>HYPERLINK("https://resources.allsetlearning.com/chinese/grammar/ASGB8BWA","Adjectival complement 'de budeliao'")</f>
        <v/>
      </c>
      <c r="C2" t="inlineStr">
        <is>
          <t>Adj. + 得不得了</t>
        </is>
      </c>
      <c r="D2" t="inlineStr">
        <is>
          <t xml:space="preserve">爸爸 气  得 不得了，你 要 倒霉 啦。
</t>
        </is>
      </c>
    </row>
    <row r="3">
      <c r="A3" t="inlineStr">
        <is>
          <t>Adjectives</t>
        </is>
      </c>
      <c r="B3">
        <f>HYPERLINK("https://resources.allsetlearning.com/chinese/grammar/ASGG1ZBL","Adjectival complement 'de hen'")</f>
        <v/>
      </c>
      <c r="C3" t="inlineStr">
        <is>
          <t>Adj. + 得 很</t>
        </is>
      </c>
      <c r="D3" t="inlineStr">
        <is>
          <t xml:space="preserve">这个 题目 简单 得 很 。
</t>
        </is>
      </c>
    </row>
    <row r="4">
      <c r="A4" t="inlineStr">
        <is>
          <t>Adjectives</t>
        </is>
      </c>
      <c r="B4">
        <f>HYPERLINK("https://resources.allsetlearning.com/chinese/grammar/ASGNV2TZ","Challenging an adjective with 'shenme'")</f>
        <v/>
      </c>
      <c r="C4" t="inlineStr">
        <is>
          <t>Adj. + 什么？</t>
        </is>
      </c>
      <c r="D4" t="inlineStr">
        <is>
          <t xml:space="preserve">你急 什么 急，还 早 着 呢。
</t>
        </is>
      </c>
    </row>
    <row r="5">
      <c r="A5" t="inlineStr">
        <is>
          <t>Adjectives</t>
        </is>
      </c>
      <c r="B5">
        <f>HYPERLINK("https://resources.allsetlearning.com/chinese/grammar/ASGEHTV5","Expressing 'a bit too'")</f>
        <v/>
      </c>
      <c r="C5" t="inlineStr">
        <is>
          <t>Adj. + 了 + (一) 点儿</t>
        </is>
      </c>
      <c r="D5" t="inlineStr">
        <is>
          <t xml:space="preserve">那个 地方 离 我家 远 了 点儿 。
</t>
        </is>
      </c>
    </row>
    <row r="6">
      <c r="A6" t="inlineStr">
        <is>
          <t>Adjectives</t>
        </is>
      </c>
      <c r="B6">
        <f>HYPERLINK("https://resources.allsetlearning.com/chinese/grammar/ASGVACYB","Saying 'a lot' with 'youdeshi'")</f>
        <v/>
      </c>
      <c r="C6" t="inlineStr">
        <is>
          <t>Subj. + 有的是 + Noun</t>
        </is>
      </c>
      <c r="D6" t="inlineStr">
        <is>
          <t xml:space="preserve">川菜 上海 有的是。
</t>
        </is>
      </c>
    </row>
    <row r="7">
      <c r="A7" t="inlineStr">
        <is>
          <t>Adverbs</t>
        </is>
      </c>
      <c r="B7">
        <f>HYPERLINK("https://resources.allsetlearning.com/chinese/grammar/ASGF08B6","Advanced use of 'you'")</f>
        <v/>
      </c>
      <c r="C7" t="inlineStr">
        <is>
          <t>Subj. + Verb + 了 + 又 + Verb</t>
        </is>
      </c>
      <c r="D7" t="inlineStr">
        <is>
          <t xml:space="preserve">他 找 了 又 找，还 是 没 找到 他 的 钱 包。
</t>
        </is>
      </c>
    </row>
    <row r="8">
      <c r="A8" t="inlineStr">
        <is>
          <t>Adverbs</t>
        </is>
      </c>
      <c r="B8">
        <f>HYPERLINK("https://resources.allsetlearning.com/chinese/grammar/ASGQFW44","Advanced uses of 'dou'")</f>
        <v/>
      </c>
      <c r="C8" t="inlineStr">
        <is>
          <t>Subj. + 都 + Predicate</t>
        </is>
      </c>
      <c r="D8" t="inlineStr">
        <is>
          <t xml:space="preserve">我都能闻见面包的香味。
</t>
        </is>
      </c>
    </row>
    <row r="9">
      <c r="A9" t="inlineStr">
        <is>
          <t>Adverbs</t>
        </is>
      </c>
      <c r="B9">
        <f>HYPERLINK("https://resources.allsetlearning.com/chinese/grammar/ASG4807F","Advanced uses of 'hai'")</f>
        <v/>
      </c>
      <c r="C9" t="inlineStr">
        <is>
          <t>Subj. + 还 + Predicate + 呢</t>
        </is>
      </c>
      <c r="D9" t="inlineStr">
        <is>
          <t xml:space="preserve">还 好朋友 呢 ，天天 说 我 坏话 。
</t>
        </is>
      </c>
    </row>
    <row r="10">
      <c r="A10" t="inlineStr">
        <is>
          <t>Adverbs</t>
        </is>
      </c>
      <c r="B10">
        <f>HYPERLINK("https://resources.allsetlearning.com/chinese/grammar/ASG8QS6H","Advanced uses of 'zong'")</f>
        <v/>
      </c>
      <c r="C10" t="inlineStr">
        <is>
          <t>总 + Media + Verb</t>
        </is>
      </c>
      <c r="D10" t="inlineStr">
        <is>
          <t xml:space="preserve">咱们 总 得 想 个 办法 啊。总 不 能 让 他 一个人 去 吧？
</t>
        </is>
      </c>
    </row>
    <row r="11">
      <c r="A11" t="inlineStr">
        <is>
          <t>Adverbs</t>
        </is>
      </c>
      <c r="B11">
        <f>HYPERLINK("https://resources.allsetlearning.com/chinese/grammar/ASGET76G","An additional step with 'jin yi bu'")</f>
        <v/>
      </c>
      <c r="C11" t="inlineStr">
        <is>
          <t>Subj. + 进一步 + Verb</t>
        </is>
      </c>
      <c r="D11" t="inlineStr">
        <is>
          <t xml:space="preserve">我们 准备 进一步 扩大 中国 市场。
</t>
        </is>
      </c>
    </row>
    <row r="12">
      <c r="A12" t="inlineStr">
        <is>
          <t>Adverbs</t>
        </is>
      </c>
      <c r="B12">
        <f>HYPERLINK("https://resources.allsetlearning.com/chinese/grammar/ASGJPQ0Q","Assessing situations with 'kanlai'")</f>
        <v/>
      </c>
      <c r="C12" t="inlineStr">
        <is>
          <t>看来 + Judgment to the Situation；在 + Person + 看来</t>
        </is>
      </c>
      <c r="D12" t="inlineStr">
        <is>
          <t xml:space="preserve">看来他不来了，都这么晚了。
</t>
        </is>
      </c>
    </row>
    <row r="13">
      <c r="A13" t="inlineStr">
        <is>
          <t>Adverbs</t>
        </is>
      </c>
      <c r="B13">
        <f>HYPERLINK("https://resources.allsetlearning.com/chinese/grammar/ASG767A2","Declaring the only option with 'zhihao'")</f>
        <v/>
      </c>
      <c r="C13" t="inlineStr">
        <is>
          <t>只好 + Verb Phrase</t>
        </is>
      </c>
      <c r="D13" t="inlineStr">
        <is>
          <t xml:space="preserve">上 个 周末 下雨 了 ，我们 只好 待 在 家。
</t>
        </is>
      </c>
    </row>
    <row r="14">
      <c r="A14" t="inlineStr">
        <is>
          <t>Adverbs</t>
        </is>
      </c>
      <c r="B14">
        <f>HYPERLINK("https://resources.allsetlearning.com/chinese/grammar/ASGSPAKW","Emphatic adverb 'ke'")</f>
        <v/>
      </c>
      <c r="C14" t="inlineStr">
        <is>
          <t>可 + Adj. (+ 了)</t>
        </is>
      </c>
      <c r="D14" t="inlineStr">
        <is>
          <t xml:space="preserve">这 件 事情 对 他 造成 的 影响 可 大 了 。
</t>
        </is>
      </c>
    </row>
    <row r="15">
      <c r="A15" t="inlineStr">
        <is>
          <t>Adverbs</t>
        </is>
      </c>
      <c r="B15">
        <f>HYPERLINK("https://resources.allsetlearning.com/chinese/grammar/ASG4V36Q","Expressing 'after all' with 'bijing'")</f>
        <v/>
      </c>
      <c r="C15" t="inlineStr">
        <is>
          <t>毕竟</t>
        </is>
      </c>
      <c r="D15" t="inlineStr">
        <is>
          <t xml:space="preserve">别 怪 他 了 ， 毕竟 他 还 小 。
</t>
        </is>
      </c>
    </row>
    <row r="16">
      <c r="A16" t="inlineStr">
        <is>
          <t>Adverbs</t>
        </is>
      </c>
      <c r="B16">
        <f>HYPERLINK("https://resources.allsetlearning.com/chinese/grammar/ASGGOUJB","Expressing 'almost' using 'chadian mei'")</f>
        <v/>
      </c>
      <c r="C16" t="inlineStr">
        <is>
          <t>Subj. + 差点没 + Verb</t>
        </is>
      </c>
      <c r="D16" t="inlineStr">
        <is>
          <t xml:space="preserve">路 这么 滑，我 差点没 摔倒。
</t>
        </is>
      </c>
    </row>
    <row r="17">
      <c r="A17" t="inlineStr">
        <is>
          <t>Adverbs</t>
        </is>
      </c>
      <c r="B17">
        <f>HYPERLINK("https://resources.allsetlearning.com/chinese/grammar/ASGZVM27","Expressing 'anyway' as 'fanzheng'")</f>
        <v/>
      </c>
      <c r="C17" t="inlineStr">
        <is>
          <t>反正</t>
        </is>
      </c>
      <c r="D17" t="inlineStr">
        <is>
          <t xml:space="preserve">随便 你 信 不 信 ， 反正 我 不 信 。
</t>
        </is>
      </c>
    </row>
    <row r="18">
      <c r="A18" t="inlineStr">
        <is>
          <t>Adverbs</t>
        </is>
      </c>
      <c r="B18">
        <f>HYPERLINK("https://resources.allsetlearning.com/chinese/grammar/ASGINBWJ","Expressing 'as much as possible' with 'jinliang'")</f>
        <v/>
      </c>
      <c r="C18" t="inlineStr">
        <is>
          <t>尽量 + Verb</t>
        </is>
      </c>
      <c r="D18" t="inlineStr">
        <is>
          <t xml:space="preserve">我 会 尽量 想 办法 帮 你 的。
</t>
        </is>
      </c>
    </row>
    <row r="19">
      <c r="A19" t="inlineStr">
        <is>
          <t>Adverbs</t>
        </is>
      </c>
      <c r="B19">
        <f>HYPERLINK("https://resources.allsetlearning.com/chinese/grammar/ASGD4BA3","Expressing concern with 'kongpa'")</f>
        <v/>
      </c>
      <c r="C19" t="inlineStr">
        <is>
          <t>恐怕 + Fact</t>
        </is>
      </c>
      <c r="D19" t="inlineStr">
        <is>
          <t xml:space="preserve">恐怕 今天 做 不 完。
</t>
        </is>
      </c>
    </row>
    <row r="20">
      <c r="A20" t="inlineStr">
        <is>
          <t>Adverbs</t>
        </is>
      </c>
      <c r="B20">
        <f>HYPERLINK("https://resources.allsetlearning.com/chinese/grammar/ASG81QV3","Expressing difficulty with 'hao (bu) rongyi'")</f>
        <v/>
      </c>
      <c r="C20" t="inlineStr">
        <is>
          <t>好(不)容易</t>
        </is>
      </c>
      <c r="D20" t="inlineStr">
        <is>
          <t xml:space="preserve">我 好不容易 才 打通 了 银行 的 服务 热线。
</t>
        </is>
      </c>
    </row>
    <row r="21">
      <c r="A21" t="inlineStr">
        <is>
          <t>Adverbs</t>
        </is>
      </c>
      <c r="B21">
        <f>HYPERLINK("https://resources.allsetlearning.com/chinese/grammar/ASGKWV6F","Expressing 'even' with 'shenzhi'")</f>
        <v/>
      </c>
      <c r="C21" t="inlineStr">
        <is>
          <t>甚至</t>
        </is>
      </c>
      <c r="D21" t="inlineStr">
        <is>
          <t xml:space="preserve">他们 贡献 出 所有 的 精力 ， 甚至 最 宝贵 的 生命 。
</t>
        </is>
      </c>
    </row>
    <row r="22">
      <c r="A22" t="inlineStr">
        <is>
          <t>Adverbs</t>
        </is>
      </c>
      <c r="B22">
        <f>HYPERLINK("https://resources.allsetlearning.com/chinese/grammar/ASG626D3","Expressing 'feel free' with 'jinguan'")</f>
        <v/>
      </c>
      <c r="C22" t="inlineStr">
        <is>
          <t>尽管 + Verb</t>
        </is>
      </c>
      <c r="D22" t="inlineStr">
        <is>
          <t xml:space="preserve">有 什么 事 ，尽管 找 我 。
</t>
        </is>
      </c>
    </row>
    <row r="23">
      <c r="A23" t="inlineStr">
        <is>
          <t>Adverbs</t>
        </is>
      </c>
      <c r="B23">
        <f>HYPERLINK("https://resources.allsetlearning.com/chinese/grammar/ASG0C825","Expressing 'have to' with budebu")</f>
        <v/>
      </c>
      <c r="C23" t="inlineStr">
        <is>
          <t>Subj. + 不得不 + Verb</t>
        </is>
      </c>
      <c r="D23" t="inlineStr">
        <is>
          <t xml:space="preserve">老板 很 讨厌 应酬，但是 她 不得不 去。
</t>
        </is>
      </c>
    </row>
    <row r="24">
      <c r="A24" t="inlineStr">
        <is>
          <t>Adverbs</t>
        </is>
      </c>
      <c r="B24">
        <f>HYPERLINK("https://resources.allsetlearning.com/chinese/grammar/ASGTVEHJ","Expressing 'in the end' with 'daodi'")</f>
        <v/>
      </c>
      <c r="C24" t="inlineStr">
        <is>
          <t>到底</t>
        </is>
      </c>
      <c r="D24" t="inlineStr">
        <is>
          <t xml:space="preserve">事情 到底 是 办 成 了 。
</t>
        </is>
      </c>
    </row>
    <row r="25">
      <c r="A25" t="inlineStr">
        <is>
          <t>Adverbs</t>
        </is>
      </c>
      <c r="B25">
        <f>HYPERLINK("https://resources.allsetlearning.com/chinese/grammar/ASGDK0BR","Expressing 'in the end' with 'jiujing'")</f>
        <v/>
      </c>
      <c r="C25" t="inlineStr">
        <is>
          <t>究竟</t>
        </is>
      </c>
      <c r="D25" t="inlineStr">
        <is>
          <t xml:space="preserve">你 究竟 喜 不 喜欢 我？
</t>
        </is>
      </c>
    </row>
    <row r="26">
      <c r="A26" t="inlineStr">
        <is>
          <t>Adverbs</t>
        </is>
      </c>
      <c r="B26">
        <f>HYPERLINK("https://resources.allsetlearning.com/chinese/grammar/ASGZ8MJM","Expressing 'just' do it with 'gancui'")</f>
        <v/>
      </c>
      <c r="C26" t="inlineStr">
        <is>
          <t>Subj. + 干脆 + Verb</t>
        </is>
      </c>
      <c r="D26" t="inlineStr">
        <is>
          <t xml:space="preserve">家里什么都没有，干脆出去吃吧。
</t>
        </is>
      </c>
    </row>
    <row r="27">
      <c r="A27" t="inlineStr">
        <is>
          <t>Adverbs</t>
        </is>
      </c>
      <c r="B27">
        <f>HYPERLINK("https://resources.allsetlearning.com/chinese/grammar/ASGVA70K","Expressing 'nearly' with 'jihu'")</f>
        <v/>
      </c>
      <c r="C27" t="inlineStr">
        <is>
          <t>Subj. + 几乎 + Verb</t>
        </is>
      </c>
      <c r="D27" t="inlineStr">
        <is>
          <t xml:space="preserve">他 的 头发 几乎 全 白 了 。
</t>
        </is>
      </c>
    </row>
    <row r="28">
      <c r="A28" t="inlineStr">
        <is>
          <t>Adverbs</t>
        </is>
      </c>
      <c r="B28">
        <f>HYPERLINK("https://resources.allsetlearning.com/chinese/grammar/ASG7R8US","Expressing 'never again' with 'zai ye bu'")</f>
        <v/>
      </c>
      <c r="C28" t="inlineStr">
        <is>
          <t>Subj. + 再也 + 不 + Verb-Obj. + 了</t>
        </is>
      </c>
      <c r="D28" t="inlineStr">
        <is>
          <t xml:space="preserve">我 再也 不 想 跟 你 说话 了 。
</t>
        </is>
      </c>
    </row>
    <row r="29">
      <c r="A29" t="inlineStr">
        <is>
          <t>Adverbs</t>
        </is>
      </c>
      <c r="B29">
        <f>HYPERLINK("https://resources.allsetlearning.com/chinese/grammar/ASG16EF6","Expressing 'once' with 'cengjing'")</f>
        <v/>
      </c>
      <c r="C29" t="inlineStr">
        <is>
          <t>Subj. + 曾经 + Verb + 过 (+ Obj.)</t>
        </is>
      </c>
      <c r="D29" t="inlineStr">
        <is>
          <t xml:space="preserve">他 说 他 曾经 做 过 很多 傻事 。
</t>
        </is>
      </c>
    </row>
    <row r="30">
      <c r="A30" t="inlineStr">
        <is>
          <t>Adverbs</t>
        </is>
      </c>
      <c r="B30">
        <f>HYPERLINK("https://resources.allsetlearning.com/chinese/grammar/ASG6F157","Expressing 'originally' with 'benlai'")</f>
        <v/>
      </c>
      <c r="C30" t="inlineStr">
        <is>
          <t>本来⋯⋯</t>
        </is>
      </c>
      <c r="D30" t="inlineStr">
        <is>
          <t xml:space="preserve">搬家 本来 就 很 麻烦。
</t>
        </is>
      </c>
    </row>
    <row r="31">
      <c r="A31" t="inlineStr">
        <is>
          <t>Adverbs</t>
        </is>
      </c>
      <c r="B31">
        <f>HYPERLINK("https://resources.allsetlearning.com/chinese/grammar/ASGP6LVA","Expressing 'over and over again' with 'zaisan'")</f>
        <v/>
      </c>
      <c r="C31" t="inlineStr">
        <is>
          <t>再三 + Verb</t>
        </is>
      </c>
      <c r="D31" t="inlineStr">
        <is>
          <t xml:space="preserve">妈妈 再三 叮嘱 我 ， 要 注意 安全 。
</t>
        </is>
      </c>
    </row>
    <row r="32">
      <c r="A32" t="inlineStr">
        <is>
          <t>Adverbs</t>
        </is>
      </c>
      <c r="B32">
        <f>HYPERLINK("https://resources.allsetlearning.com/chinese/grammar/ASG8OLAE","Expressing 'simply' with 'jianzhi'")</f>
        <v/>
      </c>
      <c r="C32" t="inlineStr">
        <is>
          <t>简直⋯⋯</t>
        </is>
      </c>
      <c r="D32" t="inlineStr">
        <is>
          <t xml:space="preserve">她 简直 要 哭 出来 了 。
</t>
        </is>
      </c>
    </row>
    <row r="33">
      <c r="A33" t="inlineStr">
        <is>
          <t>Adverbs</t>
        </is>
      </c>
      <c r="B33">
        <f>HYPERLINK("https://resources.allsetlearning.com/chinese/grammar/ASGACMNQ","Expressing 'since the beginning' with 'yixiang'")</f>
        <v/>
      </c>
      <c r="C33" t="inlineStr">
        <is>
          <t>一向 + Verb</t>
        </is>
      </c>
      <c r="D33" t="inlineStr">
        <is>
          <t xml:space="preserve">他 做 事情 一向 踏实 。
</t>
        </is>
      </c>
    </row>
    <row r="34">
      <c r="A34" t="inlineStr">
        <is>
          <t>Adverbs</t>
        </is>
      </c>
      <c r="B34">
        <f>HYPERLINK("https://resources.allsetlearning.com/chinese/grammar/ASGIVGZO","Expressing 'to make certain' with 'qianwan'")</f>
        <v/>
      </c>
      <c r="C34" t="inlineStr">
        <is>
          <t>千万 + Verb/Verb Phrase</t>
        </is>
      </c>
      <c r="D34" t="inlineStr">
        <is>
          <t xml:space="preserve">千万 别 泄露 出 去。
</t>
        </is>
      </c>
    </row>
    <row r="35">
      <c r="A35" t="inlineStr">
        <is>
          <t>Adverbs</t>
        </is>
      </c>
      <c r="B35">
        <f>HYPERLINK("https://resources.allsetlearning.com/chinese/grammar/ASGTIMTS","Expressing wasted efforts with 'bai'")</f>
        <v/>
      </c>
      <c r="C35" t="inlineStr">
        <is>
          <t>白 + Verb</t>
        </is>
      </c>
      <c r="D35" t="inlineStr">
        <is>
          <t xml:space="preserve">白 花 了 一 百 块 钱，这 件 衣服 不 能 穿。
</t>
        </is>
      </c>
    </row>
    <row r="36">
      <c r="A36" t="inlineStr">
        <is>
          <t>Adverbs</t>
        </is>
      </c>
      <c r="B36">
        <f>HYPERLINK("https://resources.allsetlearning.com/chinese/grammar/ASG5334C","Expressing 'while you're at it' with 'shunbian'")</f>
        <v/>
      </c>
      <c r="C36" t="inlineStr">
        <is>
          <t>Subj. ＋Verb Phrase 1，顺便 + Verb Phrase 2</t>
        </is>
      </c>
      <c r="D36" t="inlineStr">
        <is>
          <t xml:space="preserve">你 出去 的 时候顺便 帮 我 买 杯 咖啡。
</t>
        </is>
      </c>
    </row>
    <row r="37">
      <c r="A37" t="inlineStr">
        <is>
          <t>Adverbs</t>
        </is>
      </c>
      <c r="B37">
        <f>HYPERLINK("https://resources.allsetlearning.com/chinese/grammar/ASGMCP9V","Rhetorical questions with 'nandao'")</f>
        <v/>
      </c>
      <c r="C37" t="inlineStr">
        <is>
          <t>难道⋯⋯？</t>
        </is>
      </c>
      <c r="D37" t="inlineStr">
        <is>
          <t xml:space="preserve">这 都 是 你 引起 的 ， 难道 你 就 不 内疚 ？
</t>
        </is>
      </c>
    </row>
    <row r="38">
      <c r="A38" t="inlineStr">
        <is>
          <t>Adverbs</t>
        </is>
      </c>
      <c r="B38">
        <f>HYPERLINK("https://resources.allsetlearning.com/chinese/grammar/ASGQAN74","The opposite of 'chabuduo' is 'cha hen duo'")</f>
        <v/>
      </c>
      <c r="C38" t="inlineStr">
        <is>
          <t>Subj. + 差很多</t>
        </is>
      </c>
      <c r="D38" t="inlineStr">
        <is>
          <t xml:space="preserve">中国 文化 和 西方 文化 差 很 多 。
</t>
        </is>
      </c>
    </row>
    <row r="39">
      <c r="A39" t="inlineStr">
        <is>
          <t>Auxiliary Words</t>
        </is>
      </c>
      <c r="B39">
        <f>HYPERLINK("https://resources.allsetlearning.com/chinese/grammar/ASGGPG97","Listing things with 'a'")</f>
        <v/>
      </c>
      <c r="C39" t="inlineStr">
        <is>
          <t>⋯⋯啊，⋯⋯啊</t>
        </is>
      </c>
      <c r="D39" t="inlineStr">
        <is>
          <t xml:space="preserve">我们 店里 有 水饺 啊，盖浇饭 啊 ⋯⋯
</t>
        </is>
      </c>
    </row>
    <row r="40">
      <c r="A40" t="inlineStr">
        <is>
          <t>Conjunctions</t>
        </is>
      </c>
      <c r="B40">
        <f>HYPERLINK("https://resources.allsetlearning.com/chinese/grammar/ASG4FB55","Expressing 'and then' with 'yushi'")</f>
        <v/>
      </c>
      <c r="C40" t="inlineStr">
        <is>
          <t>⋯⋯ ，于是 ⋯⋯</t>
        </is>
      </c>
      <c r="D40" t="inlineStr">
        <is>
          <t xml:space="preserve">他 实在 太 懒 了 ，于是 老板 把 他 辞 了 。
</t>
        </is>
      </c>
    </row>
    <row r="41">
      <c r="A41" t="inlineStr">
        <is>
          <t>Conjunctions</t>
        </is>
      </c>
      <c r="B41">
        <f>HYPERLINK("https://resources.allsetlearning.com/chinese/grammar/ASGXN52R","Expressing 'and' with 'he' (advanced)")</f>
        <v/>
      </c>
      <c r="C41" t="inlineStr">
        <is>
          <t>Verb 1 + 和 + Verb 2</t>
        </is>
      </c>
      <c r="D41" t="inlineStr">
        <is>
          <t xml:space="preserve">政府 每年 都 会 维护 和 修理 这些 建筑 。
</t>
        </is>
      </c>
    </row>
    <row r="42">
      <c r="A42" t="inlineStr">
        <is>
          <t>Conjunctions</t>
        </is>
      </c>
      <c r="B42">
        <f>HYPERLINK("https://resources.allsetlearning.com/chinese/grammar/ASG2KQZI","Expressing 'in addition' with 'lingwai'")</f>
        <v/>
      </c>
      <c r="C42" t="inlineStr">
        <is>
          <t>⋯⋯ ，另外 ，⋯⋯</t>
        </is>
      </c>
      <c r="D42" t="inlineStr">
        <is>
          <t xml:space="preserve">希望 你 不要 再 迟到 了。另外，你 应该 穿 得 正式 一点 。
</t>
        </is>
      </c>
    </row>
    <row r="43">
      <c r="A43" t="inlineStr">
        <is>
          <t>Conjunctions</t>
        </is>
      </c>
      <c r="B43">
        <f>HYPERLINK("https://resources.allsetlearning.com/chinese/grammar/ASGMX0ZS","Using 'er' to explain contrasting ideas")</f>
        <v/>
      </c>
      <c r="C43" t="inlineStr">
        <is>
          <t>Sentence 1， + 而 + Sentence 2</t>
        </is>
      </c>
      <c r="D43" t="inlineStr">
        <is>
          <t xml:space="preserve">以后 后悔 的 人 不 是 我，而 是 你 自己。
</t>
        </is>
      </c>
    </row>
    <row r="44">
      <c r="A44" t="inlineStr">
        <is>
          <t>Nouns</t>
        </is>
      </c>
      <c r="B44">
        <f>HYPERLINK("https://resources.allsetlearning.com/chinese/grammar/ASG84D65","Comparing 'bici' and 'duifang'")</f>
        <v/>
      </c>
      <c r="C44" t="inlineStr">
        <is>
          <t>彼此 + Verb</t>
        </is>
      </c>
      <c r="D44" t="inlineStr">
        <is>
          <t xml:space="preserve">太 吵 了，我们 都 听不到 对方 在 说 什么。
</t>
        </is>
      </c>
    </row>
    <row r="45">
      <c r="A45" t="inlineStr">
        <is>
          <t>Nouns</t>
        </is>
      </c>
      <c r="B45">
        <f>HYPERLINK("https://resources.allsetlearning.com/chinese/grammar/ASGS4DBY","Expressing 'among' with 'dangzhong'")</f>
        <v/>
      </c>
      <c r="C45" t="inlineStr">
        <is>
          <t>当中</t>
        </is>
      </c>
      <c r="D45" t="inlineStr">
        <is>
          <t xml:space="preserve">他们 当中 有 温州 人 ， 有 宁波 人 。
</t>
        </is>
      </c>
    </row>
    <row r="46">
      <c r="A46" t="inlineStr">
        <is>
          <t>Nouns</t>
        </is>
      </c>
      <c r="B46">
        <f>HYPERLINK("https://resources.allsetlearning.com/chinese/grammar/ASGF205D","Expressing 'each other' with 'bici'")</f>
        <v/>
      </c>
      <c r="C46" t="inlineStr">
        <is>
          <t>彼此 + Verb</t>
        </is>
      </c>
      <c r="D46" t="inlineStr">
        <is>
          <t xml:space="preserve">太 吵 了，我们 都 听不到 对方 在 说 什么。
</t>
        </is>
      </c>
    </row>
    <row r="47">
      <c r="A47" t="inlineStr">
        <is>
          <t>Nouns</t>
        </is>
      </c>
      <c r="B47">
        <f>HYPERLINK("https://resources.allsetlearning.com/chinese/grammar/ASGD1LNT","Expressing 'within (it/them)' with 'qizhong'")</f>
        <v/>
      </c>
      <c r="C47" t="inlineStr">
        <is>
          <t>其中</t>
        </is>
      </c>
      <c r="D47" t="inlineStr">
        <is>
          <t xml:space="preserve">有 五 个 人 报名 了 ， 其中 两 个 是 女生 。
</t>
        </is>
      </c>
    </row>
    <row r="48">
      <c r="A48" t="inlineStr">
        <is>
          <t>Nouns</t>
        </is>
      </c>
      <c r="B48">
        <f>HYPERLINK("https://resources.allsetlearning.com/chinese/grammar/ASGNPO4V","Name-calling with 'zhege'")</f>
        <v/>
      </c>
      <c r="C48" t="inlineStr">
        <is>
          <t>Noun + 这个 + Category</t>
        </is>
      </c>
      <c r="D48" t="inlineStr">
        <is>
          <t xml:space="preserve">你 这个 坏蛋，就 没 做 过 一 件 好 事。
</t>
        </is>
      </c>
    </row>
    <row r="49">
      <c r="A49" t="inlineStr">
        <is>
          <t>Particles</t>
        </is>
      </c>
      <c r="B49">
        <f>HYPERLINK("https://resources.allsetlearning.com/chinese/grammar/ASG4K5WH","Advanced 'le' after an object")</f>
        <v/>
      </c>
      <c r="C49" t="inlineStr">
        <is>
          <t>Verb + Obj. + 了</t>
        </is>
      </c>
      <c r="D49" t="inlineStr">
        <is>
          <t xml:space="preserve">我 吃 了 早饭 。
</t>
        </is>
      </c>
    </row>
    <row r="50">
      <c r="A50" t="inlineStr">
        <is>
          <t>Particles</t>
        </is>
      </c>
      <c r="B50">
        <f>HYPERLINK("https://resources.allsetlearning.com/chinese/grammar/ASGB33AE","Marking a topic with 'ma'")</f>
        <v/>
      </c>
      <c r="C50" t="inlineStr">
        <is>
          <t>Statement + 嘛</t>
        </is>
      </c>
      <c r="D50" t="inlineStr">
        <is>
          <t xml:space="preserve">大家 有 话 就 说 嘛 。
</t>
        </is>
      </c>
    </row>
    <row r="51">
      <c r="A51" t="inlineStr">
        <is>
          <t>Particles</t>
        </is>
      </c>
      <c r="B51">
        <f>HYPERLINK("https://resources.allsetlearning.com/chinese/grammar/ASGW7YXP","Softening the tone of questions with 'ne'")</f>
        <v/>
      </c>
      <c r="C51" t="inlineStr">
        <is>
          <t>⋯⋯呢？</t>
        </is>
      </c>
      <c r="D51" t="inlineStr">
        <is>
          <t xml:space="preserve">他 人 在 哪 呢 ？
</t>
        </is>
      </c>
    </row>
    <row r="52">
      <c r="A52" t="inlineStr">
        <is>
          <t>Particles</t>
        </is>
      </c>
      <c r="B52">
        <f>HYPERLINK("https://resources.allsetlearning.com/chinese/grammar/ASGY2D79","Taiwanese 'you'")</f>
        <v/>
      </c>
      <c r="C52" t="inlineStr">
        <is>
          <t>有 + Verb + 过</t>
        </is>
      </c>
      <c r="D52" t="inlineStr">
        <is>
          <t xml:space="preserve">我 有 去 过 中国。
</t>
        </is>
      </c>
    </row>
    <row r="53">
      <c r="A53" t="inlineStr">
        <is>
          <t>Prepositional Phrase</t>
        </is>
      </c>
      <c r="B53">
        <f>HYPERLINK("https://resources.allsetlearning.com/chinese/grammar/ASG7AE5C","Defining scope")</f>
        <v/>
      </c>
      <c r="C53" t="inlineStr">
        <is>
          <t>级别 / 次序 / 数目 + 以上 / 以下</t>
        </is>
      </c>
      <c r="D53" t="inlineStr">
        <is>
          <t xml:space="preserve">十 岁 以下 的 孩子 不用 买 票 。
</t>
        </is>
      </c>
    </row>
    <row r="54">
      <c r="A54" t="inlineStr">
        <is>
          <t>Prepositions</t>
        </is>
      </c>
      <c r="B54">
        <f>HYPERLINK("https://resources.allsetlearning.com/chinese/grammar/ASGHVFRA","Expressing 'along with…' with 'suizhe'")</f>
        <v/>
      </c>
      <c r="C54" t="inlineStr">
        <is>
          <t>随着 A + 的 + Verb， Subj. + Predicate</t>
        </is>
      </c>
      <c r="D54" t="inlineStr">
        <is>
          <t xml:space="preserve">随着 经济 的 发展，人们 的 生活 越 来 越 好。
</t>
        </is>
      </c>
    </row>
    <row r="55">
      <c r="A55" t="inlineStr">
        <is>
          <t>Prepositions</t>
        </is>
      </c>
      <c r="B55">
        <f>HYPERLINK("https://resources.allsetlearning.com/chinese/grammar/ASGLI7GW","Expressing 'ever since' with 'zicong'")</f>
        <v/>
      </c>
      <c r="C55" t="inlineStr">
        <is>
          <t>(自)从⋯⋯</t>
        </is>
      </c>
      <c r="D55" t="inlineStr">
        <is>
          <t xml:space="preserve">自从 来 了 上海 ， 他 就 习惯 了 繁忙 的 生活 。
</t>
        </is>
      </c>
    </row>
    <row r="56">
      <c r="A56" t="inlineStr">
        <is>
          <t>Prepositions</t>
        </is>
      </c>
      <c r="B56">
        <f>HYPERLINK("https://resources.allsetlearning.com/chinese/grammar/ASGD2A08","Expressing 'for…' with 'eryan'")</f>
        <v/>
      </c>
      <c r="C56" t="inlineStr">
        <is>
          <t>对 + Party + 而言 ，⋯⋯</t>
        </is>
      </c>
      <c r="D56" t="inlineStr">
        <is>
          <t xml:space="preserve">对 消费者 而言 ，促销 活动 很 有 吸引力 。
</t>
        </is>
      </c>
    </row>
    <row r="57">
      <c r="A57" t="inlineStr">
        <is>
          <t>Prepositions</t>
        </is>
      </c>
      <c r="B57">
        <f>HYPERLINK("https://resources.allsetlearning.com/chinese/grammar/ASG50341","Expressing 'including' with 'zainei'")</f>
        <v/>
      </c>
      <c r="C57" t="inlineStr">
        <is>
          <t>(包括)⋯⋯ 在内 ，⋯⋯</t>
        </is>
      </c>
      <c r="D57" t="inlineStr">
        <is>
          <t xml:space="preserve">水 电 费 在内 ，我 每 个 月 的 房租 三千 五 。
</t>
        </is>
      </c>
    </row>
    <row r="58">
      <c r="A58" t="inlineStr">
        <is>
          <t>Prepositions</t>
        </is>
      </c>
      <c r="B58">
        <f>HYPERLINK("https://resources.allsetlearning.com/chinese/grammar/ASGGB3IV","Expressing 'on the basis of' with 'ping'")</f>
        <v/>
      </c>
      <c r="C58" t="inlineStr">
        <is>
          <t>凭⋯⋯</t>
        </is>
      </c>
      <c r="D58" t="inlineStr">
        <is>
          <t xml:space="preserve">他 凭 自己 的 努力 成功 。
</t>
        </is>
      </c>
    </row>
    <row r="59">
      <c r="A59" t="inlineStr">
        <is>
          <t>Prepositions</t>
        </is>
      </c>
      <c r="B59">
        <f>HYPERLINK("https://resources.allsetlearning.com/chinese/grammar/ASGEZ2HN","Expressing passive voice with 'gei'")</f>
        <v/>
      </c>
      <c r="C59" t="inlineStr">
        <is>
          <t>受事主语 + 给 + 施事者 + Verb Phrase；受事主语 + 被 + 施事者 + 给 + Verb Phrase</t>
        </is>
      </c>
      <c r="D59" t="inlineStr">
        <is>
          <t xml:space="preserve">事情 给 解决 了 吗？
</t>
        </is>
      </c>
    </row>
    <row r="60">
      <c r="A60" t="inlineStr">
        <is>
          <t>Prepositions</t>
        </is>
      </c>
      <c r="B60">
        <f>HYPERLINK("https://resources.allsetlearning.com/chinese/grammar/ASGZRKTG","Expressing 'with regards to' with 'zhiyu'")</f>
        <v/>
      </c>
      <c r="C60" t="inlineStr">
        <is>
          <t>至于</t>
        </is>
      </c>
      <c r="D60" t="inlineStr">
        <is>
          <t xml:space="preserve">你 先 看 产品 。 至于 价格 ， 我们 再 商量 。
</t>
        </is>
      </c>
    </row>
    <row r="61">
      <c r="A61" t="inlineStr">
        <is>
          <t>Prepositions</t>
        </is>
      </c>
      <c r="B61">
        <f>HYPERLINK("https://resources.allsetlearning.com/chinese/grammar/ASG8RW47","Limiting scope with 'jiu'")</f>
        <v/>
      </c>
      <c r="C61" t="inlineStr">
        <is>
          <t>就⋯⋯ (来说 / 而言)</t>
        </is>
      </c>
      <c r="D61" t="inlineStr">
        <is>
          <t xml:space="preserve">就 我 而言 ， 兴趣 最 重要 。
</t>
        </is>
      </c>
    </row>
    <row r="62">
      <c r="A62" t="inlineStr">
        <is>
          <t>Prepositions</t>
        </is>
      </c>
      <c r="B62">
        <f>HYPERLINK("https://resources.allsetlearning.com/chinese/grammar/ASGI9PNV","Opportune timing with 'chen'")</f>
        <v/>
      </c>
      <c r="C62" t="inlineStr">
        <is>
          <t>趁⋯⋯</t>
        </is>
      </c>
      <c r="D62" t="inlineStr">
        <is>
          <t xml:space="preserve">趁 老板 不 在，我们 出去 吃饭 吧。
</t>
        </is>
      </c>
    </row>
    <row r="63">
      <c r="A63" t="inlineStr">
        <is>
          <t>Sentence Patterns</t>
        </is>
      </c>
      <c r="B63">
        <f>HYPERLINK("https://resources.allsetlearning.com/chinese/grammar/ASGUQUPG","Emphasizing a negation with 'bing'")</f>
        <v/>
      </c>
      <c r="C63" t="inlineStr">
        <is>
          <t>Subj. + 并 + 不 + Verb / Adj.</t>
        </is>
      </c>
      <c r="D63" t="inlineStr">
        <is>
          <t xml:space="preserve">当 金融 分析 人员 并 不是 我 的 梦想。
</t>
        </is>
      </c>
    </row>
    <row r="64">
      <c r="A64" t="inlineStr">
        <is>
          <t>Sentence Patterns</t>
        </is>
      </c>
      <c r="B64">
        <f>HYPERLINK("https://resources.allsetlearning.com/chinese/grammar/ASG8F7D4","Expressing 'if it were not for' with 'yaobushi'")</f>
        <v/>
      </c>
      <c r="C64" t="inlineStr">
        <is>
          <t>要不是 ⋯⋯ ( 的话 )，⋯⋯</t>
        </is>
      </c>
      <c r="D64" t="inlineStr">
        <is>
          <t xml:space="preserve">要不是 你们 迟到 的话，我们 早就 到 了。
</t>
        </is>
      </c>
    </row>
    <row r="65">
      <c r="A65" t="inlineStr">
        <is>
          <t>Sentence Patterns</t>
        </is>
      </c>
      <c r="B65">
        <f>HYPERLINK("https://resources.allsetlearning.com/chinese/grammar/ASG44TBS","Expressing 'thanks to' with 'duokui'")</f>
        <v/>
      </c>
      <c r="C65" t="inlineStr">
        <is>
          <t>Good Outcome ，多亏 (了) + Lucky Incident</t>
        </is>
      </c>
      <c r="D65" t="inlineStr">
        <is>
          <t xml:space="preserve">我 没 迟到 ，多亏了 你 开车 送 我 。
</t>
        </is>
      </c>
    </row>
    <row r="66">
      <c r="A66" t="inlineStr">
        <is>
          <t>Sentence Patterns</t>
        </is>
      </c>
      <c r="B66">
        <f>HYPERLINK("https://resources.allsetlearning.com/chinese/grammar/ASG6TB4J","Expressing 'that's all' with 'eryi'")</f>
        <v/>
      </c>
      <c r="C66" t="inlineStr">
        <is>
          <t>Subj. + (仅仅) + 是 + Obj. + 而已</t>
        </is>
      </c>
      <c r="D66" t="inlineStr">
        <is>
          <t xml:space="preserve">他 只 是 开 个 玩笑 而已，不 要 当 真。
</t>
        </is>
      </c>
    </row>
    <row r="67">
      <c r="A67" t="inlineStr">
        <is>
          <t>Sentence Patterns</t>
        </is>
      </c>
      <c r="B67">
        <f>HYPERLINK("https://resources.allsetlearning.com/chinese/grammar/ASG68DA5","Using 'jiang' as a formal 'ba'")</f>
        <v/>
      </c>
      <c r="C67" t="inlineStr">
        <is>
          <t>Subj. + 将 + Obj. + Verb Phrase</t>
        </is>
      </c>
      <c r="D67" t="inlineStr">
        <is>
          <t xml:space="preserve">学校 将 那些 经常 逃学 的 学生 都 开除 了 。
</t>
        </is>
      </c>
    </row>
    <row r="68">
      <c r="A68" t="inlineStr">
        <is>
          <t>Verbs</t>
        </is>
      </c>
      <c r="B68">
        <f>HYPERLINK("https://resources.allsetlearning.com/chinese/grammar/ASGN3IGH","Challenging a verb with 'shenme'")</f>
        <v/>
      </c>
      <c r="C68" t="inlineStr">
        <is>
          <t>Verb + 什么 + Obj.</t>
        </is>
      </c>
      <c r="D68" t="inlineStr">
        <is>
          <t xml:space="preserve">没有 钱 看 什么 电影。
</t>
        </is>
      </c>
    </row>
    <row r="69">
      <c r="A69" t="inlineStr">
        <is>
          <t>Verbs</t>
        </is>
      </c>
      <c r="B69">
        <f>HYPERLINK("https://resources.allsetlearning.com/chinese/grammar/ASG1MD4N","Comparing specifically with 'xiang'")</f>
        <v/>
      </c>
      <c r="C69" t="inlineStr">
        <is>
          <t>Noun 1 + 像 + Noun 2 + (那么⋯⋯)</t>
        </is>
      </c>
      <c r="D69" t="inlineStr">
        <is>
          <t xml:space="preserve">你 怎么 像 我 妈 一样 啰嗦！
</t>
        </is>
      </c>
    </row>
    <row r="70">
      <c r="A70" t="inlineStr">
        <is>
          <t>Verbs</t>
        </is>
      </c>
      <c r="B70">
        <f>HYPERLINK("https://resources.allsetlearning.com/chinese/grammar/ASGE4B94","Comparisons with 'biqi'")</f>
        <v/>
      </c>
      <c r="C70" t="inlineStr">
        <is>
          <t>比起 + B (+ 来) ，A ~</t>
        </is>
      </c>
      <c r="D70" t="inlineStr">
        <is>
          <t xml:space="preserve">比起上海 ，我 老家 的 物价 便宜 多 了。
</t>
        </is>
      </c>
    </row>
    <row r="71">
      <c r="A71" t="inlineStr">
        <is>
          <t>Verbs</t>
        </is>
      </c>
      <c r="B71">
        <f>HYPERLINK("https://resources.allsetlearning.com/chinese/grammar/ASGWH1D5","Comparisons with 'buru'")</f>
        <v/>
      </c>
      <c r="C71" t="inlineStr">
        <is>
          <t>不如⋯⋯</t>
        </is>
      </c>
      <c r="D71" t="inlineStr">
        <is>
          <t xml:space="preserve">我的 汉语 不如 他的。
</t>
        </is>
      </c>
    </row>
    <row r="72">
      <c r="A72" t="inlineStr">
        <is>
          <t>Verbs</t>
        </is>
      </c>
      <c r="B72">
        <f>HYPERLINK("https://resources.allsetlearning.com/chinese/grammar/ASGS6UKN","Making '-ize' and '-ify' verbs with 'hua'")</f>
        <v/>
      </c>
      <c r="C72" t="inlineStr">
        <is>
          <t>Noun / Adj. + 化</t>
        </is>
      </c>
      <c r="D72" t="inlineStr">
        <is>
          <t xml:space="preserve">KFC 的 中国 本土化 经营 做 得 非常 成功。
</t>
        </is>
      </c>
    </row>
    <row r="73">
      <c r="A73" t="inlineStr">
        <is>
          <t>Verbs</t>
        </is>
      </c>
      <c r="B73">
        <f>HYPERLINK("https://resources.allsetlearning.com/chinese/grammar/ASGYKH5G","Using 'nanguai' as a verb")</f>
        <v/>
      </c>
      <c r="C73" t="inlineStr">
        <is>
          <t>难怪 + Person， Reason</t>
        </is>
      </c>
      <c r="D73" t="inlineStr">
        <is>
          <t xml:space="preserve">难怪 他，他还是个孩子呢，什么都不懂。
</t>
        </is>
      </c>
    </row>
    <row r="74">
      <c r="A74" t="inlineStr">
        <is>
          <t>Auxiliary verbs</t>
        </is>
      </c>
      <c r="B74">
        <f>HYPERLINK("https://resources.allsetlearning.com/chinese/grammar/ASGIQPUJ","Expressing future with 'jiang'")</f>
        <v/>
      </c>
      <c r="C74" t="inlineStr">
        <is>
          <t>Subj. + 将 / 将要 / 将会 + Verb Phrase</t>
        </is>
      </c>
      <c r="D74" t="inlineStr">
        <is>
          <t xml:space="preserve">比赛 结果 将 在 月底 公布 。
</t>
        </is>
      </c>
    </row>
    <row r="75">
      <c r="A75" t="inlineStr">
        <is>
          <t>Auxiliary verbs</t>
        </is>
      </c>
      <c r="B75">
        <f>HYPERLINK("https://resources.allsetlearning.com/chinese/grammar/ASG22117","The use of Taiwanese Mandarin 'hui'")</f>
        <v/>
      </c>
      <c r="C75" t="inlineStr">
        <is>
          <t>Subj. + 会 + Predicate + 吗 ？</t>
        </is>
      </c>
      <c r="D75" t="inlineStr">
        <is>
          <t xml:space="preserve">你 会 冷 吗 ？
</t>
        </is>
      </c>
    </row>
    <row r="76">
      <c r="A76" t="inlineStr">
        <is>
          <t>Verb phrases</t>
        </is>
      </c>
      <c r="B76">
        <f>HYPERLINK("https://resources.allsetlearning.com/chinese/grammar/ASG5C89R","Combining verbs with 'bing'")</f>
        <v/>
      </c>
      <c r="C76" t="inlineStr">
        <is>
          <t>Verb + 并 + Verb</t>
        </is>
      </c>
      <c r="D76" t="inlineStr">
        <is>
          <t xml:space="preserve">我 同意 并且 支持 你 的 决定 。
</t>
        </is>
      </c>
    </row>
    <row r="77">
      <c r="A77" t="inlineStr">
        <is>
          <t>Verb phrases</t>
        </is>
      </c>
      <c r="B77">
        <f>HYPERLINK("https://resources.allsetlearning.com/chinese/grammar/ASGGNXVR","Emphasizing the doer of an action with 'you'")</f>
        <v/>
      </c>
      <c r="C77" t="inlineStr">
        <is>
          <t>由 + Person + Verb</t>
        </is>
      </c>
      <c r="D77" t="inlineStr">
        <is>
          <t xml:space="preserve">这个 项目 由 小李 来 完成 。
</t>
        </is>
      </c>
    </row>
    <row r="78">
      <c r="A78" t="inlineStr">
        <is>
          <t>Verb phrases</t>
        </is>
      </c>
      <c r="B78">
        <f>HYPERLINK("https://resources.allsetlearning.com/chinese/grammar/ASGYDKT3","Expressing 'hard to avoid' with 'nanmian'")</f>
        <v/>
      </c>
      <c r="C78" t="inlineStr">
        <is>
          <t>难免 + Verb</t>
        </is>
      </c>
      <c r="D78" t="inlineStr">
        <is>
          <t xml:space="preserve">第 一 次 尝试 ， 难免 失败 。
</t>
        </is>
      </c>
    </row>
    <row r="79">
      <c r="A79" t="inlineStr">
        <is>
          <t>Verb phrases</t>
        </is>
      </c>
      <c r="B79">
        <f>HYPERLINK("https://resources.allsetlearning.com/chinese/grammar/ASGGJA6A","Expressing 'to be worth' doing with 'zhide'")</f>
        <v/>
      </c>
      <c r="C79" t="inlineStr">
        <is>
          <t>值得 + Verb</t>
        </is>
      </c>
      <c r="D79" t="inlineStr">
        <is>
          <t xml:space="preserve">这个 想法 不错 ， 值得 考虑 。
</t>
        </is>
      </c>
    </row>
    <row r="80">
      <c r="A80" t="inlineStr">
        <is>
          <t>Verb phrases</t>
        </is>
      </c>
      <c r="B80">
        <f>HYPERLINK("https://resources.allsetlearning.com/chinese/grammar/ASGXU2H4","Facilitating an outcome with 'yibian'")</f>
        <v/>
      </c>
      <c r="C80" t="inlineStr">
        <is>
          <t>以便 + Verb</t>
        </is>
      </c>
      <c r="D80" t="inlineStr">
        <is>
          <t xml:space="preserve">用 普通话 说 ， 以便 我 能 听懂 。
</t>
        </is>
      </c>
    </row>
    <row r="81">
      <c r="A81" t="inlineStr">
        <is>
          <t>Verb phrases</t>
        </is>
      </c>
      <c r="B81">
        <f>HYPERLINK("https://resources.allsetlearning.com/chinese/grammar/ASG1DXUD","Passive verbs with 'shou'")</f>
        <v/>
      </c>
      <c r="C81" t="inlineStr">
        <is>
          <t>受 + Verb</t>
        </is>
      </c>
      <c r="D81" t="inlineStr">
        <is>
          <t xml:space="preserve">他 为 人 善良 ， 很 受 尊重 。
</t>
        </is>
      </c>
    </row>
    <row r="82">
      <c r="A82" t="inlineStr">
        <is>
          <t>Verb phrases</t>
        </is>
      </c>
      <c r="B82">
        <f>HYPERLINK("https://resources.allsetlearning.com/chinese/grammar/ASG7AUNJ","Using 'zhe' when 'verbing away'")</f>
        <v/>
      </c>
      <c r="C82" t="inlineStr">
        <is>
          <t>Verb + 着 + Verb + 着</t>
        </is>
      </c>
      <c r="D82" t="inlineStr">
        <is>
          <t xml:space="preserve">走 着 走 着 ， 他们 到 家 了 。
</t>
        </is>
      </c>
    </row>
    <row r="83">
      <c r="A83" t="inlineStr">
        <is>
          <t>Adverbs with Adjectives</t>
        </is>
      </c>
      <c r="B83">
        <f>HYPERLINK("https://resources.allsetlearning.com/chinese/grammar/ASG87D22","Expressing 'especially' with 'gewai'")</f>
        <v/>
      </c>
      <c r="C83" t="inlineStr">
        <is>
          <t>格外 + verb</t>
        </is>
      </c>
      <c r="D83" t="inlineStr">
        <is>
          <t xml:space="preserve">他今天格外 忙.
</t>
        </is>
      </c>
    </row>
    <row r="84">
      <c r="A84" t="inlineStr">
        <is>
          <t>"But" Statements</t>
        </is>
      </c>
      <c r="B84">
        <f>HYPERLINK("https://resources.allsetlearning.com/chinese/grammar/ASGW863F","Expressing 'although' with 'jinguan'")</f>
        <v/>
      </c>
      <c r="C84" t="inlineStr">
        <is>
          <t>尽管⋯⋯，但是⋯⋯</t>
        </is>
      </c>
      <c r="D84" t="inlineStr">
        <is>
          <t xml:space="preserve">尽管 我 很 生气 ，但是
我 没 发脾气 。
</t>
        </is>
      </c>
    </row>
    <row r="85">
      <c r="A85" t="inlineStr">
        <is>
          <t>"But" Statements</t>
        </is>
      </c>
      <c r="B85">
        <f>HYPERLINK("https://resources.allsetlearning.com/chinese/grammar/ASG1RE80","Expressing contrariness with 'dao'")</f>
        <v/>
      </c>
      <c r="C85" t="inlineStr">
        <is>
          <t>倒⋯⋯</t>
        </is>
      </c>
      <c r="D85" t="inlineStr">
        <is>
          <t xml:space="preserve">雨 没有 停 ， 倒 大 起来 了 。
</t>
        </is>
      </c>
    </row>
    <row r="86">
      <c r="A86" t="inlineStr">
        <is>
          <t>"But" Statements</t>
        </is>
      </c>
      <c r="B86">
        <f>HYPERLINK("https://resources.allsetlearning.com/chinese/grammar/ASGX5QTV","Expressing 'on the contrary' with 'fan'er'")</f>
        <v/>
      </c>
      <c r="C86" t="inlineStr">
        <is>
          <t>⋯⋯，反而 ⋯⋯</t>
        </is>
      </c>
      <c r="D86" t="inlineStr">
        <is>
          <t xml:space="preserve">他 没有 放弃 ，反而 更加 努力 了 ！
</t>
        </is>
      </c>
    </row>
    <row r="87">
      <c r="A87" t="inlineStr">
        <is>
          <t>"But" Statements</t>
        </is>
      </c>
      <c r="B87">
        <f>HYPERLINK("https://resources.allsetlearning.com/chinese/grammar/ASGEG2QB","The 'however' adverb 'que'")</f>
        <v/>
      </c>
      <c r="C87" t="inlineStr">
        <is>
          <t>⋯⋯，却⋯⋯</t>
        </is>
      </c>
      <c r="D87" t="inlineStr">
        <is>
          <t xml:space="preserve">他们 一见钟情 ， 却 没有 在 一起 。
</t>
        </is>
      </c>
    </row>
    <row r="88">
      <c r="A88" t="inlineStr">
        <is>
          <t>Cause/Effect Statements</t>
        </is>
      </c>
      <c r="B88">
        <f>HYPERLINK("https://resources.allsetlearning.com/chinese/grammar/ASGL90MR","Expressing 'due to…' with 'youyu'")</f>
        <v/>
      </c>
      <c r="C88" t="inlineStr">
        <is>
          <t>由于⋯⋯，⋯⋯</t>
        </is>
      </c>
      <c r="D88" t="inlineStr">
        <is>
          <t xml:space="preserve">由于 天气 原因， 我们 的 航班 取消了。
</t>
        </is>
      </c>
    </row>
    <row r="89">
      <c r="A89" t="inlineStr">
        <is>
          <t>Cause/Effect Statements</t>
        </is>
      </c>
      <c r="B89">
        <f>HYPERLINK("https://resources.allsetlearning.com/chinese/grammar/ASGG4BX9","Expressing 'since' with 'jiran'")</f>
        <v/>
      </c>
      <c r="C89" t="inlineStr">
        <is>
          <t>既然⋯⋯，就⋯⋯</t>
        </is>
      </c>
      <c r="D89" t="inlineStr">
        <is>
          <t xml:space="preserve">既然 来 了 ， 就 留 下来 吃饭 吧 。
</t>
        </is>
      </c>
    </row>
    <row r="90">
      <c r="A90" t="inlineStr">
        <is>
          <t>Cause/Effect Statements</t>
        </is>
      </c>
      <c r="B90">
        <f>HYPERLINK("https://resources.allsetlearning.com/chinese/grammar/ASGUEFAL","Expressing 'therefore' with 'yinci'")</f>
        <v/>
      </c>
      <c r="C90" t="inlineStr">
        <is>
          <t>⋯⋯，因此⋯⋯</t>
        </is>
      </c>
      <c r="D90" t="inlineStr">
        <is>
          <t xml:space="preserve">这 家 饭店 涨价 了 ， 因此 顾客 也 少 了 。
</t>
        </is>
      </c>
    </row>
    <row r="91">
      <c r="A91" t="inlineStr">
        <is>
          <t>Cause/Effect Statements</t>
        </is>
      </c>
      <c r="B91">
        <f>HYPERLINK("https://resources.allsetlearning.com/chinese/grammar/ASGTPGXK","Stating the effect before the cause")</f>
        <v/>
      </c>
      <c r="C91" t="inlineStr">
        <is>
          <t>之所以 ⋯⋯ ，是因为 / 是为了 / 是想 ⋯⋯</t>
        </is>
      </c>
      <c r="D91" t="inlineStr">
        <is>
          <t xml:space="preserve">我 之 所以 来 晚 了 是 因为 路上 堵车 。
</t>
        </is>
      </c>
    </row>
    <row r="92">
      <c r="A92" t="inlineStr">
        <is>
          <t>Cause/Effect Statements</t>
        </is>
      </c>
      <c r="B92">
        <f>HYPERLINK("https://resources.allsetlearning.com/chinese/grammar/ASGL1V0A","Using 'because' with 'er' to indicate effect")</f>
        <v/>
      </c>
      <c r="C92" t="inlineStr">
        <is>
          <t>因为⋯⋯ ，而⋯⋯</t>
        </is>
      </c>
      <c r="D92" t="inlineStr">
        <is>
          <t xml:space="preserve">饭店 因为 物价 上涨 而 涨价 。
</t>
        </is>
      </c>
    </row>
    <row r="93">
      <c r="A93" t="inlineStr">
        <is>
          <t>Complements</t>
        </is>
      </c>
      <c r="B93">
        <f>HYPERLINK("https://resources.allsetlearning.com/chinese/grammar/ASG9E5BB","Advanced degree complements")</f>
        <v/>
      </c>
      <c r="C93" t="inlineStr">
        <is>
          <t>Adj. + 得 + 很 / 不得了 / 要命 / 不行</t>
        </is>
      </c>
      <c r="D93" t="inlineStr">
        <is>
          <t xml:space="preserve">我 老婆 的 工作 轻松  得很 。
</t>
        </is>
      </c>
    </row>
    <row r="94">
      <c r="A94" t="inlineStr">
        <is>
          <t>Complements</t>
        </is>
      </c>
      <c r="B94">
        <f>HYPERLINK("https://resources.allsetlearning.com/chinese/grammar/ASG516F9","Advanced potential complements")</f>
        <v/>
      </c>
      <c r="C94" t="inlineStr">
        <is>
          <t>Verb + 得 / 不 + 了</t>
        </is>
      </c>
      <c r="D94" t="inlineStr">
        <is>
          <t xml:space="preserve">今晚 我 有事 ，去 不 了 。
</t>
        </is>
      </c>
    </row>
    <row r="95">
      <c r="A95" t="inlineStr">
        <is>
          <t>Complements</t>
        </is>
      </c>
      <c r="B95">
        <f>HYPERLINK("https://resources.allsetlearning.com/chinese/grammar/ASG4OM4T","Advanced result complements")</f>
        <v/>
      </c>
      <c r="C95" t="inlineStr">
        <is>
          <t>Verb + 住</t>
        </is>
      </c>
      <c r="D95" t="inlineStr">
        <is>
          <t xml:space="preserve">抓住 那个 小偷 ！
</t>
        </is>
      </c>
    </row>
    <row r="96">
      <c r="A96" t="inlineStr">
        <is>
          <t>Complements</t>
        </is>
      </c>
      <c r="B96">
        <f>HYPERLINK("https://resources.allsetlearning.com/chinese/grammar/ASGSCN01","Advanced uses of direction complement '-qilai'")</f>
        <v/>
      </c>
      <c r="C96" t="inlineStr">
        <is>
          <t>Verb + 起来</t>
        </is>
      </c>
      <c r="D96" t="inlineStr">
        <is>
          <t xml:space="preserve">宝宝，你 应该 把 你 的 玩具 收  起来 。
</t>
        </is>
      </c>
    </row>
    <row r="97">
      <c r="A97" t="inlineStr">
        <is>
          <t>Complements</t>
        </is>
      </c>
      <c r="B97">
        <f>HYPERLINK("https://resources.allsetlearning.com/chinese/grammar/ASGT0GYL","Complement '-huai le'")</f>
        <v/>
      </c>
      <c r="C97" t="inlineStr">
        <is>
          <t>Verb + 坏了</t>
        </is>
      </c>
      <c r="D97" t="inlineStr">
        <is>
          <t xml:space="preserve">坏 了。
</t>
        </is>
      </c>
    </row>
    <row r="98">
      <c r="A98" t="inlineStr">
        <is>
          <t>Complements</t>
        </is>
      </c>
      <c r="B98">
        <f>HYPERLINK("https://resources.allsetlearning.com/chinese/grammar/ASGCUSIV","Tricky uses of 'dao'")</f>
        <v/>
      </c>
      <c r="C98" t="inlineStr">
        <is>
          <t>Verb + 到</t>
        </is>
      </c>
      <c r="D98" t="inlineStr">
        <is>
          <t xml:space="preserve">他 做 到 了 吗 ？
</t>
        </is>
      </c>
    </row>
    <row r="99">
      <c r="A99" t="inlineStr">
        <is>
          <t>Complements</t>
        </is>
      </c>
      <c r="B99">
        <f>HYPERLINK("https://resources.allsetlearning.com/chinese/grammar/ASGYJQAG","Using 'lai' and 'qu' when 'verbing around'")</f>
        <v/>
      </c>
      <c r="C99" t="inlineStr">
        <is>
          <t>Verb + 来 + Verb + 去</t>
        </is>
      </c>
      <c r="D99" t="inlineStr">
        <is>
          <t xml:space="preserve">他 考虑 来 考虑 去 ， 最后 还是 决定 回 学校 。
</t>
        </is>
      </c>
    </row>
    <row r="100">
      <c r="A100" t="inlineStr">
        <is>
          <t>Complements</t>
        </is>
      </c>
      <c r="B100">
        <f>HYPERLINK("https://resources.allsetlearning.com/chinese/grammar/ASGM5ZAB","Using 'zhao' as complement")</f>
        <v/>
      </c>
      <c r="C100" t="inlineStr">
        <is>
          <t>Verb + 着</t>
        </is>
      </c>
      <c r="D100" t="inlineStr">
        <is>
          <t xml:space="preserve">宝宝 刚 睡 着。
</t>
        </is>
      </c>
    </row>
    <row r="101">
      <c r="A101" t="inlineStr">
        <is>
          <t>Conditional Statements</t>
        </is>
      </c>
      <c r="B101">
        <f>HYPERLINK("https://resources.allsetlearning.com/chinese/grammar/ASG98C1A","Expressing 'as long as' with 'zhiyao'")</f>
        <v/>
      </c>
      <c r="C101" t="inlineStr">
        <is>
          <t>只要⋯⋯，就⋯⋯</t>
        </is>
      </c>
      <c r="D101" t="inlineStr">
        <is>
          <t xml:space="preserve">只要 你 过来 ， 我们 就 很 开心 。
</t>
        </is>
      </c>
    </row>
    <row r="102">
      <c r="A102" t="inlineStr">
        <is>
          <t>Conditional Statements</t>
        </is>
      </c>
      <c r="B102">
        <f>HYPERLINK("https://resources.allsetlearning.com/chinese/grammar/ASGU3ZV1","Expressing 'once...then...' with 'yidan...jiu...'")</f>
        <v/>
      </c>
      <c r="C102" t="inlineStr">
        <is>
          <t>一旦⋯⋯，就⋯⋯</t>
        </is>
      </c>
      <c r="D102" t="inlineStr">
        <is>
          <t xml:space="preserve">一旦 我 找 好 的 工作，我 就 会 安心。
</t>
        </is>
      </c>
    </row>
    <row r="103">
      <c r="A103" t="inlineStr">
        <is>
          <t>Conditional Statements</t>
        </is>
      </c>
      <c r="B103">
        <f>HYPERLINK("https://resources.allsetlearning.com/chinese/grammar/ASGJDV3Y","Expressing 'only if' with 'zhiyou'")</f>
        <v/>
      </c>
      <c r="C103" t="inlineStr">
        <is>
          <t>只有⋯⋯，才⋯⋯</t>
        </is>
      </c>
      <c r="D103" t="inlineStr">
        <is>
          <t xml:space="preserve">只有 你 帮忙 ， 我 才 能 完成 任务 。
</t>
        </is>
      </c>
    </row>
    <row r="104">
      <c r="A104" t="inlineStr">
        <is>
          <t>Conditional Statements</t>
        </is>
      </c>
      <c r="B104">
        <f>HYPERLINK("https://resources.allsetlearning.com/chinese/grammar/ASGMD0YY","Expressing 'unless' with 'chufei'")</f>
        <v/>
      </c>
      <c r="C104" t="inlineStr">
        <is>
          <t>除非⋯⋯ ，才⋯⋯</t>
        </is>
      </c>
      <c r="D104" t="inlineStr">
        <is>
          <t xml:space="preserve">除非 你 求情 ，他 才 肯 帮忙 。
</t>
        </is>
      </c>
    </row>
    <row r="105">
      <c r="A105" t="inlineStr">
        <is>
          <t>"Even If" Statements</t>
        </is>
      </c>
      <c r="B105">
        <f>HYPERLINK("https://resources.allsetlearning.com/chinese/grammar/ASGBUXN7","Expressing 'even if…' with 'jishi'")</f>
        <v/>
      </c>
      <c r="C105" t="inlineStr">
        <is>
          <t>即使⋯⋯，也⋯⋯</t>
        </is>
      </c>
      <c r="D105" t="inlineStr">
        <is>
          <t xml:space="preserve">即使 你 没胃口 ， 也 要 吃 一点 。
</t>
        </is>
      </c>
    </row>
    <row r="106">
      <c r="A106" t="inlineStr">
        <is>
          <t>"Even If" Statements</t>
        </is>
      </c>
      <c r="B106">
        <f>HYPERLINK("https://resources.allsetlearning.com/chinese/grammar/ASGF1TQ2","Expressing 'even if…' with 'jiushi'")</f>
        <v/>
      </c>
      <c r="C106" t="inlineStr">
        <is>
          <t>就是⋯⋯，也⋯⋯</t>
        </is>
      </c>
      <c r="D106" t="inlineStr">
        <is>
          <t xml:space="preserve">就是 天气 不 好 ， 我 也 要 出去 玩 。
</t>
        </is>
      </c>
    </row>
    <row r="107">
      <c r="A107" t="inlineStr">
        <is>
          <t>"Even If" Statements</t>
        </is>
      </c>
      <c r="B107">
        <f>HYPERLINK("https://resources.allsetlearning.com/chinese/grammar/ASGLI513","Expressing 'even if…' with 'jiusuan'")</f>
        <v/>
      </c>
      <c r="C107" t="inlineStr">
        <is>
          <t>就算⋯⋯ ，也⋯⋯</t>
        </is>
      </c>
      <c r="D107" t="inlineStr">
        <is>
          <t xml:space="preserve">就算 再 困难 ， 我们 也 要 坚持 到底 。
</t>
        </is>
      </c>
    </row>
    <row r="108">
      <c r="A108" t="inlineStr">
        <is>
          <t>"Even If" Statements</t>
        </is>
      </c>
      <c r="B108">
        <f>HYPERLINK("https://resources.allsetlearning.com/chinese/grammar/ASGXX3NY","Expressing 'even if…' with 'napa'")</f>
        <v/>
      </c>
      <c r="C108" t="inlineStr">
        <is>
          <t>哪怕⋯⋯，也⋯⋯</t>
        </is>
      </c>
      <c r="D108" t="inlineStr">
        <is>
          <t xml:space="preserve">哪怕 第 一 次 失败 了 ， 也 要 继续 研究 。
</t>
        </is>
      </c>
    </row>
    <row r="109">
      <c r="A109" t="inlineStr">
        <is>
          <t>"If" Statements</t>
        </is>
      </c>
      <c r="B109">
        <f>HYPERLINK("https://resources.allsetlearning.com/chinese/grammar/ASGHNDX4","Expressing 'if… then…' with 'jiaru'")</f>
        <v/>
      </c>
      <c r="C109" t="inlineStr">
        <is>
          <t>假如⋯⋯，就⋯⋯</t>
        </is>
      </c>
      <c r="D109" t="inlineStr">
        <is>
          <t xml:space="preserve">假如 下雨 了 ， 就 收 衣服 。
</t>
        </is>
      </c>
    </row>
    <row r="110">
      <c r="A110" t="inlineStr">
        <is>
          <t>"If" Statements</t>
        </is>
      </c>
      <c r="B110">
        <f>HYPERLINK("https://resources.allsetlearning.com/chinese/grammar/ASGVRGW2","Expressing 'if… then…' with 'jiashi'")</f>
        <v/>
      </c>
      <c r="C110" t="inlineStr">
        <is>
          <t>假使⋯⋯，就⋯⋯</t>
        </is>
      </c>
      <c r="D110" t="inlineStr">
        <is>
          <t xml:space="preserve">假使 你 遇到 坏人 ， 就 报警 。
</t>
        </is>
      </c>
    </row>
    <row r="111">
      <c r="A111" t="inlineStr">
        <is>
          <t>"If" Statements</t>
        </is>
      </c>
      <c r="B111">
        <f>HYPERLINK("https://resources.allsetlearning.com/chinese/grammar/ASGN4S8O","Expressing 'if… then…' with 'yaoshi'")</f>
        <v/>
      </c>
      <c r="C111" t="inlineStr">
        <is>
          <t>要是⋯⋯，就⋯⋯</t>
        </is>
      </c>
      <c r="D111" t="inlineStr">
        <is>
          <t xml:space="preserve">你 要是 真 想 我，就 给 我 打 电话 。
</t>
        </is>
      </c>
    </row>
    <row r="112">
      <c r="A112" t="inlineStr">
        <is>
          <t>"If" Statements</t>
        </is>
      </c>
      <c r="B112">
        <f>HYPERLINK("https://resources.allsetlearning.com/chinese/grammar/ASG25773","Expressing 'what if' with 'wanyi'")</f>
        <v/>
      </c>
      <c r="C112" t="inlineStr">
        <is>
          <t>万一 ⋯⋯ 怎么办 ？</t>
        </is>
      </c>
      <c r="D112" t="inlineStr">
        <is>
          <t xml:space="preserve">万一 被 发现 了 怎么办 ？
</t>
        </is>
      </c>
    </row>
    <row r="113">
      <c r="A113" t="inlineStr">
        <is>
          <t>"If" Statements</t>
        </is>
      </c>
      <c r="B113">
        <f>HYPERLINK("https://resources.allsetlearning.com/chinese/grammar/ASGB0MXK","Marking a topic with 'de hua'")</f>
        <v/>
      </c>
      <c r="C113" t="inlineStr">
        <is>
          <t>Topic + 的话 ，Comment</t>
        </is>
      </c>
      <c r="D113" t="inlineStr">
        <is>
          <t xml:space="preserve">北京 的话 ，秋天 去 最好 。
</t>
        </is>
      </c>
    </row>
    <row r="114">
      <c r="A114" t="inlineStr">
        <is>
          <t>"No Matter" Statements</t>
        </is>
      </c>
      <c r="B114">
        <f>HYPERLINK("https://resources.allsetlearning.com/chinese/grammar/ASG0NDS6","Expressing 'no matter' with 'buguan'")</f>
        <v/>
      </c>
      <c r="C114" t="inlineStr">
        <is>
          <t>不管⋯⋯，都 / 也⋯⋯</t>
        </is>
      </c>
      <c r="D114" t="inlineStr">
        <is>
          <t xml:space="preserve">不管 身体 好 坏 ， 他 都 工作 到 深夜 。
</t>
        </is>
      </c>
    </row>
    <row r="115">
      <c r="A115" t="inlineStr">
        <is>
          <t>"No Matter" Statements</t>
        </is>
      </c>
      <c r="B115">
        <f>HYPERLINK("https://resources.allsetlearning.com/chinese/grammar/ASG6ZI8L","Expressing 'no matter' with 'wulun'")</f>
        <v/>
      </c>
      <c r="C115" t="inlineStr">
        <is>
          <t>无论 / 不论⋯⋯，都 / 也⋯⋯</t>
        </is>
      </c>
      <c r="D115" t="inlineStr">
        <is>
          <t xml:space="preserve">无论 天 多 热 ， 都 要 坚持 。
</t>
        </is>
      </c>
    </row>
    <row r="116">
      <c r="A116" t="inlineStr">
        <is>
          <t>Sentence Patterns</t>
        </is>
      </c>
      <c r="B116">
        <f>HYPERLINK("https://resources.allsetlearning.com/chinese/grammar/ASGQRS3P","Advanced uses of 'ba'")</f>
        <v/>
      </c>
      <c r="C116" t="inlineStr">
        <is>
          <t>把 + Noun + Verb⋯⋯</t>
        </is>
      </c>
      <c r="D116" t="inlineStr">
        <is>
          <t xml:space="preserve">我 没有 把 它 当回事。
</t>
        </is>
      </c>
    </row>
    <row r="117">
      <c r="A117" t="inlineStr">
        <is>
          <t>Sentence Patterns</t>
        </is>
      </c>
      <c r="B117">
        <f>HYPERLINK("https://resources.allsetlearning.com/chinese/grammar/ASGF273F","Advanced uses of 'lian'")</f>
        <v/>
      </c>
      <c r="C117" t="inlineStr">
        <is>
          <t>连 + Verb + 都 + 不 / 没 + Verb (，就 ⋯⋯)</t>
        </is>
      </c>
      <c r="D117" t="inlineStr">
        <is>
          <t xml:space="preserve">朋友 ？这个 人 我 连 见 都 没 见 过 。
</t>
        </is>
      </c>
    </row>
    <row r="118">
      <c r="A118" t="inlineStr">
        <is>
          <t>Sentence Patterns</t>
        </is>
      </c>
      <c r="B118">
        <f>HYPERLINK("https://resources.allsetlearning.com/chinese/grammar/ASG8DVSO","Basic comparisons with 'bu bi'")</f>
        <v/>
      </c>
      <c r="C118" t="inlineStr">
        <is>
          <t>Noun 1 + 不比 + Noun 2 + Adj.</t>
        </is>
      </c>
      <c r="D118" t="inlineStr">
        <is>
          <t xml:space="preserve">你 不 比 别人 笨 。
</t>
        </is>
      </c>
    </row>
    <row r="119">
      <c r="A119" t="inlineStr">
        <is>
          <t>Sentence Patterns</t>
        </is>
      </c>
      <c r="B119">
        <f>HYPERLINK("https://resources.allsetlearning.com/chinese/grammar/ASGXGADL","Conditions with 'yao' and 'jiu'")</f>
        <v/>
      </c>
      <c r="C119" t="inlineStr">
        <is>
          <t>要 + Verb + 就 Verb</t>
        </is>
      </c>
      <c r="D119" t="inlineStr">
        <is>
          <t xml:space="preserve">要 买 就 买 ，我们 快 关门 了 。
</t>
        </is>
      </c>
    </row>
    <row r="120">
      <c r="A120" t="inlineStr">
        <is>
          <t>Sentence Patterns</t>
        </is>
      </c>
      <c r="B120">
        <f>HYPERLINK("https://resources.allsetlearning.com/chinese/grammar/ASGP8DXU","Expressing 'any' with 'renhe'")</f>
        <v/>
      </c>
      <c r="C120" t="inlineStr">
        <is>
          <t>任何 + Noun</t>
        </is>
      </c>
      <c r="D120" t="inlineStr">
        <is>
          <t xml:space="preserve">我 的 弟弟 特别 顽固，任何 的 人 都 不 能 说服 他。
</t>
        </is>
      </c>
    </row>
    <row r="121">
      <c r="A121" t="inlineStr">
        <is>
          <t>Sentence Patterns</t>
        </is>
      </c>
      <c r="B121">
        <f>HYPERLINK("https://resources.allsetlearning.com/chinese/grammar/ASGZRPCK","Expressing 'both… and…' with 'ji...you'")</f>
        <v/>
      </c>
      <c r="C121" t="inlineStr">
        <is>
          <t>既⋯⋯也 / 又⋯⋯</t>
        </is>
      </c>
      <c r="D121" t="inlineStr">
        <is>
          <t xml:space="preserve">他 做 事情 既 快 又 好。
</t>
        </is>
      </c>
    </row>
    <row r="122">
      <c r="A122" t="inlineStr">
        <is>
          <t>Sentence Patterns</t>
        </is>
      </c>
      <c r="B122">
        <f>HYPERLINK("https://resources.allsetlearning.com/chinese/grammar/ASGEB7F5","Expressing 'from' with 'cong... zhong'")</f>
        <v/>
      </c>
      <c r="C122" t="inlineStr">
        <is>
          <t>从 + noun + 中 + result</t>
        </is>
      </c>
      <c r="D122" t="inlineStr">
        <is>
          <t xml:space="preserve">我从 书中学习了很多知识。
</t>
        </is>
      </c>
    </row>
    <row r="123">
      <c r="A123" t="inlineStr">
        <is>
          <t>Sentence Patterns</t>
        </is>
      </c>
      <c r="B123">
        <f>HYPERLINK("https://resources.allsetlearning.com/chinese/grammar/ASGL4O5E","Expressing indifference with 'jiu'")</f>
        <v/>
      </c>
      <c r="C123" t="inlineStr">
        <is>
          <t>Verb + 就 + Verb</t>
        </is>
      </c>
      <c r="D123" t="inlineStr">
        <is>
          <t xml:space="preserve">走 就 走 ，我 早就 不 想 干 了 ！
</t>
        </is>
      </c>
    </row>
    <row r="124">
      <c r="A124" t="inlineStr">
        <is>
          <t>Sentence Patterns</t>
        </is>
      </c>
      <c r="B124">
        <f>HYPERLINK("https://resources.allsetlearning.com/chinese/grammar/ASG9D48A","Expressing 'in the name of' with 'yi... de mingyi'")</f>
        <v/>
      </c>
      <c r="C124" t="inlineStr">
        <is>
          <t>以 + Subject + 名义</t>
        </is>
      </c>
      <c r="D124" t="inlineStr">
        <is>
          <t xml:space="preserve">不要 以 我的 名义 给公司写信.
</t>
        </is>
      </c>
    </row>
    <row r="125">
      <c r="A125" t="inlineStr">
        <is>
          <t>Sentence Patterns</t>
        </is>
      </c>
      <c r="B125">
        <f>HYPERLINK("https://resources.allsetlearning.com/chinese/grammar/ASGBA782","Expressing 'no' (noun) 'to' (verb) with 'wu... ke...'")</f>
        <v/>
      </c>
      <c r="C125" t="inlineStr">
        <is>
          <t>无 + Noun + 可 + Verb</t>
        </is>
      </c>
      <c r="D125" t="inlineStr">
        <is>
          <t xml:space="preserve">我 无 话 可 说。
</t>
        </is>
      </c>
    </row>
    <row r="126">
      <c r="A126" t="inlineStr">
        <is>
          <t>Sentence Patterns</t>
        </is>
      </c>
      <c r="B126">
        <f>HYPERLINK("https://resources.allsetlearning.com/chinese/grammar/ASGUQ861","Expressing 'not even one'")</f>
        <v/>
      </c>
      <c r="C126" t="inlineStr">
        <is>
          <t>一 + Measure Word + (Noun) + 也 / 都 + 不 / 没 + Verb</t>
        </is>
      </c>
      <c r="D126" t="inlineStr">
        <is>
          <t xml:space="preserve">一 句 中文 都 不 会 说 。
</t>
        </is>
      </c>
    </row>
    <row r="127">
      <c r="A127" t="inlineStr">
        <is>
          <t>Sentence Patterns</t>
        </is>
      </c>
      <c r="B127">
        <f>HYPERLINK("https://resources.allsetlearning.com/chinese/grammar/ASGF9320","Expressing 'not only..., even...' using 'budan……, shenzhi lian'")</f>
        <v/>
      </c>
      <c r="C127" t="inlineStr">
        <is>
          <t>Subj. + 不但 ⋯⋯ ，甚至连 + New Subject + 也 + Matching Situation</t>
        </is>
      </c>
      <c r="D127" t="inlineStr">
        <is>
          <t xml:space="preserve">不但，甚至连。
</t>
        </is>
      </c>
    </row>
    <row r="128">
      <c r="A128" t="inlineStr">
        <is>
          <t>Sentence Patterns</t>
        </is>
      </c>
      <c r="B128">
        <f>HYPERLINK("https://resources.allsetlearning.com/chinese/grammar/ASG18JOA","Expressing purpose with 'hao'")</f>
        <v/>
      </c>
      <c r="C128" t="inlineStr">
        <is>
          <t>Action ，好 + Purpose</t>
        </is>
      </c>
      <c r="D128" t="inlineStr">
        <is>
          <t xml:space="preserve">她 睡前 常常 喝 牛奶 ，好 入睡 。
</t>
        </is>
      </c>
    </row>
    <row r="129">
      <c r="A129" t="inlineStr">
        <is>
          <t>Sentence Patterns</t>
        </is>
      </c>
      <c r="B129">
        <f>HYPERLINK("https://resources.allsetlearning.com/chinese/grammar/ASGD19DA","Expressing 'related to...' with 'you guan de'")</f>
        <v/>
      </c>
      <c r="C129" t="inlineStr">
        <is>
          <t>与 + topic/subject + 有关的 + noun</t>
        </is>
      </c>
      <c r="D129" t="inlineStr">
        <is>
          <t xml:space="preserve">与 他有关的事情，我都不想知道。
</t>
        </is>
      </c>
    </row>
    <row r="130">
      <c r="A130" t="inlineStr">
        <is>
          <t>Sentence Patterns</t>
        </is>
      </c>
      <c r="B130">
        <f>HYPERLINK("https://resources.allsetlearning.com/chinese/grammar/ASG1QB4K","Expressing simultaneous actions with 'yimian'")</f>
        <v/>
      </c>
      <c r="C130" t="inlineStr">
        <is>
          <t>一面⋯⋯，一面⋯⋯</t>
        </is>
      </c>
      <c r="D130" t="inlineStr">
        <is>
          <t xml:space="preserve">他 喜欢 一面 吃 东西 ， 一面 看 电影。
</t>
        </is>
      </c>
    </row>
    <row r="131">
      <c r="A131" t="inlineStr">
        <is>
          <t>Sentence Patterns</t>
        </is>
      </c>
      <c r="B131">
        <f>HYPERLINK("https://resources.allsetlearning.com/chinese/grammar/ASGB44F6","Expressing 'the more... the more...' with 'yue… yue…'")</f>
        <v/>
      </c>
      <c r="C131" t="inlineStr">
        <is>
          <t>Subj.＋越＋Verb＋越 + Adj. / Verb</t>
        </is>
      </c>
      <c r="D131" t="inlineStr">
        <is>
          <t xml:space="preserve">她 越 想 越 生气 。
</t>
        </is>
      </c>
    </row>
    <row r="132">
      <c r="A132" t="inlineStr">
        <is>
          <t>Sentence Patterns</t>
        </is>
      </c>
      <c r="B132">
        <f>HYPERLINK("https://resources.allsetlearning.com/chinese/grammar/ASGEXR6R","Expressing the only two possibilities")</f>
        <v/>
      </c>
      <c r="C132" t="inlineStr">
        <is>
          <t>不是⋯⋯，就是⋯⋯</t>
        </is>
      </c>
      <c r="D132" t="inlineStr">
        <is>
          <t xml:space="preserve">不是 成功，就是 失败。
</t>
        </is>
      </c>
    </row>
    <row r="133">
      <c r="A133" t="inlineStr">
        <is>
          <t>Sentence Patterns</t>
        </is>
      </c>
      <c r="B133">
        <f>HYPERLINK("https://resources.allsetlearning.com/chinese/grammar/ASG5A494","Expressing 'within' a period of time using 'zai... nei'")</f>
        <v/>
      </c>
      <c r="C133" t="inlineStr">
        <is>
          <t>在 + Time + 内</t>
        </is>
      </c>
      <c r="D133" t="inlineStr">
        <is>
          <t xml:space="preserve">你 必须 在 一周 内 完成。
</t>
        </is>
      </c>
    </row>
    <row r="134">
      <c r="A134" t="inlineStr">
        <is>
          <t>Sentence Patterns</t>
        </is>
      </c>
      <c r="B134">
        <f>HYPERLINK("https://resources.allsetlearning.com/chinese/grammar/ASGF3F2Y","Expressing 'would rather' with 'ningke'")</f>
        <v/>
      </c>
      <c r="C134" t="inlineStr">
        <is>
          <t>宁可⋯⋯，也⋯⋯</t>
        </is>
      </c>
      <c r="D134" t="inlineStr">
        <is>
          <t xml:space="preserve">他 宁可 输，也 不 放弃。
</t>
        </is>
      </c>
    </row>
    <row r="135">
      <c r="A135" t="inlineStr">
        <is>
          <t>Sentence Patterns</t>
        </is>
      </c>
      <c r="B135">
        <f>HYPERLINK("https://resources.allsetlearning.com/chinese/grammar/ASG3IR71","Occurring together with 'shaobuliao'")</f>
        <v/>
      </c>
      <c r="C135" t="inlineStr">
        <is>
          <t>A 少不了 B</t>
        </is>
      </c>
      <c r="D135" t="inlineStr">
        <is>
          <t xml:space="preserve">春节 少不了 吃 饺子。
</t>
        </is>
      </c>
    </row>
    <row r="136">
      <c r="A136" t="inlineStr">
        <is>
          <t>Sentence Patterns</t>
        </is>
      </c>
      <c r="B136">
        <f>HYPERLINK("https://resources.allsetlearning.com/chinese/grammar/ASGB449A","Using 'dengyu' to express 'equal to'")</f>
        <v/>
      </c>
      <c r="C136" t="inlineStr">
        <is>
          <t>A, 等于 B</t>
        </is>
      </c>
      <c r="D136" t="inlineStr">
        <is>
          <t xml:space="preserve">今天吃了炸鸡等于白跑步了。
</t>
        </is>
      </c>
    </row>
    <row r="137">
      <c r="A137" t="inlineStr">
        <is>
          <t>Sentence Patterns</t>
        </is>
      </c>
      <c r="B137">
        <f>HYPERLINK("https://resources.allsetlearning.com/chinese/grammar/ASGC4C1F","Using 'suowei' to express 'so-called'")</f>
        <v/>
      </c>
      <c r="C137" t="inlineStr">
        <is>
          <t>所谓 + Noun Phrase + 就是……</t>
        </is>
      </c>
      <c r="D137" t="inlineStr">
        <is>
          <t xml:space="preserve">所谓 “小意思” 就 是 指 礼物。
</t>
        </is>
      </c>
    </row>
    <row r="138">
      <c r="A138" t="inlineStr">
        <is>
          <t>Either… or</t>
        </is>
      </c>
      <c r="B138">
        <f>HYPERLINK("https://resources.allsetlearning.com/chinese/grammar/ASGYXI5X","Providing two options with double 'huozhe'")</f>
        <v/>
      </c>
      <c r="C138" t="inlineStr">
        <is>
          <t>或者⋯⋯，或者⋯⋯</t>
        </is>
      </c>
      <c r="D138" t="inlineStr">
        <is>
          <t xml:space="preserve">只 有 一 块 蛋糕，或者 你 吃 或者 我 吃。
</t>
        </is>
      </c>
    </row>
    <row r="139">
      <c r="A139" t="inlineStr">
        <is>
          <t>Let alone</t>
        </is>
      </c>
      <c r="B139">
        <f>HYPERLINK("https://resources.allsetlearning.com/chinese/grammar/ASGR6Q2J","Expressing 'let alone' with 'bie shuo'")</f>
        <v/>
      </c>
      <c r="C139" t="inlineStr">
        <is>
          <t>别说⋯⋯，就是⋯⋯</t>
        </is>
      </c>
      <c r="D139" t="inlineStr">
        <is>
          <t xml:space="preserve">别说 一百 ， 就是 一 块 钱 我 也 不 给 你 。
</t>
        </is>
      </c>
    </row>
    <row r="140">
      <c r="A140" t="inlineStr">
        <is>
          <t>Let alone</t>
        </is>
      </c>
      <c r="B140">
        <f>HYPERLINK("https://resources.allsetlearning.com/chinese/grammar/ASGHOI8S","Expressing 'let alone' with 'geng buyong shuo'")</f>
        <v/>
      </c>
      <c r="C140" t="inlineStr">
        <is>
          <t>⋯⋯，更不用说⋯⋯</t>
        </is>
      </c>
      <c r="D140" t="inlineStr">
        <is>
          <t xml:space="preserve">她 会 说 法语 ， 更 不用 说 英语 了 。
</t>
        </is>
      </c>
    </row>
    <row r="141">
      <c r="A141" t="inlineStr">
        <is>
          <t>Let alone</t>
        </is>
      </c>
      <c r="B141">
        <f>HYPERLINK("https://resources.allsetlearning.com/chinese/grammar/ASG3ZS9G","Expressing 'let alone' with 'hekuang'")</f>
        <v/>
      </c>
      <c r="C141" t="inlineStr">
        <is>
          <t>连⋯⋯都（也）⋯⋯，何况⋯⋯</t>
        </is>
      </c>
      <c r="D141" t="inlineStr">
        <is>
          <t xml:space="preserve">连 小李 都 同意 了 ， 何况 小张。
</t>
        </is>
      </c>
    </row>
    <row r="142">
      <c r="A142" t="inlineStr">
        <is>
          <t>Not only… but also…</t>
        </is>
      </c>
      <c r="B142">
        <f>HYPERLINK("https://resources.allsetlearning.com/chinese/grammar/ASGEM2VR","Expressing 'not only… but also' with 'bujin'")</f>
        <v/>
      </c>
      <c r="C142" t="inlineStr">
        <is>
          <t>不仅⋯⋯，而且⋯⋯</t>
        </is>
      </c>
      <c r="D142" t="inlineStr">
        <is>
          <t xml:space="preserve">她 不仅 聪明 ， 而且 漂亮 。
</t>
        </is>
      </c>
    </row>
    <row r="143">
      <c r="A143" t="inlineStr">
        <is>
          <t>Not only… but also…</t>
        </is>
      </c>
      <c r="B143">
        <f>HYPERLINK("https://resources.allsetlearning.com/chinese/grammar/ASGJ1VZQ","Many types of 'not only... but also...'")</f>
        <v/>
      </c>
      <c r="C143" t="inlineStr">
        <is>
          <t>不但 / 不只 / 不仅⋯⋯，而且 / 还 / 也 ⋯⋯</t>
        </is>
      </c>
      <c r="D143" t="inlineStr">
        <is>
          <t xml:space="preserve">他 不仅 喜欢 吃 中国 菜，而且  也 会 做 几 个 中国 菜！
</t>
        </is>
      </c>
    </row>
    <row r="144">
      <c r="A144" t="inlineStr">
        <is>
          <t>Adverbs</t>
        </is>
      </c>
      <c r="B144">
        <f>HYPERLINK("https://resources.allsetlearning.com/chinese/grammar/ASG56QKW","Comparing 'benlai' and 'yuanlai'")</f>
        <v/>
      </c>
      <c r="C144" t="inlineStr">
        <is>
          <t>本来 vs 原来</t>
        </is>
      </c>
      <c r="D144" t="inlineStr">
        <is>
          <t xml:space="preserve">他原来的 公司  本来 要 派 他 去 上海，但是 因为 家 里 有事，去 不了 了。
</t>
        </is>
      </c>
    </row>
    <row r="145">
      <c r="A145" t="inlineStr">
        <is>
          <t>Adverbs</t>
        </is>
      </c>
      <c r="B145">
        <f>HYPERLINK("https://resources.allsetlearning.com/chinese/grammar/ASGIKHUH","Comparing 'buduan' and 'buting'")</f>
        <v/>
      </c>
      <c r="C145" t="inlineStr">
        <is>
          <t>不断 vs 不停</t>
        </is>
      </c>
      <c r="D145" t="inlineStr">
        <is>
          <t xml:space="preserve">她 不断 地 找 我，每次 都 说 个 不停。
</t>
        </is>
      </c>
    </row>
    <row r="146">
      <c r="A146" t="inlineStr">
        <is>
          <t>Adverbs</t>
        </is>
      </c>
      <c r="B146">
        <f>HYPERLINK("https://resources.allsetlearning.com/chinese/grammar/ASGLOS9C","Comparing 'cai' and 'jiu'")</f>
        <v/>
      </c>
      <c r="C146" t="inlineStr">
        <is>
          <t>才 vs 就</t>
        </is>
      </c>
      <c r="D146" t="inlineStr">
        <is>
          <t xml:space="preserve">我 花 了 两 天 才修 好 ，你 一下子 就 弄 坏 了。
</t>
        </is>
      </c>
    </row>
    <row r="147">
      <c r="A147" t="inlineStr">
        <is>
          <t>Adverbs</t>
        </is>
      </c>
      <c r="B147">
        <f>HYPERLINK("https://resources.allsetlearning.com/chinese/grammar/ASGHKZP4","Comparing 'turan' and 'huran'")</f>
        <v/>
      </c>
      <c r="C147" t="inlineStr">
        <is>
          <t>突然 vs 忽然</t>
        </is>
      </c>
      <c r="D147" t="inlineStr">
        <is>
          <t xml:space="preserve">我的 电话 忽然 响了。 事情 发生 得 太 突然。
</t>
        </is>
      </c>
    </row>
    <row r="148">
      <c r="A148" t="inlineStr">
        <is>
          <t>Adverbs</t>
        </is>
      </c>
      <c r="B148">
        <f>HYPERLINK("https://resources.allsetlearning.com/chinese/grammar/ASGVEP8S","Comparing 'yizhi' and 'yixiang'")</f>
        <v/>
      </c>
      <c r="C148" t="inlineStr">
        <is>
          <t>一直 vs. 一向</t>
        </is>
      </c>
      <c r="D148" t="inlineStr">
        <is>
          <t xml:space="preserve">我 一直 在 现在 的 公司 工作 。他 一向 不 迟到 。
</t>
        </is>
      </c>
    </row>
    <row r="149">
      <c r="A149" t="inlineStr">
        <is>
          <t>Adverbs</t>
        </is>
      </c>
      <c r="B149">
        <f>HYPERLINK("https://resources.allsetlearning.com/chinese/grammar/ASGTBHBG","Comparing 'zai' and 'you'")</f>
        <v/>
      </c>
      <c r="C149" t="inlineStr">
        <is>
          <t>再 vs 又</t>
        </is>
      </c>
      <c r="D149" t="inlineStr">
        <is>
          <t xml:space="preserve">我不能再喝了，你走后我又喝了两瓶 。
</t>
        </is>
      </c>
    </row>
    <row r="150">
      <c r="A150" t="inlineStr">
        <is>
          <t>Auxiliary Words</t>
        </is>
      </c>
      <c r="B150">
        <f>HYPERLINK("https://resources.allsetlearning.com/chinese/grammar/ASGT8AUA","Comparing 'zongsuan' and “zhongyu'")</f>
        <v/>
      </c>
      <c r="C150" t="inlineStr">
        <is>
          <t>总算 vs 终于</t>
        </is>
      </c>
      <c r="D150" t="inlineStr">
        <is>
          <t xml:space="preserve">今天 的 会 终于 开 完 了！你 总算 来 了。
</t>
        </is>
      </c>
    </row>
    <row r="151">
      <c r="A151" t="inlineStr">
        <is>
          <t>Conjunctions</t>
        </is>
      </c>
      <c r="B151">
        <f>HYPERLINK("https://resources.allsetlearning.com/chinese/grammar/ASGC5Y86","Comparing 'gen' and 'dui'")</f>
        <v/>
      </c>
      <c r="C151" t="inlineStr">
        <is>
          <t>跟 vs 对</t>
        </is>
      </c>
      <c r="D151" t="inlineStr">
        <is>
          <t xml:space="preserve">那 个 帅哥 在 对 我 招手！那 你 要 跟 他 去 吗？
</t>
        </is>
      </c>
    </row>
    <row r="152">
      <c r="A152" t="inlineStr">
        <is>
          <t>Prepositions</t>
        </is>
      </c>
      <c r="B152">
        <f>HYPERLINK("https://resources.allsetlearning.com/chinese/grammar/ASGIHS2L","Comparing 'chao' 'xiang' and 'wang'")</f>
        <v/>
      </c>
      <c r="C152" t="inlineStr">
        <is>
          <t>朝 vs 向 vs 往</t>
        </is>
      </c>
      <c r="D152" t="inlineStr">
        <is>
          <t xml:space="preserve">往 前 走 十 分 钟。向 雷锋 同志 学习！他 朝 我 笑 了 笑。
</t>
        </is>
      </c>
    </row>
    <row r="153">
      <c r="A153" t="inlineStr">
        <is>
          <t>Prepositions</t>
        </is>
      </c>
      <c r="B153">
        <f>HYPERLINK("https://resources.allsetlearning.com/chinese/grammar/ASG3JELV","Comparing 'dui' and 'duiyu'")</f>
        <v/>
      </c>
      <c r="C153" t="inlineStr">
        <is>
          <t>对 vs. 对于</t>
        </is>
      </c>
      <c r="D153" t="inlineStr">
        <is>
          <t xml:space="preserve">我 对 她 很 了解 ，她 不 会 这么 做 的 。
</t>
        </is>
      </c>
    </row>
    <row r="154">
      <c r="A154" t="inlineStr">
        <is>
          <t>Prepositions</t>
        </is>
      </c>
      <c r="B154">
        <f>HYPERLINK("https://resources.allsetlearning.com/chinese/grammar/ASGC01S0","Comparing 'duiyu' and 'zhiyu'")</f>
        <v/>
      </c>
      <c r="C154" t="inlineStr">
        <is>
          <t>关于 vs 对于 vs 至于</t>
        </is>
      </c>
      <c r="D154" t="inlineStr">
        <is>
          <t xml:space="preserve">关于 放假， 对于 怎么解决，至于另外一份工作 。
</t>
        </is>
      </c>
    </row>
    <row r="155">
      <c r="A155" t="inlineStr">
        <is>
          <t>Prepositions</t>
        </is>
      </c>
      <c r="B155">
        <f>HYPERLINK("https://resources.allsetlearning.com/chinese/grammar/ASG1HNBU","Comparing 'guanyu' and 'duiyu'")</f>
        <v/>
      </c>
      <c r="C155" t="inlineStr">
        <is>
          <t>关于 vs 对于</t>
        </is>
      </c>
      <c r="D155" t="inlineStr">
        <is>
          <t xml:space="preserve">对于 那 个 人， 关于 我们 的 学习 方法
</t>
        </is>
      </c>
    </row>
    <row r="156">
      <c r="A156" t="inlineStr">
        <is>
          <t>Separate Functions</t>
        </is>
      </c>
      <c r="B156">
        <f>HYPERLINK("https://resources.allsetlearning.com/chinese/grammar/ASGFNS52","Comparing 'fan'er' and “xiangfan'")</f>
        <v/>
      </c>
      <c r="C156" t="inlineStr">
        <is>
          <t>反而 vs 相反</t>
        </is>
      </c>
      <c r="D156" t="inlineStr">
        <is>
          <t xml:space="preserve">吃 水果 不但 对 他 没 好处，反而 有 坏处。 老板 的 想法 跟 我 的 相反。
</t>
        </is>
      </c>
    </row>
    <row r="157">
      <c r="A157" t="inlineStr">
        <is>
          <t>Separate Functions</t>
        </is>
      </c>
      <c r="B157">
        <f>HYPERLINK("https://resources.allsetlearning.com/chinese/grammar/ASGDPS0J","Comparing 'kending' 'queding' and “yiding'")</f>
        <v/>
      </c>
      <c r="C157" t="inlineStr">
        <is>
          <t>肯定 vs 确定 vs 一定</t>
        </is>
      </c>
      <c r="D157" t="inlineStr">
        <is>
          <t xml:space="preserve">老板 肯定 了 我们 团队 的 工作。你 确定 他 是 我们 要 找 的 人？一定 要 小心。
</t>
        </is>
      </c>
    </row>
    <row r="158">
      <c r="A158" t="inlineStr">
        <is>
          <t>Separate Functions</t>
        </is>
      </c>
      <c r="B158">
        <f>HYPERLINK("https://resources.allsetlearning.com/chinese/grammar/ASGVDOXL","Comparing 'shihe' and 'heshi'")</f>
        <v/>
      </c>
      <c r="C158" t="inlineStr">
        <is>
          <t>适合 vs 合适</t>
        </is>
      </c>
      <c r="D158" t="inlineStr">
        <is>
          <t xml:space="preserve">这 个 颜色 不 适合 他 ， 黑色 才 是 最 合适 的。
</t>
        </is>
      </c>
    </row>
    <row r="159">
      <c r="A159" t="inlineStr">
        <is>
          <t>Time Words</t>
        </is>
      </c>
      <c r="B159">
        <f>HYPERLINK("https://resources.allsetlearning.com/chinese/grammar/ASGJOGGG","Comparing 'pingshi' and 'pingchang'")</f>
        <v/>
      </c>
      <c r="C159" t="inlineStr">
        <is>
          <t>平时 vs. 平常</t>
        </is>
      </c>
      <c r="D159" t="inlineStr">
        <is>
          <t xml:space="preserve">你 平时 / 平常 做饭 吗 ？
</t>
        </is>
      </c>
    </row>
    <row r="160">
      <c r="A160" t="inlineStr">
        <is>
          <t>Time Words</t>
        </is>
      </c>
      <c r="B160">
        <f>HYPERLINK("https://resources.allsetlearning.com/chinese/grammar/ASGC3SCN","Comparing 'yihou' and 'zhihou'")</f>
        <v/>
      </c>
      <c r="C160" t="inlineStr">
        <is>
          <t>以后 vs. 之后</t>
        </is>
      </c>
      <c r="D160" t="inlineStr">
        <is>
          <t xml:space="preserve">我 昨天 吃完 以后 去 了 超市 。之后 我 就 回家 了 。
</t>
        </is>
      </c>
    </row>
    <row r="161">
      <c r="A161" t="inlineStr">
        <is>
          <t>Time Words</t>
        </is>
      </c>
      <c r="B161">
        <f>HYPERLINK("https://resources.allsetlearning.com/chinese/grammar/ASGNPJ7T","Comparing 'yihou' 'ranhou' 'houlai'")</f>
        <v/>
      </c>
      <c r="C161" t="inlineStr">
        <is>
          <t>以后 vs. 然后 vs. 后来</t>
        </is>
      </c>
      <c r="D161" t="inlineStr">
        <is>
          <t xml:space="preserve">我 以后 想 开 公司 。/ 后来 他 去 了 美国 ，然后 他 的 父母 也 搬 过去 了 。
</t>
        </is>
      </c>
    </row>
    <row r="162">
      <c r="A162" t="inlineStr">
        <is>
          <t>Verbs</t>
        </is>
      </c>
      <c r="B162">
        <f>HYPERLINK("https://resources.allsetlearning.com/chinese/grammar/ASGKQEG9","Comparing 'xiande' and 'kanqilai'")</f>
        <v/>
      </c>
      <c r="C162" t="inlineStr">
        <is>
          <t>显得 vs 看起来</t>
        </is>
      </c>
      <c r="D162" t="inlineStr">
        <is>
          <t xml:space="preserve">你 看起来 很 苗条 ，可能 是 这 件 衣服 显得 你 很 苗条 。
</t>
        </is>
      </c>
    </row>
  </sheetData>
  <autoFilter ref="A1:D162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2019-12-06T10:59:04Z</dcterms:created>
  <dcterms:modified xmlns:dcterms="http://purl.org/dc/terms/" xmlns:xsi="http://www.w3.org/2001/XMLSchema-instance" xsi:type="dcterms:W3CDTF">2019-12-06T10:59:04Z</dcterms:modified>
</cp:coreProperties>
</file>