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A2 Grammar Points" sheetId="1" state="visible" r:id="rId1"/>
    <sheet xmlns:r="http://schemas.openxmlformats.org/officeDocument/2006/relationships" name="B1 Grammar Points" sheetId="2" state="visible" r:id="rId2"/>
    <sheet xmlns:r="http://schemas.openxmlformats.org/officeDocument/2006/relationships" name="B2 Grammar Points" sheetId="3" state="visible" r:id="rId3"/>
  </sheets>
  <definedNames>
    <definedName hidden="1" localSheetId="0" name="_xlnm._FilterDatabase">'A2 Grammar Points'!$A$1:$E$100</definedName>
    <definedName hidden="1" localSheetId="1" name="_xlnm._FilterDatabase">'B1 Grammar Points'!$A$1:$E$144</definedName>
    <definedName hidden="1" localSheetId="2" name="_xlnm._FilterDatabase">'B2 Grammar Points'!$A$1:$E$162</definedName>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sz val="12"/>
    </font>
  </fonts>
  <fills count="2">
    <fill>
      <patternFill/>
    </fill>
    <fill>
      <patternFill patternType="gray125"/>
    </fill>
  </fills>
  <borders count="1">
    <border>
      <left/>
      <right/>
      <top/>
      <bottom/>
      <diagonal/>
    </border>
  </borders>
  <cellStyleXfs count="1">
    <xf borderId="0" fillId="0" fontId="0" numFmtId="0"/>
  </cellStyleXfs>
  <cellXfs count="2">
    <xf borderId="0" fillId="0" fontId="0" numFmtId="0" pivotButton="0" quotePrefix="0" xfId="0"/>
    <xf borderId="0" fillId="0" fontId="1"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100"/>
  <sheetViews>
    <sheetView workbookViewId="0">
      <selection activeCell="A1" sqref="A1"/>
    </sheetView>
  </sheetViews>
  <sheetFormatPr baseColWidth="8" defaultRowHeight="15"/>
  <sheetData>
    <row r="1">
      <c r="A1" s="1" t="inlineStr">
        <is>
          <t>Category</t>
        </is>
      </c>
      <c r="B1" s="1" t="inlineStr">
        <is>
          <t>Grammar Point (English)</t>
        </is>
      </c>
      <c r="C1" s="1" t="inlineStr">
        <is>
          <t>Pattern</t>
        </is>
      </c>
      <c r="D1" s="1" t="inlineStr">
        <is>
          <t xml:space="preserve">Examples
</t>
        </is>
      </c>
      <c r="E1" s="1" t="inlineStr">
        <is>
          <t>Description</t>
        </is>
      </c>
    </row>
    <row r="2">
      <c r="A2" t="inlineStr">
        <is>
          <t>Adjectives</t>
        </is>
      </c>
      <c r="B2">
        <f>HYPERLINK("https://resources.allsetlearning.com/chinese/grammar/ASGLEVUV","Negative adjectives with '-si le'")</f>
        <v/>
      </c>
      <c r="C2" t="inlineStr">
        <is>
          <t>Adj. + 死了</t>
        </is>
      </c>
      <c r="D2" t="inlineStr">
        <is>
          <t xml:space="preserve">我 今天 累 死了 。
</t>
        </is>
      </c>
      <c r="E2" t="inlineStr">
        <is>
          <t xml:space="preserve">In English, you might use the expression "you scared me to death!" In Chinese,  死了 (sǐ le) is used similarly to intensify an adjective with an unpleasant connotation.
</t>
        </is>
      </c>
    </row>
    <row r="3">
      <c r="A3" t="inlineStr">
        <is>
          <t>Adverbs</t>
        </is>
      </c>
      <c r="B3">
        <f>HYPERLINK("https://resources.allsetlearning.com/chinese/grammar/ASG1NAXO","Approximations with 'chabuduo'")</f>
        <v/>
      </c>
      <c r="C3" t="inlineStr">
        <is>
          <t>Subj. + 差不多</t>
        </is>
      </c>
      <c r="D3" t="inlineStr">
        <is>
          <t xml:space="preserve">我们 的 中文 水平 差不多。
</t>
        </is>
      </c>
      <c r="E3" t="inlineStr">
        <is>
          <t xml:space="preserve">差不多 (chàbuduō), translated literally, means "the difference is not much." In practice it means something like "more or less," and is useful for expressing rough approximations.
</t>
        </is>
      </c>
    </row>
    <row r="4">
      <c r="A4" t="inlineStr">
        <is>
          <t>Adverbs</t>
        </is>
      </c>
      <c r="B4">
        <f>HYPERLINK("https://resources.allsetlearning.com/chinese/grammar/ASGWNEYM","Emphasizing quantity with 'dou'")</f>
        <v/>
      </c>
      <c r="C4" t="inlineStr">
        <is>
          <t>大家 / 很多人 + 都⋯⋯</t>
        </is>
      </c>
      <c r="D4" t="inlineStr">
        <is>
          <t xml:space="preserve">很 多 地方 都 有 wifi。
</t>
        </is>
      </c>
      <c r="E4" t="inlineStr">
        <is>
          <t xml:space="preserve">都 (dōu) is one of those words that on the surface may seem simple, but actually has many different subtle uses. In this article, we will look at using 都 (dōu) to emphasize quantity. 
</t>
        </is>
      </c>
    </row>
    <row r="5">
      <c r="A5" t="inlineStr">
        <is>
          <t>Adverbs</t>
        </is>
      </c>
      <c r="B5">
        <f>HYPERLINK("https://resources.allsetlearning.com/chinese/grammar/ASG846EA","Expressing actions in progress with 'zai'")</f>
        <v/>
      </c>
      <c r="C5" t="inlineStr">
        <is>
          <t>(正)在 + Verb</t>
        </is>
      </c>
      <c r="D5" t="inlineStr">
        <is>
          <t xml:space="preserve">我们 正在 吃饭。
</t>
        </is>
      </c>
      <c r="E5" t="inlineStr">
        <is>
          <t xml:space="preserve">在 (zài) and 正在 (zhèngzài) can be used as auxiliary verbs to express that an action is ongoing or in progress. This is often the equivalent of present continuous in English, which is how we express that an activity is happening now.
</t>
        </is>
      </c>
    </row>
    <row r="6">
      <c r="A6" t="inlineStr">
        <is>
          <t>Adverbs</t>
        </is>
      </c>
      <c r="B6">
        <f>HYPERLINK("https://resources.allsetlearning.com/chinese/grammar/ASGP000J","Expressing 'all along' with 'yizhi'")</f>
        <v/>
      </c>
      <c r="C6" t="inlineStr">
        <is>
          <t>Subj. + 一直 + Predicate</t>
        </is>
      </c>
      <c r="D6" t="inlineStr">
        <is>
          <t xml:space="preserve">我 一直 在 现在 的 公司 工作。
</t>
        </is>
      </c>
      <c r="E6" t="inlineStr">
        <is>
          <t xml:space="preserve">一直 (yīzhí) literally means "straight."  Used as an adverb, 一直 (yīzhí) can also be used to express that you have been doing something all along, have been continuously doing something since a certain time, or that something will continuously happen in the future.
</t>
        </is>
      </c>
    </row>
    <row r="7">
      <c r="A7" t="inlineStr">
        <is>
          <t>Adverbs</t>
        </is>
      </c>
      <c r="B7">
        <f>HYPERLINK("https://resources.allsetlearning.com/chinese/grammar/ASGNXI27","Expressing 'already' with 'yijing'")</f>
        <v/>
      </c>
      <c r="C7" t="inlineStr">
        <is>
          <t>已经⋯⋯了</t>
        </is>
      </c>
      <c r="D7" t="inlineStr">
        <is>
          <t xml:space="preserve">他 已经 走 了 。
</t>
        </is>
      </c>
      <c r="E7" t="inlineStr">
        <is>
          <t xml:space="preserve">已经⋯⋯了 (yǐjīng... le) is the basic pattern used to express "already" in Chinese. It's easy to forget the 了 (le) on the end, but using it will make your Chinese more natural.
</t>
        </is>
      </c>
    </row>
    <row r="8">
      <c r="A8" t="inlineStr">
        <is>
          <t>Adverbs</t>
        </is>
      </c>
      <c r="B8">
        <f>HYPERLINK("https://resources.allsetlearning.com/chinese/grammar/ASGXJPJS","Expressing 'always' with 'zongshi'")</f>
        <v/>
      </c>
      <c r="C8" t="inlineStr">
        <is>
          <t>总是 + Verb</t>
        </is>
      </c>
      <c r="D8" t="inlineStr">
        <is>
          <t xml:space="preserve">他 总是 迟到。
</t>
        </is>
      </c>
      <c r="E8" t="inlineStr">
        <is>
          <t xml:space="preserve">If you are trying to describe a daily routine, a habit, or just something that consistently happens, you can use the word 总是 (zǒngshì). 总是 (zǒngshì) means "always," and like other adverbs, comes before the verb in a sentence.
</t>
        </is>
      </c>
    </row>
    <row r="9">
      <c r="A9" t="inlineStr">
        <is>
          <t>Adverbs</t>
        </is>
      </c>
      <c r="B9">
        <f>HYPERLINK("https://resources.allsetlearning.com/chinese/grammar/ASGJBZKC","Expressing 'and also' with 'hai'")</f>
        <v/>
      </c>
      <c r="C9" t="inlineStr">
        <is>
          <t>还 + Verb</t>
        </is>
      </c>
      <c r="D9" t="inlineStr">
        <is>
          <t xml:space="preserve">她 有 一个 弟弟，还 有 一个 妹妹。
</t>
        </is>
      </c>
      <c r="E9" t="inlineStr">
        <is>
          <t xml:space="preserve">In English we use "and also" when we want to connect separate and different thoughts. We can do the same thing in Chinese by using 还 (hái). 
</t>
        </is>
      </c>
    </row>
    <row r="10">
      <c r="A10" t="inlineStr">
        <is>
          <t>Adverbs</t>
        </is>
      </c>
      <c r="B10">
        <f>HYPERLINK("https://resources.allsetlearning.com/chinese/grammar/ASGQJJYO","Expressing 'just' with 'gang'")</f>
        <v/>
      </c>
      <c r="C10" t="inlineStr">
        <is>
          <t>Subj. + 刚 + Verb</t>
        </is>
      </c>
      <c r="D10" t="inlineStr">
        <is>
          <t xml:space="preserve">他 刚 走。
</t>
        </is>
      </c>
      <c r="E10" t="inlineStr">
        <is>
          <t xml:space="preserve">For events that happened in the immediate past, in English we use the word "just." For example, if you pass a turn you were supposed to make, you might say, "I just passed it!" In Chinese, "just" can be expressed with 刚 (gāng) or 刚刚 (gānggāng).
</t>
        </is>
      </c>
    </row>
    <row r="11">
      <c r="A11" t="inlineStr">
        <is>
          <t>Adverbs</t>
        </is>
      </c>
      <c r="B11">
        <f>HYPERLINK("https://resources.allsetlearning.com/chinese/grammar/ASGN8C8R","Expressing 'only' with 'zhi'")</f>
        <v/>
      </c>
      <c r="C11" t="inlineStr">
        <is>
          <t>只 + Verb</t>
        </is>
      </c>
      <c r="D11" t="inlineStr">
        <is>
          <t xml:space="preserve">我 只 有 一个 妹妹。
</t>
        </is>
      </c>
      <c r="E11" t="inlineStr">
        <is>
          <t xml:space="preserve">There are a number of different ways to express "only" in Chinese, but 只 (zhǐ) is the most basic one you need to learn first. It's an adverb, so it normally comes before verbs.
</t>
        </is>
      </c>
    </row>
    <row r="12">
      <c r="A12" t="inlineStr">
        <is>
          <t>Adverbs</t>
        </is>
      </c>
      <c r="B12">
        <f>HYPERLINK("https://resources.allsetlearning.com/chinese/grammar/ASGEB54D","Expressing 'then' with 'jiu'")</f>
        <v/>
      </c>
      <c r="C12" t="inlineStr">
        <is>
          <t>就 + Verb Phrase</t>
        </is>
      </c>
      <c r="D12" t="inlineStr">
        <is>
          <t xml:space="preserve">我们 现在 有 时间，就 去吧。
</t>
        </is>
      </c>
      <c r="E12" t="inlineStr">
        <is>
          <t xml:space="preserve">The adverb 就 (jiù) has quite a few uses in Chinese, and appears in several common patterns. This is the first and simplest usage you need to know, though, and it means something similar to "then."
</t>
        </is>
      </c>
    </row>
    <row r="13">
      <c r="A13" t="inlineStr">
        <is>
          <t>Adverbs</t>
        </is>
      </c>
      <c r="B13">
        <f>HYPERLINK("https://resources.allsetlearning.com/chinese/grammar/ASG9W0UX","Negative commands with 'bie'")</f>
        <v/>
      </c>
      <c r="C13" t="inlineStr">
        <is>
          <t>别 + Verb</t>
        </is>
      </c>
      <c r="D13" t="inlineStr">
        <is>
          <t xml:space="preserve">别走。
</t>
        </is>
      </c>
      <c r="E13" t="inlineStr">
        <is>
          <t xml:space="preserve">Instead of saying "do not" with 不要 (bùyào), we can say "don't" a little more quickly and forcefully by using 别 (bié).
</t>
        </is>
      </c>
    </row>
    <row r="14">
      <c r="A14" t="inlineStr">
        <is>
          <t>Adverbs</t>
        </is>
      </c>
      <c r="B14">
        <f>HYPERLINK("https://resources.allsetlearning.com/chinese/grammar/ASG2ZC5S","Simultaneous tasks with 'yibian'")</f>
        <v/>
      </c>
      <c r="C14" t="inlineStr">
        <is>
          <t>一边 + Verb 1 (，) 一边 + Verb 2</t>
        </is>
      </c>
      <c r="D14" t="inlineStr">
        <is>
          <t xml:space="preserve">不要 一边 说话 ，一边 吃 东西。
</t>
        </is>
      </c>
      <c r="E14" t="inlineStr">
        <is>
          <t xml:space="preserve">Multitasking is everywhere in the modern world (what else are you doing while you read this?), but you if can focus for just a minute, you can learn a way to express simultaneous tasks in Chinese! This can be done with 一边 (yībiān).
</t>
        </is>
      </c>
    </row>
    <row r="15">
      <c r="A15" t="inlineStr">
        <is>
          <t>Adverbs with Adjectives</t>
        </is>
      </c>
      <c r="B15">
        <f>HYPERLINK("https://resources.allsetlearning.com/chinese/grammar/ASG9LLJU","Asking about degree with 'duo'")</f>
        <v/>
      </c>
      <c r="C15" t="inlineStr">
        <is>
          <t>Subj. + 多 + Adj. ?</t>
        </is>
      </c>
      <c r="D15" t="inlineStr">
        <is>
          <t xml:space="preserve">他 多 高？
</t>
        </is>
      </c>
      <c r="E15" t="inlineStr">
        <is>
          <t xml:space="preserve">How big? How busy? How cold? Ask questions like these regarding the degree of an adjective with 多 (duō). This is just one of the many uses of this word. 
</t>
        </is>
      </c>
    </row>
    <row r="16">
      <c r="A16" t="inlineStr">
        <is>
          <t>Adverbs with Adjectives</t>
        </is>
      </c>
      <c r="B16">
        <f>HYPERLINK("https://resources.allsetlearning.com/chinese/grammar/ASGC06N0","Basic comparisons with 'yiyang'")</f>
        <v/>
      </c>
      <c r="C16" t="inlineStr">
        <is>
          <t>Noun 1 + 跟 / 和 + Noun 2 + 一样 + Adj.</t>
        </is>
      </c>
      <c r="D16" t="inlineStr">
        <is>
          <t xml:space="preserve">你 跟 他 一样 高 。
</t>
        </is>
      </c>
      <c r="E16" t="inlineStr">
        <is>
          <t xml:space="preserve">Along with 比 (bǐ) and 没有 (méiyǒu), 一样 (yīyàng) is another way to make basic comparisons. However, 一样 (yīyàng) is used to express that two things are the same in some way. 
</t>
        </is>
      </c>
    </row>
    <row r="17">
      <c r="A17" t="inlineStr">
        <is>
          <t>Adverbs with Adjectives</t>
        </is>
      </c>
      <c r="B17">
        <f>HYPERLINK("https://resources.allsetlearning.com/chinese/grammar/ASGPM3MY","Expressing 'a little too' with 'you dian'")</f>
        <v/>
      </c>
      <c r="C17" t="inlineStr">
        <is>
          <t>有点(儿) + Adj.</t>
        </is>
      </c>
      <c r="D17" t="inlineStr">
        <is>
          <t xml:space="preserve">我 有点 饿 。
</t>
        </is>
      </c>
      <c r="E17" t="inlineStr">
        <is>
          <t xml:space="preserve">At times you may want to politely diss something using the phrase "a little too."  For example, if you are getting lunch with a friend who wants to be seated outside, you might say, "It is a little too hot" to suggest you sit inside. In a case like this, you can use 有一点 (yǒuyīdiǎn) or 有点 (yǒudiǎn). The two are interchangeable.
</t>
        </is>
      </c>
    </row>
    <row r="18">
      <c r="A18" t="inlineStr">
        <is>
          <t>Adverbs with Adjectives</t>
        </is>
      </c>
      <c r="B18">
        <f>HYPERLINK("https://resources.allsetlearning.com/chinese/grammar/ASGPFUM2","Expressing 'both A and B' with 'you'")</f>
        <v/>
      </c>
      <c r="C18" t="inlineStr">
        <is>
          <t>又⋯⋯ 又⋯⋯</t>
        </is>
      </c>
      <c r="D18" t="inlineStr">
        <is>
          <t xml:space="preserve">他 又 高 又 帅。
</t>
        </is>
      </c>
      <c r="E18" t="inlineStr">
        <is>
          <t xml:space="preserve">When you're getting descriptive, you may find yourself wanting to use multiple adjectives at a time. The character 又 (yòu) can be used to give two qualities to something. Using the double 又 (yòu) structure is like saying that something is "both… and…" in English. 
</t>
        </is>
      </c>
    </row>
    <row r="19">
      <c r="A19" t="inlineStr">
        <is>
          <t>Adverbs with Adjectives</t>
        </is>
      </c>
      <c r="B19">
        <f>HYPERLINK("https://resources.allsetlearning.com/chinese/grammar/ASGI96BQ","Expressing distance with 'li'")</f>
        <v/>
      </c>
      <c r="C19" t="inlineStr">
        <is>
          <t>Place 1 + 离 + Place 2 + Adv. + 近 / 远</t>
        </is>
      </c>
      <c r="D19" t="inlineStr">
        <is>
          <t xml:space="preserve">我 家 离 大学 很 近。
</t>
        </is>
      </c>
      <c r="E19" t="inlineStr">
        <is>
          <t xml:space="preserve">Are we there yet? One of the ways to express distance is to use 离 (lí). The word order might seem a little tricky at first, but once you get it down, you'll be able to talk about distance with no problem.
</t>
        </is>
      </c>
    </row>
    <row r="20">
      <c r="A20" t="inlineStr">
        <is>
          <t>Adverbs with Adjectives</t>
        </is>
      </c>
      <c r="B20">
        <f>HYPERLINK("https://resources.allsetlearning.com/chinese/grammar/ASG4NIPB","Expressing 'even more' with 'geng'")</f>
        <v/>
      </c>
      <c r="C20" t="inlineStr">
        <is>
          <t>更 + Adj.</t>
        </is>
      </c>
      <c r="D20" t="inlineStr">
        <is>
          <t xml:space="preserve">我 想 找 一个 更 有钱 的 男朋友。
</t>
        </is>
      </c>
      <c r="E20" t="inlineStr">
        <is>
          <t xml:space="preserve">To express "even more," (as in "even more expensive," "even more ridiculous," "even more badass"), you can use 更 (gèng). 更 (gèng) generally comes before adjectives.
</t>
        </is>
      </c>
    </row>
    <row r="21">
      <c r="A21" t="inlineStr">
        <is>
          <t>Adverbs with Adjectives</t>
        </is>
      </c>
      <c r="B21">
        <f>HYPERLINK("https://resources.allsetlearning.com/chinese/grammar/ASGUNMHU","Expressing 'not very' with 'bu tai'")</f>
        <v/>
      </c>
      <c r="C21" t="inlineStr">
        <is>
          <t>不太 + Adj.</t>
        </is>
      </c>
      <c r="D21" t="inlineStr">
        <is>
          <t xml:space="preserve">他 不太 高兴 。我 不太 喜欢。
</t>
        </is>
      </c>
      <c r="E21" t="inlineStr">
        <is>
          <t xml:space="preserve">You may be familiar with using 太 (tài) to express "too," such as when something is "too expensive" or "too hot." 不太 (bù tài) is a similar pattern for the negative, which just means "not very" or "not so" (literally "not too").  Note that this pattern does not normally use 了 (le).
</t>
        </is>
      </c>
    </row>
    <row r="22">
      <c r="A22" t="inlineStr">
        <is>
          <t>Adverbs with Adjectives</t>
        </is>
      </c>
      <c r="B22">
        <f>HYPERLINK("https://resources.allsetlearning.com/chinese/grammar/ASGC885D","Expressing 'really' with 'zhen'")</f>
        <v/>
      </c>
      <c r="C22" t="inlineStr">
        <is>
          <t>真 + Adj.</t>
        </is>
      </c>
      <c r="D22" t="inlineStr">
        <is>
          <t xml:space="preserve">你 女朋友 真 漂亮 。
</t>
        </is>
      </c>
      <c r="E22" t="inlineStr">
        <is>
          <t xml:space="preserve">As an adverb, the word 真 (zhēn) means "really" or "truly."
</t>
        </is>
      </c>
    </row>
    <row r="23">
      <c r="A23" t="inlineStr">
        <is>
          <t>Adverbs with Adjectives</t>
        </is>
      </c>
      <c r="B23">
        <f>HYPERLINK("https://resources.allsetlearning.com/chinese/grammar/ASGGH7RR","Intensifying with 'duo'")</f>
        <v/>
      </c>
      <c r="C23" t="inlineStr">
        <is>
          <t>Subj. + 多 + Adj.</t>
        </is>
      </c>
      <c r="D23" t="inlineStr">
        <is>
          <t xml:space="preserve">多 好！外面 多 舒服！
</t>
        </is>
      </c>
      <c r="E23" t="inlineStr">
        <is>
          <t xml:space="preserve">One way to intensify a sentence is to make it an exclamation. To do this, you can use 多 (duō).
</t>
        </is>
      </c>
    </row>
    <row r="24">
      <c r="A24" t="inlineStr">
        <is>
          <t>Adverbs with Adjectives</t>
        </is>
      </c>
      <c r="B24">
        <f>HYPERLINK("https://resources.allsetlearning.com/chinese/grammar/ASGAY164","Moderating positive adjectives with 'hai'")</f>
        <v/>
      </c>
      <c r="C24" t="inlineStr">
        <is>
          <t>还 + Adj.</t>
        </is>
      </c>
      <c r="D24" t="inlineStr">
        <is>
          <t xml:space="preserve">还 可以。还 好。
</t>
        </is>
      </c>
      <c r="E24" t="inlineStr">
        <is>
          <t xml:space="preserve">Whenever you want to imply that something is "good," but also kind of "meh," you can use 还 (hái) in front of the "good" adjective.
</t>
        </is>
      </c>
    </row>
    <row r="25">
      <c r="A25" t="inlineStr">
        <is>
          <t>Adverbs with Adjectives</t>
        </is>
      </c>
      <c r="B25">
        <f>HYPERLINK("https://resources.allsetlearning.com/chinese/grammar/ASGVUFKX","Modifying nouns with adjective + 'de'")</f>
        <v/>
      </c>
      <c r="C25" t="inlineStr">
        <is>
          <t>Adj. + 的 + Noun</t>
        </is>
      </c>
      <c r="D25" t="inlineStr">
        <is>
          <t xml:space="preserve">好喝 的 啤酒 / 可爱 的 宝宝
</t>
        </is>
      </c>
      <c r="E25" t="inlineStr">
        <is>
          <t xml:space="preserve">One of the best ways to use the common character 的 (de) is to spice up your nouns with adjectives. By using 的 (de), we can connect sassy adjectives to otherwise boring nouns. 
</t>
        </is>
      </c>
    </row>
    <row r="26">
      <c r="A26" t="inlineStr">
        <is>
          <t>Adverbs with Adjectives</t>
        </is>
      </c>
      <c r="B26">
        <f>HYPERLINK("https://resources.allsetlearning.com/chinese/grammar/ASGLQKD2","Modifying nouns with phrase + 'de'")</f>
        <v/>
      </c>
      <c r="C26" t="inlineStr">
        <is>
          <t>Phrase + 的 + Noun</t>
        </is>
      </c>
      <c r="D26" t="inlineStr">
        <is>
          <t xml:space="preserve">去 北京 的 火车。今天 来 的 人。
</t>
        </is>
      </c>
      <c r="E26" t="inlineStr">
        <is>
          <t xml:space="preserve">In addition to linking adjectives to nouns, 的 (de) can also be used to link a whole phrase to a noun, making the already useful 的 (de) even more useful. 
</t>
        </is>
      </c>
    </row>
    <row r="27">
      <c r="A27" t="inlineStr">
        <is>
          <t>Adverbs with Adjectives</t>
        </is>
      </c>
      <c r="B27">
        <f>HYPERLINK("https://resources.allsetlearning.com/chinese/grammar/ASG3544U","Superlative 'zui'")</f>
        <v/>
      </c>
      <c r="C27" t="inlineStr">
        <is>
          <t>最 + Adj. (+ 了)</t>
        </is>
      </c>
      <c r="D27" t="inlineStr">
        <is>
          <t xml:space="preserve">谁 最 有钱 ？
</t>
        </is>
      </c>
      <c r="E27" t="inlineStr">
        <is>
          <t xml:space="preserve">The most common way to form a superlative (best, worst, biggest, smallest, etc.) in Chinese is to use 最 (zuì) before an adjective (and a few select verbs). 
</t>
        </is>
      </c>
    </row>
    <row r="28">
      <c r="A28" t="inlineStr">
        <is>
          <t>Conjunctions</t>
        </is>
      </c>
      <c r="B28">
        <f>HYPERLINK("https://resources.allsetlearning.com/chinese/grammar/ASG6HYOU","Expressing 'or' in statements")</f>
        <v/>
      </c>
      <c r="C28" t="inlineStr">
        <is>
          <t>⋯⋯或者⋯⋯</t>
        </is>
      </c>
      <c r="D28" t="inlineStr">
        <is>
          <t xml:space="preserve">我 想 去 青岛 或者 南京。
</t>
        </is>
      </c>
      <c r="E28" t="inlineStr">
        <is>
          <t xml:space="preserve">In English, "or" can be used to connect words when offering or considering choices ("do you want chicken or beef?"). It can also be used as an "or" statement ("it doesn't matter if we eat chicken or beef"), in Chinese, this is what 或者 (huòzhě) is used for.
</t>
        </is>
      </c>
    </row>
    <row r="29">
      <c r="A29" t="inlineStr">
        <is>
          <t>Conjunctions</t>
        </is>
      </c>
      <c r="B29">
        <f>HYPERLINK("https://resources.allsetlearning.com/chinese/grammar/ASGSZ0HP","Expressing 'with' with 'gen'")</f>
        <v/>
      </c>
      <c r="C29" t="inlineStr">
        <is>
          <t>跟⋯⋯ + Verb</t>
        </is>
      </c>
      <c r="D29" t="inlineStr">
        <is>
          <t xml:space="preserve">你 要 跟 我 一起 去 吗？
</t>
        </is>
      </c>
      <c r="E29" t="inlineStr">
        <is>
          <t xml:space="preserve">Using 跟 (gēn) to express "with" is so simple and helpful, after studying it briefly, it will always be with you! 跟 (gēn) is a very common word that will help complete many other sentence structures. 
</t>
        </is>
      </c>
    </row>
    <row r="30">
      <c r="A30" t="inlineStr">
        <is>
          <t>Conjunctions</t>
        </is>
      </c>
      <c r="B30">
        <f>HYPERLINK("https://resources.allsetlearning.com/chinese/grammar/ASG8VJM8","The filler word 'neige'")</f>
        <v/>
      </c>
      <c r="C30" t="inlineStr">
        <is>
          <t>⋯⋯那个⋯⋯</t>
        </is>
      </c>
      <c r="D30" t="inlineStr">
        <is>
          <t xml:space="preserve">那个⋯⋯你 可以 做 我 的 女 朋友 吗？
</t>
        </is>
      </c>
      <c r="E30" t="inlineStr">
        <is>
          <t xml:space="preserve">In conversation, you may find yourself at a loss for words, unable to find the correct phrase you are looking for, or simply needing time to gather your thoughts. When you experience this feeling, in English, you may say "umm" or "uhhh" or another filler word. In Chinese, the word for this is 那个 (nèige). (The word 那个 can be pronounced both "nàge" and "nèige," but for this usage, "nèige" is normally used.)
</t>
        </is>
      </c>
    </row>
    <row r="31">
      <c r="A31" t="inlineStr">
        <is>
          <t>Conjunctions</t>
        </is>
      </c>
      <c r="B31">
        <f>HYPERLINK("https://resources.allsetlearning.com/chinese/grammar/ASGUD81S","Two words for 'but'")</f>
        <v/>
      </c>
      <c r="C31" t="inlineStr">
        <is>
          <t>……，可是 / 但是……</t>
        </is>
      </c>
      <c r="D31" t="inlineStr">
        <is>
          <t xml:space="preserve">我 喜欢 他，可是/但是 他 不 喜欢 我。
</t>
        </is>
      </c>
      <c r="E31" t="inlineStr">
        <is>
          <t xml:space="preserve">Using "but" in Chinese is really simple to learn. It involves the two words 可是 (kěshì) and 但是 (dànshì). Make no "buts" about it; you'll understand it in no time!
</t>
        </is>
      </c>
    </row>
    <row r="32">
      <c r="A32" t="inlineStr">
        <is>
          <t>Nouns</t>
        </is>
      </c>
      <c r="B32">
        <f>HYPERLINK("https://resources.allsetlearning.com/chinese/grammar/ASGRLQGY","After a specific time with 'yihou'")</f>
        <v/>
      </c>
      <c r="C32" t="inlineStr">
        <is>
          <t>Time / Verb + 以后</t>
        </is>
      </c>
      <c r="D32" t="inlineStr">
        <is>
          <t xml:space="preserve">10点 以后 ，我 不 在 家。
</t>
        </is>
      </c>
      <c r="E32" t="inlineStr">
        <is>
          <t xml:space="preserve">Just as 以前 (yǐqián) can be used to describe the events before a specific time, 以后 (yǐhòu) can be used to describe the events after a specific time.
</t>
        </is>
      </c>
    </row>
    <row r="33">
      <c r="A33" t="inlineStr">
        <is>
          <t>Nouns</t>
        </is>
      </c>
      <c r="B33">
        <f>HYPERLINK("https://resources.allsetlearning.com/chinese/grammar/ASGJ2OJC","Before a specific time with 'yiqian'")</f>
        <v/>
      </c>
      <c r="C33" t="inlineStr">
        <is>
          <t>Time / Verb + 以前</t>
        </is>
      </c>
      <c r="D33" t="inlineStr">
        <is>
          <t xml:space="preserve">十 点 以前，我 在 家。
</t>
        </is>
      </c>
      <c r="E33" t="inlineStr">
        <is>
          <t xml:space="preserve">As well as talking about the past in general, you can use 以前 (yǐqián) to talk about things that happened before a specific time.
</t>
        </is>
      </c>
    </row>
    <row r="34">
      <c r="A34" t="inlineStr">
        <is>
          <t>Nouns</t>
        </is>
      </c>
      <c r="B34">
        <f>HYPERLINK("https://resources.allsetlearning.com/chinese/grammar/ASGVCWLU","Expressing 'before' in general with 'yiqian'")</f>
        <v/>
      </c>
      <c r="C34" t="inlineStr">
        <is>
          <t>以前，⋯⋯</t>
        </is>
      </c>
      <c r="D34" t="inlineStr">
        <is>
          <t xml:space="preserve">以前，我 不 会 说 中文。
</t>
        </is>
      </c>
      <c r="E34" t="inlineStr">
        <is>
          <t xml:space="preserve">To talk about things that previously occurred, you can use the word 以前 (yǐqián). You can use this structure to talk about actions that happened at some unspecified time in the past.
</t>
        </is>
      </c>
    </row>
    <row r="35">
      <c r="A35" t="inlineStr">
        <is>
          <t>Nouns</t>
        </is>
      </c>
      <c r="B35">
        <f>HYPERLINK("https://resources.allsetlearning.com/chinese/grammar/ASGQ1KOY","Expressing 'just now' with 'gangcai'")</f>
        <v/>
      </c>
      <c r="C35" t="inlineStr">
        <is>
          <t>刚才 + Verb</t>
        </is>
      </c>
      <c r="D35" t="inlineStr">
        <is>
          <t xml:space="preserve">你 刚才 说 什么 了？
</t>
        </is>
      </c>
      <c r="E35" t="inlineStr">
        <is>
          <t xml:space="preserve">In order to say that something "just now" occurred, use the time noun 刚才 (gāngcái). It can be placed in front of the verb or the subject of a statement. 
</t>
        </is>
      </c>
    </row>
    <row r="36">
      <c r="A36" t="inlineStr">
        <is>
          <t>Nouns</t>
        </is>
      </c>
      <c r="B36">
        <f>HYPERLINK("https://resources.allsetlearning.com/chinese/grammar/ASGWN185","Expressing 'when' with 'de shihou'")</f>
        <v/>
      </c>
      <c r="C36" t="inlineStr">
        <is>
          <t>⋯⋯的时候</t>
        </is>
      </c>
      <c r="D36" t="inlineStr">
        <is>
          <t xml:space="preserve">你 不在 的 时候，我 会 想 你。
</t>
        </is>
      </c>
      <c r="E36" t="inlineStr">
        <is>
          <t xml:space="preserve">In English, if we are reflecting on a past time, we often say, "when I was a child" or "when I was in school." In Chinese, this can also be expressed by using 的时候 (de shíhou).
</t>
        </is>
      </c>
    </row>
    <row r="37">
      <c r="A37" t="inlineStr">
        <is>
          <t>Nouns</t>
        </is>
      </c>
      <c r="B37">
        <f>HYPERLINK("https://resources.allsetlearning.com/chinese/grammar/ASGPVFU1","In the future in general with 'yihou'")</f>
        <v/>
      </c>
      <c r="C37" t="inlineStr">
        <is>
          <t>以后，⋯⋯</t>
        </is>
      </c>
      <c r="D37" t="inlineStr">
        <is>
          <t xml:space="preserve">以后，你 不要 问 我。
</t>
        </is>
      </c>
      <c r="E37" t="inlineStr">
        <is>
          <t xml:space="preserve">Similar to talking about things in the past, talking about things in the future is very straight forward. You can use the simple but useful  以后 (yǐhòu), which also means "later."
</t>
        </is>
      </c>
    </row>
    <row r="38">
      <c r="A38" t="inlineStr">
        <is>
          <t>Nouns</t>
        </is>
      </c>
      <c r="B38">
        <f>HYPERLINK("https://resources.allsetlearning.com/chinese/grammar/ASG5RWKO","Time words and word order")</f>
        <v/>
      </c>
      <c r="C38" t="inlineStr">
        <is>
          <t>Subj. + Time⋯⋯ / Time + Subj.⋯⋯</t>
        </is>
      </c>
      <c r="D38" t="inlineStr">
        <is>
          <t xml:space="preserve">我 明天 有 空。/ 明天 我 有 空。
</t>
        </is>
      </c>
      <c r="E38" t="inlineStr">
        <is>
          <t xml:space="preserve">Remembering where to put the time words, such as "yesterday," "tomorrow," "this week," etc. in a sentence is really important in order to speak Chinese correctly. In Chinese you get two equally correct choices.
</t>
        </is>
      </c>
    </row>
    <row r="39">
      <c r="A39" t="inlineStr">
        <is>
          <t>Numbers</t>
        </is>
      </c>
      <c r="B39">
        <f>HYPERLINK("https://resources.allsetlearning.com/chinese/grammar/ASGOUD8U","Approximating with sequential numbers")</f>
        <v/>
      </c>
      <c r="C39" t="inlineStr">
        <is>
          <t>Number 1 + Number 2</t>
        </is>
      </c>
      <c r="D39" t="inlineStr">
        <is>
          <t xml:space="preserve">三 四个 人。一 两 天。
</t>
        </is>
      </c>
      <c r="E39" t="inlineStr">
        <is>
          <t xml:space="preserve">Expressing approximate numbers in Chinese is quite simple, and this article introduces one of the most basic ways to do so.
</t>
        </is>
      </c>
    </row>
    <row r="40">
      <c r="A40" t="inlineStr">
        <is>
          <t>Numbers</t>
        </is>
      </c>
      <c r="B40">
        <f>HYPERLINK("https://resources.allsetlearning.com/chinese/grammar/ASGIM3AX","Big numbers in Chinese")</f>
        <v/>
      </c>
      <c r="C40" t="inlineStr">
        <is>
          <t>Number + 万 / 亿</t>
        </is>
      </c>
      <c r="D40" t="inlineStr">
        <is>
          <t xml:space="preserve">五 万
</t>
        </is>
      </c>
      <c r="E40" t="inlineStr">
        <is>
          <t xml:space="preserve">The manner in which large numbers are broken down in Chinese is a little different from English. Unlike in English, where large numbers are broken down by the number of thousands they have, Chinese forms numbers between 10,000 and 100,000,000 based off of how many tens of thousands they have (with another set of rules for numbers 100,000,000 onwards that will be explained later). While the structure can be difficult to grasp for some learners, there are some easy ways to remember how to form these big numbers.
</t>
        </is>
      </c>
    </row>
    <row r="41">
      <c r="A41" t="inlineStr">
        <is>
          <t>Numbers</t>
        </is>
      </c>
      <c r="B41">
        <f>HYPERLINK("https://resources.allsetlearning.com/chinese/grammar/ASGDTO07","Structure of times (advanced)")</f>
        <v/>
      </c>
      <c r="C41" t="inlineStr">
        <is>
          <t>Number 1 + 点(钟) + Number 2 + 分</t>
        </is>
      </c>
      <c r="D41" t="inlineStr">
        <is>
          <t xml:space="preserve">现在 十一点十八分 。
</t>
        </is>
      </c>
      <c r="E41" t="inlineStr">
        <is>
          <t xml:space="preserve">If you already know the basics of how to tell time in Chinese, you may want to get a little more specific or sophisticated, using words like 分 (fēn) and 刻 (kè).
</t>
        </is>
      </c>
    </row>
    <row r="42">
      <c r="A42" t="inlineStr">
        <is>
          <t>Numbers and Measure Words</t>
        </is>
      </c>
      <c r="B42">
        <f>HYPERLINK("https://resources.allsetlearning.com/chinese/grammar/ASGHC9CA","Using 'ji' to mean 'several'")</f>
        <v/>
      </c>
      <c r="C42" t="inlineStr">
        <is>
          <t>几 + Measure Word + Noun</t>
        </is>
      </c>
      <c r="D42" t="inlineStr">
        <is>
          <t xml:space="preserve">桌子 上 有 几 本 书。
</t>
        </is>
      </c>
      <c r="E42" t="inlineStr">
        <is>
          <t xml:space="preserve">One of the definitions of the common character 几 (jǐ) is "several," "a couple" or "a few." It's an uncertain number that is at least more than one, and probably less than five, but definitely less than ten.
</t>
        </is>
      </c>
    </row>
    <row r="43">
      <c r="A43" t="inlineStr">
        <is>
          <t>Particles</t>
        </is>
      </c>
      <c r="B43">
        <f>HYPERLINK("https://resources.allsetlearning.com/chinese/grammar/ASGT185D","Change of state with 'le'")</f>
        <v/>
      </c>
      <c r="C43" t="inlineStr">
        <is>
          <t>⋯⋯了</t>
        </is>
      </c>
      <c r="D43" t="inlineStr">
        <is>
          <t xml:space="preserve">我 25 岁 了。
</t>
        </is>
      </c>
      <c r="E43" t="inlineStr">
        <is>
          <t xml:space="preserve">了 (le) has many uses.  You probably first learned 了 (le) as a particle that tells you an action is completed, which is also known as "了1." However, this article is not about that use of 了 (le); instead, it is about indicating a change of state (了2).  In other words, there is now a new situation, or there is about to be a new situation.  This whole "change of state" idea can take numerous forms, and this page includes some helpful examples.
</t>
        </is>
      </c>
    </row>
    <row r="44">
      <c r="A44" t="inlineStr">
        <is>
          <t>Particles</t>
        </is>
      </c>
      <c r="B44">
        <f>HYPERLINK("https://resources.allsetlearning.com/chinese/grammar/ASGJIP2E","Conceding with 'ba'")</f>
        <v/>
      </c>
      <c r="C44" t="inlineStr">
        <is>
          <t>⋯⋯吧</t>
        </is>
      </c>
      <c r="D44" t="inlineStr">
        <is>
          <t xml:space="preserve">那 好 吧。
</t>
        </is>
      </c>
      <c r="E44" t="inlineStr">
        <is>
          <t xml:space="preserve">The particle 吧 (ba) can also be used to concede a point. That is, 吧 (ba) can be used to accept or agree with something that you're not particularly happy about, the way we might use "all right" or "fine then" in English.
</t>
        </is>
      </c>
    </row>
    <row r="45">
      <c r="A45" t="inlineStr">
        <is>
          <t>Particles</t>
        </is>
      </c>
      <c r="B45">
        <f>HYPERLINK("https://resources.allsetlearning.com/chinese/grammar/ASGM055L","Expressing 'already' with just 'le'")</f>
        <v/>
      </c>
      <c r="C45" t="inlineStr">
        <is>
          <t>Subj. + Verb Phrase + 了</t>
        </is>
      </c>
      <c r="D45" t="inlineStr">
        <is>
          <t xml:space="preserve">你 应该 问 老师 。我 问 了 。
</t>
        </is>
      </c>
      <c r="E45" t="inlineStr">
        <is>
          <t xml:space="preserve">You understand the word 已经 (yǐjīng) to mean "already" in Chinese, and it is followed with a 了 (le). However, sometimes, that feeling of "already" can also be expressed with 了 (le) alone if it is used in response to a preceding question or statement.
</t>
        </is>
      </c>
    </row>
    <row r="46">
      <c r="A46" t="inlineStr">
        <is>
          <t>Particles</t>
        </is>
      </c>
      <c r="B46">
        <f>HYPERLINK("https://resources.allsetlearning.com/chinese/grammar/ASGAGDCQ","Expressing completion with 'le'")</f>
        <v/>
      </c>
      <c r="C46" t="inlineStr">
        <is>
          <t>Subj. + Verb + 了 + Obj.</t>
        </is>
      </c>
      <c r="D46" t="inlineStr">
        <is>
          <t xml:space="preserve">我 吃 了 两 个 苹果。
</t>
        </is>
      </c>
      <c r="E46" t="inlineStr">
        <is>
          <t xml:space="preserve">The particle 了 (le) has a lot of uses. One of the most common is to express the completion of an action. This is called aspect, which is not the same as tense. Tense is about when an action happens: past, present or future. With regards to 了 (le), aspect is about whether the action is complete in a certain time frame.
</t>
        </is>
      </c>
    </row>
    <row r="47">
      <c r="A47" t="inlineStr">
        <is>
          <t>Particles</t>
        </is>
      </c>
      <c r="B47">
        <f>HYPERLINK("https://resources.allsetlearning.com/chinese/grammar/ASGQGV3P","Expressing experiences with 'guo'")</f>
        <v/>
      </c>
      <c r="C47" t="inlineStr">
        <is>
          <t>Verb + 过</t>
        </is>
      </c>
      <c r="D47" t="inlineStr">
        <is>
          <t xml:space="preserve">我 去 过 中国 。
</t>
        </is>
      </c>
      <c r="E47" t="inlineStr">
        <is>
          <t xml:space="preserve">The aspect particle 过 (guo) is used to indicate that an action has been experienced in the past. 
</t>
        </is>
      </c>
    </row>
    <row r="48">
      <c r="A48" t="inlineStr">
        <is>
          <t>Particles</t>
        </is>
      </c>
      <c r="B48">
        <f>HYPERLINK("https://resources.allsetlearning.com/chinese/grammar/ASGFR96B","Expressing 'not anymore' with 'le'")</f>
        <v/>
      </c>
      <c r="C48" t="inlineStr">
        <is>
          <t>不 / 没(有) + Verb Phrase + 了</t>
        </is>
      </c>
      <c r="D48" t="inlineStr">
        <is>
          <t xml:space="preserve">我 不 想 吃 了 。
</t>
        </is>
      </c>
      <c r="E48" t="inlineStr">
        <is>
          <t xml:space="preserve">In a negative sentence, the sentence-final 了 (le) can take on the meaning of "(not) anymore" or "no longer."  The word 已经 (yǐjīng), which means "already," may nor may not accompany it.
</t>
        </is>
      </c>
    </row>
    <row r="49">
      <c r="A49" t="inlineStr">
        <is>
          <t>Particles</t>
        </is>
      </c>
      <c r="B49">
        <f>HYPERLINK("https://resources.allsetlearning.com/chinese/grammar/ASGE5Q4J","Expressing 'now' with 'le'")</f>
        <v/>
      </c>
      <c r="C49" t="inlineStr">
        <is>
          <t>New Situation + 了</t>
        </is>
      </c>
      <c r="D49" t="inlineStr">
        <is>
          <t xml:space="preserve">吃饭 了！
</t>
        </is>
      </c>
      <c r="E49" t="inlineStr">
        <is>
          <t xml:space="preserve">现在 (xiànzài) isn't the only way to express "now."  You'll notice that in many common expressions, 了 (le) is used in place of the word for "now."
</t>
        </is>
      </c>
    </row>
    <row r="50">
      <c r="A50" t="inlineStr">
        <is>
          <t>Particles</t>
        </is>
      </c>
      <c r="B50">
        <f>HYPERLINK("https://resources.allsetlearning.com/chinese/grammar/ASGC8CB8","Modal particle 'ne'")</f>
        <v/>
      </c>
      <c r="C50" t="inlineStr">
        <is>
          <t>⋯⋯呢 ?</t>
        </is>
      </c>
      <c r="D50" t="inlineStr">
        <is>
          <t xml:space="preserve">我 不 要 回家 。还 早 呢 ！
</t>
        </is>
      </c>
      <c r="E50" t="inlineStr">
        <is>
          <t xml:space="preserve">You may have already learned how to ask questions with 呢 (ne), but did you know that it's also used in statements? In this usage, 呢 (ne) is imparting a certain "mood" (hence the word "modal") or "attitude." It's used when trying to sound more confident and convincing to someone else.
</t>
        </is>
      </c>
    </row>
    <row r="51">
      <c r="A51" t="inlineStr">
        <is>
          <t>Particles</t>
        </is>
      </c>
      <c r="B51">
        <f>HYPERLINK("https://resources.allsetlearning.com/chinese/grammar/ASGW66JM","Sentence-final interjection 'a'")</f>
        <v/>
      </c>
      <c r="C51" t="inlineStr">
        <is>
          <t>⋯⋯啊</t>
        </is>
      </c>
      <c r="D51" t="inlineStr">
        <is>
          <t xml:space="preserve">是 啊！谁 啊？
</t>
        </is>
      </c>
      <c r="E51" t="inlineStr">
        <is>
          <t xml:space="preserve">The interjection 啊 (a) is often added to the end of sentences to add a tone of urgency, exclamation or excitement. However, the exact meaning often  depends on context.
</t>
        </is>
      </c>
    </row>
    <row r="52">
      <c r="A52" t="inlineStr">
        <is>
          <t>Particles</t>
        </is>
      </c>
      <c r="B52">
        <f>HYPERLINK("https://resources.allsetlearning.com/chinese/grammar/ASGDHC1H","Softening speech with 'ba'")</f>
        <v/>
      </c>
      <c r="C52" t="inlineStr">
        <is>
          <t>⋯⋯吧</t>
        </is>
      </c>
      <c r="D52" t="inlineStr">
        <is>
          <t xml:space="preserve">这样 不 太 好 吧。
</t>
        </is>
      </c>
      <c r="E52" t="inlineStr">
        <is>
          <t xml:space="preserve">The particle 吧 (ba) can be used to soften the feel of a sentence. This could be to make it more polite, gentler and less forceful, or to turn a command into a suggestion.
</t>
        </is>
      </c>
    </row>
    <row r="53">
      <c r="A53" t="inlineStr">
        <is>
          <t>Particles</t>
        </is>
      </c>
      <c r="B53">
        <f>HYPERLINK("https://resources.allsetlearning.com/chinese/grammar/ASG5MOMM","Structural particle 'de'")</f>
        <v/>
      </c>
      <c r="C53" t="inlineStr">
        <is>
          <t>的 / 得 / 地</t>
        </is>
      </c>
      <c r="D53" t="inlineStr">
        <is>
          <t xml:space="preserve">红色的车，跑得很快，慢慢地走
</t>
        </is>
      </c>
      <c r="E53" t="inlineStr">
        <is>
          <t xml:space="preserve">The structural particle "de" has three written forms in modern Chinese, each with its own uses:
</t>
        </is>
      </c>
    </row>
    <row r="54">
      <c r="A54" t="inlineStr">
        <is>
          <t>Particles</t>
        </is>
      </c>
      <c r="B54">
        <f>HYPERLINK("https://resources.allsetlearning.com/chinese/grammar/ASGP69JD","Using 'guo' with 'le'")</f>
        <v/>
      </c>
      <c r="C54" t="inlineStr">
        <is>
          <t>Verb + 过 + 了</t>
        </is>
      </c>
      <c r="D54" t="inlineStr">
        <is>
          <t xml:space="preserve">她 吃 过 了 。
</t>
        </is>
      </c>
      <c r="E54" t="inlineStr">
        <is>
          <t xml:space="preserve">You might be familiar with using 过 (guo) to indicate that an action has been experienced in the past, but then also see it used together with 了 (le).  What's going on here?  If you're already familiar with the basic usage of both 了 (le) and 过 (guo), then a special explanation of how they sometimes work together is now in order.
</t>
        </is>
      </c>
    </row>
    <row r="55">
      <c r="A55" t="inlineStr">
        <is>
          <t>Prepositions</t>
        </is>
      </c>
      <c r="B55">
        <f>HYPERLINK("https://resources.allsetlearning.com/chinese/grammar/ASG8SI2K","Basic comparisons with 'bi'")</f>
        <v/>
      </c>
      <c r="C55" t="inlineStr">
        <is>
          <t>Noun 1 + 比 + Noun 2 + Adj.</t>
        </is>
      </c>
      <c r="D55" t="inlineStr">
        <is>
          <t xml:space="preserve">你 比 我 胖 。
</t>
        </is>
      </c>
      <c r="E55" t="inlineStr">
        <is>
          <t xml:space="preserve">One of the most common words when comparing things in Chinese is to use 比 (bǐ). 比 (bǐ) has similarities to the English word "than," but it requires a word order that's not so intuitive, so you'll want to practice it quite a bit.
</t>
        </is>
      </c>
    </row>
    <row r="56">
      <c r="A56" t="inlineStr">
        <is>
          <t>Prepositions</t>
        </is>
      </c>
      <c r="B56">
        <f>HYPERLINK("https://resources.allsetlearning.com/chinese/grammar/ASGGGIW8","Expressing 'from… to…' with 'cong… dao…'")</f>
        <v/>
      </c>
      <c r="C56" t="inlineStr">
        <is>
          <t>从⋯⋯到⋯⋯</t>
        </is>
      </c>
      <c r="D56" t="inlineStr">
        <is>
          <t xml:space="preserve">从1 号 到 5 号 我 在 上海。
</t>
        </is>
      </c>
      <c r="E56" t="inlineStr">
        <is>
          <t xml:space="preserve">从⋯⋯ 到⋯⋯(cóng... dào...) is used in the same way as "from... to..." is used in English, and can be used both for times and places.
</t>
        </is>
      </c>
    </row>
    <row r="57">
      <c r="A57" t="inlineStr">
        <is>
          <t>Verbs</t>
        </is>
      </c>
      <c r="B57">
        <f>HYPERLINK("https://resources.allsetlearning.com/chinese/grammar/ASGEAH5M","Basic comparisons with 'meiyou'")</f>
        <v/>
      </c>
      <c r="C57" t="inlineStr">
        <is>
          <t>Noun 1 + 没(有) + Noun 2 + Adj.</t>
        </is>
      </c>
      <c r="D57" t="inlineStr">
        <is>
          <t xml:space="preserve">你 没有 我 胖 。
</t>
        </is>
      </c>
      <c r="E57" t="inlineStr">
        <is>
          <t xml:space="preserve">In Chinese, there is another way to make comparisons. You can use 没有 (méiyǒu) to express that something is "not as" adjective as something else.  (Yes, that's the same 没有 (méiyǒu) that means "not have," used here in a different way.)
</t>
        </is>
      </c>
    </row>
    <row r="58">
      <c r="A58" t="inlineStr">
        <is>
          <t>Verbs</t>
        </is>
      </c>
      <c r="B58">
        <f>HYPERLINK("https://resources.allsetlearning.com/chinese/grammar/ASGRBKSL","Directional verbs 'lai' and 'qu'")</f>
        <v/>
      </c>
      <c r="C58" t="inlineStr">
        <is>
          <t>来 / 去 + Place</t>
        </is>
      </c>
      <c r="D58" t="inlineStr">
        <is>
          <t xml:space="preserve">我 来 上海 一 年 了。
</t>
        </is>
      </c>
      <c r="E58" t="inlineStr">
        <is>
          <t xml:space="preserve">来 (lái) and 去 (qù) are both words that help to express direction from the perspective of the speaker. 来 (lái) means "come" (towards the speaker), while 去 (qù) means "go" (away from the speaker). For example, if you are in China, a local person might ask you: "When did you come to China?" using 来 (lái). Another example is if you want to go from China to Japan, your friends might ask you:  “When are you going to Japan?" using 去 (qù).
</t>
        </is>
      </c>
    </row>
    <row r="59">
      <c r="A59" t="inlineStr">
        <is>
          <t>Verbs</t>
        </is>
      </c>
      <c r="B59">
        <f>HYPERLINK("https://resources.allsetlearning.com/chinese/grammar/ASG25C48","Polite requests with 'qing'")</f>
        <v/>
      </c>
      <c r="C59" t="inlineStr">
        <is>
          <t>请 + Verb</t>
        </is>
      </c>
      <c r="D59" t="inlineStr">
        <is>
          <t xml:space="preserve">请 坐 。
</t>
        </is>
      </c>
      <c r="E59" t="inlineStr">
        <is>
          <t xml:space="preserve">To be more polite in English, we add the word "please" onto our requests. In Chinese, the word 请 (qǐng) serves the same purpose.
</t>
        </is>
      </c>
    </row>
    <row r="60">
      <c r="A60" t="inlineStr">
        <is>
          <t>Auxiliary verbs</t>
        </is>
      </c>
      <c r="B60">
        <f>HYPERLINK("https://resources.allsetlearning.com/chinese/grammar/ASG95AL1","Auxiliary verb 'yao' and its multiple meanings")</f>
        <v/>
      </c>
      <c r="C60" t="inlineStr">
        <is>
          <t>要 + Noun / 要 + Verb</t>
        </is>
      </c>
      <c r="D60" t="inlineStr">
        <is>
          <t xml:space="preserve">我 要 一 杯 水。
</t>
        </is>
      </c>
      <c r="E60" t="inlineStr">
        <is>
          <t xml:space="preserve">You probably already know the basic meaning of 要 (yào) as "to want."  It is actually a quite versatile word, though, and can also take on the meanings of "to need" as well as "will (do something)."  In every case, context is crucial for figuring out which meaning someone is trying to express.
</t>
        </is>
      </c>
    </row>
    <row r="61">
      <c r="A61" t="inlineStr">
        <is>
          <t>Auxiliary verbs</t>
        </is>
      </c>
      <c r="B61">
        <f>HYPERLINK("https://resources.allsetlearning.com/chinese/grammar/ASGV01X9","Expressing 'should' with 'yinggai'")</f>
        <v/>
      </c>
      <c r="C61" t="inlineStr">
        <is>
          <t>应该 / 该 + Verb</t>
        </is>
      </c>
      <c r="D61" t="inlineStr">
        <is>
          <t xml:space="preserve">你 应该 工作。
</t>
        </is>
      </c>
      <c r="E61" t="inlineStr">
        <is>
          <t xml:space="preserve">应该 (yīnggāi) translates to the English word "should," and is an essential word to know for your conversaitonal Chinese. You should definitely get comfortable using 应该 (yīnggāi) right away!
</t>
        </is>
      </c>
    </row>
    <row r="62">
      <c r="A62" t="inlineStr">
        <is>
          <t>Auxiliary verbs</t>
        </is>
      </c>
      <c r="B62">
        <f>HYPERLINK("https://resources.allsetlearning.com/chinese/grammar/ASGW9737","Expressing 'will' with 'hui'")</f>
        <v/>
      </c>
      <c r="C62" t="inlineStr">
        <is>
          <t>会 + Verb</t>
        </is>
      </c>
      <c r="D62" t="inlineStr">
        <is>
          <t xml:space="preserve">明天 你 会 来 吗？
</t>
        </is>
      </c>
      <c r="E62" t="inlineStr">
        <is>
          <t xml:space="preserve">会 (huì) has multiple uses, but in this context, it is being used to express the possibility of an action happening in the future. 
</t>
        </is>
      </c>
    </row>
    <row r="63">
      <c r="A63" t="inlineStr">
        <is>
          <t>Auxiliary verbs</t>
        </is>
      </c>
      <c r="B63">
        <f>HYPERLINK("https://resources.allsetlearning.com/chinese/grammar/ASGT97VF","Expressing 'would like to' with 'xiang'")</f>
        <v/>
      </c>
      <c r="C63" t="inlineStr">
        <is>
          <t>想 + Verb</t>
        </is>
      </c>
      <c r="D63" t="inlineStr">
        <is>
          <t xml:space="preserve">我 想 去。
</t>
        </is>
      </c>
      <c r="E63" t="inlineStr">
        <is>
          <t xml:space="preserve">If you want to express something that you "would like to do," 想 (xiǎng) will be a very helpful auxiliary verb to know. Although similar to 要 (yào), 想 (xiǎng) will give you another more tactful option when you want to articulate a desire.
</t>
        </is>
      </c>
    </row>
    <row r="64">
      <c r="A64" t="inlineStr">
        <is>
          <t>Verb phrases</t>
        </is>
      </c>
      <c r="B64">
        <f>HYPERLINK("https://resources.allsetlearning.com/chinese/grammar/ASGPRGAX","Actions in a row")</f>
        <v/>
      </c>
      <c r="C64" t="inlineStr">
        <is>
          <t>(Verb Phrase 1) + (Verb Phrase 2)</t>
        </is>
      </c>
      <c r="D64" t="inlineStr">
        <is>
          <t xml:space="preserve">我们 去 咖啡店 喝 咖啡 吧。
</t>
        </is>
      </c>
      <c r="E64" t="inlineStr">
        <is>
          <t xml:space="preserve">Linking actions together in a sentence is very straightforward and to the point. Because of this, there is no new word or phrase needed!
</t>
        </is>
      </c>
    </row>
    <row r="65">
      <c r="A65" t="inlineStr">
        <is>
          <t>Verb phrases</t>
        </is>
      </c>
      <c r="B65">
        <f>HYPERLINK("https://resources.allsetlearning.com/chinese/grammar/ASG35T4H","Expressing 'difficult' with 'nan'")</f>
        <v/>
      </c>
      <c r="C65" t="inlineStr">
        <is>
          <t>难 + Verb</t>
        </is>
      </c>
      <c r="D65" t="inlineStr">
        <is>
          <t xml:space="preserve">难 做。难 买。
</t>
        </is>
      </c>
      <c r="E65" t="inlineStr">
        <is>
          <t xml:space="preserve">难 (nán) is an adjective that means "difficult." When something is "hard to do" (as in difficult), the word 难 (nán) can be used before the verb.
</t>
        </is>
      </c>
    </row>
    <row r="66">
      <c r="A66" t="inlineStr">
        <is>
          <t>Verb phrases</t>
        </is>
      </c>
      <c r="B66">
        <f>HYPERLINK("https://resources.allsetlearning.com/chinese/grammar/ASGJ36VN","Expressing duration with 'le'")</f>
        <v/>
      </c>
      <c r="C66" t="inlineStr">
        <is>
          <t>Verb + 了 + Duration</t>
        </is>
      </c>
      <c r="D66" t="inlineStr">
        <is>
          <t xml:space="preserve">他 在 北京 住 了 两 年。
</t>
        </is>
      </c>
      <c r="E66" t="inlineStr">
        <is>
          <t xml:space="preserve">Whether you need to express how long you lived somewhere, how long you studied astrophysics, or how long you worked as a mime, you'll need to use 了 (le) to express that time duration.
</t>
        </is>
      </c>
    </row>
    <row r="67">
      <c r="A67" t="inlineStr">
        <is>
          <t>Verb phrases</t>
        </is>
      </c>
      <c r="B67">
        <f>HYPERLINK("https://resources.allsetlearning.com/chinese/grammar/ASG8NM5E","Expressing 'never' with 'conglai'")</f>
        <v/>
      </c>
      <c r="C67" t="inlineStr">
        <is>
          <t>从来 + 不 / 没(有) + Verb</t>
        </is>
      </c>
      <c r="D67" t="inlineStr">
        <is>
          <t xml:space="preserve">她 从来 不 喝酒。我 从来 没有 去 过 美国。
</t>
        </is>
      </c>
      <c r="E67" t="inlineStr">
        <is>
          <t xml:space="preserve">Although it can also work in the positive, 从来 (cónglái) is usually used when you want to express that you never do something (as a habit, or as a rule), or that you have never done something (it's not a part of your life experience). In either usage, 从来 (cónglái) may be shortened to just 从 (cóng) in casual speech.
</t>
        </is>
      </c>
    </row>
    <row r="68">
      <c r="A68" t="inlineStr">
        <is>
          <t>Verb phrases</t>
        </is>
      </c>
      <c r="B68">
        <f>HYPERLINK("https://resources.allsetlearning.com/chinese/grammar/ASG69RR8","Expressing ongoing duration with double 'le'")</f>
        <v/>
      </c>
      <c r="C68" t="inlineStr">
        <is>
          <t>Verb + 了 + Duration + 了</t>
        </is>
      </c>
      <c r="D68" t="inlineStr">
        <is>
          <t xml:space="preserve">他 在 北京 住 了 两 年 了。
</t>
        </is>
      </c>
      <c r="E68" t="inlineStr">
        <is>
          <t xml:space="preserve">The 了 (le) particle is used in many different ways. In this article, we will explore how to use the double 了 (le) to express the duration of an activity that is ongoing.
</t>
        </is>
      </c>
    </row>
    <row r="69">
      <c r="A69" t="inlineStr">
        <is>
          <t>Verb phrases</t>
        </is>
      </c>
      <c r="B69">
        <f>HYPERLINK("https://resources.allsetlearning.com/chinese/grammar/ASGNVE15","Expressing 'together' with 'yiqi'")</f>
        <v/>
      </c>
      <c r="C69" t="inlineStr">
        <is>
          <t>一起 + Verb</t>
        </is>
      </c>
      <c r="D69" t="inlineStr">
        <is>
          <t xml:space="preserve">我们 一起 去 吧！要 不 要 一起 吃饭？
</t>
        </is>
      </c>
      <c r="E69" t="inlineStr">
        <is>
          <t xml:space="preserve">If you want to express that you are doing something together with someone else, 一起 (yīqǐ) is your word!
</t>
        </is>
      </c>
    </row>
    <row r="70">
      <c r="A70" t="inlineStr">
        <is>
          <t>Verb phrases</t>
        </is>
      </c>
      <c r="B70">
        <f>HYPERLINK("https://resources.allsetlearning.com/chinese/grammar/ASGI2KHC","Inability with 'mei banfa'")</f>
        <v/>
      </c>
      <c r="C70" t="inlineStr">
        <is>
          <t>没办法 + Verb</t>
        </is>
      </c>
      <c r="D70" t="inlineStr">
        <is>
          <t xml:space="preserve">我 没 办法 帮 你。
</t>
        </is>
      </c>
      <c r="E70" t="inlineStr">
        <is>
          <t xml:space="preserve">If you are trying to express that something is impossible, you can use the phrase 没办法 (méi bànfǎ). 没办法 (méi bànfǎ) essentially means "there is no way," and while it works just fine by itself, it can also come before verbs.
</t>
        </is>
      </c>
    </row>
    <row r="71">
      <c r="A71" t="inlineStr">
        <is>
          <t>Verb phrases</t>
        </is>
      </c>
      <c r="B71">
        <f>HYPERLINK("https://resources.allsetlearning.com/chinese/grammar/ASGX0Z0N","Indicating location with 'zai' before verbs")</f>
        <v/>
      </c>
      <c r="C71" t="inlineStr">
        <is>
          <t>Subj. + 在 + Place + Verb</t>
        </is>
      </c>
      <c r="D71" t="inlineStr">
        <is>
          <t xml:space="preserve">我 在 上海 工作。
</t>
        </is>
      </c>
      <c r="E71" t="inlineStr">
        <is>
          <t xml:space="preserve">If you need to include the place where an action takes place, you can use 在 (zài). Just pay close attention to word order, as this is one case in which Chinese word order is quite different from English.
</t>
        </is>
      </c>
    </row>
    <row r="72">
      <c r="A72" t="inlineStr">
        <is>
          <t>Verb phrases</t>
        </is>
      </c>
      <c r="B72">
        <f>HYPERLINK("https://resources.allsetlearning.com/chinese/grammar/ASGYC77J","Reduplication of verbs")</f>
        <v/>
      </c>
      <c r="C72" t="inlineStr">
        <is>
          <t>Verb + Verb</t>
        </is>
      </c>
      <c r="D72" t="inlineStr">
        <is>
          <t xml:space="preserve">你 看看。
</t>
        </is>
      </c>
      <c r="E72" t="inlineStr">
        <is>
          <t xml:space="preserve">One of the fun things about Chinese is that when speaking, you can repeat a verb to express "a little bit" or "briefly." This is called reduplication. It creates a casual tone, and a sense that whatever the action is, it's not going to take long.
</t>
        </is>
      </c>
    </row>
    <row r="73">
      <c r="A73" t="inlineStr">
        <is>
          <t>Verb phrases</t>
        </is>
      </c>
      <c r="B73">
        <f>HYPERLINK("https://resources.allsetlearning.com/chinese/grammar/ASG90DXK","Special cases of 'zai' following verbs")</f>
        <v/>
      </c>
      <c r="C73" t="inlineStr">
        <is>
          <t>Verb + 在 + Place</t>
        </is>
      </c>
      <c r="D73" t="inlineStr">
        <is>
          <t xml:space="preserve">我 住 在 北京。放 在 这里。
</t>
        </is>
      </c>
      <c r="E73" t="inlineStr">
        <is>
          <t xml:space="preserve">When used to indicate locations of actions, 在 (zài) is usually placed after the subject and before the verb. There are certain cases, however, when 在 (zài) goes after the verb.
</t>
        </is>
      </c>
    </row>
    <row r="74">
      <c r="A74" t="inlineStr">
        <is>
          <t>Verb phrases</t>
        </is>
      </c>
      <c r="B74">
        <f>HYPERLINK("https://resources.allsetlearning.com/chinese/grammar/ASGID0E8","Special verbs with 'hen'")</f>
        <v/>
      </c>
      <c r="C74" t="inlineStr">
        <is>
          <t>很 + Verb</t>
        </is>
      </c>
      <c r="D74" t="inlineStr">
        <is>
          <t xml:space="preserve">我 很 喜欢 他。
</t>
        </is>
      </c>
      <c r="E74" t="inlineStr">
        <is>
          <t xml:space="preserve">Using 很 (hěn) to intensify verbs that express thoughts or feeling is really easy.
</t>
        </is>
      </c>
    </row>
    <row r="75">
      <c r="A75" t="inlineStr">
        <is>
          <t>Verb phrases</t>
        </is>
      </c>
      <c r="B75">
        <f>HYPERLINK("https://resources.allsetlearning.com/chinese/grammar/ASGLFX54","Using 'dao' to mean 'to go to'")</f>
        <v/>
      </c>
      <c r="C75" t="inlineStr">
        <is>
          <t>到 + Place</t>
        </is>
      </c>
      <c r="D75" t="inlineStr">
        <is>
          <t xml:space="preserve">我 到 上海。
</t>
        </is>
      </c>
      <c r="E75" t="inlineStr">
        <is>
          <t xml:space="preserve">A simple and direct way to indicate that you or someone is going to a specific place or has arrived at a specific place is to use the verb 到 (dào).
</t>
        </is>
      </c>
    </row>
    <row r="76">
      <c r="A76" t="inlineStr">
        <is>
          <t>Verb phrases</t>
        </is>
      </c>
      <c r="B76">
        <f>HYPERLINK("https://resources.allsetlearning.com/chinese/grammar/ASGJQU93","Using 'hao' to mean 'easy'")</f>
        <v/>
      </c>
      <c r="C76" t="inlineStr">
        <is>
          <t>好 + Verb</t>
        </is>
      </c>
      <c r="D76" t="inlineStr">
        <is>
          <t xml:space="preserve">好 做。好 买。
</t>
        </is>
      </c>
      <c r="E76" t="inlineStr">
        <is>
          <t xml:space="preserve">Of course 好 (hǎo) means "good." But it can also be used to express that something is "easy to do" or "good to do." And it is quite... easy to do! All you need to do is place a 好 (hǎo) before a verb.
</t>
        </is>
      </c>
    </row>
    <row r="77">
      <c r="A77" t="inlineStr">
        <is>
          <t>Verb phrases</t>
        </is>
      </c>
      <c r="B77">
        <f>HYPERLINK("https://resources.allsetlearning.com/chinese/grammar/ASGWCESP","Verbing briefly with 'yixia'")</f>
        <v/>
      </c>
      <c r="C77" t="inlineStr">
        <is>
          <t>Verb + 一下</t>
        </is>
      </c>
      <c r="D77" t="inlineStr">
        <is>
          <t xml:space="preserve">你 看 一下 。
</t>
        </is>
      </c>
      <c r="E77" t="inlineStr">
        <is>
          <t xml:space="preserve">After briefly reading this article, you will know how to use 一下 (yīxià) to express a brief action!
</t>
        </is>
      </c>
    </row>
    <row r="78">
      <c r="A78" t="inlineStr">
        <is>
          <t>Verb phrases</t>
        </is>
      </c>
      <c r="B78">
        <f>HYPERLINK("https://resources.allsetlearning.com/chinese/grammar/ASGI2OAG","Verbs that take double objects")</f>
        <v/>
      </c>
      <c r="C78" t="inlineStr">
        <is>
          <t>Subj. + Verb + Indirect Obj. + Direct Obj.</t>
        </is>
      </c>
      <c r="D78" t="inlineStr">
        <is>
          <t xml:space="preserve">我 问 了 老师 一 个 问题。
</t>
        </is>
      </c>
      <c r="E78" t="inlineStr">
        <is>
          <t xml:space="preserve">There are some common verbs in Chinese that can take two objects. In this article, we will look at how they are used.
</t>
        </is>
      </c>
    </row>
    <row r="79">
      <c r="A79" t="inlineStr">
        <is>
          <t>Complements</t>
        </is>
      </c>
      <c r="B79">
        <f>HYPERLINK("https://resources.allsetlearning.com/chinese/grammar/ASG8R2V8","Potential complement '-bu dong' for not understanding")</f>
        <v/>
      </c>
      <c r="C79" t="inlineStr">
        <is>
          <t>Verb + 不懂</t>
        </is>
      </c>
      <c r="D79" t="inlineStr">
        <is>
          <t xml:space="preserve">我 听不懂 。
</t>
        </is>
      </c>
      <c r="E79" t="inlineStr">
        <is>
          <t xml:space="preserve">Chinese learners often have to express that they don't understand something, especially in the beginning when they start learning. One of the ways to express that is to use the 不懂 (bù dǒng) verb complement.
</t>
        </is>
      </c>
    </row>
    <row r="80">
      <c r="A80" t="inlineStr">
        <is>
          <t>Complements</t>
        </is>
      </c>
      <c r="B80">
        <f>HYPERLINK("https://resources.allsetlearning.com/chinese/grammar/ASGWNGEP","Result complements '-dao' and '-jian'")</f>
        <v/>
      </c>
      <c r="C80" t="inlineStr">
        <is>
          <t>Verb + 到 / 见</t>
        </is>
      </c>
      <c r="D80" t="inlineStr">
        <is>
          <t xml:space="preserve">听 到 了 吗 ？
</t>
        </is>
      </c>
      <c r="E80" t="inlineStr">
        <is>
          <t xml:space="preserve">Two of the most common result complements in Chinese are 到 (dào) and 见 (jiàn). On this page we're only going to be talking about verbs related to the senses ("see," "hear," etc.), and for this usage, the two are interchangeable.
</t>
        </is>
      </c>
    </row>
    <row r="81">
      <c r="A81" t="inlineStr">
        <is>
          <t>Complements</t>
        </is>
      </c>
      <c r="B81">
        <f>HYPERLINK("https://resources.allsetlearning.com/chinese/grammar/ASGNQUC1","Result complement '-wan' for finishing")</f>
        <v/>
      </c>
      <c r="C81" t="inlineStr">
        <is>
          <t>Verb + 完 (+ 了)</t>
        </is>
      </c>
      <c r="D81" t="inlineStr">
        <is>
          <t xml:space="preserve">我 说 完 了。
</t>
        </is>
      </c>
      <c r="E81" t="inlineStr">
        <is>
          <t xml:space="preserve">On its own, 完 (wán) means "to finish" or "to complete." Using it in this grammar structure, it expresses the idea of doing some action to completion.
</t>
        </is>
      </c>
    </row>
    <row r="82">
      <c r="A82" t="inlineStr">
        <is>
          <t>Noun Phrases</t>
        </is>
      </c>
      <c r="B82">
        <f>HYPERLINK("https://resources.allsetlearning.com/chinese/grammar/ASGWVZ0T","Expressing 'some' with 'yixie'")</f>
        <v/>
      </c>
      <c r="C82" t="inlineStr">
        <is>
          <t>一些 + Noun</t>
        </is>
      </c>
      <c r="D82" t="inlineStr">
        <is>
          <t xml:space="preserve">这里 有 一些 咖啡。
</t>
        </is>
      </c>
      <c r="E82" t="inlineStr">
        <is>
          <t xml:space="preserve">In order to express "some" or "a few," you can use 一些 (yīxiē). To use it in this way, 一些 (yīxiē) is placed before the noun it modifies. 一些 (yīxiē) can modify the subject or the object.
</t>
        </is>
      </c>
    </row>
    <row r="83">
      <c r="A83" t="inlineStr">
        <is>
          <t>Noun Phrases</t>
        </is>
      </c>
      <c r="B83">
        <f>HYPERLINK("https://resources.allsetlearning.com/chinese/grammar/ASG4NDHB","Using 'youde' to mean 'some'")</f>
        <v/>
      </c>
      <c r="C83" t="inlineStr">
        <is>
          <t>有的 + Noun</t>
        </is>
      </c>
      <c r="D83" t="inlineStr">
        <is>
          <t xml:space="preserve">派对的时候，有的人在喝酒，有的人在跳舞，还有的人在聊天。
</t>
        </is>
      </c>
      <c r="E83" t="inlineStr">
        <is>
          <t xml:space="preserve">To refer to just certain members of group, you can use 有的 (yǒude). This usage is normally translated as "some" in English. It is often used multiple times in one sentence to refer to different groups.
</t>
        </is>
      </c>
    </row>
    <row r="84">
      <c r="A84" t="inlineStr">
        <is>
          <t>Numbers and Measure Words</t>
        </is>
      </c>
      <c r="B84">
        <f>HYPERLINK("https://resources.allsetlearning.com/chinese/grammar/ASGL6JOE","Counting money")</f>
        <v/>
      </c>
      <c r="C84" t="inlineStr">
        <is>
          <t>Number + 块 / 元 (+ Number + 毛 / 角) (+ 钱)</t>
        </is>
      </c>
      <c r="D84" t="inlineStr">
        <is>
          <t xml:space="preserve">给 你 五 块 三 毛。
</t>
        </is>
      </c>
      <c r="E84" t="inlineStr">
        <is>
          <t xml:space="preserve">Cash is king, even though China is now crazy for mobile payments. Either way, though, mastering how to say quantities of money is vital!
</t>
        </is>
      </c>
    </row>
    <row r="85">
      <c r="A85" t="inlineStr">
        <is>
          <t>Numbers and Measure Words</t>
        </is>
      </c>
      <c r="B85">
        <f>HYPERLINK("https://resources.allsetlearning.com/chinese/grammar/ASGB6L4M","Expressing 'every' with 'mei'")</f>
        <v/>
      </c>
      <c r="C85" t="inlineStr">
        <is>
          <t>每 + Measure Word (+ Noun)</t>
        </is>
      </c>
      <c r="D85" t="inlineStr">
        <is>
          <t xml:space="preserve">每 个 人。每 天。
</t>
        </is>
      </c>
      <c r="E85" t="inlineStr">
        <is>
          <t xml:space="preserve">In this article we will look at the structure for saying "every" in Chinese, which is slightly more involved than just throwing in the word 每 (měi).
</t>
        </is>
      </c>
    </row>
    <row r="86">
      <c r="A86" t="inlineStr">
        <is>
          <t>Numbers and Measure Words</t>
        </is>
      </c>
      <c r="B86">
        <f>HYPERLINK("https://resources.allsetlearning.com/chinese/grammar/ASGAC1P9","Expressing 'half' with 'ban'")</f>
        <v/>
      </c>
      <c r="C86" t="inlineStr">
        <is>
          <t>Number + Measure Word + 半 + Noun</t>
        </is>
      </c>
      <c r="D86" t="inlineStr">
        <is>
          <t xml:space="preserve">三 个 半 小时
</t>
        </is>
      </c>
      <c r="E86" t="inlineStr">
        <is>
          <t xml:space="preserve">The Chinese word 半 (bàn) means "half." That's simple enough, but what can get slightly tricky is the rules for how it combines with measure words.
</t>
        </is>
      </c>
    </row>
    <row r="87">
      <c r="A87" t="inlineStr">
        <is>
          <t>Numbers and Measure Words</t>
        </is>
      </c>
      <c r="B87">
        <f>HYPERLINK("https://resources.allsetlearning.com/chinese/grammar/ASG64BTE","Measure words for counting")</f>
        <v/>
      </c>
      <c r="C87" t="inlineStr">
        <is>
          <t>Number + Measure Word + Noun</t>
        </is>
      </c>
      <c r="D87" t="inlineStr">
        <is>
          <t xml:space="preserve">一 个 人。一 杯 水。
</t>
        </is>
      </c>
      <c r="E87" t="inlineStr">
        <is>
          <t xml:space="preserve">Chinese uses measure words, a type of word called classifiers in linguistics which are common in East Asian languages. Measure words have a number of important uses, but one of the first ways you'll need to use them is for counting. Chinese learners should master them, starting with the measure word 个 (gè).
</t>
        </is>
      </c>
    </row>
    <row r="88">
      <c r="A88" t="inlineStr">
        <is>
          <t>Numbers and Measure Words</t>
        </is>
      </c>
      <c r="B88">
        <f>HYPERLINK("https://resources.allsetlearning.com/chinese/grammar/ASGL9KQM","Measure words in quantity questions")</f>
        <v/>
      </c>
      <c r="C88" t="inlineStr">
        <is>
          <t>几 + Measure Word (+ Noun) ?</t>
        </is>
      </c>
      <c r="D88" t="inlineStr">
        <is>
          <t xml:space="preserve">几 个 人？
</t>
        </is>
      </c>
      <c r="E88" t="inlineStr">
        <is>
          <t xml:space="preserve">Quantity questions are phrases for asking questions like "how much?" or "how many?"  You'll need to use the question word 几 (jǐ) with measure words for this.
</t>
        </is>
      </c>
    </row>
    <row r="89">
      <c r="A89" t="inlineStr">
        <is>
          <t>Numbers and Measure Words</t>
        </is>
      </c>
      <c r="B89">
        <f>HYPERLINK("https://resources.allsetlearning.com/chinese/grammar/ASGZC42B","Measure words with 'this' and 'that'")</f>
        <v/>
      </c>
      <c r="C89" t="inlineStr">
        <is>
          <t>这 / 那 + Measure Word (+ Noun)</t>
        </is>
      </c>
      <c r="D89" t="inlineStr">
        <is>
          <t xml:space="preserve">那 个 人。这 杯 水。
</t>
        </is>
      </c>
      <c r="E89" t="inlineStr">
        <is>
          <t xml:space="preserve">In English, when you refer to "this table" or "that girl" you only need two words: "this" or "that" plus the noun you're referring to.  In Chinese, though, you also need a measure word in the middle between the two.  In the very beginning you can get away with using 个 (gè) for everything, but pretty soon you're going to have to start using other measure words in these simple phrases.
</t>
        </is>
      </c>
    </row>
    <row r="90">
      <c r="A90" t="inlineStr">
        <is>
          <t>Numbers and Measure Words</t>
        </is>
      </c>
      <c r="B90">
        <f>HYPERLINK("https://resources.allsetlearning.com/chinese/grammar/ASGK904U","Ordinal numbers with 'di'")</f>
        <v/>
      </c>
      <c r="C90" t="inlineStr">
        <is>
          <t>第 + Number (+ Measure Word)</t>
        </is>
      </c>
      <c r="D90" t="inlineStr">
        <is>
          <t xml:space="preserve">你 是 我 的 第 一 个 朋友。
</t>
        </is>
      </c>
      <c r="E90" t="inlineStr">
        <is>
          <t xml:space="preserve">We use ordinal numbers to express things like "number one" or "second," so mastering them in Chinese is important. Fortunately, they are also very easy to learn by just adding the prefix 第 (dì).
</t>
        </is>
      </c>
    </row>
    <row r="91">
      <c r="A91" t="inlineStr">
        <is>
          <t>Question Forms</t>
        </is>
      </c>
      <c r="B91">
        <f>HYPERLINK("https://resources.allsetlearning.com/chinese/grammar/ASGC701A","Asking how something is with 'zenmeyang'")</f>
        <v/>
      </c>
      <c r="C91" t="inlineStr">
        <is>
          <t>⋯⋯怎么样？</t>
        </is>
      </c>
      <c r="D91" t="inlineStr">
        <is>
          <t xml:space="preserve">你 最近 怎么样 ？
</t>
        </is>
      </c>
      <c r="E91" t="inlineStr">
        <is>
          <t xml:space="preserve">You may know that 怎么 (zěnme) can mean "how", but by adding to it and making it 怎么样 (zěnmeyàng), you can ask how something is, or what it is like. This is useful in all manner of conversations, and is essential for building conversation skills.
</t>
        </is>
      </c>
    </row>
    <row r="92">
      <c r="A92" t="inlineStr">
        <is>
          <t>Question Forms</t>
        </is>
      </c>
      <c r="B92">
        <f>HYPERLINK("https://resources.allsetlearning.com/chinese/grammar/ASGD7NS3","Asking why with 'zenme'")</f>
        <v/>
      </c>
      <c r="C92" t="inlineStr">
        <is>
          <t>怎么⋯⋯？</t>
        </is>
      </c>
      <c r="D92" t="inlineStr">
        <is>
          <t xml:space="preserve">你 怎么 没 来？
</t>
        </is>
      </c>
      <c r="E92" t="inlineStr">
        <is>
          <t xml:space="preserve">Aside from just meaning "how," 怎么 (zěnme) can also be used to ask "why" or "how come."
</t>
        </is>
      </c>
    </row>
    <row r="93">
      <c r="A93" t="inlineStr">
        <is>
          <t>Question Forms</t>
        </is>
      </c>
      <c r="B93">
        <f>HYPERLINK("https://resources.allsetlearning.com/chinese/grammar/ASGYKDNF","Questions with 'le ma'")</f>
        <v/>
      </c>
      <c r="C93" t="inlineStr">
        <is>
          <t>Verb + 了 + 吗？</t>
        </is>
      </c>
      <c r="D93" t="inlineStr">
        <is>
          <t xml:space="preserve">你 吃饭 了 吗 ？
</t>
        </is>
      </c>
      <c r="E93" t="inlineStr">
        <is>
          <t xml:space="preserve">Asking questions about completed actions will involve using both 了 (le) and 吗 (ma). These are simply added to the end of a sentence or statement. Just make sure that 了 (le) comes first, followed by 吗 (ma).
</t>
        </is>
      </c>
    </row>
    <row r="94">
      <c r="A94" t="inlineStr">
        <is>
          <t>Sentence Patterns</t>
        </is>
      </c>
      <c r="B94">
        <f>HYPERLINK("https://resources.allsetlearning.com/chinese/grammar/ASGTDUJO","Cause and effect with 'yinwei' and 'suoyi'")</f>
        <v/>
      </c>
      <c r="C94" t="inlineStr">
        <is>
          <t>因为⋯⋯ 所以⋯⋯</t>
        </is>
      </c>
      <c r="D94" t="inlineStr">
        <is>
          <t xml:space="preserve">因为 饿 了，所以 吃饭。
</t>
        </is>
      </c>
      <c r="E94" t="inlineStr">
        <is>
          <t xml:space="preserve">You will often come across 因为⋯⋯所以⋯⋯ (yīnwèi... suǒyǐ...) in both written and spoken Chinese. This pattern will give your Chinese a clear logical structure, and can help make you more persuasive.
</t>
        </is>
      </c>
    </row>
    <row r="95">
      <c r="A95" t="inlineStr">
        <is>
          <t>Sentence Patterns</t>
        </is>
      </c>
      <c r="B95">
        <f>HYPERLINK("https://resources.allsetlearning.com/chinese/grammar/ASGNGEU8","Expressing 'about to happen' with 'le'")</f>
        <v/>
      </c>
      <c r="C95" t="inlineStr">
        <is>
          <t>快 + Verb / Adj. + 了</t>
        </is>
      </c>
      <c r="D95" t="inlineStr">
        <is>
          <t xml:space="preserve">快 下雨 了 。
</t>
        </is>
      </c>
      <c r="E95" t="inlineStr">
        <is>
          <t xml:space="preserve">Remember that 了 (le) is not only for the past! When something is about to happen, you can also indicate this using 了 (le).  Normally it is paired with a 快 (kuài), 快要(kuàiyào) or a 要 (yào). This is a special form of using 了 to indicate a change of situation.
</t>
        </is>
      </c>
    </row>
    <row r="96">
      <c r="A96" t="inlineStr">
        <is>
          <t>Sentence Patterns</t>
        </is>
      </c>
      <c r="B96">
        <f>HYPERLINK("https://resources.allsetlearning.com/chinese/grammar/ASGAQV6C","Expressing 'everything' with 'shenme dou'")</f>
        <v/>
      </c>
      <c r="C96" t="inlineStr">
        <is>
          <t>什么 + 都 / 也⋯⋯</t>
        </is>
      </c>
      <c r="D96" t="inlineStr">
        <is>
          <t xml:space="preserve">爸爸 什么 都 知道。
</t>
        </is>
      </c>
      <c r="E96" t="inlineStr">
        <is>
          <t xml:space="preserve">什么……都 (shénme... dōu) is a pattern often used to express "all" or "everything." Because it's not just one word, though, it can be a little tricky to get the hang of at first.
</t>
        </is>
      </c>
    </row>
    <row r="97">
      <c r="A97" t="inlineStr">
        <is>
          <t>Sentence Patterns</t>
        </is>
      </c>
      <c r="B97">
        <f>HYPERLINK("https://resources.allsetlearning.com/chinese/grammar/ASGFBWZL","Expressing location with 'zai... shang / xia / li'")</f>
        <v/>
      </c>
      <c r="C97" t="inlineStr">
        <is>
          <t>在 + Place + 上 / 下 / 里 / 旁边</t>
        </is>
      </c>
      <c r="D97" t="inlineStr">
        <is>
          <t xml:space="preserve">你 的 手机 在 桌子 上。
</t>
        </is>
      </c>
      <c r="E97" t="inlineStr">
        <is>
          <t xml:space="preserve">You can use 在 (zài) to express location, but this article will explain how to use 在 (zài) to express location in relation to another object. This way, you can describe if something is "on the table" or "in the room."
</t>
        </is>
      </c>
    </row>
    <row r="98">
      <c r="A98" t="inlineStr">
        <is>
          <t>Sentence Patterns</t>
        </is>
      </c>
      <c r="B98">
        <f>HYPERLINK("https://resources.allsetlearning.com/chinese/grammar/ASGZ8OIF","Expressing 'stop doing' with 'bie… le'")</f>
        <v/>
      </c>
      <c r="C98" t="inlineStr">
        <is>
          <t>别 + Verb + 了</t>
        </is>
      </c>
      <c r="D98" t="inlineStr">
        <is>
          <t xml:space="preserve">别 哭 了，烦 死了 。
</t>
        </is>
      </c>
      <c r="E98" t="inlineStr">
        <is>
          <t xml:space="preserve">You may know how to make negative commands with "bie," but what if someone is already doing it? The pattern 别⋯⋯了 (bié... le) is all you need to tell someone to STOP DOING THAT (which they're already doing).
</t>
        </is>
      </c>
    </row>
    <row r="99">
      <c r="A99" t="inlineStr">
        <is>
          <t>Adverbs</t>
        </is>
      </c>
      <c r="B99">
        <f>HYPERLINK("https://resources.allsetlearning.com/chinese/grammar/ASGRJ1BI","Comparing 'bu' and 'mei'")</f>
        <v/>
      </c>
      <c r="C99" t="inlineStr">
        <is>
          <t>不 vs 没</t>
        </is>
      </c>
      <c r="D99" t="inlineStr">
        <is>
          <t xml:space="preserve">我 今天 晚上 不 吃饭。昨天 晚上 我 没 吃饭。
</t>
        </is>
      </c>
      <c r="E99" t="inlineStr">
        <is>
          <t xml:space="preserve">Both 不 (bù) and 没 (méi) can be placed in front of a verb or adjective to negate its meaning.  However, 不 (bù) and 没 (méi) are not usually interchangeable, so it's important to learn when you must use 不 (bù) as opposed to 没 (méi), and vice versa.
</t>
        </is>
      </c>
    </row>
    <row r="100">
      <c r="A100" t="inlineStr">
        <is>
          <t>Auxiliary verbs</t>
        </is>
      </c>
      <c r="B100">
        <f>HYPERLINK("https://resources.allsetlearning.com/chinese/grammar/ASGD88UO","Comparing 'yao' and 'xiang'")</f>
        <v/>
      </c>
      <c r="C100" t="inlineStr">
        <is>
          <t>要 vs 想</t>
        </is>
      </c>
      <c r="D100" t="inlineStr">
        <is>
          <t xml:space="preserve">我 要 一 杯 水 。 我 想 你 。
</t>
        </is>
      </c>
      <c r="E100" t="inlineStr">
        <is>
          <t xml:space="preserve">Both 要 (yào) and 想 (xiǎng) can essentially mean "want," but they can also be used in quite different ways, such as 想 (xiǎng) also meaning "to miss" when followed by a noun, and 要 (yào) also meaning "going to (do something)."
</t>
        </is>
      </c>
    </row>
  </sheetData>
  <autoFilter ref="A1:E100"/>
  <pageMargins bottom="1" footer="0.5" header="0.5" left="0.75" right="0.75" top="1"/>
</worksheet>
</file>

<file path=xl/worksheets/sheet2.xml><?xml version="1.0" encoding="utf-8"?>
<worksheet xmlns="http://schemas.openxmlformats.org/spreadsheetml/2006/main">
  <sheetPr>
    <outlinePr summaryBelow="1" summaryRight="1"/>
    <pageSetUpPr/>
  </sheetPr>
  <dimension ref="A1:E144"/>
  <sheetViews>
    <sheetView workbookViewId="0">
      <selection activeCell="A1" sqref="A1"/>
    </sheetView>
  </sheetViews>
  <sheetFormatPr baseColWidth="8" defaultRowHeight="15"/>
  <sheetData>
    <row r="1">
      <c r="A1" s="1" t="inlineStr">
        <is>
          <t>Category</t>
        </is>
      </c>
      <c r="B1" s="1" t="inlineStr">
        <is>
          <t>Grammar Point (English)</t>
        </is>
      </c>
      <c r="C1" s="1" t="inlineStr">
        <is>
          <t>Pattern</t>
        </is>
      </c>
      <c r="D1" s="1" t="inlineStr">
        <is>
          <t xml:space="preserve">Examples
</t>
        </is>
      </c>
      <c r="E1" s="1" t="inlineStr">
        <is>
          <t>Description</t>
        </is>
      </c>
    </row>
    <row r="2">
      <c r="A2" t="inlineStr">
        <is>
          <t>Adjectives</t>
        </is>
      </c>
      <c r="B2">
        <f>HYPERLINK("https://resources.allsetlearning.com/chinese/grammar/ASGVME5V","Adjectives with '-ji le'")</f>
        <v/>
      </c>
      <c r="C2" t="inlineStr">
        <is>
          <t>Adj. + 极了</t>
        </is>
      </c>
      <c r="D2" t="inlineStr">
        <is>
          <t xml:space="preserve">这个 主意 好 极了 。
</t>
        </is>
      </c>
      <c r="E2" t="inlineStr">
        <is>
          <t xml:space="preserve">Just as 死了 (sǐle) can be used to intensify negative adjectives, 极了 (jíle) is a somewhat less common way to intensify both positive and negative adjectives. It is used in spoken, colloquial Chinese. 极 (jí) means "extreme" or "utmost."
</t>
        </is>
      </c>
    </row>
    <row r="3">
      <c r="A3" t="inlineStr">
        <is>
          <t>Adjectives</t>
        </is>
      </c>
      <c r="B3">
        <f>HYPERLINK("https://resources.allsetlearning.com/chinese/grammar/ASGVYIZT","Expressing 'not very' with 'bu zenme'")</f>
        <v/>
      </c>
      <c r="C3" t="inlineStr">
        <is>
          <t>不怎么 + Adj.</t>
        </is>
      </c>
      <c r="D3" t="inlineStr">
        <is>
          <t xml:space="preserve">这里 的 菜 他 不怎么 好吃 ！
</t>
        </is>
      </c>
      <c r="E3" t="inlineStr">
        <is>
          <t xml:space="preserve">When you use 不怎么 (bù zěnme) before an adjective, it means "not very." You might use it to say something like "not very good."  
</t>
        </is>
      </c>
    </row>
    <row r="4">
      <c r="A4" t="inlineStr">
        <is>
          <t>Adjectives</t>
        </is>
      </c>
      <c r="B4">
        <f>HYPERLINK("https://resources.allsetlearning.com/chinese/grammar/ASGCPDSR","Indicating the whole with 'quan'")</f>
        <v/>
      </c>
      <c r="C4" t="inlineStr">
        <is>
          <t>全 + Noun</t>
        </is>
      </c>
      <c r="D4" t="inlineStr">
        <is>
          <t xml:space="preserve">我们 全 家 都 去 旅游 了。
</t>
        </is>
      </c>
      <c r="E4" t="inlineStr">
        <is>
          <t xml:space="preserve">One of the uses of 全 (quán) is to indicate the entirety of something. It could be used for something like a whole household, an entire country, the whole world, etc.
</t>
        </is>
      </c>
    </row>
    <row r="5">
      <c r="A5" t="inlineStr">
        <is>
          <t>Adjectives</t>
        </is>
      </c>
      <c r="B5">
        <f>HYPERLINK("https://resources.allsetlearning.com/chinese/grammar/ASGDHE8S","Reduplication of adjectives")</f>
        <v/>
      </c>
      <c r="C5" t="inlineStr">
        <is>
          <t>Adj. + Adj.</t>
        </is>
      </c>
      <c r="D5" t="inlineStr">
        <is>
          <t xml:space="preserve">你 应该 慢慢 地 走。
</t>
        </is>
      </c>
      <c r="E5" t="inlineStr">
        <is>
          <t xml:space="preserve">One of the charming features of Chinese is reduplication (repeating, or doubling up) of certain words and characters, including adjectives. Reduplication can enhance the descriptive feeling of an adjective.
</t>
        </is>
      </c>
    </row>
    <row r="6">
      <c r="A6" t="inlineStr">
        <is>
          <t>Adjectives</t>
        </is>
      </c>
      <c r="B6">
        <f>HYPERLINK("https://resources.allsetlearning.com/chinese/grammar/ASGMAFSX","Turning adjectives into adverbs")</f>
        <v/>
      </c>
      <c r="C6" t="inlineStr">
        <is>
          <t>Adj. + 地 + Verb</t>
        </is>
      </c>
      <c r="D6" t="inlineStr">
        <is>
          <t xml:space="preserve">你 要 认真 地 学习。
</t>
        </is>
      </c>
      <c r="E6" t="inlineStr">
        <is>
          <t xml:space="preserve">You can easily convert most Chinese adjectives into adverbs with the particle 地 (de). This usage is very similar to the suffix -ly in English.
</t>
        </is>
      </c>
    </row>
    <row r="7">
      <c r="A7" t="inlineStr">
        <is>
          <t>Adverbs</t>
        </is>
      </c>
      <c r="B7">
        <f>HYPERLINK("https://resources.allsetlearning.com/chinese/grammar/ASGUD25J","Coincidence with 'zhenghao'")</f>
        <v/>
      </c>
      <c r="C7" t="inlineStr">
        <is>
          <t>Subj. + 正好 + Verb Phrase</t>
        </is>
      </c>
      <c r="D7" t="inlineStr">
        <is>
          <t xml:space="preserve">他 正好 问 了 我 想 问 的 问题 。
</t>
        </is>
      </c>
      <c r="E7" t="inlineStr">
        <is>
          <t xml:space="preserve">正好 (zhènghǎo) can be used as an adjective or adverb to help express a coincidence, and it could be related to time, size, volume, quantity, degree, etc. In English we might say something similar like, “oh, this shirt you gave me just happens to be in my favorite color."
</t>
        </is>
      </c>
    </row>
    <row r="8">
      <c r="A8" t="inlineStr">
        <is>
          <t>Adverbs</t>
        </is>
      </c>
      <c r="B8">
        <f>HYPERLINK("https://resources.allsetlearning.com/chinese/grammar/ASGIRILI","Continuation with 'hai'")</f>
        <v/>
      </c>
      <c r="C8" t="inlineStr">
        <is>
          <t>Subj. + 还 + Verb Phrase / Adj.</t>
        </is>
      </c>
      <c r="D8" t="inlineStr">
        <is>
          <t xml:space="preserve">你 还在 看 书 ？
</t>
        </is>
      </c>
      <c r="E8" t="inlineStr">
        <is>
          <t xml:space="preserve">Although 还 (hái) has many meanings, the basic meaning of "still" to indicate a continuing action is essential to mastery of the word.
</t>
        </is>
      </c>
    </row>
    <row r="9">
      <c r="A9" t="inlineStr">
        <is>
          <t>Adverbs</t>
        </is>
      </c>
      <c r="B9">
        <f>HYPERLINK("https://resources.allsetlearning.com/chinese/grammar/ASGY21RK","Emphasis with 'jiushi'")</f>
        <v/>
      </c>
      <c r="C9" t="inlineStr">
        <is>
          <t>就是 + Verb</t>
        </is>
      </c>
      <c r="D9" t="inlineStr">
        <is>
          <t xml:space="preserve">我 父母 就是 不 让 我 一个人 去 。
</t>
        </is>
      </c>
      <c r="E9" t="inlineStr">
        <is>
          <t xml:space="preserve">As an adverb, 就 (jiù) can be placed before the predicate to add emphasis. It often has an intense or provocative feel to it, similar to "just." In English we might say, "it's just not right!" This emphasis very often appears as 就是 in Chinese.
</t>
        </is>
      </c>
    </row>
    <row r="10">
      <c r="A10" t="inlineStr">
        <is>
          <t>Adverbs</t>
        </is>
      </c>
      <c r="B10">
        <f>HYPERLINK("https://resources.allsetlearning.com/chinese/grammar/ASGD3C4S","Emphasizing negation with 'you'")</f>
        <v/>
      </c>
      <c r="C10" t="inlineStr">
        <is>
          <t>又 + 不 / 没 + Verb</t>
        </is>
      </c>
      <c r="D10" t="inlineStr">
        <is>
          <t xml:space="preserve">又 没 下雨 ，带 伞 干吗 ？
</t>
        </is>
      </c>
      <c r="E10" t="inlineStr">
        <is>
          <t xml:space="preserve">You already know that 不 (bù) and 没 (méi) can be used for negation. But you can also use the word 又 (yòu) to emphasize negation, giving your negative sentence a little kick!
</t>
        </is>
      </c>
    </row>
    <row r="11">
      <c r="A11" t="inlineStr">
        <is>
          <t>Adverbs</t>
        </is>
      </c>
      <c r="B11">
        <f>HYPERLINK("https://resources.allsetlearning.com/chinese/grammar/ASG9B210","Expressing 'about to' with 'jiuyao'")</f>
        <v/>
      </c>
      <c r="C11" t="inlineStr">
        <is>
          <t>还有 + Time Period + 就要 + Verb Phrase + 了</t>
        </is>
      </c>
      <c r="D11" t="inlineStr">
        <is>
          <t xml:space="preserve">还有 五 天 就要 放假 了 。
</t>
        </is>
      </c>
      <c r="E11" t="inlineStr">
        <is>
          <t xml:space="preserve">就要 (jiùyào) is similar to 快要 (kuàiyào), meaning "about to." They are interchangeable in some cases. But there is a major difference that you need to take a good look at.
</t>
        </is>
      </c>
    </row>
    <row r="12">
      <c r="A12" t="inlineStr">
        <is>
          <t>Adverbs</t>
        </is>
      </c>
      <c r="B12">
        <f>HYPERLINK("https://resources.allsetlearning.com/chinese/grammar/ASGIZQJ2","Expressing 'again' in the future with 'zai'")</f>
        <v/>
      </c>
      <c r="C12" t="inlineStr">
        <is>
          <t>再 + Verb</t>
        </is>
      </c>
      <c r="D12" t="inlineStr">
        <is>
          <t xml:space="preserve">我 下 次 再 来。
</t>
        </is>
      </c>
      <c r="E12" t="inlineStr">
        <is>
          <t xml:space="preserve">While 又 (yòu) is used for "again" in the past, 再 (zài) is used for "again" in the future. That is, 再 is used when something has happened once and it will happen again. 
</t>
        </is>
      </c>
    </row>
    <row r="13">
      <c r="A13" t="inlineStr">
        <is>
          <t>Adverbs</t>
        </is>
      </c>
      <c r="B13">
        <f>HYPERLINK("https://resources.allsetlearning.com/chinese/grammar/ASGN1JR5","Expressing 'again' in the past with 'you'")</f>
        <v/>
      </c>
      <c r="C13" t="inlineStr">
        <is>
          <t>又 + Verb + 了</t>
        </is>
      </c>
      <c r="D13" t="inlineStr">
        <is>
          <t xml:space="preserve">你 又 迟到 了 。
</t>
        </is>
      </c>
      <c r="E13" t="inlineStr">
        <is>
          <t xml:space="preserve">Whenever you want to express something that has happened again, as in, "oops, I did it again!" in Chinese, you generally want to use 又 (yòu). (You'll want to use 再 (zài) for "again" in the future.)
</t>
        </is>
      </c>
    </row>
    <row r="14">
      <c r="A14" t="inlineStr">
        <is>
          <t>Adverbs</t>
        </is>
      </c>
      <c r="B14">
        <f>HYPERLINK("https://resources.allsetlearning.com/chinese/grammar/ASGTKXFR","Expressing 'all along' with 'yuanlai'")</f>
        <v/>
      </c>
      <c r="C14" t="inlineStr">
        <is>
          <t>Subj. + 原来 + Predicate</t>
        </is>
      </c>
      <c r="D14" t="inlineStr">
        <is>
          <t xml:space="preserve">原来 昨天 那个 人 是 你 啊 。
</t>
        </is>
      </c>
      <c r="E14" t="inlineStr">
        <is>
          <t xml:space="preserve">原来 (yuánlái) means "originally" (similar to 本来) as an adverb, or "original" or "former" as an adjective. As an adverb it can also mean "all along" and can be used to indicate a sudden realization of something previously unknown—a bit like, "so it's been like that all along... how could I have not realized?"
</t>
        </is>
      </c>
    </row>
    <row r="15">
      <c r="A15" t="inlineStr">
        <is>
          <t>Adverbs</t>
        </is>
      </c>
      <c r="B15">
        <f>HYPERLINK("https://resources.allsetlearning.com/chinese/grammar/ASG06EA8","Expressing 'all at once' with 'yixiazi'")</f>
        <v/>
      </c>
      <c r="C15" t="inlineStr">
        <is>
          <t>Subj. + 一下子 + Verb + 了</t>
        </is>
      </c>
      <c r="D15" t="inlineStr">
        <is>
          <t xml:space="preserve">天气 一下子 变 冷 了 。
</t>
        </is>
      </c>
      <c r="E15" t="inlineStr">
        <is>
          <t xml:space="preserve">一下子 (yīxiàzi) can be used as an adverb, meaning "all at once." Because it inherently encompasses a sense of "completion," it's typically going to be followed by a 了 (le) later in the sentence.
</t>
        </is>
      </c>
    </row>
    <row r="16">
      <c r="A16" t="inlineStr">
        <is>
          <t>Adverbs</t>
        </is>
      </c>
      <c r="B16">
        <f>HYPERLINK("https://resources.allsetlearning.com/chinese/grammar/ASG6ESWW","Expressing 'almost' using 'chadian'")</f>
        <v/>
      </c>
      <c r="C16" t="inlineStr">
        <is>
          <t>Subj. + 差点 + Predicate</t>
        </is>
      </c>
      <c r="D16" t="inlineStr">
        <is>
          <t xml:space="preserve">我 今天 差点儿 迟到 了 。
</t>
        </is>
      </c>
      <c r="E16" t="inlineStr">
        <is>
          <t xml:space="preserve">To say that something bad almost happened (but didn't), you can add the word 差点 (chàdiǎn) before the verb.  You will also hear 差点儿 (chàdiǎnr) in northern China.  There is no difference in meaning between 差点 and 差点儿.
</t>
        </is>
      </c>
    </row>
    <row r="17">
      <c r="A17" t="inlineStr">
        <is>
          <t>Adverbs</t>
        </is>
      </c>
      <c r="B17">
        <f>HYPERLINK("https://resources.allsetlearning.com/chinese/grammar/ASGT1CIR","Expressing 'already' with 'dou'")</f>
        <v/>
      </c>
      <c r="C17" t="inlineStr">
        <is>
          <t>都 + Time + 了</t>
        </is>
      </c>
      <c r="D17" t="inlineStr">
        <is>
          <t xml:space="preserve">都 九点 了 ，快点 起床 ！
</t>
        </is>
      </c>
      <c r="E17" t="inlineStr">
        <is>
          <t xml:space="preserve">都⋯⋯了 (dōu... le) is a pattern used to express that something has already happened, similar to 已经 (yǐjīng)⋯⋯了. However, 都⋯⋯了 is used more emphatically, implying that the speaker holds some sort of attitude in relation to the event and is not merely objectively stating the facts, as with 已经⋯⋯了. The two options can actually also be combined in the pattern 都已经⋯⋯了. Here the meaning is the same as 都⋯⋯了.
</t>
        </is>
      </c>
    </row>
    <row r="18">
      <c r="A18" t="inlineStr">
        <is>
          <t>Adverbs</t>
        </is>
      </c>
      <c r="B18">
        <f>HYPERLINK("https://resources.allsetlearning.com/chinese/grammar/ASG8KUHG","Expressing 'always' with 'conglai'")</f>
        <v/>
      </c>
      <c r="C18" t="inlineStr">
        <is>
          <t>从来 + 都 (是) + Predicate</t>
        </is>
      </c>
      <c r="D18" t="inlineStr">
        <is>
          <t xml:space="preserve">我 从来 都 是 一个人，已经 习惯了。
</t>
        </is>
      </c>
      <c r="E18" t="inlineStr">
        <is>
          <t xml:space="preserve">Although perhaps more often used in the negative to mean "never," 从来 (cónglái) can be used with 都 (dōu) to mean "always" or "have always (done)."
</t>
        </is>
      </c>
    </row>
    <row r="19">
      <c r="A19" t="inlineStr">
        <is>
          <t>Adverbs</t>
        </is>
      </c>
      <c r="B19">
        <f>HYPERLINK("https://resources.allsetlearning.com/chinese/grammar/ASG6B21A","Expressing 'as a result' with 'jieguo'")</f>
        <v/>
      </c>
      <c r="C19" t="inlineStr">
        <is>
          <t>Reason / Condition ，结果 + Result</t>
        </is>
      </c>
      <c r="D19" t="inlineStr">
        <is>
          <t xml:space="preserve">他 没 好好 复习 ，结果 没 通过 考试。
</t>
        </is>
      </c>
      <c r="E19" t="inlineStr">
        <is>
          <t xml:space="preserve">结果 (jiéguǒ) can be used as a conjunction or adverb, meaning "as a result" or "consequently." It normally starts the second half of a sentence and can also introduce an unexpected or undesirable result. 
</t>
        </is>
      </c>
    </row>
    <row r="20">
      <c r="A20" t="inlineStr">
        <is>
          <t>Adverbs</t>
        </is>
      </c>
      <c r="B20">
        <f>HYPERLINK("https://resources.allsetlearning.com/chinese/grammar/ASGSVF28","Expressing duration of inaction")</f>
        <v/>
      </c>
      <c r="C20" t="inlineStr">
        <is>
          <t>Duration + 没 + Verb + 了</t>
        </is>
      </c>
      <c r="D20" t="inlineStr">
        <is>
          <t xml:space="preserve">他 已经 一 个 星期 没 洗澡 了 。
</t>
        </is>
      </c>
      <c r="E20" t="inlineStr">
        <is>
          <t xml:space="preserve">Saying how long you have not done something is not difficult, but the word order is different from the regular pattern for expressing duration. If there's a consistent keyword in this pattern, it's going to be 没 (méi), since it almost always plays a role.
</t>
        </is>
      </c>
    </row>
    <row r="21">
      <c r="A21" t="inlineStr">
        <is>
          <t>Adverbs</t>
        </is>
      </c>
      <c r="B21">
        <f>HYPERLINK("https://resources.allsetlearning.com/chinese/grammar/ASGF00B7","Expressing 'each other' with 'huxiang'")</f>
        <v/>
      </c>
      <c r="C21" t="inlineStr">
        <is>
          <t>互相 + Verb Phrase</t>
        </is>
      </c>
      <c r="D21" t="inlineStr">
        <is>
          <t xml:space="preserve">互相 帮助
</t>
        </is>
      </c>
      <c r="E21" t="inlineStr">
        <is>
          <t xml:space="preserve">When some action is mutual, you can use the word 互相 (hùxiāng). The word "mutual" feels formal in English, but in Chinese, even everyday phrases such as "learn from each other" use the word 互相, which expresses this "each other" aspect.
</t>
        </is>
      </c>
    </row>
    <row r="22">
      <c r="A22" t="inlineStr">
        <is>
          <t>Adverbs</t>
        </is>
      </c>
      <c r="B22">
        <f>HYPERLINK("https://resources.allsetlearning.com/chinese/grammar/ASGKITRZ","Expressing earliness with 'jiu'")</f>
        <v/>
      </c>
      <c r="C22" t="inlineStr">
        <is>
          <t>Subj. + Time + 就 + Verb + 了</t>
        </is>
      </c>
      <c r="D22" t="inlineStr">
        <is>
          <t xml:space="preserve">我 昨晚 八 点 半 就 睡觉 了 。
</t>
        </is>
      </c>
      <c r="E22" t="inlineStr">
        <is>
          <t xml:space="preserve">Just as 才 (cái) can express lateness, 就 (jiù) can be used to indicate that something happened earlier or sooner than expected.  It can also be used in the near future to indicate something will happen very soon.
</t>
        </is>
      </c>
    </row>
    <row r="23">
      <c r="A23" t="inlineStr">
        <is>
          <t>Adverbs</t>
        </is>
      </c>
      <c r="B23">
        <f>HYPERLINK("https://resources.allsetlearning.com/chinese/grammar/ASG49BE6","Expressing 'enough' with 'gou'")</f>
        <v/>
      </c>
      <c r="C23" t="inlineStr">
        <is>
          <t>Subj. + 够 + Predicate (+ 了)</t>
        </is>
      </c>
      <c r="D23" t="inlineStr">
        <is>
          <t xml:space="preserve">我们 买 了 很 多 菜 ，够 吃 了 。
</t>
        </is>
      </c>
      <c r="E23" t="inlineStr">
        <is>
          <t xml:space="preserve">In Chinese the word for "enough" is 够 (gòu). It also combines with other words and most often comes before verbs and adjectives, but there are a limited number of verbs that it can follow as well. 
</t>
        </is>
      </c>
    </row>
    <row r="24">
      <c r="A24" t="inlineStr">
        <is>
          <t>Adverbs</t>
        </is>
      </c>
      <c r="B24">
        <f>HYPERLINK("https://resources.allsetlearning.com/chinese/grammar/ASG700A5","Expressing 'finally' with 'zhongyu'")</f>
        <v/>
      </c>
      <c r="C24" t="inlineStr">
        <is>
          <t>Subj. + 终于 + Predicate + 了</t>
        </is>
      </c>
      <c r="D24" t="inlineStr">
        <is>
          <t xml:space="preserve">你 终于 到 了 。
</t>
        </is>
      </c>
      <c r="E24" t="inlineStr">
        <is>
          <t xml:space="preserve">终于 (zhōngyú) expresses that something has finally happened after a long wait. Usually the speaker is looking forward to what is happening at long last, and thus, 终于 (zhōngyú) typically carries a sense of joy or relief. 
</t>
        </is>
      </c>
    </row>
    <row r="25">
      <c r="A25" t="inlineStr">
        <is>
          <t>Adverbs</t>
        </is>
      </c>
      <c r="B25">
        <f>HYPERLINK("https://resources.allsetlearning.com/chinese/grammar/ASGWAR65","Expressing 'had better' with 'haishi'")</f>
        <v/>
      </c>
      <c r="C25" t="inlineStr">
        <is>
          <t>还是 + Verb</t>
        </is>
      </c>
      <c r="D25" t="inlineStr">
        <is>
          <t xml:space="preserve">我们 还是 先 吃饭 吧。
</t>
        </is>
      </c>
      <c r="E25" t="inlineStr">
        <is>
          <t xml:space="preserve">One of the ways to use 还是 (háishì) is to have it mean "you had better," after having compared two options. Usually there's even a bit of deliberation before the speaker announces what "it would be better" to do, using 还是.
</t>
        </is>
      </c>
    </row>
    <row r="26">
      <c r="A26" t="inlineStr">
        <is>
          <t>Adverbs</t>
        </is>
      </c>
      <c r="B26">
        <f>HYPERLINK("https://resources.allsetlearning.com/chinese/grammar/ASG35CD7","Expressing 'had better' with 'zuihao'")</f>
        <v/>
      </c>
      <c r="C26" t="inlineStr">
        <is>
          <t>Subj. + 最好 + Predicate</t>
        </is>
      </c>
      <c r="D26" t="inlineStr">
        <is>
          <t xml:space="preserve">你 最好 先 休息 一下 。
</t>
        </is>
      </c>
      <c r="E26" t="inlineStr">
        <is>
          <t xml:space="preserve">Sure, 最好 (zuìhǎo) means "best." But it can also be used to mean "it would be best to" or "had better." It is often used when giving advice to someone or even politely making demands.
</t>
        </is>
      </c>
    </row>
    <row r="27">
      <c r="A27" t="inlineStr">
        <is>
          <t>Adverbs</t>
        </is>
      </c>
      <c r="B27">
        <f>HYPERLINK("https://resources.allsetlearning.com/chinese/grammar/ASG1F4D1","Expressing 'in this way' with 'zheyang'")</f>
        <v/>
      </c>
      <c r="C27" t="inlineStr">
        <is>
          <t>Condition ，这样 + Result / Purpose</t>
        </is>
      </c>
      <c r="D27" t="inlineStr">
        <is>
          <t xml:space="preserve">这样 做 不 对 。
</t>
        </is>
      </c>
      <c r="E27" t="inlineStr">
        <is>
          <t xml:space="preserve">这样 (zhèyàng) is used at the beginning of a phrase to express "this way" or "in this way."
</t>
        </is>
      </c>
    </row>
    <row r="28">
      <c r="A28" t="inlineStr">
        <is>
          <t>Adverbs</t>
        </is>
      </c>
      <c r="B28">
        <f>HYPERLINK("https://resources.allsetlearning.com/chinese/grammar/ASG3WTCJ","Expressing lateness with 'cai'")</f>
        <v/>
      </c>
      <c r="C28" t="inlineStr">
        <is>
          <t>Subj. + Time + 才 + Verb</t>
        </is>
      </c>
      <c r="D28" t="inlineStr">
        <is>
          <t xml:space="preserve">他 二十五 岁 才 上 大学 。
</t>
        </is>
      </c>
      <c r="E28" t="inlineStr">
        <is>
          <t xml:space="preserve">To express that something happened later than expected, you can use 才 (cái). In English, this might be expressed with "as late as" or "not until." This form is often used with a time of some sort, like a specific time of day, age, etc. This pattern is essentially the opposite of using 就 (jiù) to express earliness.
</t>
        </is>
      </c>
    </row>
    <row r="29">
      <c r="A29" t="inlineStr">
        <is>
          <t>Adverbs</t>
        </is>
      </c>
      <c r="B29">
        <f>HYPERLINK("https://resources.allsetlearning.com/chinese/grammar/ASGBC7A0","Expressing 'one by one' with 'yi'")</f>
        <v/>
      </c>
      <c r="C29" t="inlineStr">
        <is>
          <t>一 + Measure Word + 一 + Measure Word</t>
        </is>
      </c>
      <c r="D29" t="inlineStr">
        <is>
          <t xml:space="preserve">宝宝 一 天 一 天 在 长大 。
</t>
        </is>
      </c>
      <c r="E29" t="inlineStr">
        <is>
          <t xml:space="preserve">The expression "one by one" is also simple in Chinese. It unsurprisingly features the word 一 (yī), but you don't even need the word "by." However, the pattern gets complicated somewhat by the concept of measure words.
</t>
        </is>
      </c>
    </row>
    <row r="30">
      <c r="A30" t="inlineStr">
        <is>
          <t>Adverbs</t>
        </is>
      </c>
      <c r="B30">
        <f>HYPERLINK("https://resources.allsetlearning.com/chinese/grammar/ASGPW8PP","Expressing 'small quantity' with 'jiu'")</f>
        <v/>
      </c>
      <c r="C30" t="inlineStr">
        <is>
          <t>就 + Subject + Predicate</t>
        </is>
      </c>
      <c r="D30" t="inlineStr">
        <is>
          <t xml:space="preserve">这 件 事 就 我 一 个 人 知道 。
</t>
        </is>
      </c>
      <c r="E30" t="inlineStr">
        <is>
          <t xml:space="preserve">就 (jiù) is often translated simply as "just" or "only," but there are some nuances to how it is used.
</t>
        </is>
      </c>
    </row>
    <row r="31">
      <c r="A31" t="inlineStr">
        <is>
          <t>Adverbs</t>
        </is>
      </c>
      <c r="B31">
        <f>HYPERLINK("https://resources.allsetlearning.com/chinese/grammar/ASGLJM55","Sequencing with 'xian' and 'zai'")</f>
        <v/>
      </c>
      <c r="C31" t="inlineStr">
        <is>
          <t>先⋯⋯ ，再⋯⋯</t>
        </is>
      </c>
      <c r="D31" t="inlineStr">
        <is>
          <t xml:space="preserve">先 洗 手 ，再 吃饭 。
</t>
        </is>
      </c>
      <c r="E31" t="inlineStr">
        <is>
          <t xml:space="preserve">The word 再 (zài) actually has a lot of uses, beyond just "again," and in this pattern it means something like "and then."  先⋯⋯，再⋯⋯ (xiān..., zài...) is a pattern used for sequencing events, much like "first..., then..." in English. This pattern can also include 然后 (ránhòu), meaning "and after that." 
</t>
        </is>
      </c>
    </row>
    <row r="32">
      <c r="A32" t="inlineStr">
        <is>
          <t>Adverbs</t>
        </is>
      </c>
      <c r="B32">
        <f>HYPERLINK("https://resources.allsetlearning.com/chinese/grammar/ASGII66E","Using 'always' as a complaint with 'laoshi'")</f>
        <v/>
      </c>
      <c r="C32" t="inlineStr">
        <is>
          <t>Subj. + 老 (是 ) + Verb</t>
        </is>
      </c>
      <c r="D32" t="inlineStr">
        <is>
          <t xml:space="preserve">你 怎么 老是 加班 ？
</t>
        </is>
      </c>
      <c r="E32" t="inlineStr">
        <is>
          <t xml:space="preserve">We have a few ways to say "always" in Chinese, and one of them is to use the word 老是 (lǎoshì). 老是 is usually used in the context of a complaint, like how your sister is "always" hogging the bathroom.
</t>
        </is>
      </c>
    </row>
    <row r="33">
      <c r="A33" t="inlineStr">
        <is>
          <t>Adverbs</t>
        </is>
      </c>
      <c r="B33">
        <f>HYPERLINK("https://resources.allsetlearning.com/chinese/grammar/ASGYW5RS","Using 'cai' for small numbers")</f>
        <v/>
      </c>
      <c r="C33" t="inlineStr">
        <is>
          <t>才 + Number + Measure Word + Noun</t>
        </is>
      </c>
      <c r="D33" t="inlineStr">
        <is>
          <t xml:space="preserve">这 个 班 才 两 个 学生 。
</t>
        </is>
      </c>
      <c r="E33" t="inlineStr">
        <is>
          <t xml:space="preserve">The character 才 (cái) can be used to emphasize that a number is small, or less than expected.
</t>
        </is>
      </c>
    </row>
    <row r="34">
      <c r="A34" t="inlineStr">
        <is>
          <t>Adverbs</t>
        </is>
      </c>
      <c r="B34">
        <f>HYPERLINK("https://resources.allsetlearning.com/chinese/grammar/ASG8GSXY","Using 'ye' and 'dou' together")</f>
        <v/>
      </c>
      <c r="C34" t="inlineStr">
        <is>
          <t>也都 + Verb / Adj.</t>
        </is>
      </c>
      <c r="D34" t="inlineStr">
        <is>
          <t xml:space="preserve">他们 也 都 是 法国 人 。
</t>
        </is>
      </c>
      <c r="E34" t="inlineStr">
        <is>
          <t xml:space="preserve">If you are trying to call attention to similarities between multiple things, you will want to use 也 (yě) first followed by 都 (dōu) to express that these multiple things have something in common.
</t>
        </is>
      </c>
    </row>
    <row r="35">
      <c r="A35" t="inlineStr">
        <is>
          <t>Adverbs with Adjectives</t>
        </is>
      </c>
      <c r="B35">
        <f>HYPERLINK("https://resources.allsetlearning.com/chinese/grammar/ASGNKKP6","Adjectives with 'name' and 'zheme'")</f>
        <v/>
      </c>
      <c r="C35" t="inlineStr">
        <is>
          <t>那么 / 这么 + Adj.</t>
        </is>
      </c>
      <c r="D35" t="inlineStr">
        <is>
          <t xml:space="preserve">你 怎么 那么 忙 ？
</t>
        </is>
      </c>
      <c r="E35" t="inlineStr">
        <is>
          <t xml:space="preserve">In  English, the words "that" and "so" are often used to emphasize the degree of an adjective (ex. "he is so tall" or "the food is so good"). In Chinese, 那么 (nàme) and 这么 (zhème) serve the same function. 
</t>
        </is>
      </c>
    </row>
    <row r="36">
      <c r="A36" t="inlineStr">
        <is>
          <t>Adverbs with Adjectives</t>
        </is>
      </c>
      <c r="B36">
        <f>HYPERLINK("https://resources.allsetlearning.com/chinese/grammar/ASGDF1F7","Expressing 'quite' with 'ting'")</f>
        <v/>
      </c>
      <c r="C36" t="inlineStr">
        <is>
          <t>挺 + Adj. + 的</t>
        </is>
      </c>
      <c r="D36" t="inlineStr">
        <is>
          <t xml:space="preserve">你 男朋友 挺 帅 的 。
</t>
        </is>
      </c>
      <c r="E36" t="inlineStr">
        <is>
          <t xml:space="preserve">挺 (tǐng) can be used before an adjective to mean "quite," "rather," or "pretty," as in "pretty good." This pattern is quite common in spoken Chinese.
</t>
        </is>
      </c>
    </row>
    <row r="37">
      <c r="A37" t="inlineStr">
        <is>
          <t>Adverbs with Adjectives</t>
        </is>
      </c>
      <c r="B37">
        <f>HYPERLINK("https://resources.allsetlearning.com/chinese/grammar/ASG72HKP","Expressing 'rather' with 'bijiao'")</f>
        <v/>
      </c>
      <c r="C37" t="inlineStr">
        <is>
          <t>Subj. + 比较 + Adj.</t>
        </is>
      </c>
      <c r="D37" t="inlineStr">
        <is>
          <t xml:space="preserve">这个 问题 比较 简单 。
</t>
        </is>
      </c>
      <c r="E37" t="inlineStr">
        <is>
          <t xml:space="preserve">The word 比较 (bǐjiào) can be a verb which means "to compare." But it can also be an adverb meaning "comparatively" or "rather."
</t>
        </is>
      </c>
    </row>
    <row r="38">
      <c r="A38" t="inlineStr">
        <is>
          <t>Auxiliary Words</t>
        </is>
      </c>
      <c r="B38">
        <f>HYPERLINK("https://resources.allsetlearning.com/chinese/grammar/ASGDIDAC","Ending a non-exhaustive list with 'shenme de'")</f>
        <v/>
      </c>
      <c r="C38" t="inlineStr">
        <is>
          <t>Noun 1, Noun 2 + 什么的</t>
        </is>
      </c>
      <c r="D38" t="inlineStr">
        <is>
          <t xml:space="preserve">明天 去 野餐 ，我们 要 不 要 买 一些 水果 ，零食 什么的 。
</t>
        </is>
      </c>
      <c r="E38" t="inlineStr">
        <is>
          <t xml:space="preserve">什么的 (shénme de) is an informal way to express "and so on," and is used to end a list of items when it is obvious to the listener what class of things the speaker is talking about. 什么的 can also be used after a single item if it is obvious enough what might follow. 
</t>
        </is>
      </c>
    </row>
    <row r="39">
      <c r="A39" t="inlineStr">
        <is>
          <t>Auxiliary Words</t>
        </is>
      </c>
      <c r="B39">
        <f>HYPERLINK("https://resources.allsetlearning.com/chinese/grammar/ASGPY23Z","Expressing 'stuff like that' with 'zhileide'")</f>
        <v/>
      </c>
      <c r="C39" t="inlineStr">
        <is>
          <t>像 ⋯⋯ 之类的 + Category</t>
        </is>
      </c>
      <c r="D39" t="inlineStr">
        <is>
          <t xml:space="preserve">你 喜欢《星球大战》之类的 电影 吗 ？
</t>
        </is>
      </c>
      <c r="E39" t="inlineStr">
        <is>
          <t xml:space="preserve">之类的 (zhī lèi de) can be translated as "and so on" or "and stuff like that." As in English, this grammar point is used to continue a list without explicitly mentioning further items within it.
</t>
        </is>
      </c>
    </row>
    <row r="40">
      <c r="A40" t="inlineStr">
        <is>
          <t>Auxiliary Words</t>
        </is>
      </c>
      <c r="B40">
        <f>HYPERLINK("https://resources.allsetlearning.com/chinese/grammar/ASGF763H","Non-exhaustive lists with 'dengdeng'")</f>
        <v/>
      </c>
      <c r="C40" t="inlineStr">
        <is>
          <t>⋯⋯ 等 / 等等</t>
        </is>
      </c>
      <c r="D40" t="inlineStr">
        <is>
          <t xml:space="preserve">长城、故宫 等 地方 都 是 北京 有名 的 景点 。
</t>
        </is>
      </c>
      <c r="E40" t="inlineStr">
        <is>
          <t xml:space="preserve">等等 (děng děng) or simply 等 (děng), is just like saying “and so on” or “etc.” in English, but it's just a bit more formal.  Both are placed after listing a series of items (generally with a list that exceeds two items).
</t>
        </is>
      </c>
    </row>
    <row r="41">
      <c r="A41" t="inlineStr">
        <is>
          <t>Conjunctions</t>
        </is>
      </c>
      <c r="B41">
        <f>HYPERLINK("https://resources.allsetlearning.com/chinese/grammar/ASGA0S4T","A softer 'but' with 'buguo'")</f>
        <v/>
      </c>
      <c r="C41" t="inlineStr">
        <is>
          <t>⋯⋯ ，不过 ⋯⋯</t>
        </is>
      </c>
      <c r="D41" t="inlineStr">
        <is>
          <t xml:space="preserve">他 的 汉语 口语 不错 ，不过 不 认识 汉字 。
</t>
        </is>
      </c>
      <c r="E41" t="inlineStr">
        <is>
          <t xml:space="preserve">Instead of just using 可是 or 但是, you can also use the softer and more informal 不过 (búguò), which also means "but."
</t>
        </is>
      </c>
    </row>
    <row r="42">
      <c r="A42" t="inlineStr">
        <is>
          <t>Conjunctions</t>
        </is>
      </c>
      <c r="B42">
        <f>HYPERLINK("https://resources.allsetlearning.com/chinese/grammar/ASGDFQP7","Expressing 'how about' with 'yaobu'")</f>
        <v/>
      </c>
      <c r="C42" t="inlineStr">
        <is>
          <t>Reason / Situation，要不 + Suggestion + 吧</t>
        </is>
      </c>
      <c r="D42" t="inlineStr">
        <is>
          <t xml:space="preserve">下雨 了，要不 明天 再 去 吧 。
</t>
        </is>
      </c>
      <c r="E42" t="inlineStr">
        <is>
          <t xml:space="preserve">Colloquially, 要不 (yàobù) can be used for making suggestions, like how we use "how about" in English.
</t>
        </is>
      </c>
    </row>
    <row r="43">
      <c r="A43" t="inlineStr">
        <is>
          <t>Conjunctions</t>
        </is>
      </c>
      <c r="B43">
        <f>HYPERLINK("https://resources.allsetlearning.com/chinese/grammar/ASGHQRI1","Expressing 'in addition' with 'haiyou'")</f>
        <v/>
      </c>
      <c r="C43" t="inlineStr">
        <is>
          <t>⋯⋯ ，还有 ，⋯⋯</t>
        </is>
      </c>
      <c r="D43" t="inlineStr">
        <is>
          <t xml:space="preserve">你 需要 吃 药 。还有，要 多 休息 。
</t>
        </is>
      </c>
      <c r="E43" t="inlineStr">
        <is>
          <t xml:space="preserve">还有 (háiyǒu) is used to express "in addition..." or "and also..." in a conversation. It is for introducing new information as an afterthought. 
</t>
        </is>
      </c>
    </row>
    <row r="44">
      <c r="A44" t="inlineStr">
        <is>
          <t>Conjunctions</t>
        </is>
      </c>
      <c r="B44">
        <f>HYPERLINK("https://resources.allsetlearning.com/chinese/grammar/ASG2KQZI","Expressing 'in addition' with 'lingwai'")</f>
        <v/>
      </c>
      <c r="C44" t="inlineStr">
        <is>
          <t>⋯⋯ ，另外 ，⋯⋯</t>
        </is>
      </c>
      <c r="D44" t="inlineStr">
        <is>
          <t xml:space="preserve">希望 你 不要 再 迟到 了。另外，你 应该 穿 得 正式 一点 。
</t>
        </is>
      </c>
      <c r="E44" t="inlineStr">
        <is>
          <t xml:space="preserve">另外 (lìngwài) can be used to express "in addition" or "besides," and is often followed by 还 (hái) or 也 (yě).
</t>
        </is>
      </c>
    </row>
    <row r="45">
      <c r="A45" t="inlineStr">
        <is>
          <t>Conjunctions</t>
        </is>
      </c>
      <c r="B45">
        <f>HYPERLINK("https://resources.allsetlearning.com/chinese/grammar/ASGATDLX","Expressing 'in addition' with 'zaishuo'")</f>
        <v/>
      </c>
      <c r="C45" t="inlineStr">
        <is>
          <t>⋯⋯ ，再说 ，⋯⋯</t>
        </is>
      </c>
      <c r="D45" t="inlineStr">
        <is>
          <t xml:space="preserve">这么 晚 ，别 走 了 。再说 ，外面 还 在 下雨 。
</t>
        </is>
      </c>
      <c r="E45" t="inlineStr">
        <is>
          <t xml:space="preserve">再说 (zàishuō) is used in a similar way as "in addition" or "moreover" in that it adds supporting information or reasons to the topic at hand.
</t>
        </is>
      </c>
    </row>
    <row r="46">
      <c r="A46" t="inlineStr">
        <is>
          <t>Conjunctions</t>
        </is>
      </c>
      <c r="B46">
        <f>HYPERLINK("https://resources.allsetlearning.com/chinese/grammar/ASGX298Z","Expressing 'then…' with 'name'")</f>
        <v/>
      </c>
      <c r="C46" t="inlineStr">
        <is>
          <t>那么⋯⋯</t>
        </is>
      </c>
      <c r="D46" t="inlineStr">
        <is>
          <t xml:space="preserve">他 不 听 ，那 我 应该 怎么办 ？
</t>
        </is>
      </c>
      <c r="E46" t="inlineStr">
        <is>
          <t xml:space="preserve">English speakers often like to connect sentences together with "so..." and also try to do this in Chinese with the word 所以 (suǒyǐ). In reality, they should mostly be using 那么 (nàme).
</t>
        </is>
      </c>
    </row>
    <row r="47">
      <c r="A47" t="inlineStr">
        <is>
          <t>Conjunctions</t>
        </is>
      </c>
      <c r="B47">
        <f>HYPERLINK("https://resources.allsetlearning.com/chinese/grammar/ASGBZ578","Using 'lai' to connect two verb phrases")</f>
        <v/>
      </c>
      <c r="C47" t="inlineStr">
        <is>
          <t>通过 / 用 + Method + 来 + Verb Phrase</t>
        </is>
      </c>
      <c r="D47" t="inlineStr">
        <is>
          <t xml:space="preserve">用 这 种 方法 来 赚钱 ，真 丢人 。
</t>
        </is>
      </c>
      <c r="E47" t="inlineStr">
        <is>
          <t xml:space="preserve">The word 来 (lái) can be used to connect two verb phrases, relating the actions to each other. It can be translated as "in order to" or "so that," and it can help in explaining reasoning.
</t>
        </is>
      </c>
    </row>
    <row r="48">
      <c r="A48" t="inlineStr">
        <is>
          <t>Measure Words</t>
        </is>
      </c>
      <c r="B48">
        <f>HYPERLINK("https://resources.allsetlearning.com/chinese/grammar/ASG6120A","Reduplication of measure words")</f>
        <v/>
      </c>
      <c r="C48" t="inlineStr">
        <is>
          <t>MW + MW</t>
        </is>
      </c>
      <c r="D48" t="inlineStr">
        <is>
          <t xml:space="preserve">个 个 都 很 好。
</t>
        </is>
      </c>
      <c r="E48" t="inlineStr">
        <is>
          <t xml:space="preserve">If you know what a measure word is and how to use it, you may be ready for this pattern, where the measure word can repeat, or "reduplicate." It's not a terribly common structure, but the two most common examples of it are 个个 and 天天. It adds the meaning of "every" to the noun that follows.
</t>
        </is>
      </c>
    </row>
    <row r="49">
      <c r="A49" t="inlineStr">
        <is>
          <t>Nouns</t>
        </is>
      </c>
      <c r="B49">
        <f>HYPERLINK("https://resources.allsetlearning.com/chinese/grammar/ASGTD3L3","Expressing 'before' and 'after' with 'zhiqian' and 'zhihou'")</f>
        <v/>
      </c>
      <c r="C49" t="inlineStr">
        <is>
          <t>Event + 之前 / 之后 ，⋯⋯</t>
        </is>
      </c>
      <c r="D49" t="inlineStr">
        <is>
          <t xml:space="preserve">出国 之前 ，他 和 女朋友 分手了 。
</t>
        </is>
      </c>
      <c r="E49" t="inlineStr">
        <is>
          <t xml:space="preserve">The words "before" and "after" can be expressed using 之前 (zhīqián) and 之后 (zhīhòu). They are very similar to 以前 (yǐqián) and 以后 (yǐhòu), but are slightly more formal.
</t>
        </is>
      </c>
    </row>
    <row r="50">
      <c r="A50" t="inlineStr">
        <is>
          <t>Nouns</t>
        </is>
      </c>
      <c r="B50">
        <f>HYPERLINK("https://resources.allsetlearning.com/chinese/grammar/ASGNEMXP","Expressing 'ever since' with 'yilai'")</f>
        <v/>
      </c>
      <c r="C50" t="inlineStr">
        <is>
          <t>Time / Event + 以来 ，⋯⋯</t>
        </is>
      </c>
      <c r="D50" t="inlineStr">
        <is>
          <t xml:space="preserve">今年 八月 以来 ，这里 一直 没 下 过 雨 。
</t>
        </is>
      </c>
      <c r="E50" t="inlineStr">
        <is>
          <t xml:space="preserve">You can express "ever since" in Chinese using 以来 (yǐlái) after a time in the past. Just the word 来 (lái) can also play a similar role.
</t>
        </is>
      </c>
    </row>
    <row r="51">
      <c r="A51" t="inlineStr">
        <is>
          <t>Nouns</t>
        </is>
      </c>
      <c r="B51">
        <f>HYPERLINK("https://resources.allsetlearning.com/chinese/grammar/ASGGL59D","Expressing 'when' with 'shi'")</f>
        <v/>
      </c>
      <c r="C51" t="inlineStr">
        <is>
          <t>Time + 时</t>
        </is>
      </c>
      <c r="D51" t="inlineStr">
        <is>
          <t xml:space="preserve">考试 时 不要 说话 。
</t>
        </is>
      </c>
      <c r="E51" t="inlineStr">
        <is>
          <t xml:space="preserve">By now you should now how to express "when" using 的时候 (de shíhou). But there's also a slightly shorter, more formal way to do it: simply use 时 (shí) all by itself. (No 的!)
</t>
        </is>
      </c>
    </row>
    <row r="52">
      <c r="A52" t="inlineStr">
        <is>
          <t>Nouns</t>
        </is>
      </c>
      <c r="B52">
        <f>HYPERLINK("https://resources.allsetlearning.com/chinese/grammar/ASGY0UDC","Sequencing past events with 'houlai'")</f>
        <v/>
      </c>
      <c r="C52" t="inlineStr">
        <is>
          <t>⋯⋯ ，后来 ⋯⋯</t>
        </is>
      </c>
      <c r="D52" t="inlineStr">
        <is>
          <t xml:space="preserve">开始 他 不 同意， 但 后来 同意了。
</t>
        </is>
      </c>
      <c r="E52" t="inlineStr">
        <is>
          <t xml:space="preserve">The word 后来 (hòulái) is used to sequence past events in the same way that "afterward" is in English. Something very important to note is that 后来 can only be used with two events that have already occurred.
</t>
        </is>
      </c>
    </row>
    <row r="53">
      <c r="A53" t="inlineStr">
        <is>
          <t>Numbers</t>
        </is>
      </c>
      <c r="B53">
        <f>HYPERLINK("https://resources.allsetlearning.com/chinese/grammar/ASG84RE9","Expressing fractions with 'fenzhi'")</f>
        <v/>
      </c>
      <c r="C53" t="inlineStr">
        <is>
          <t>Denominator + 分之 + Numerator</t>
        </is>
      </c>
      <c r="D53" t="inlineStr">
        <is>
          <t xml:space="preserve">在 我们 班 ，外国 学生 占 三 分 之 一 。
</t>
        </is>
      </c>
      <c r="E53" t="inlineStr">
        <is>
          <t xml:space="preserve">分之 (fēn zhī) is used to express fractions in Chinese. When expressing a fraction, the denominator is always said before the numerator. This pattern is also the way percentages are expressed in Chinese.
</t>
        </is>
      </c>
    </row>
    <row r="54">
      <c r="A54" t="inlineStr">
        <is>
          <t>Numbers</t>
        </is>
      </c>
      <c r="B54">
        <f>HYPERLINK("https://resources.allsetlearning.com/chinese/grammar/ASG004ZK","Indicating a number in excess")</f>
        <v/>
      </c>
      <c r="C54" t="inlineStr">
        <is>
          <t>Number + 多</t>
        </is>
      </c>
      <c r="D54" t="inlineStr">
        <is>
          <t xml:space="preserve">三 十 多 岁
</t>
        </is>
      </c>
      <c r="E54" t="inlineStr">
        <is>
          <t xml:space="preserve">A number in excess of a certain amount is expressed by adding "多" (duō) to the end of a number. This is usually translated as "more than..." in English.
</t>
        </is>
      </c>
    </row>
    <row r="55">
      <c r="A55" t="inlineStr">
        <is>
          <t>Particles</t>
        </is>
      </c>
      <c r="B55">
        <f>HYPERLINK("https://resources.allsetlearning.com/chinese/grammar/ASGI9WXT","Advanced yes-no questions with 'ma'")</f>
        <v/>
      </c>
      <c r="C55" t="inlineStr">
        <is>
          <t>Confirmation + Question + 吗 ？</t>
        </is>
      </c>
      <c r="D55" t="inlineStr">
        <is>
          <t xml:space="preserve">你 要 什么 吗 ?
</t>
        </is>
      </c>
      <c r="E55" t="inlineStr">
        <is>
          <t xml:space="preserve">The question particle 吗 (ma) is a very simple way to convert simple statements into "yes/no" questions, and beginners will learn not to use 吗 with other question words, because it's redundant. More advanced students, however, will note that 吗 has some more complicated structures that do involve combining 吗 with question words in order to ask very specific types of confirming questions. 
</t>
        </is>
      </c>
    </row>
    <row r="56">
      <c r="A56" t="inlineStr">
        <is>
          <t>Particles</t>
        </is>
      </c>
      <c r="B56">
        <f>HYPERLINK("https://resources.allsetlearning.com/chinese/grammar/ASGOIDEO","Aspect particle 'zhe'")</f>
        <v/>
      </c>
      <c r="C56" t="inlineStr">
        <is>
          <t>Verb + 着</t>
        </is>
      </c>
      <c r="D56" t="inlineStr">
        <is>
          <t xml:space="preserve">我 读 ，你 听 着 。
</t>
        </is>
      </c>
      <c r="E56" t="inlineStr">
        <is>
          <t xml:space="preserve">The particle 着 (zhe) is one way of indicating the continuous aspect in Mandarin Chinese (another common way is using the adverb 在 in front of verbs).  You may have heard that the Chinese particle 着 added onto the end of verbs is similar to the use of -ing in English.  This isn't particularly helpful, however, because the use of 着 in Chinese is not nearly so commonly used, and can also be quite idiomatic.
</t>
        </is>
      </c>
    </row>
    <row r="57">
      <c r="A57" t="inlineStr">
        <is>
          <t>Particles</t>
        </is>
      </c>
      <c r="B57">
        <f>HYPERLINK("https://resources.allsetlearning.com/chinese/grammar/ASGVMC4B","Expressing the self-evident with 'ma'")</f>
        <v/>
      </c>
      <c r="C57" t="inlineStr">
        <is>
          <t>Statement + 嘛</t>
        </is>
      </c>
      <c r="D57" t="inlineStr">
        <is>
          <t xml:space="preserve">大家 有 话 就 说 嘛 。
</t>
        </is>
      </c>
      <c r="E57" t="inlineStr">
        <is>
          <t xml:space="preserve">The particle 嘛 (ma) is a sentence-final particle identical in pronunciation to the simple "yes/no question" particle 吗 (ma) you learned back in the day, but with a rather different function. It can be used when the speaker feels what he is saying is obvious (from his point of view).
</t>
        </is>
      </c>
    </row>
    <row r="58">
      <c r="A58" t="inlineStr">
        <is>
          <t>Particles</t>
        </is>
      </c>
      <c r="B58">
        <f>HYPERLINK("https://resources.allsetlearning.com/chinese/grammar/ASGELOTT","Reviewing options with 'ba'")</f>
        <v/>
      </c>
      <c r="C58" t="inlineStr">
        <is>
          <t>Option 1吧 ，⋯⋯ ；Option 2 吧 ，⋯⋯</t>
        </is>
      </c>
      <c r="D58" t="inlineStr">
        <is>
          <t xml:space="preserve">不 说 吧 ，他 还 会 做 错 ；说 吧，他 肯定 不 高兴 。
</t>
        </is>
      </c>
      <c r="E58" t="inlineStr">
        <is>
          <t xml:space="preserve">When 吧 (ba) is used twice in a sentence, it is used to list two options that the speaker is debating. It gives the sentence an indecisive feel, as though the speaker doesn't know which one to choose. This construction often has a negative connotation, since the options usually are not ideal.
</t>
        </is>
      </c>
    </row>
    <row r="59">
      <c r="A59" t="inlineStr">
        <is>
          <t>Particles</t>
        </is>
      </c>
      <c r="B59">
        <f>HYPERLINK("https://resources.allsetlearning.com/chinese/grammar/ASG19S1M","Using 'de' (modal particle)")</f>
        <v/>
      </c>
      <c r="C59" t="inlineStr">
        <is>
          <t>⋯⋯的</t>
        </is>
      </c>
      <c r="D59" t="inlineStr">
        <is>
          <t xml:space="preserve">我 不 会 骗 你 的。
</t>
        </is>
      </c>
      <c r="E59" t="inlineStr">
        <is>
          <t xml:space="preserve">The particle 的 (de) is most often a structural particle, but it can also be a sentence-final particle which indicates that the speaker is certain about what he is saying.  When it serves this purpose, it's expressing a type of "mood" and thus is called a "modal particle."
</t>
        </is>
      </c>
    </row>
    <row r="60">
      <c r="A60" t="inlineStr">
        <is>
          <t>Prepositions</t>
        </is>
      </c>
      <c r="B60">
        <f>HYPERLINK("https://resources.allsetlearning.com/chinese/grammar/ASG49889","Expressing 'about' with 'guanyu'")</f>
        <v/>
      </c>
      <c r="C60" t="inlineStr">
        <is>
          <t>关于 + Obj. ，⋯⋯</t>
        </is>
      </c>
      <c r="D60" t="inlineStr">
        <is>
          <t xml:space="preserve">关于 中国 历史 ，我 知道 的 不 多 。
</t>
        </is>
      </c>
      <c r="E60" t="inlineStr">
        <is>
          <t xml:space="preserve">关于 (guānyú) means "about." It can be used in a few ways, often marking a topic of a statement or modifying a noun. 
</t>
        </is>
      </c>
    </row>
    <row r="61">
      <c r="A61" t="inlineStr">
        <is>
          <t>Prepositions</t>
        </is>
      </c>
      <c r="B61">
        <f>HYPERLINK("https://resources.allsetlearning.com/chinese/grammar/ASGC6E1C","Expressing 'all the way until' with 'zhidao'")</f>
        <v/>
      </c>
      <c r="C61" t="inlineStr">
        <is>
          <t>直到 + Time / Event ，Subj. + 才 ⋯⋯</t>
        </is>
      </c>
      <c r="D61" t="inlineStr">
        <is>
          <t xml:space="preserve">直到 十二 点 半 ，我 才 做 完 作业 。
</t>
        </is>
      </c>
      <c r="E61" t="inlineStr">
        <is>
          <t xml:space="preserve">直到 (zhídào) is for describing a time frame that began in the past and continued until a point closer to the present. It is like the English phrase, "all the way until." It can be used in an affirmative or negative form, expressing that something has taken a while or is late. The word 才 (cái) often teams up with 直到, and serves to emphasize the lateness aspect.
</t>
        </is>
      </c>
    </row>
    <row r="62">
      <c r="A62" t="inlineStr">
        <is>
          <t>Prepositions</t>
        </is>
      </c>
      <c r="B62">
        <f>HYPERLINK("https://resources.allsetlearning.com/chinese/grammar/ASGLHAV3","Expressing 'for' with 'gei'")</f>
        <v/>
      </c>
      <c r="C62" t="inlineStr">
        <is>
          <t>Subj. + 给 + Recipient + Verb Phrase</t>
        </is>
      </c>
      <c r="D62" t="inlineStr">
        <is>
          <t xml:space="preserve">妈妈 在 给 孩子 们 做饭 。
</t>
        </is>
      </c>
      <c r="E62" t="inlineStr">
        <is>
          <t xml:space="preserve">The preposition 给 (gěi) can mean "for," as in, "everything I do, I do it for you." You can also think of it as meaning "give," like to give a service or to give something to someone. In this case, the default position of the character is before the verb, although it sometimes comes after, depending on the verb.
</t>
        </is>
      </c>
    </row>
    <row r="63">
      <c r="A63" t="inlineStr">
        <is>
          <t>Prepositions</t>
        </is>
      </c>
      <c r="B63">
        <f>HYPERLINK("https://resources.allsetlearning.com/chinese/grammar/ASG68RBX","Expressing 'for' with 'wei'")</f>
        <v/>
      </c>
      <c r="C63" t="inlineStr">
        <is>
          <t>为 + Person + Predicate</t>
        </is>
      </c>
      <c r="D63" t="inlineStr">
        <is>
          <t xml:space="preserve">为 人民 服务 ！
</t>
        </is>
      </c>
      <c r="E63" t="inlineStr">
        <is>
          <t xml:space="preserve">When you work for a company or do other sorts of physical (and even mental) activities for another party, you're likely to use the Chinese preposition 为 (wèi). This character is often translated into English as "for," but is sometimes unnatural or unnecessary, depending on the particular phrase.  For example, the super common Mao-era phrase, 为人民服务 (wèi rénmín fúwù), "serve the people," doesn't need the word "for" in English.
</t>
        </is>
      </c>
    </row>
    <row r="64">
      <c r="A64" t="inlineStr">
        <is>
          <t>Prepositions</t>
        </is>
      </c>
      <c r="B64">
        <f>HYPERLINK("https://resources.allsetlearning.com/chinese/grammar/ASG10CAE","Expressing 'less than' with 'budao'")</f>
        <v/>
      </c>
      <c r="C64" t="inlineStr">
        <is>
          <t>不到 + Number + Measure Word + Noun</t>
        </is>
      </c>
      <c r="D64" t="inlineStr">
        <is>
          <t xml:space="preserve">我 女儿 不到 三 岁 。
</t>
        </is>
      </c>
      <c r="E64" t="inlineStr">
        <is>
          <t xml:space="preserve">The word 到 (dào) means "arrive," but it can also mean "to reach" or "to get to" in an abstract sense. So in this pattern, 不到 (bùdào) means "to not reach (the amount of)," or, to put it another way, "to be less than."
</t>
        </is>
      </c>
    </row>
    <row r="65">
      <c r="A65" t="inlineStr">
        <is>
          <t>Prepositions</t>
        </is>
      </c>
      <c r="B65">
        <f>HYPERLINK("https://resources.allsetlearning.com/chinese/grammar/ASGQXARS","Expressing 'towards' with 'xiang'")</f>
        <v/>
      </c>
      <c r="C65" t="inlineStr">
        <is>
          <t>向 + Direction / Person + Verb</t>
        </is>
      </c>
      <c r="D65" t="inlineStr">
        <is>
          <t xml:space="preserve">你 必须 向 他 道歉！
</t>
        </is>
      </c>
      <c r="E65" t="inlineStr">
        <is>
          <t xml:space="preserve">向 (xiàng) is a preposition that means "towards" and is used often with certain verbs. These usages need to be learned together with 向.
</t>
        </is>
      </c>
    </row>
    <row r="66">
      <c r="A66" t="inlineStr">
        <is>
          <t>Prepositions</t>
        </is>
      </c>
      <c r="B66">
        <f>HYPERLINK("https://resources.allsetlearning.com/chinese/grammar/ASGAD070","Expressing 'toward' with 'wang'")</f>
        <v/>
      </c>
      <c r="C66" t="inlineStr">
        <is>
          <t>往 + Direction Word</t>
        </is>
      </c>
      <c r="D66" t="inlineStr">
        <is>
          <t xml:space="preserve">往 + Direction / Place + Verb
</t>
        </is>
      </c>
      <c r="E66" t="inlineStr">
        <is>
          <t xml:space="preserve">Although 往 (wǎng) simply means "towards," it's not used as often as certain other prepositions and also has a few special use cases, so it warrants a little extra attention.
</t>
        </is>
      </c>
    </row>
    <row r="67">
      <c r="A67" t="inlineStr">
        <is>
          <t>Prepositions</t>
        </is>
      </c>
      <c r="B67">
        <f>HYPERLINK("https://resources.allsetlearning.com/chinese/grammar/ASGH13JY","Idiomatic phrases with 'zai'")</f>
        <v/>
      </c>
      <c r="C67" t="inlineStr">
        <is>
          <t>在 + Topic + 上 ，Subj. ⋯⋯</t>
        </is>
      </c>
      <c r="D67" t="inlineStr">
        <is>
          <t xml:space="preserve">在美国 历史 上 ，最重要 的 总统 是 谁 ？
</t>
        </is>
      </c>
      <c r="E67" t="inlineStr">
        <is>
          <t xml:space="preserve">You probably already know how to express location with 在. In this article, we'll go more in depth as to how you can make idiomatic phrases using that construction. This kind of form is actually similar to some that we have in English, so it won't be too difficult.
</t>
        </is>
      </c>
    </row>
    <row r="68">
      <c r="A68" t="inlineStr">
        <is>
          <t>Prepositions</t>
        </is>
      </c>
      <c r="B68">
        <f>HYPERLINK("https://resources.allsetlearning.com/chinese/grammar/ASG8ICO9","Using 'dui' with verbs")</f>
        <v/>
      </c>
      <c r="C68" t="inlineStr">
        <is>
          <t>Subj. + 对 + Person + Verb</t>
        </is>
      </c>
      <c r="D68" t="inlineStr">
        <is>
          <t xml:space="preserve">宝宝 对 我 笑 了。
</t>
        </is>
      </c>
      <c r="E68" t="inlineStr">
        <is>
          <t xml:space="preserve">When using 对 (duì) as a preposition, it means "to" or "towards" an object or target. As with all prepositions, you've got to watch out when using this word, as usage of 对 in Chinese doesn't always totally "make sense" or correspond to English at all.
</t>
        </is>
      </c>
    </row>
    <row r="69">
      <c r="A69" t="inlineStr">
        <is>
          <t>Verbs</t>
        </is>
      </c>
      <c r="B69">
        <f>HYPERLINK("https://resources.allsetlearning.com/chinese/grammar/ASG9K0F8","Appearance with 'kanqilai'")</f>
        <v/>
      </c>
      <c r="C69" t="inlineStr">
        <is>
          <t>看起来⋯⋯</t>
        </is>
      </c>
      <c r="D69" t="inlineStr">
        <is>
          <t xml:space="preserve">这 家 餐厅 看起来 不错 。
</t>
        </is>
      </c>
      <c r="E69" t="inlineStr">
        <is>
          <t xml:space="preserve">One of the most common ways to express how something "looks" is to use 看起来 (kànqǐlái). This is what we would use if we wanted to express something like "he looks tired."
</t>
        </is>
      </c>
    </row>
    <row r="70">
      <c r="A70" t="inlineStr">
        <is>
          <t>Verbs</t>
        </is>
      </c>
      <c r="B70">
        <f>HYPERLINK("https://resources.allsetlearning.com/chinese/grammar/ASG5T7XC","Causative verbs")</f>
        <v/>
      </c>
      <c r="C70" t="inlineStr">
        <is>
          <t>Subj. + 让 / 叫 / 请 / 使 + Person + Predicate</t>
        </is>
      </c>
      <c r="D70" t="inlineStr">
        <is>
          <t xml:space="preserve">你 为什么 不 让 我 去 ？
</t>
        </is>
      </c>
      <c r="E70" t="inlineStr">
        <is>
          <t xml:space="preserve">Causative verbs are used to cause or influence people to do things. In English, these are verbs like "make," "let," "have," and "get," when used in a sentence like "get Billy to eat a live worm." 
</t>
        </is>
      </c>
    </row>
    <row r="71">
      <c r="A71" t="inlineStr">
        <is>
          <t>Verbs</t>
        </is>
      </c>
      <c r="B71">
        <f>HYPERLINK("https://resources.allsetlearning.com/chinese/grammar/ASG765HD","Expressing 'it depends' with 'kan'")</f>
        <v/>
      </c>
      <c r="C71" t="inlineStr">
        <is>
          <t>这 / 那 + 要看 / 得看 + Unclear Situation</t>
        </is>
      </c>
      <c r="D71" t="inlineStr">
        <is>
          <t xml:space="preserve">这 得 看 你 的 时间 。
</t>
        </is>
      </c>
      <c r="E71" t="inlineStr">
        <is>
          <t xml:space="preserve">Although there are a number of ways to express "it depends" in Chinese, the most common ones in informal spoken Chinese involve the verb 看 (kàn). Some common expressions include 要看 (yào kàn) and 得看 (děi kàn). Both mean "(it) depends (on)." Literally, they would translate as "have to look at," so the logic is not hard to understand.
</t>
        </is>
      </c>
    </row>
    <row r="72">
      <c r="A72" t="inlineStr">
        <is>
          <t>Verbs</t>
        </is>
      </c>
      <c r="B72">
        <f>HYPERLINK("https://resources.allsetlearning.com/chinese/grammar/ASG3ROPY","Expressing 'it seems' with 'haoxiang'")</f>
        <v/>
      </c>
      <c r="C72" t="inlineStr">
        <is>
          <t>好像⋯⋯</t>
        </is>
      </c>
      <c r="D72" t="inlineStr">
        <is>
          <t xml:space="preserve">他 好像 是 英国 人 。
</t>
        </is>
      </c>
      <c r="E72" t="inlineStr">
        <is>
          <t xml:space="preserve">To express "seems," the word 好像 (hǎoxiàng) can be used. 
</t>
        </is>
      </c>
    </row>
    <row r="73">
      <c r="A73" t="inlineStr">
        <is>
          <t>Verbs</t>
        </is>
      </c>
      <c r="B73">
        <f>HYPERLINK("https://resources.allsetlearning.com/chinese/grammar/ASGRBC43","Expressing 'mistakenly think that' with 'yiwei'")</f>
        <v/>
      </c>
      <c r="C73" t="inlineStr">
        <is>
          <t>Subj. + 以为⋯⋯</t>
        </is>
      </c>
      <c r="D73" t="inlineStr">
        <is>
          <t xml:space="preserve">我 以为 你 不 是 我的 朋友。
</t>
        </is>
      </c>
      <c r="E73" t="inlineStr">
        <is>
          <t xml:space="preserve">When we talk about mistaken beliefs in English, we just use the word "thought," and the context and the rest of the sentence makes clear that we were wrong. In Chinese, there's a specific verb just for "think mistakenly": 以为 (yǐwéi).
</t>
        </is>
      </c>
    </row>
    <row r="74">
      <c r="A74" t="inlineStr">
        <is>
          <t>Verbs</t>
        </is>
      </c>
      <c r="B74">
        <f>HYPERLINK("https://resources.allsetlearning.com/chinese/grammar/ASG11DA8","Expressing 'through' with 'jingguo'")</f>
        <v/>
      </c>
      <c r="C74" t="inlineStr">
        <is>
          <t>经过 + Event / Time ，⋯⋯</t>
        </is>
      </c>
      <c r="D74" t="inlineStr">
        <is>
          <t xml:space="preserve">经过 自己 的 努力 ，她 考上 了 北京 大学 。
</t>
        </is>
      </c>
      <c r="E74" t="inlineStr">
        <is>
          <t xml:space="preserve">When 经过 (jīngguò) is used as a verb, it means "to pass by." 经过 can be also used as a preposition to describe what experiences or times one went "through."
</t>
        </is>
      </c>
    </row>
    <row r="75">
      <c r="A75" t="inlineStr">
        <is>
          <t>Verbs</t>
        </is>
      </c>
      <c r="B75">
        <f>HYPERLINK("https://resources.allsetlearning.com/chinese/grammar/ASG9B1E3","Expressing 'through' with 'tongguo'")</f>
        <v/>
      </c>
      <c r="C75" t="inlineStr">
        <is>
          <t>通过 + Agent / Method ，⋯⋯</t>
        </is>
      </c>
      <c r="D75" t="inlineStr">
        <is>
          <t xml:space="preserve">我们 是 通过 他 的 朋友 找到 他 的 。
</t>
        </is>
      </c>
      <c r="E75" t="inlineStr">
        <is>
          <t xml:space="preserve">The first meaning of 通过 (tōngguò) used as a verb is "to go through" a certain object, as in penetrating into and coming out of something. The second meaning is "to pass," which means someone goes through effort in order to reach acknowledgment or agreement.
</t>
        </is>
      </c>
    </row>
    <row r="76">
      <c r="A76" t="inlineStr">
        <is>
          <t>Verbs</t>
        </is>
      </c>
      <c r="B76">
        <f>HYPERLINK("https://resources.allsetlearning.com/chinese/grammar/ASG1CEA8","Expressing 'to come from' with 'laizi'")</f>
        <v/>
      </c>
      <c r="C76" t="inlineStr">
        <is>
          <t>Subj. + 来自 + Place</t>
        </is>
      </c>
      <c r="D76" t="inlineStr">
        <is>
          <t xml:space="preserve">我 来自 美国。
</t>
        </is>
      </c>
      <c r="E76" t="inlineStr">
        <is>
          <t xml:space="preserve">来自 (láizì) is used to express the origin of something or someone. Its meaning is similar to "to come from" in English. 
</t>
        </is>
      </c>
    </row>
    <row r="77">
      <c r="A77" t="inlineStr">
        <is>
          <t>Verbs</t>
        </is>
      </c>
      <c r="B77">
        <f>HYPERLINK("https://resources.allsetlearning.com/chinese/grammar/ASGWDWFN","Making judgments with 'suan'")</f>
        <v/>
      </c>
      <c r="C77" t="inlineStr">
        <is>
          <t>Subj. + 算 + Adj. + 的</t>
        </is>
      </c>
      <c r="D77" t="inlineStr">
        <is>
          <t xml:space="preserve">在 我们 公司 ，我 算 年轻 的 。
</t>
        </is>
      </c>
      <c r="E77" t="inlineStr">
        <is>
          <t xml:space="preserve">The word 算 (suàn) has a number of uses which can be translated in a number of ways. The common theme is that 算 indicates some kind of judgment and may be thought of as "counts as" or "is considered to be."
</t>
        </is>
      </c>
    </row>
    <row r="78">
      <c r="A78" t="inlineStr">
        <is>
          <t>Verbs</t>
        </is>
      </c>
      <c r="B78">
        <f>HYPERLINK("https://resources.allsetlearning.com/chinese/grammar/ASG98FZK","Using 'lai' as a dummy verb")</f>
        <v/>
      </c>
      <c r="C78" t="inlineStr">
        <is>
          <t>(让 +) Subj. + 来</t>
        </is>
      </c>
      <c r="D78" t="inlineStr">
        <is>
          <t xml:space="preserve">让 我 来 吧。
</t>
        </is>
      </c>
      <c r="E78" t="inlineStr">
        <is>
          <t xml:space="preserve">The verb 来 (lái) can be used as a "dummy verb," similar to the way "do" is used in English. To illustrate the point, imagine a bottle of pickles that you want to open but can't because the lid is so tight. You start passing it around to see who can open it, and no one is able to, until your beefy friend comes in and says, "我来!" He is saying, "Let me do it!"
</t>
        </is>
      </c>
    </row>
    <row r="79">
      <c r="A79" t="inlineStr">
        <is>
          <t>Auxiliary verbs</t>
        </is>
      </c>
      <c r="B79">
        <f>HYPERLINK("https://resources.allsetlearning.com/chinese/grammar/ASGECD0E","Expressing 'don't need to' with 'buyong'")</f>
        <v/>
      </c>
      <c r="C79" t="inlineStr">
        <is>
          <t>Subj. + 不用 + Verb Phrase</t>
        </is>
      </c>
      <c r="D79" t="inlineStr">
        <is>
          <t xml:space="preserve">不用 担心 。
</t>
        </is>
      </c>
      <c r="E79" t="inlineStr">
        <is>
          <t xml:space="preserve">In Chinese, 要 (yào) has many meanings, one of which is "need to." However, when you want to express "don't need to," you actually use 不用 (bùyòng), not 不要 (bùyào).
</t>
        </is>
      </c>
    </row>
    <row r="80">
      <c r="A80" t="inlineStr">
        <is>
          <t>Auxiliary verbs</t>
        </is>
      </c>
      <c r="B80">
        <f>HYPERLINK("https://resources.allsetlearning.com/chinese/grammar/ASGPXLP9","Expressing 'must' with 'dei'")</f>
        <v/>
      </c>
      <c r="C80" t="inlineStr">
        <is>
          <t>得 + Verb</t>
        </is>
      </c>
      <c r="D80" t="inlineStr">
        <is>
          <t xml:space="preserve">我们 得 走 了 。
</t>
        </is>
      </c>
      <c r="E80" t="inlineStr">
        <is>
          <t xml:space="preserve">The auxiliary verb 得 (děi) means "must." Yes, it's annoying that the same character can also be pronounced "de," but at least when you use 得 (děi), there's no ambiguity like with the word 要 (yào).
</t>
        </is>
      </c>
    </row>
    <row r="81">
      <c r="A81" t="inlineStr">
        <is>
          <t>Verb phrases</t>
        </is>
      </c>
      <c r="B81">
        <f>HYPERLINK("https://resources.allsetlearning.com/chinese/grammar/ASG9B0M8","Doing something less with 'shao'")</f>
        <v/>
      </c>
      <c r="C81" t="inlineStr">
        <is>
          <t>少 + Verb</t>
        </is>
      </c>
      <c r="D81" t="inlineStr">
        <is>
          <t xml:space="preserve">请 少 放 点 盐 。
</t>
        </is>
      </c>
      <c r="E81" t="inlineStr">
        <is>
          <t xml:space="preserve">The word 少 (shǎo) can mean "few," but when when placed before a verb, in takes on the meaning of "less" as in "to do less (of something)." It is often heard when scolding or giving advice (like when parents talk to children). What's not intuitive to learners is that the word 少 should come before the verb.
</t>
        </is>
      </c>
    </row>
    <row r="82">
      <c r="A82" t="inlineStr">
        <is>
          <t>Verb phrases</t>
        </is>
      </c>
      <c r="B82">
        <f>HYPERLINK("https://resources.allsetlearning.com/chinese/grammar/ASGLKGZP","Doing something more with 'duo'")</f>
        <v/>
      </c>
      <c r="C82" t="inlineStr">
        <is>
          <t>多 + Verb</t>
        </is>
      </c>
      <c r="D82" t="inlineStr">
        <is>
          <t xml:space="preserve">多 吃 点 。
</t>
        </is>
      </c>
      <c r="E82" t="inlineStr">
        <is>
          <t xml:space="preserve">In China, you often hear you should do this or that more (eat more, drink more water, wear more warm clothing, etc.), and they often use the word 多 (duō). What's not intuitive to learners is that the word 多 should come before the verb.
</t>
        </is>
      </c>
    </row>
    <row r="83">
      <c r="A83" t="inlineStr">
        <is>
          <t>Verb phrases</t>
        </is>
      </c>
      <c r="B83">
        <f>HYPERLINK("https://resources.allsetlearning.com/chinese/grammar/ASGEYQ9O","Expressing actions in progress (full form)")</f>
        <v/>
      </c>
      <c r="C83" t="inlineStr">
        <is>
          <t>正在 + Verb + 着 + 呢</t>
        </is>
      </c>
      <c r="D83" t="inlineStr">
        <is>
          <t xml:space="preserve">我 正在 吃饭 呢 。
</t>
        </is>
      </c>
      <c r="E83" t="inlineStr">
        <is>
          <t xml:space="preserve">You may have learned that 在 (zài) and 正在 (zhèngzài) can be used before verbs to express that an action is ongoing or in progress. They are used to create the Mandarin equivalent of present continuous in English. But that pattern is actually a part of a longer, fuller pattern.  It's rarely used in its full form, but bits and pieces of it are frequently used in everyday speech, so it's important to know the full form, even if you don't use it regularly yourself.
</t>
        </is>
      </c>
    </row>
    <row r="84">
      <c r="A84" t="inlineStr">
        <is>
          <t>Verb phrases</t>
        </is>
      </c>
      <c r="B84">
        <f>HYPERLINK("https://resources.allsetlearning.com/chinese/grammar/ASG5BOGP","Expressing 'not often' with 'bu zenme'")</f>
        <v/>
      </c>
      <c r="C84" t="inlineStr">
        <is>
          <t>不怎么 + Verb</t>
        </is>
      </c>
      <c r="D84" t="inlineStr">
        <is>
          <t xml:space="preserve">我 儿子 不怎么 吃 零食 。
</t>
        </is>
      </c>
      <c r="E84" t="inlineStr">
        <is>
          <t xml:space="preserve">You might be tempted to conclude that 不怎么 (bù zěnme) seems to mean "not how," but it actually means "not often" when used together with a verb.
</t>
        </is>
      </c>
    </row>
    <row r="85">
      <c r="A85" t="inlineStr">
        <is>
          <t>Verb phrases</t>
        </is>
      </c>
      <c r="B85">
        <f>HYPERLINK("https://resources.allsetlearning.com/chinese/grammar/ASG1CCAP","Expressing 'until' with 'dao'")</f>
        <v/>
      </c>
      <c r="C85" t="inlineStr">
        <is>
          <t>Verb + 到 + Time / Event</t>
        </is>
      </c>
      <c r="D85" t="inlineStr">
        <is>
          <t xml:space="preserve">我 昨天 晚上 工作 到 十二 点 半 。
</t>
        </is>
      </c>
      <c r="E85" t="inlineStr">
        <is>
          <t xml:space="preserve">One kind of complement in Chinese involves putting 到 (dào) after the verb, followed by a time or other event. This 到 works much like the English word "until."
</t>
        </is>
      </c>
    </row>
    <row r="86">
      <c r="A86" t="inlineStr">
        <is>
          <t>Verb phrases</t>
        </is>
      </c>
      <c r="B86">
        <f>HYPERLINK("https://resources.allsetlearning.com/chinese/grammar/ASG5AODR","Measure words for verbs")</f>
        <v/>
      </c>
      <c r="C86" t="inlineStr">
        <is>
          <t>Verb + Number + Measure Word</t>
        </is>
      </c>
      <c r="D86" t="inlineStr">
        <is>
          <t xml:space="preserve">做 三 次。读 两 遍 。
</t>
        </is>
      </c>
      <c r="E86" t="inlineStr">
        <is>
          <t xml:space="preserve">When a verb is done more than once, it also requires a measure word to accompany it. This way the measure word is acting as a way to count the frequency or re-occurrence of an action. The most basic one you probably already know is 次 (cì).
</t>
        </is>
      </c>
    </row>
    <row r="87">
      <c r="A87" t="inlineStr">
        <is>
          <t>Verb phrases</t>
        </is>
      </c>
      <c r="B87">
        <f>HYPERLINK("https://resources.allsetlearning.com/chinese/grammar/ASG4GVRX","Separable verb")</f>
        <v/>
      </c>
      <c r="C87" t="inlineStr">
        <is>
          <t>Verb-Obj.</t>
        </is>
      </c>
      <c r="D87" t="inlineStr">
        <is>
          <t xml:space="preserve">我们 见 过 面 。
</t>
        </is>
      </c>
      <c r="E87" t="inlineStr">
        <is>
          <t xml:space="preserve">"Separable verbs" get their name from their ability to "separate" into two parts (a verb part and an object part), with other words in between. In fact, you could also simply call separable verbs "verb-object phrases."
</t>
        </is>
      </c>
    </row>
    <row r="88">
      <c r="A88" t="inlineStr">
        <is>
          <t>Verb phrases</t>
        </is>
      </c>
      <c r="B88">
        <f>HYPERLINK("https://resources.allsetlearning.com/chinese/grammar/ASGMMHTQ","Verbs followed by 'gei'")</f>
        <v/>
      </c>
      <c r="C88" t="inlineStr">
        <is>
          <t>Subj. + Verb + 给 + Recipient + Obj.</t>
        </is>
      </c>
      <c r="D88" t="inlineStr">
        <is>
          <t xml:space="preserve">他 送给 我 一 束 花 。
</t>
        </is>
      </c>
      <c r="E88" t="inlineStr">
        <is>
          <t xml:space="preserve">Although it's standard practice to put a word or phrase that modifies a verb before the verb, there are, of course, exceptions. 给 (gěi) is one of those exceptions; it sometimes comes before the verb and sometimes after. This article is about when it comes after.
</t>
        </is>
      </c>
    </row>
    <row r="89">
      <c r="A89" t="inlineStr">
        <is>
          <t>Verb phrases</t>
        </is>
      </c>
      <c r="B89">
        <f>HYPERLINK("https://resources.allsetlearning.com/chinese/grammar/ASG3ORNN","Verbs preceded by 'gei'")</f>
        <v/>
      </c>
      <c r="C89" t="inlineStr">
        <is>
          <t>Subj. + 给 + Target + Verb + Obj.</t>
        </is>
      </c>
      <c r="D89" t="inlineStr">
        <is>
          <t xml:space="preserve">现在 不要 给 他 打 电话 。
</t>
        </is>
      </c>
      <c r="E89" t="inlineStr">
        <is>
          <t xml:space="preserve">The word 给 (gěi) literally means "to give" but is frequently used in Chinese to indicate the target of a verb. The target is who or what the verb is aimed or directed at. 
</t>
        </is>
      </c>
    </row>
    <row r="90">
      <c r="A90" t="inlineStr">
        <is>
          <t>Complements</t>
        </is>
      </c>
      <c r="B90">
        <f>HYPERLINK("https://resources.allsetlearning.com/chinese/grammar/ASG79STE","Degree complement")</f>
        <v/>
      </c>
      <c r="C90" t="inlineStr">
        <is>
          <t>Verb + 得⋯⋯</t>
        </is>
      </c>
      <c r="D90" t="inlineStr">
        <is>
          <t xml:space="preserve">你 做 得 不错 。
</t>
        </is>
      </c>
      <c r="E90" t="inlineStr">
        <is>
          <t xml:space="preserve">While most complements follow verbs, degree complements can follow both verbs and adjectives.  These complements intensify or modify the degree of expression of the verb or adjective.
</t>
        </is>
      </c>
    </row>
    <row r="91">
      <c r="A91" t="inlineStr">
        <is>
          <t>Complements</t>
        </is>
      </c>
      <c r="B91">
        <f>HYPERLINK("https://resources.allsetlearning.com/chinese/grammar/ASG8LWBJ","Direction complement")</f>
        <v/>
      </c>
      <c r="C91" t="inlineStr">
        <is>
          <t>Verb (+ Direction) + 来 / 去</t>
        </is>
      </c>
      <c r="D91" t="inlineStr">
        <is>
          <t xml:space="preserve">我们 走 过去 吧 。
</t>
        </is>
      </c>
      <c r="E91" t="inlineStr">
        <is>
          <t xml:space="preserve">A direction complement is a complement used to describe the direction of a verb. Verbs often already have some inherent movement implied, but by adding a direction complement, it becomes clearer where, exactly, that action is going.
</t>
        </is>
      </c>
    </row>
    <row r="92">
      <c r="A92" t="inlineStr">
        <is>
          <t>Complements</t>
        </is>
      </c>
      <c r="B92">
        <f>HYPERLINK("https://resources.allsetlearning.com/chinese/grammar/ASGBPXOB","Direction complement '-qilai'")</f>
        <v/>
      </c>
      <c r="C92" t="inlineStr">
        <is>
          <t>Verb / Adj.+ 起来</t>
        </is>
      </c>
      <c r="D92" t="inlineStr">
        <is>
          <t xml:space="preserve">天气 热 起来 了 。
</t>
        </is>
      </c>
      <c r="E92" t="inlineStr">
        <is>
          <t xml:space="preserve">起来 (qǐlái) comes up very frequently in Chinese and can be used both literally and figuratively. This is a little like the usage of "up" in English, which can be used literally, as in "stand up," or figuratively, as in "add up." When used figuratively, 起来 often serves as  a direction complement.
</t>
        </is>
      </c>
    </row>
    <row r="93">
      <c r="A93" t="inlineStr">
        <is>
          <t>Complements</t>
        </is>
      </c>
      <c r="B93">
        <f>HYPERLINK("https://resources.allsetlearning.com/chinese/grammar/ASGCPJPQ","Potential complement")</f>
        <v/>
      </c>
      <c r="C93" t="inlineStr">
        <is>
          <t>Verb + 得 / 不 + Complement</t>
        </is>
      </c>
      <c r="D93" t="inlineStr">
        <is>
          <t xml:space="preserve">做 得 完 / 做 不 完
</t>
        </is>
      </c>
      <c r="E93" t="inlineStr">
        <is>
          <t xml:space="preserve">Verbs can take potential complements to indicate whether or not an action is possible. Potential complements contain a 得 (de) or a 不 (bu) immediate after the verb being modified, and are quite common in everyday spoken Mandarin.
</t>
        </is>
      </c>
    </row>
    <row r="94">
      <c r="A94" t="inlineStr">
        <is>
          <t>Complements</t>
        </is>
      </c>
      <c r="B94">
        <f>HYPERLINK("https://resources.allsetlearning.com/chinese/grammar/ASGNNMST","Result complements")</f>
        <v/>
      </c>
      <c r="C94" t="inlineStr">
        <is>
          <t>Verb + 好 / 完 / 错</t>
        </is>
      </c>
      <c r="D94" t="inlineStr">
        <is>
          <t xml:space="preserve">我们 吃 好 了 。
</t>
        </is>
      </c>
      <c r="E94" t="inlineStr">
        <is>
          <t xml:space="preserve">Result complements come immediately after verbs to indicate that an action has led to a certain result and make that result clear to the listener. Often the complement is simply an adjective like 好 (hǎo) or a single syllable like 完 (wán).
</t>
        </is>
      </c>
    </row>
    <row r="95">
      <c r="A95" t="inlineStr">
        <is>
          <t>Complements</t>
        </is>
      </c>
      <c r="B95">
        <f>HYPERLINK("https://resources.allsetlearning.com/chinese/grammar/ASG1PTJX","Result complement '-xiaqu'")</f>
        <v/>
      </c>
      <c r="C95" t="inlineStr">
        <is>
          <t>Verb + 下去</t>
        </is>
      </c>
      <c r="D95" t="inlineStr">
        <is>
          <t xml:space="preserve">这个 故事 太 无聊 了 ，我 听 不 下去 了 。
</t>
        </is>
      </c>
      <c r="E95" t="inlineStr">
        <is>
          <t xml:space="preserve">下去 (xiàqù) can be used as a result complement to talk about things continuing or carrying on. Think of it as a figurative way of "keeping the ball rolling" (downhill).
</t>
        </is>
      </c>
    </row>
    <row r="96">
      <c r="A96" t="inlineStr">
        <is>
          <t>Noun Phrases</t>
        </is>
      </c>
      <c r="B96">
        <f>HYPERLINK("https://resources.allsetlearning.com/chinese/grammar/ASGOWBSL","Expressing 'all' with 'suoyou'")</f>
        <v/>
      </c>
      <c r="C96" t="inlineStr">
        <is>
          <t>所有 (+ 的) + Noun</t>
        </is>
      </c>
      <c r="D96" t="inlineStr">
        <is>
          <t xml:space="preserve">我 喜欢 吃 所有 我 妈妈 做 的 菜 。
</t>
        </is>
      </c>
      <c r="E96" t="inlineStr">
        <is>
          <t xml:space="preserve">You can use 所有 (suǒyǒu) to say "all of" something. It's what you use to say phrases like "all the money in the world" or "all of my friends."
</t>
        </is>
      </c>
    </row>
    <row r="97">
      <c r="A97" t="inlineStr">
        <is>
          <t>Noun Phrases</t>
        </is>
      </c>
      <c r="B97">
        <f>HYPERLINK("https://resources.allsetlearning.com/chinese/grammar/ASGMT1M1","Expressing 'one of' with 'zhiyi'")</f>
        <v/>
      </c>
      <c r="C97" t="inlineStr">
        <is>
          <t>⋯⋯之一</t>
        </is>
      </c>
      <c r="D97" t="inlineStr">
        <is>
          <t xml:space="preserve">你 是 我 最 好 的 朋友 之一 。
</t>
        </is>
      </c>
      <c r="E97" t="inlineStr">
        <is>
          <t xml:space="preserve">之一 (zhīyī) is a simple phrase which means "one of." Although it uses the somewhat archaic word 之 (zhī), it's quite common in spoken Chinese, and is even commonly used in jokes.
</t>
        </is>
      </c>
    </row>
    <row r="98">
      <c r="A98" t="inlineStr">
        <is>
          <t>Noun Phrases</t>
        </is>
      </c>
      <c r="B98">
        <f>HYPERLINK("https://resources.allsetlearning.com/chinese/grammar/ASGD3FE5","Expressing 'the other' with 'lingwai'")</f>
        <v/>
      </c>
      <c r="C98" t="inlineStr">
        <is>
          <t>另外 + Number + Measure Word + Noun</t>
        </is>
      </c>
      <c r="D98" t="inlineStr">
        <is>
          <t xml:space="preserve">我 有 两 个 手机 ，一 个 是 小米 ，另 一 个 是 iPhone 。
</t>
        </is>
      </c>
      <c r="E98" t="inlineStr">
        <is>
          <t xml:space="preserve">另外 (lìngwài) or 另 (lìng) is often used as a pronoun to denote "the other." There is no need to add 的 after 另外, but it's often followed by 一个.
</t>
        </is>
      </c>
    </row>
    <row r="99">
      <c r="A99" t="inlineStr">
        <is>
          <t>Question Forms</t>
        </is>
      </c>
      <c r="B99">
        <f>HYPERLINK("https://resources.allsetlearning.com/chinese/grammar/ASGD4EC8","Simple rhetorical questions")</f>
        <v/>
      </c>
      <c r="C99" t="inlineStr">
        <is>
          <t>不 是…… 吗 ？</t>
        </is>
      </c>
      <c r="D99" t="inlineStr">
        <is>
          <t xml:space="preserve">不 是 说好 了 吗 ？怎么 会 这样 ？
</t>
        </is>
      </c>
      <c r="E99" t="inlineStr">
        <is>
          <t xml:space="preserve">Rhetorical questions are ones where the speaker doesn't really expect an answer. The answer should be obvious, and the question is asked in order to make a point.
</t>
        </is>
      </c>
    </row>
    <row r="100">
      <c r="A100" t="inlineStr">
        <is>
          <t>Sentence Patterns</t>
        </is>
      </c>
      <c r="B100">
        <f>HYPERLINK("https://resources.allsetlearning.com/chinese/grammar/ASGE662E","The 'shi... de' construction for emphasizing details")</f>
        <v/>
      </c>
      <c r="C100" t="inlineStr">
        <is>
          <t>是⋯⋯ 的</t>
        </is>
      </c>
      <c r="D100" t="inlineStr">
        <is>
          <t xml:space="preserve">你 是 怎么 来 的？
</t>
        </is>
      </c>
      <c r="E100" t="inlineStr">
        <is>
          <t xml:space="preserve">The 是⋯⋯的 (shì... de) construction is used to draw attention to certain information in a sentence. It's often used to ask questions that seek specific information, or to explain a situation by emphasizing a particular detail. While not strictly tied to any "tense," the 是⋯⋯的 construction is frequently used when asking or telling details about the past.
</t>
        </is>
      </c>
    </row>
    <row r="101">
      <c r="A101" t="inlineStr">
        <is>
          <t>Sentence Patterns</t>
        </is>
      </c>
      <c r="B101">
        <f>HYPERLINK("https://resources.allsetlearning.com/chinese/grammar/ASG0UFR4","The 'shi... de' construction for indicating purpose")</f>
        <v/>
      </c>
      <c r="C101" t="inlineStr">
        <is>
          <t>是⋯⋯ 的</t>
        </is>
      </c>
      <c r="D101" t="inlineStr">
        <is>
          <t xml:space="preserve">我 是 来 上海 旅游 的 。
</t>
        </is>
      </c>
      <c r="E101" t="inlineStr">
        <is>
          <t xml:space="preserve">There are many ways to explain why you are doing something or what an object is used for. One of the more natural ways just happens to involve 是⋯⋯的. This is a different usage from the "classic" 是⋯⋯的 pattern.
</t>
        </is>
      </c>
    </row>
    <row r="102">
      <c r="A102" t="inlineStr">
        <is>
          <t>Sentence Patterns</t>
        </is>
      </c>
      <c r="B102">
        <f>HYPERLINK("https://resources.allsetlearning.com/chinese/grammar/ASG8YTSF","The 'shi... de' patterns: an overview")</f>
        <v/>
      </c>
      <c r="C102" t="inlineStr">
        <is>
          <t>是⋯⋯ 的</t>
        </is>
      </c>
      <c r="D102" t="inlineStr">
        <is>
          <t xml:space="preserve">你 是 哪个 学校 的 ？
</t>
        </is>
      </c>
      <c r="E102" t="inlineStr">
        <is>
          <t xml:space="preserve">An intermediate student of Chinese should be aware of the classic "shi... de" construction.  It's important to learn and use. But don't be tempted to think that the "official" 是⋯⋯的 (shì... de) pattern is the only way that 是 and 的 can work together in a sentence!  There are multiple ways to use 是 and 的 together, and they can be used for different purposes. This article helps break down the various uses of 是⋯⋯的 and tackle the confusion head-on.
</t>
        </is>
      </c>
    </row>
    <row r="103">
      <c r="A103" t="inlineStr">
        <is>
          <t>Sentence Patterns</t>
        </is>
      </c>
      <c r="B103">
        <f>HYPERLINK("https://resources.allsetlearning.com/chinese/grammar/ASG5KNWW","Topic-comment sentences")</f>
        <v/>
      </c>
      <c r="C103" t="inlineStr">
        <is>
          <t>Topic，Comment</t>
        </is>
      </c>
      <c r="D103" t="inlineStr">
        <is>
          <t xml:space="preserve">那 部 电影  ，看 过 的 人 都 喜欢 。
</t>
        </is>
      </c>
      <c r="E103" t="inlineStr">
        <is>
          <t xml:space="preserve">In a topic-comment sentence, the usual word order is rearranged a bit, in order to emphasize a certain part of a sentence.  The part that is to be emphasized becomes the topic and moves to the beginning of the sentence, with the comment on the topic coming after the topic has been stated.
</t>
        </is>
      </c>
    </row>
    <row r="104">
      <c r="A104" t="inlineStr">
        <is>
          <t>Sentence Patterns</t>
        </is>
      </c>
      <c r="B104">
        <f>HYPERLINK("https://resources.allsetlearning.com/chinese/grammar/ASG2UB2B","Using 'ba' sentences")</f>
        <v/>
      </c>
      <c r="C104" t="inlineStr">
        <is>
          <t>Subj. + 把 + Obj.+ Verb Phrase</t>
        </is>
      </c>
      <c r="D104" t="inlineStr">
        <is>
          <t xml:space="preserve">我 把 书 看 完 了。
</t>
        </is>
      </c>
      <c r="E104" t="inlineStr">
        <is>
          <t xml:space="preserve">The 把 (bǎ) sentence is a useful structure for constructing longer sentences which focus on the result or influence of an action. One of its key features is that it brings the object of the verb closer to the front of the sentence and precedes it with a 把. It's really common in Mandarin but can feel a bit awkward at first for English speakers.
</t>
        </is>
      </c>
    </row>
    <row r="105">
      <c r="A105" t="inlineStr">
        <is>
          <t>Sentence Patterns</t>
        </is>
      </c>
      <c r="B105">
        <f>HYPERLINK("https://resources.allsetlearning.com/chinese/grammar/ASGHF9F1","Using 'bei' sentences")</f>
        <v/>
      </c>
      <c r="C105" t="inlineStr">
        <is>
          <t>Subj. + 被 + Doer + Verb Phrase</t>
        </is>
      </c>
      <c r="D105" t="inlineStr">
        <is>
          <t xml:space="preserve">我 被 他 骗 了 。
</t>
        </is>
      </c>
      <c r="E105" t="inlineStr">
        <is>
          <t xml:space="preserve">被 (bèi) sentences, which are called 被字句 (bèizìjù) in Chinese, are a key way to express the passive voice in modern Mandarin Chinese.  In passive sentences, the object of an action becomes the subject of the sentence, and the "doer" of the action, which would have been the subject of the normal (active voice) sentence, becomes secondary and may or may not be mentioned in the passive sentence.
</t>
        </is>
      </c>
    </row>
    <row r="106">
      <c r="A106" t="inlineStr">
        <is>
          <t>Basic/Simple Sentence Patterns</t>
        </is>
      </c>
      <c r="B106">
        <f>HYPERLINK("https://resources.allsetlearning.com/chinese/grammar/ASGAC619","Alternative existential sentences")</f>
        <v/>
      </c>
      <c r="C106" t="inlineStr">
        <is>
          <t>Place + Verb + 着 + Noun Phrase</t>
        </is>
      </c>
      <c r="D106" t="inlineStr">
        <is>
          <t xml:space="preserve">桌子 上 放 着 一 本 书 。
</t>
        </is>
      </c>
      <c r="E106" t="inlineStr">
        <is>
          <t xml:space="preserve">Expressing something's existence in a certain place or location is not just limited to 在 (zài) and 有 (yǒu). The word order may be a little different from what you are used to, but 着 (zhe) and 是 (shì) are also ways to make everyday statements such as, "There is a book lying on the desk."
</t>
        </is>
      </c>
    </row>
    <row r="107">
      <c r="A107" t="inlineStr">
        <is>
          <t>Basic/Simple Sentence Patterns</t>
        </is>
      </c>
      <c r="B107">
        <f>HYPERLINK("https://resources.allsetlearning.com/chinese/grammar/ASGDUZ55","Expressing 'as one likes' with 'jiu'")</f>
        <v/>
      </c>
      <c r="C107" t="inlineStr">
        <is>
          <t>想 + Question Word + 就 + Question Word</t>
        </is>
      </c>
      <c r="D107" t="inlineStr">
        <is>
          <t xml:space="preserve">想 去 哪儿 就 去 哪儿 。
</t>
        </is>
      </c>
      <c r="E107" t="inlineStr">
        <is>
          <t xml:space="preserve">When we want to express "to do something as one pleases," we can use the "想 (xiǎng) verb 就 (jiù) verb" pattern. 
</t>
        </is>
      </c>
    </row>
    <row r="108">
      <c r="A108" t="inlineStr">
        <is>
          <t>Basic/Simple Sentence Patterns</t>
        </is>
      </c>
      <c r="B108">
        <f>HYPERLINK("https://resources.allsetlearning.com/chinese/grammar/ASGEEA2D","Expressing 'double negation'")</f>
        <v/>
      </c>
      <c r="C108" t="inlineStr">
        <is>
          <t>Subj. + 不是 + 不 / 没 + Predicate</t>
        </is>
      </c>
      <c r="D108" t="inlineStr">
        <is>
          <t xml:space="preserve">我 不 是 不 知道 怎么 做 。
</t>
        </is>
      </c>
      <c r="E108" t="inlineStr">
        <is>
          <t xml:space="preserve">There are two main methods for double negation. The simpler method is to use a double negative with modal verbs like 会 or 能. The more complicated method is to negate both the subject and the predicate. 
</t>
        </is>
      </c>
    </row>
    <row r="109">
      <c r="A109" t="inlineStr">
        <is>
          <t>Basic/Simple Sentence Patterns</t>
        </is>
      </c>
      <c r="B109">
        <f>HYPERLINK("https://resources.allsetlearning.com/chinese/grammar/ASGNP0WV","Expressing 'even' with 'lian' and 'dou'")</f>
        <v/>
      </c>
      <c r="C109" t="inlineStr">
        <is>
          <t>连 + Subj. + 都 (+ 不 / 没) + Verb</t>
        </is>
      </c>
      <c r="D109" t="inlineStr">
        <is>
          <t xml:space="preserve">你 连 小狗 都 怕 ？
</t>
        </is>
      </c>
      <c r="E109" t="inlineStr">
        <is>
          <t xml:space="preserve">连⋯⋯都⋯⋯ (lián... dōu...) is used similarly to how even is used in English and can emphasize certain surprising pieces of information. The tricky part about using it is that you have to remember to use both parts of the pattern (rather than just throwing in one word, like "even" in English).
</t>
        </is>
      </c>
    </row>
    <row r="110">
      <c r="A110" t="inlineStr">
        <is>
          <t>Basic/Simple Sentence Patterns</t>
        </is>
      </c>
      <c r="B110">
        <f>HYPERLINK("https://resources.allsetlearning.com/chinese/grammar/ASGXHQEF","Expressing 'every time' with 'mei' and 'dou'")</f>
        <v/>
      </c>
      <c r="C110" t="inlineStr">
        <is>
          <t>每次 + Event 1 + 都 + Event 2</t>
        </is>
      </c>
      <c r="D110" t="inlineStr">
        <is>
          <t xml:space="preserve">为什么 每 次 我 来 他 都 不 在。
</t>
        </is>
      </c>
      <c r="E110" t="inlineStr">
        <is>
          <t xml:space="preserve">每次⋯⋯ 都⋯⋯ (měi cì... dōu...) is a pattern used to express "every time." Translating from English, you might feel that the only part really needed is 每次 (měi cì), since it literally means "every time." This is incorrect! Not only is the adverb 都 (dōu) required, but it's arguably more vital than the 每次 (měi cì)! So it's important to get used to using both parts.
</t>
        </is>
      </c>
    </row>
    <row r="111">
      <c r="A111" t="inlineStr">
        <is>
          <t>Basic/Simple Sentence Patterns</t>
        </is>
      </c>
      <c r="B111">
        <f>HYPERLINK("https://resources.allsetlearning.com/chinese/grammar/ASG13ALM","Expressing 'every' with question words")</f>
        <v/>
      </c>
      <c r="C111" t="inlineStr">
        <is>
          <t>Question Word + 都 + Predicate</t>
        </is>
      </c>
      <c r="D111" t="inlineStr">
        <is>
          <t xml:space="preserve">谁 都 可以 进 。
</t>
        </is>
      </c>
      <c r="E111" t="inlineStr">
        <is>
          <t xml:space="preserve">This grammar point is not about how to use 每 (měi) to mean "every," but rather how to combine question words with 都 (dōu) to make words and phrases like "everywhere" or "everyone." You may have learned this same pattern for expressing "everything," but now it's time to extend it.
</t>
        </is>
      </c>
    </row>
    <row r="112">
      <c r="A112" t="inlineStr">
        <is>
          <t>Basic/Simple Sentence Patterns</t>
        </is>
      </c>
      <c r="B112">
        <f>HYPERLINK("https://resources.allsetlearning.com/chinese/grammar/ASGCED31","Expressing 'how often'")</f>
        <v/>
      </c>
      <c r="C112" t="inlineStr">
        <is>
          <t>Subj. + 多长时间 + Verb + 一次 (+ Obj.)</t>
        </is>
      </c>
      <c r="D112" t="inlineStr">
        <is>
          <t xml:space="preserve">你 多长时间 剪 一 次 头发 ？
</t>
        </is>
      </c>
      <c r="E112" t="inlineStr">
        <is>
          <t xml:space="preserve">Asking "how often" is one of those things that seems so simple in English but relatively complicated in Chinese. The way to ask in Chinese is, literally, "how long of a time" (do something) "one time." So you'll need the phrases 多长时间 (duō cháng shíjiān) and 一次 (yī cì).
</t>
        </is>
      </c>
    </row>
    <row r="113">
      <c r="A113" t="inlineStr">
        <is>
          <t>Basic/Simple Sentence Patterns</t>
        </is>
      </c>
      <c r="B113">
        <f>HYPERLINK("https://resources.allsetlearning.com/chinese/grammar/ASG7UE4H","Expressing 'more and more' with 'yuelaiyue'")</f>
        <v/>
      </c>
      <c r="C113" t="inlineStr">
        <is>
          <t>Subj. + 越来越 + Adj. + 了</t>
        </is>
      </c>
      <c r="D113" t="inlineStr">
        <is>
          <t xml:space="preserve">天气 越来越 冷 了。
</t>
        </is>
      </c>
      <c r="E113" t="inlineStr">
        <is>
          <t xml:space="preserve">越来越 (yuèláiyuè) is used frequently in Chinese to express that some quality or state is increasing with time and is often translated into English as "more and more." This is the simple form of this pattern, which uses 来, but there is also a more complex one (which uses two different adjectives/verbs).
</t>
        </is>
      </c>
    </row>
    <row r="114">
      <c r="A114" t="inlineStr">
        <is>
          <t>Basic/Simple Sentence Patterns</t>
        </is>
      </c>
      <c r="B114">
        <f>HYPERLINK("https://resources.allsetlearning.com/chinese/grammar/ASG7D4EC","Expressing 'multiples' with 'bei'")</f>
        <v/>
      </c>
      <c r="C114" t="inlineStr">
        <is>
          <t>Noun 1 + 是 + Noun 2 + 的 + Number + 倍</t>
        </is>
      </c>
      <c r="D114" t="inlineStr">
        <is>
          <t xml:space="preserve">他 现在 的 工资 是 两 年 前 的 三 倍 。
</t>
        </is>
      </c>
      <c r="E114" t="inlineStr">
        <is>
          <t xml:space="preserve">The word 倍 (bèi) is used to express the idea of multiples, as in "3 times as many" or "5 times more." Its usage can be a little tricky (different from English), so pay close attention to the pattern below.
</t>
        </is>
      </c>
    </row>
    <row r="115">
      <c r="A115" t="inlineStr">
        <is>
          <t>Basic/Simple Sentence Patterns</t>
        </is>
      </c>
      <c r="B115">
        <f>HYPERLINK("https://resources.allsetlearning.com/chinese/grammar/ASGRURCZ","Expressing 'not at all' with 'yidianr ye bu'")</f>
        <v/>
      </c>
      <c r="C115" t="inlineStr">
        <is>
          <t>Subj. + 一点 + 也 / 都 + 不 + Adj.</t>
        </is>
      </c>
      <c r="D115" t="inlineStr">
        <is>
          <t xml:space="preserve">你 一点 也 不 胖 。
</t>
        </is>
      </c>
      <c r="E115" t="inlineStr">
        <is>
          <t xml:space="preserve">Sometimes we may want to say something is "not even the least bit [adjective]." For example, we might say in English: "I am not at all hungry."  In Chinese, we can use 一点(儿)也不 (yīdiǎnr yě bù) or 一点(儿)都不 (yīdiǎnr dōu bù) to express "not at all [adjective]."
</t>
        </is>
      </c>
    </row>
    <row r="116">
      <c r="A116" t="inlineStr">
        <is>
          <t>Basic/Simple Sentence Patterns</t>
        </is>
      </c>
      <c r="B116">
        <f>HYPERLINK("https://resources.allsetlearning.com/chinese/grammar/ASG0EQQJ","Expressing not knowing how to do something using 'hao'")</f>
        <v/>
      </c>
      <c r="C116" t="inlineStr">
        <is>
          <t>Subj. + 不知道 + Verb Phrase + 好</t>
        </is>
      </c>
      <c r="D116" t="inlineStr">
        <is>
          <t xml:space="preserve">我 真的 不 知道 怎么办才 好 。
</t>
        </is>
      </c>
      <c r="E116" t="inlineStr">
        <is>
          <t xml:space="preserve">不知道⋯⋯好 (bù zhīdào... hǎo) is an expression used to indicate and emphasize that the speaker does not know how to do something or at least does not know how to do something well.
</t>
        </is>
      </c>
    </row>
    <row r="117">
      <c r="A117" t="inlineStr">
        <is>
          <t>Basic/Simple Sentence Patterns</t>
        </is>
      </c>
      <c r="B117">
        <f>HYPERLINK("https://resources.allsetlearning.com/chinese/grammar/ASGQGJXT","Expressing purpose with 'weile'")</f>
        <v/>
      </c>
      <c r="C117" t="inlineStr">
        <is>
          <t>为了 + Purpose + Verb</t>
        </is>
      </c>
      <c r="D117" t="inlineStr">
        <is>
          <t xml:space="preserve">为了 钱 ，他 什么 都 愿意 做 。
</t>
        </is>
      </c>
      <c r="E117" t="inlineStr">
        <is>
          <t xml:space="preserve">为了 (wèile) is most often used to indicate the purpose of an action or the person that will benefit from some act of kindness.  In the "purpose" sense, it almost exactly corresponds to "in order to" or "for the purpose of" in English.
</t>
        </is>
      </c>
    </row>
    <row r="118">
      <c r="A118" t="inlineStr">
        <is>
          <t>Basic/Simple Sentence Patterns</t>
        </is>
      </c>
      <c r="B118">
        <f>HYPERLINK("https://resources.allsetlearning.com/chinese/grammar/ASG7ED89","Expressing 'some' with question words")</f>
        <v/>
      </c>
      <c r="C118" t="inlineStr">
        <is>
          <t>在哪儿 / 谁 / 什么 / 什么时候</t>
        </is>
      </c>
      <c r="D118" t="inlineStr">
        <is>
          <t xml:space="preserve">这个 人 我 在 哪儿 见 过 。
</t>
        </is>
      </c>
      <c r="E118" t="inlineStr">
        <is>
          <t xml:space="preserve">Chinese question words can play a double role. As we know, they are used in questions, but they can also mean "some." The "some" we refer to is the vague, undefined "some," as in "somewhere," "someone," "something," or "sometime." 
</t>
        </is>
      </c>
    </row>
    <row r="119">
      <c r="A119" t="inlineStr">
        <is>
          <t>Basic/Simple Sentence Patterns</t>
        </is>
      </c>
      <c r="B119">
        <f>HYPERLINK("https://resources.allsetlearning.com/chinese/grammar/ASGD60A6","Phrases using 'laishuo'")</f>
        <v/>
      </c>
      <c r="C119" t="inlineStr">
        <is>
          <t>对 + Person + 来说 / 一般 来说</t>
        </is>
      </c>
      <c r="D119" t="inlineStr">
        <is>
          <t xml:space="preserve">一般 来说 ，私立 学校 都 比较 贵 。
</t>
        </is>
      </c>
      <c r="E119" t="inlineStr">
        <is>
          <t xml:space="preserve">Although the different phrases involving 来说 (láishuō) may seem pretty different, they do share a common structure: a word or short phrase at the beginning of a sentence, followed by 来说, sets the speaker's attitude or point of view before launching into the full comment.
</t>
        </is>
      </c>
    </row>
    <row r="120">
      <c r="A120" t="inlineStr">
        <is>
          <t>Comparison Patterns</t>
        </is>
      </c>
      <c r="B120">
        <f>HYPERLINK("https://resources.allsetlearning.com/chinese/grammar/ASG5DG95","Expressing comparable degree with 'you'")</f>
        <v/>
      </c>
      <c r="C120" t="inlineStr">
        <is>
          <t>Noun 1 有 Noun 2 + Adj. + 吗？</t>
        </is>
      </c>
      <c r="D120" t="inlineStr">
        <is>
          <t xml:space="preserve">他 有 我 帅 吗 ？
</t>
        </is>
      </c>
      <c r="E120" t="inlineStr">
        <is>
          <t xml:space="preserve">有 (yǒu), besides just meaning "to have," can also be used in comparisons. It's what you use instead of 比 (bǐ) if something is "as [Adj.] as" something else.
</t>
        </is>
      </c>
    </row>
    <row r="121">
      <c r="A121" t="inlineStr">
        <is>
          <t>Comparison Patterns</t>
        </is>
      </c>
      <c r="B121">
        <f>HYPERLINK("https://resources.allsetlearning.com/chinese/grammar/ASG920B7","Expressing 'compared with' using 'gen'")</f>
        <v/>
      </c>
      <c r="C121" t="inlineStr">
        <is>
          <t>跟 + Noun 1 + 比 (起来) ，Noun 2⋯⋯</t>
        </is>
      </c>
      <c r="D121" t="inlineStr">
        <is>
          <t xml:space="preserve">跟 上海 比 ，北京 的 冬天 比较 干 。
</t>
        </is>
      </c>
      <c r="E121" t="inlineStr">
        <is>
          <t xml:space="preserve">If you want to do a straight-up comparison statement, go ahead and use the classic 比 (bǐ) structure. But if you want to lead with a "compared with..." phrase, you'll need a 跟 (gēn) and a slightly different word order.
</t>
        </is>
      </c>
    </row>
    <row r="122">
      <c r="A122" t="inlineStr">
        <is>
          <t>Comparison Patterns</t>
        </is>
      </c>
      <c r="B122">
        <f>HYPERLINK("https://resources.allsetlearning.com/chinese/grammar/ASG64E96","Expressing 'even more' with 'geng' or 'hai'")</f>
        <v/>
      </c>
      <c r="C122" t="inlineStr">
        <is>
          <t>Noun 1 + 比 + Noun 2 + 更 / 还 + Adj.</t>
        </is>
      </c>
      <c r="D122" t="inlineStr">
        <is>
          <t xml:space="preserve">他 比 姚明 还 高 。
</t>
        </is>
      </c>
      <c r="E122" t="inlineStr">
        <is>
          <t xml:space="preserve">When used in a comparison, 更 (gèng) or 还 (hái) can kick up an adjective to an even higher degree. For example, New York City is America's biggest city with a population of around 9 million. Shanghai is China's biggest city, with a population of more than 20 million. So even though NYC's population is big, Shanghai's is even bigger. You'd use 更 or 还 to express this in Chinese.
</t>
        </is>
      </c>
    </row>
    <row r="123">
      <c r="A123" t="inlineStr">
        <is>
          <t>Comparison Patterns</t>
        </is>
      </c>
      <c r="B123">
        <f>HYPERLINK("https://resources.allsetlearning.com/chinese/grammar/ASG6KUS5","Expressing 'much more' in comparisons")</f>
        <v/>
      </c>
      <c r="C123" t="inlineStr">
        <is>
          <t>Noun 1 + 比 + Noun 2 + Adj. + 多了</t>
        </is>
      </c>
      <c r="D123" t="inlineStr">
        <is>
          <t xml:space="preserve">拼音 比 汉字 容易 多了 。
</t>
        </is>
      </c>
      <c r="E123" t="inlineStr">
        <is>
          <t xml:space="preserve">If you want to up the contrast of your comparisons, you might want to express "much more." You can do this using 多 (duō), but did you know there are actually three different ways to do it?
</t>
        </is>
      </c>
    </row>
    <row r="124">
      <c r="A124" t="inlineStr">
        <is>
          <t>Complex Sentence Patterns</t>
        </is>
      </c>
      <c r="B124">
        <f>HYPERLINK("https://resources.allsetlearning.com/chinese/grammar/ASGT9Y8P","Conceding a point with 'shi'")</f>
        <v/>
      </c>
      <c r="C124" t="inlineStr">
        <is>
          <t>Adj. + 是 + Adj.， 但是⋯⋯</t>
        </is>
      </c>
      <c r="D124" t="inlineStr">
        <is>
          <t xml:space="preserve">这个 东西 好 是 好 ，就是 太 贵 了 。
</t>
        </is>
      </c>
      <c r="E124" t="inlineStr">
        <is>
          <t xml:space="preserve">When conceding a point, we often put emphasis on the point we are conceding, and in Chinese, there is a way to do that with 是 (shì).
</t>
        </is>
      </c>
    </row>
    <row r="125">
      <c r="A125" t="inlineStr">
        <is>
          <t>Complex Sentence Patterns</t>
        </is>
      </c>
      <c r="B125">
        <f>HYPERLINK("https://resources.allsetlearning.com/chinese/grammar/ASGTFUD0","Events in quick succession with 'yi... jiu...'")</f>
        <v/>
      </c>
      <c r="C125" t="inlineStr">
        <is>
          <t>Subj. + 一 + Event 1，就 + Event 2</t>
        </is>
      </c>
      <c r="D125" t="inlineStr">
        <is>
          <t xml:space="preserve">他 一 到 家 ，就 去 洗澡  了 。
</t>
        </is>
      </c>
      <c r="E125" t="inlineStr">
        <is>
          <t xml:space="preserve">This pattern tells us that as soon as one thing happens, then another thing happens immediately afterwards. You mark the two events with 一 (yī)  and 就 (jiù).
</t>
        </is>
      </c>
    </row>
    <row r="126">
      <c r="A126" t="inlineStr">
        <is>
          <t>Complex Sentence Patterns</t>
        </is>
      </c>
      <c r="B126">
        <f>HYPERLINK("https://resources.allsetlearning.com/chinese/grammar/ASGXI560","Expressing 'although' with 'suiran' and 'danshi'")</f>
        <v/>
      </c>
      <c r="C126" t="inlineStr">
        <is>
          <t>虽然⋯⋯ ，但是 / 可是⋯⋯</t>
        </is>
      </c>
      <c r="D126" t="inlineStr">
        <is>
          <t xml:space="preserve">虽然 渴 了，但是 不 想 喝 啤酒。
</t>
        </is>
      </c>
      <c r="E126" t="inlineStr">
        <is>
          <t xml:space="preserve">The grammar pattern 虽然⋯⋯ 但是⋯⋯ (suīrán... dànshì...) is one of the most commonly used patterns in Chinese, especially in written Chinese. You can think of it as meaning "although," but unlike in English, you still need to follow it up with a "but" word in Chinese.
</t>
        </is>
      </c>
    </row>
    <row r="127">
      <c r="A127" t="inlineStr">
        <is>
          <t>Complex Sentence Patterns</t>
        </is>
      </c>
      <c r="B127">
        <f>HYPERLINK("https://resources.allsetlearning.com/chinese/grammar/ASG30A60","Expressing 'either... or...' with 'yaome'")</f>
        <v/>
      </c>
      <c r="C127" t="inlineStr">
        <is>
          <t>要么⋯⋯，要么⋯⋯</t>
        </is>
      </c>
      <c r="D127" t="inlineStr">
        <is>
          <t xml:space="preserve">要么 你 去，要么 他 去 。
</t>
        </is>
      </c>
      <c r="E127" t="inlineStr">
        <is>
          <t xml:space="preserve">要么 (yàome) is used for offering a pair of choices with a hardline "either/or" feel: these are the two choices. Choose one. (It can also be used for more than two choices, but it's usually just two.)
</t>
        </is>
      </c>
    </row>
    <row r="128">
      <c r="A128" t="inlineStr">
        <is>
          <t>Complex Sentence Patterns</t>
        </is>
      </c>
      <c r="B128">
        <f>HYPERLINK("https://resources.allsetlearning.com/chinese/grammar/ASGHFPGG","Expressing 'except' and 'in addition' with 'chule… yiwai'")</f>
        <v/>
      </c>
      <c r="C128" t="inlineStr">
        <is>
          <t>除了 ⋯⋯ (+ 以外) ，Subj. + 都 / 也 / 还 ⋯⋯</t>
        </is>
      </c>
      <c r="D128" t="inlineStr">
        <is>
          <t xml:space="preserve">除了 他 ，我们 都 去 过 。
</t>
        </is>
      </c>
      <c r="E128" t="inlineStr">
        <is>
          <t xml:space="preserve">Using 除了 (chúle)--often with 以外 (yǐwài)--will help you spruce up your sentences when you want to express the meanings of "except," "besides," or "in addition." You may feel that "except" has a pretty different meaning from the other two. Well, read on!
</t>
        </is>
      </c>
    </row>
    <row r="129">
      <c r="A129" t="inlineStr">
        <is>
          <t>Complex Sentence Patterns</t>
        </is>
      </c>
      <c r="B129">
        <f>HYPERLINK("https://resources.allsetlearning.com/chinese/grammar/ASGOB1BF","Expressing good luck with 'haihao'")</f>
        <v/>
      </c>
      <c r="C129" t="inlineStr">
        <is>
          <t>还好 + Lucky Incident ，不然 + Bad Outcome</t>
        </is>
      </c>
      <c r="D129" t="inlineStr">
        <is>
          <t xml:space="preserve">还好 有 你 在 ，不然 我 真 不 知道 怎么办 。
</t>
        </is>
      </c>
      <c r="E129" t="inlineStr">
        <is>
          <t xml:space="preserve">还好 (háihǎo) can mean "fortunately" or "luckily." Another good translation would be "it's a good thing that...." It is often followed with 不然, which precedes the bad thing that could have happened if not for the stroke of luck.
</t>
        </is>
      </c>
    </row>
    <row r="130">
      <c r="A130" t="inlineStr">
        <is>
          <t>Complex Sentence Patterns</t>
        </is>
      </c>
      <c r="B130">
        <f>HYPERLINK("https://resources.allsetlearning.com/chinese/grammar/ASGGIVT0","Expressing 'if... then...' with 'ruguo... jiu...'")</f>
        <v/>
      </c>
      <c r="C130" t="inlineStr">
        <is>
          <t>如果 ⋯⋯ ，就 ⋯⋯</t>
        </is>
      </c>
      <c r="D130" t="inlineStr">
        <is>
          <t xml:space="preserve">如果 有 困难 ，就 给 我 打 电话 。
</t>
        </is>
      </c>
      <c r="E130" t="inlineStr">
        <is>
          <t xml:space="preserve">The 如果 ⋯⋯，就⋯⋯ (rúguǒ..., jiù...) two-part structure is very logical and concise, meaning "if... then...."
</t>
        </is>
      </c>
    </row>
    <row r="131">
      <c r="A131" t="inlineStr">
        <is>
          <t>Complex Sentence Patterns</t>
        </is>
      </c>
      <c r="B131">
        <f>HYPERLINK("https://resources.allsetlearning.com/chinese/grammar/ASGN4VUU","Expressing 'if' with 'ruguo... dehua'")</f>
        <v/>
      </c>
      <c r="C131" t="inlineStr">
        <is>
          <t>如果⋯⋯ (的话) ，(就) ⋯⋯</t>
        </is>
      </c>
      <c r="D131" t="inlineStr">
        <is>
          <t xml:space="preserve">如果 明天 下雨 的话 ，我们 就  不 去 了 。
</t>
        </is>
      </c>
      <c r="E131" t="inlineStr">
        <is>
          <t xml:space="preserve">如果⋯⋯的话 (rúguǒ... dehuà) is a pattern commonly used in Chinese to express "if." An easy way to remember the pattern's format is that in the full form, the condition is "sandwiched" between 如果 and 的话.
</t>
        </is>
      </c>
    </row>
    <row r="132">
      <c r="A132" t="inlineStr">
        <is>
          <t>Complex Sentence Patterns</t>
        </is>
      </c>
      <c r="B132">
        <f>HYPERLINK("https://resources.allsetlearning.com/chinese/grammar/ASGTYJ3E","Expressing 'not only... but also'")</f>
        <v/>
      </c>
      <c r="C132" t="inlineStr">
        <is>
          <t>不但⋯⋯，而且⋯⋯</t>
        </is>
      </c>
      <c r="D132" t="inlineStr">
        <is>
          <t xml:space="preserve">他 不但 聪明，而且 勤劳。
</t>
        </is>
      </c>
      <c r="E132" t="inlineStr">
        <is>
          <t xml:space="preserve">不但⋯⋯，而且⋯⋯ (bùdàn..., érqiě...) is a very commonly used pattern that indicates "not only, ... but also...."
</t>
        </is>
      </c>
    </row>
    <row r="133">
      <c r="A133" t="inlineStr">
        <is>
          <t>Complex Sentence Patterns</t>
        </is>
      </c>
      <c r="B133">
        <f>HYPERLINK("https://resources.allsetlearning.com/chinese/grammar/ASGFPV2C","Expressing 'no wonder'")</f>
        <v/>
      </c>
      <c r="C133" t="inlineStr">
        <is>
          <t>Reason ，怪不得 / 难怪 + Observation</t>
        </is>
      </c>
      <c r="D133" t="inlineStr">
        <is>
          <t xml:space="preserve">小张 请假 了，难怪 今天 没有 看到 他。
</t>
        </is>
      </c>
      <c r="E133" t="inlineStr">
        <is>
          <t xml:space="preserve">怪不得 (guàibude) can be used to express that the speaker finds something unsurprising. It can be used alone or in a variety of different structures, as shown below. 难怪 (nánguài) is another way to express the exact same thing.
</t>
        </is>
      </c>
    </row>
    <row r="134">
      <c r="A134" t="inlineStr">
        <is>
          <t>Complex Sentence Patterns</t>
        </is>
      </c>
      <c r="B134">
        <f>HYPERLINK("https://resources.allsetlearning.com/chinese/grammar/ASGCWHNF","Expressing various aspects with 'yi fangmian'")</f>
        <v/>
      </c>
      <c r="C134" t="inlineStr">
        <is>
          <t>一方面⋯⋯，一方面⋯⋯</t>
        </is>
      </c>
      <c r="D134" t="inlineStr">
        <is>
          <t xml:space="preserve">一 方面 他 很 喜欢 这 份 工作 ， 一 方面 他 又 觉得 工资 太 低 。
</t>
        </is>
      </c>
      <c r="E134" t="inlineStr">
        <is>
          <t xml:space="preserve">When talking about various aspects of a situation, 一方面⋯⋯， (另)一方面⋯⋯ (yī fāngmiàn..., (lìng) yī fāngmiàn...) can be used in a way similar to how "on one hand..., on the other hand..." is used in English. 
</t>
        </is>
      </c>
    </row>
    <row r="135">
      <c r="A135" t="inlineStr">
        <is>
          <t>Complex Sentence Patterns</t>
        </is>
      </c>
      <c r="B135">
        <f>HYPERLINK("https://resources.allsetlearning.com/chinese/grammar/ASG68F61","Expressing 'when' with 'dengdao'")</f>
        <v/>
      </c>
      <c r="C135" t="inlineStr">
        <is>
          <t>等(到) + Time / Event ，Subj. + 再 / 就 ⋯⋯</t>
        </is>
      </c>
      <c r="D135" t="inlineStr">
        <is>
          <t xml:space="preserve">等到 大学 毕业 ，我 就 不 住 在 学校 了。
</t>
        </is>
      </c>
      <c r="E135" t="inlineStr">
        <is>
          <t xml:space="preserve">The word 等到 (děngdào) can trip up learners, because while it can literally mean "to wait until," it also has the less literal translation meaning "when (the time comes)" or "by the time (something happens)." This is a pattern that appears in complex sentences, with 等到 acting as a conjunction and appearing in the first part as the first word in the sentence.
</t>
        </is>
      </c>
    </row>
    <row r="136">
      <c r="A136" t="inlineStr">
        <is>
          <t>Adverbs</t>
        </is>
      </c>
      <c r="B136">
        <f>HYPERLINK("https://resources.allsetlearning.com/chinese/grammar/ASGE8FLP","Comparing 'changchang' and 'jingchang'")</f>
        <v/>
      </c>
      <c r="C136" t="inlineStr">
        <is>
          <t>常常 vs. 经常</t>
        </is>
      </c>
      <c r="D136" t="inlineStr">
        <is>
          <t xml:space="preserve">我 不 常  运动 ，我 需要 经常 运动 。
</t>
        </is>
      </c>
      <c r="E136" t="inlineStr">
        <is>
          <t xml:space="preserve">Both 常常 (chángcháng) and 经常 (jīngcháng) are adverbs expressing the idea of "often," though their usage differs in some small details. 
</t>
        </is>
      </c>
    </row>
    <row r="137">
      <c r="A137" t="inlineStr">
        <is>
          <t>Adverbs</t>
        </is>
      </c>
      <c r="B137">
        <f>HYPERLINK("https://resources.allsetlearning.com/chinese/grammar/ASGJFFWG","Comparing 'gang' and 'gangcai'")</f>
        <v/>
      </c>
      <c r="C137" t="inlineStr">
        <is>
          <t>刚 vs. 刚才</t>
        </is>
      </c>
      <c r="D137" t="inlineStr">
        <is>
          <t xml:space="preserve">你 刚才 去 哪儿 了？我  刚 回来 。
</t>
        </is>
      </c>
      <c r="E137" t="inlineStr">
        <is>
          <t xml:space="preserve">刚 (gāng) and 刚才 (gāngcái) have similar meanings of "just (now)," but they differ on a few key uses.
</t>
        </is>
      </c>
    </row>
    <row r="138">
      <c r="A138" t="inlineStr">
        <is>
          <t>Adverbs</t>
        </is>
      </c>
      <c r="B138">
        <f>HYPERLINK("https://resources.allsetlearning.com/chinese/grammar/ASGV55Y4","Comparing 'youdian' and 'yidian'")</f>
        <v/>
      </c>
      <c r="C138" t="inlineStr">
        <is>
          <t>有点 vs. 一点</t>
        </is>
      </c>
      <c r="D138" t="inlineStr">
        <is>
          <t xml:space="preserve">这 衣服 有点 贵 ，便宜 一点 吧。
</t>
        </is>
      </c>
      <c r="E138" t="inlineStr">
        <is>
          <t xml:space="preserve">一点 (yīdiǎn) and 有点 (yǒudiǎn), usually pronounced 一点儿 (yīdiǎnr) and 有点儿 (yǒudiǎnr) in northern China, mean pretty much the same thing on the surface—"a little" or "a bit"—but they have different uses in sentences.
</t>
        </is>
      </c>
    </row>
    <row r="139">
      <c r="A139" t="inlineStr">
        <is>
          <t>Auxiliary Verbs</t>
        </is>
      </c>
      <c r="B139">
        <f>HYPERLINK("https://resources.allsetlearning.com/chinese/grammar/ASGZL717","Comparing 'hui,' 'neng,' 'keyi'")</f>
        <v/>
      </c>
      <c r="C139" t="inlineStr">
        <is>
          <t>会 vs. 能 vs. 可以</t>
        </is>
      </c>
      <c r="D139" t="inlineStr">
        <is>
          <t xml:space="preserve">我 会 跳舞 。这里 不 能 跳舞 。我 可以 请 你 跳舞 吗 ？
</t>
        </is>
      </c>
      <c r="E139" t="inlineStr">
        <is>
          <t xml:space="preserve">The three modal verbs 会 (huì), 能 (néng), and 可以 (kěyǐ) are all often translated as "can" in English. Sometimes they are explained as: 会 means "know how to," 能 means "to be able to," and 可以 means "to have permission to." In reality, their usage does overlap somewhat.
</t>
        </is>
      </c>
    </row>
    <row r="140">
      <c r="A140" t="inlineStr">
        <is>
          <t>Conjunctions</t>
        </is>
      </c>
      <c r="B140">
        <f>HYPERLINK("https://resources.allsetlearning.com/chinese/grammar/ASGQJ5IC","Comparing 'haishi' and 'huozhe'")</f>
        <v/>
      </c>
      <c r="C140" t="inlineStr">
        <is>
          <t>还是 vs. 或者</t>
        </is>
      </c>
      <c r="D140" t="inlineStr">
        <is>
          <t xml:space="preserve">我们 明天 见 还是 后天 见 ？明天 或者 后天 都 可以 。
</t>
        </is>
      </c>
      <c r="E140" t="inlineStr">
        <is>
          <t xml:space="preserve">Both 还是 (háishì) and 或者 (huòzhě) mean "or" and are used to present a choice. However, 还是 is normally used when asking a question, and 或者 is mostly for declarative sentences.   
</t>
        </is>
      </c>
    </row>
    <row r="141">
      <c r="A141" t="inlineStr">
        <is>
          <t>Nouns</t>
        </is>
      </c>
      <c r="B141">
        <f>HYPERLINK("https://resources.allsetlearning.com/chinese/grammar/ASGPINA4","Comparing 'renjia' and 'bieren'")</f>
        <v/>
      </c>
      <c r="C141" t="inlineStr">
        <is>
          <t>人家 vs. 别人</t>
        </is>
      </c>
      <c r="D141" t="inlineStr">
        <is>
          <t xml:space="preserve">因为 人家 喜欢 你 啊 。我 不 在乎 别人 怎么 说 。
</t>
        </is>
      </c>
      <c r="E141" t="inlineStr">
        <is>
          <t xml:space="preserve">When referring to other people, we can use both the words 人家  (rénjia) and 别人 (biérén). But 人家 has additional grammatical uses which we will explore in this article.  
</t>
        </is>
      </c>
    </row>
    <row r="142">
      <c r="A142" t="inlineStr">
        <is>
          <t>Nouns</t>
        </is>
      </c>
      <c r="B142">
        <f>HYPERLINK("https://resources.allsetlearning.com/chinese/grammar/ASGN6O6J","Comparing 'zhijian' and “zhongjian'")</f>
        <v/>
      </c>
      <c r="C142" t="inlineStr">
        <is>
          <t>之间 vs. 中间</t>
        </is>
      </c>
      <c r="D142" t="inlineStr">
        <is>
          <t xml:space="preserve">八 点 到 十 点 之间 我 都 有空 。客厅 的 中间 有 一 个 沙发 。
</t>
        </is>
      </c>
      <c r="E142" t="inlineStr">
        <is>
          <t xml:space="preserve">When describing spatial relationships, the words 之间 (zhījiān) and 中间 (zhōngjiān) will come in handy to express the concepts of "between" and "among."  Both have a few particular uses, though.
</t>
        </is>
      </c>
    </row>
    <row r="143">
      <c r="A143" t="inlineStr">
        <is>
          <t>Prepositions</t>
        </is>
      </c>
      <c r="B143">
        <f>HYPERLINK("https://resources.allsetlearning.com/chinese/grammar/ASG59C66","Comparing 'li' and 'cong'")</f>
        <v/>
      </c>
      <c r="C143" t="inlineStr">
        <is>
          <t>离 vs. 从</t>
        </is>
      </c>
      <c r="D143" t="inlineStr">
        <is>
          <t xml:space="preserve">从 明天 开始，我 不 抽烟 了。
</t>
        </is>
      </c>
      <c r="E143" t="inlineStr">
        <is>
          <t xml:space="preserve">Both 离 (lí) and 从 (cóng) can be translated into English as "from." In Chinese, however, their meanings are different. 从 is used in cases where the subject's position relative to a fixed location changes. 离 expresses a "static" distance, or a distance that is unchanging. Both can be used in defining distance or time, however 从 has more meanings than 离.
</t>
        </is>
      </c>
    </row>
    <row r="144">
      <c r="A144" t="inlineStr">
        <is>
          <t>Time Words</t>
        </is>
      </c>
      <c r="B144">
        <f>HYPERLINK("https://resources.allsetlearning.com/chinese/grammar/ASGLNKZR","Comparing 'yihou' and 'de shihou'")</f>
        <v/>
      </c>
      <c r="C144" t="inlineStr">
        <is>
          <t>以后 vs 的时候</t>
        </is>
      </c>
      <c r="D144" t="inlineStr">
        <is>
          <t xml:space="preserve">打 篮球 的 时候 会 出 了 很 多 汗 ，所以 打 完 篮球 以后 我 要 洗澡 。
</t>
        </is>
      </c>
      <c r="E144" t="inlineStr">
        <is>
          <t xml:space="preserve">When talking about when something happens, 以后 (yǐhòu) and 的时候 (de shíhou) are often used. They can both be translated as the English word "when," but their usage in Chinese must be kept straight.
</t>
        </is>
      </c>
    </row>
  </sheetData>
  <autoFilter ref="A1:E144"/>
  <pageMargins bottom="1" footer="0.5" header="0.5" left="0.75" right="0.75" top="1"/>
</worksheet>
</file>

<file path=xl/worksheets/sheet3.xml><?xml version="1.0" encoding="utf-8"?>
<worksheet xmlns="http://schemas.openxmlformats.org/spreadsheetml/2006/main">
  <sheetPr>
    <outlinePr summaryBelow="1" summaryRight="1"/>
    <pageSetUpPr/>
  </sheetPr>
  <dimension ref="A1:E162"/>
  <sheetViews>
    <sheetView workbookViewId="0">
      <selection activeCell="A1" sqref="A1"/>
    </sheetView>
  </sheetViews>
  <sheetFormatPr baseColWidth="8" defaultRowHeight="15"/>
  <sheetData>
    <row r="1">
      <c r="A1" s="1" t="inlineStr">
        <is>
          <t>Category</t>
        </is>
      </c>
      <c r="B1" s="1" t="inlineStr">
        <is>
          <t>Grammar Point (English)</t>
        </is>
      </c>
      <c r="C1" s="1" t="inlineStr">
        <is>
          <t>Pattern</t>
        </is>
      </c>
      <c r="D1" s="1" t="inlineStr">
        <is>
          <t xml:space="preserve">Examples
</t>
        </is>
      </c>
      <c r="E1" s="1" t="inlineStr">
        <is>
          <t>Description</t>
        </is>
      </c>
    </row>
    <row r="2">
      <c r="A2" t="inlineStr">
        <is>
          <t>Adjectives</t>
        </is>
      </c>
      <c r="B2">
        <f>HYPERLINK("https://resources.allsetlearning.com/chinese/grammar/ASGB8BWA","Adjectival complement 'de budeliao'")</f>
        <v/>
      </c>
      <c r="C2" t="inlineStr">
        <is>
          <t>Adj. + 得不得了</t>
        </is>
      </c>
      <c r="D2" t="inlineStr">
        <is>
          <t xml:space="preserve">爸爸 气  得 不得了，你 要 倒霉 啦。
</t>
        </is>
      </c>
      <c r="E2" t="inlineStr">
        <is>
          <t xml:space="preserve">得不得了 (de bùdéliǎo) can be used as a complement to suggest a situation is serious, or is likely to result in perhaps terrible consequences. It can be used in a positive sense, such as in English when we say "I'm terribly happy."
</t>
        </is>
      </c>
    </row>
    <row r="3">
      <c r="A3" t="inlineStr">
        <is>
          <t>Adjectives</t>
        </is>
      </c>
      <c r="B3">
        <f>HYPERLINK("https://resources.allsetlearning.com/chinese/grammar/ASGG1ZBL","Adjectival complement 'de hen'")</f>
        <v/>
      </c>
      <c r="C3" t="inlineStr">
        <is>
          <t>Adj. + 得 很</t>
        </is>
      </c>
      <c r="D3" t="inlineStr">
        <is>
          <t xml:space="preserve">这个 题目 简单 得 很 。
</t>
        </is>
      </c>
      <c r="E3" t="inlineStr">
        <is>
          <t xml:space="preserve">The complement 得很 (dehěn) is used after adjectives to add intensity. It is similar to adding 很 before the adjective，the main difference being that adjective + 得很 is more informal, and adds more emphasis than just 很 + adjective.
</t>
        </is>
      </c>
    </row>
    <row r="4">
      <c r="A4" t="inlineStr">
        <is>
          <t>Adjectives</t>
        </is>
      </c>
      <c r="B4">
        <f>HYPERLINK("https://resources.allsetlearning.com/chinese/grammar/ASGNV2TZ","Challenging an adjective with 'shenme'")</f>
        <v/>
      </c>
      <c r="C4" t="inlineStr">
        <is>
          <t>Adj. + 什么？</t>
        </is>
      </c>
      <c r="D4" t="inlineStr">
        <is>
          <t xml:space="preserve">你急 什么 急，还 早 着 呢。
</t>
        </is>
      </c>
      <c r="E4" t="inlineStr">
        <is>
          <t xml:space="preserve">Adding 什么(shénme) to the end of an adjective (or less frequently to a verb) can be used to form a rhetorical question. For example, in the phrase 你急什么？"what are you worried about?," the speaker is implying that there is no need to be worried. 
</t>
        </is>
      </c>
    </row>
    <row r="5">
      <c r="A5" t="inlineStr">
        <is>
          <t>Adjectives</t>
        </is>
      </c>
      <c r="B5">
        <f>HYPERLINK("https://resources.allsetlearning.com/chinese/grammar/ASGEHTV5","Expressing 'a bit too'")</f>
        <v/>
      </c>
      <c r="C5" t="inlineStr">
        <is>
          <t>Adj. + 了 + (一) 点儿</t>
        </is>
      </c>
      <c r="D5" t="inlineStr">
        <is>
          <t xml:space="preserve">那个 地方 离 我家 远 了 点儿 。
</t>
        </is>
      </c>
      <c r="E5" t="inlineStr">
        <is>
          <t xml:space="preserve">了一点儿 (le yīdiǎnr), can be added after an adjective to mean "a little bit too." It is softer in tone than using 太, and so is often used when the speaker doesn't want to insult the listener by speaking too directly.
</t>
        </is>
      </c>
    </row>
    <row r="6">
      <c r="A6" t="inlineStr">
        <is>
          <t>Adjectives</t>
        </is>
      </c>
      <c r="B6">
        <f>HYPERLINK("https://resources.allsetlearning.com/chinese/grammar/ASGVACYB","Saying 'a lot' with 'youdeshi'")</f>
        <v/>
      </c>
      <c r="C6" t="inlineStr">
        <is>
          <t>Subj. + 有的是 + Noun</t>
        </is>
      </c>
      <c r="D6" t="inlineStr">
        <is>
          <t xml:space="preserve">川菜 上海 有的是。
</t>
        </is>
      </c>
      <c r="E6" t="inlineStr">
        <is>
          <t xml:space="preserve">In Chinese, there are "a lot" of ways to say "a lot." “有的是” (yǒudeshì) is one of those ways. However, we need to be very clear: "有的是" is not the same as "有的+是". Unfortunately, these two phrases are extremely close, but their meanings are not the same at all! "有的是" indicates that the amount or quantity of something is very large, and it can sometimes indicate a mood of exaggeration.
</t>
        </is>
      </c>
    </row>
    <row r="7">
      <c r="A7" t="inlineStr">
        <is>
          <t>Adverbs</t>
        </is>
      </c>
      <c r="B7">
        <f>HYPERLINK("https://resources.allsetlearning.com/chinese/grammar/ASGF08B6","Advanced use of 'you'")</f>
        <v/>
      </c>
      <c r="C7" t="inlineStr">
        <is>
          <t>Subj. + Verb + 了 + 又 + Verb</t>
        </is>
      </c>
      <c r="D7" t="inlineStr">
        <is>
          <t xml:space="preserve">他 找 了 又 找，还 是 没 找到 他 的 钱 包。
</t>
        </is>
      </c>
      <c r="E7" t="inlineStr">
        <is>
          <t xml:space="preserve">Here we repeat the verb used and place 又 in the middle. The repetition of the verb emphasizes how the action is being repeated again and again. This one is definitely the most advanced usage of 又 here, and you're not going to use it nearly as much as the others.
</t>
        </is>
      </c>
    </row>
    <row r="8">
      <c r="A8" t="inlineStr">
        <is>
          <t>Adverbs</t>
        </is>
      </c>
      <c r="B8">
        <f>HYPERLINK("https://resources.allsetlearning.com/chinese/grammar/ASGQFW44","Advanced uses of 'dou'")</f>
        <v/>
      </c>
      <c r="C8" t="inlineStr">
        <is>
          <t>Subj. + 都 + Predicate</t>
        </is>
      </c>
      <c r="D8" t="inlineStr">
        <is>
          <t xml:space="preserve">我都能闻见面包的香味。
</t>
        </is>
      </c>
      <c r="E8" t="inlineStr">
        <is>
          <t xml:space="preserve">
In its simplest terms, 都 (dōu) means "all," but there are also many other advanced uses for it. 
</t>
        </is>
      </c>
    </row>
    <row r="9">
      <c r="A9" t="inlineStr">
        <is>
          <t>Adverbs</t>
        </is>
      </c>
      <c r="B9">
        <f>HYPERLINK("https://resources.allsetlearning.com/chinese/grammar/ASG4807F","Advanced uses of 'hai'")</f>
        <v/>
      </c>
      <c r="C9" t="inlineStr">
        <is>
          <t>Subj. + 还 + Predicate + 呢</t>
        </is>
      </c>
      <c r="D9" t="inlineStr">
        <is>
          <t xml:space="preserve">还 好朋友 呢 ，天天 说 我 坏话 。
</t>
        </is>
      </c>
      <c r="E9" t="inlineStr">
        <is>
          <t xml:space="preserve">This article focuses on two of the advanced usages of 还. It can be used to express a surprised or shocked tone. 
</t>
        </is>
      </c>
    </row>
    <row r="10">
      <c r="A10" t="inlineStr">
        <is>
          <t>Adverbs</t>
        </is>
      </c>
      <c r="B10">
        <f>HYPERLINK("https://resources.allsetlearning.com/chinese/grammar/ASG8QS6H","Advanced uses of 'zong'")</f>
        <v/>
      </c>
      <c r="C10" t="inlineStr">
        <is>
          <t>总 + Media + Verb</t>
        </is>
      </c>
      <c r="D10" t="inlineStr">
        <is>
          <t xml:space="preserve">咱们 总 得 想 个 办法 啊。总 不 能 让 他 一个人 去 吧？
</t>
        </is>
      </c>
      <c r="E10" t="inlineStr">
        <is>
          <t xml:space="preserve">总 (zǒng) can often be simply translated as "always," but it has other advanced uses as well. It can express "no matter how long or under what circumstances, facts are facts." It can also express "no matter what."  It is often paired with other words to form set phrases such as 总会, 总归, 总得, 总要, 总能, etc. It can also be structured together with other unconditional compound phrases like 无论 and 不管. You cannot place it directly after the verb. 
</t>
        </is>
      </c>
    </row>
    <row r="11">
      <c r="A11" t="inlineStr">
        <is>
          <t>Adverbs</t>
        </is>
      </c>
      <c r="B11">
        <f>HYPERLINK("https://resources.allsetlearning.com/chinese/grammar/ASGET76G","An additional step with 'jin yi bu'")</f>
        <v/>
      </c>
      <c r="C11" t="inlineStr">
        <is>
          <t>Subj. + 进一步 + Verb</t>
        </is>
      </c>
      <c r="D11" t="inlineStr">
        <is>
          <t xml:space="preserve">我们 准备 进一步 扩大 中国 市场。
</t>
        </is>
      </c>
      <c r="E11" t="inlineStr">
        <is>
          <t xml:space="preserve">进一步 (jìnyībù), is an adverb meaning "further" or to "go a step forward."  Usually it is used in formally written Chinese, though it can be spoken as well. 
</t>
        </is>
      </c>
    </row>
    <row r="12">
      <c r="A12" t="inlineStr">
        <is>
          <t>Adverbs</t>
        </is>
      </c>
      <c r="B12">
        <f>HYPERLINK("https://resources.allsetlearning.com/chinese/grammar/ASGJPQ0Q","Assessing situations with 'kanlai'")</f>
        <v/>
      </c>
      <c r="C12" t="inlineStr">
        <is>
          <t>看来 + Judgment to the Situation；在 + Person + 看来</t>
        </is>
      </c>
      <c r="D12" t="inlineStr">
        <is>
          <t xml:space="preserve">看来他不来了，都这么晚了。
</t>
        </is>
      </c>
      <c r="E12" t="inlineStr">
        <is>
          <t xml:space="preserve">看来 can be translated as "apparently" or "it seems" and is used by the speaker to introduce his understanding of a situation. 
</t>
        </is>
      </c>
    </row>
    <row r="13">
      <c r="A13" t="inlineStr">
        <is>
          <t>Adverbs</t>
        </is>
      </c>
      <c r="B13">
        <f>HYPERLINK("https://resources.allsetlearning.com/chinese/grammar/ASG767A2","Declaring the only option with 'zhihao'")</f>
        <v/>
      </c>
      <c r="C13" t="inlineStr">
        <is>
          <t>只好 + Verb Phrase</t>
        </is>
      </c>
      <c r="D13" t="inlineStr">
        <is>
          <t xml:space="preserve">上 个 周末 下雨 了 ，我们 只好 待 在 家。
</t>
        </is>
      </c>
      <c r="E13" t="inlineStr">
        <is>
          <t xml:space="preserve">只好 is an adverb used to express that one "has no choice but to" or "has no other option but to." The option is one the speaker is not fond of.
</t>
        </is>
      </c>
    </row>
    <row r="14">
      <c r="A14" t="inlineStr">
        <is>
          <t>Adverbs</t>
        </is>
      </c>
      <c r="B14">
        <f>HYPERLINK("https://resources.allsetlearning.com/chinese/grammar/ASGSPAKW","Emphatic adverb 'ke'")</f>
        <v/>
      </c>
      <c r="C14" t="inlineStr">
        <is>
          <t>可 + Adj. (+ 了)</t>
        </is>
      </c>
      <c r="D14" t="inlineStr">
        <is>
          <t xml:space="preserve">这 件 事情 对 他 造成 的 影响 可 大 了 。
</t>
        </is>
      </c>
      <c r="E14" t="inlineStr">
        <is>
          <t xml:space="preserve">可 (kě) can be used to intensify an adjective, or to add emphasis to a verb. It is stronger than other modifiers, as 可 compares the speaker‘s expectations with the actual situation. The meaning of 可 is very reliant on context. 
</t>
        </is>
      </c>
    </row>
    <row r="15">
      <c r="A15" t="inlineStr">
        <is>
          <t>Adverbs</t>
        </is>
      </c>
      <c r="B15">
        <f>HYPERLINK("https://resources.allsetlearning.com/chinese/grammar/ASG4V36Q","Expressing 'after all' with 'bijing'")</f>
        <v/>
      </c>
      <c r="C15" t="inlineStr">
        <is>
          <t>毕竟</t>
        </is>
      </c>
      <c r="D15" t="inlineStr">
        <is>
          <t xml:space="preserve">别 怪 他 了 ， 毕竟 他 还 小 。
</t>
        </is>
      </c>
      <c r="E15" t="inlineStr">
        <is>
          <t xml:space="preserve">毕竟 (bìjìng) can be used to emphasize a reason or characteristic, and is like "after all" where you might say, "he is after all, only a child." 毕竟 is used both in spoken and written Chinese. 
</t>
        </is>
      </c>
    </row>
    <row r="16">
      <c r="A16" t="inlineStr">
        <is>
          <t>Adverbs</t>
        </is>
      </c>
      <c r="B16">
        <f>HYPERLINK("https://resources.allsetlearning.com/chinese/grammar/ASGGOUJB","Expressing 'almost' using 'chadian mei'")</f>
        <v/>
      </c>
      <c r="C16" t="inlineStr">
        <is>
          <t>Subj. + 差点没 + Verb</t>
        </is>
      </c>
      <c r="D16" t="inlineStr">
        <is>
          <t xml:space="preserve">路 这么 滑，我 差点没 摔倒。
</t>
        </is>
      </c>
      <c r="E16" t="inlineStr">
        <is>
          <t xml:space="preserve">Logically, 差点没 is not that different from 差点.  In fact, you shouldn't think of it as a single word; think of the 没 as belonging to what follows 差点 and it makes more sense.  Still, it can be a little confusing, and is worth a closer look.
</t>
        </is>
      </c>
    </row>
    <row r="17">
      <c r="A17" t="inlineStr">
        <is>
          <t>Adverbs</t>
        </is>
      </c>
      <c r="B17">
        <f>HYPERLINK("https://resources.allsetlearning.com/chinese/grammar/ASGZVM27","Expressing 'anyway' as 'fanzheng'")</f>
        <v/>
      </c>
      <c r="C17" t="inlineStr">
        <is>
          <t>反正</t>
        </is>
      </c>
      <c r="D17" t="inlineStr">
        <is>
          <t xml:space="preserve">随便 你 信 不 信 ， 反正 我 不 信 。
</t>
        </is>
      </c>
      <c r="E17" t="inlineStr">
        <is>
          <t xml:space="preserve">Using 反正 (fǎnzhèng)  can be a bit addictive as it is seemingly possible to throw in everywhere. It means "anyhow," or "regardless"， and is used to disregard a previous statement, particularly those involving options or choices. 
</t>
        </is>
      </c>
    </row>
    <row r="18">
      <c r="A18" t="inlineStr">
        <is>
          <t>Adverbs</t>
        </is>
      </c>
      <c r="B18">
        <f>HYPERLINK("https://resources.allsetlearning.com/chinese/grammar/ASGINBWJ","Expressing 'as much as possible' with 'jinliang'")</f>
        <v/>
      </c>
      <c r="C18" t="inlineStr">
        <is>
          <t>尽量 + Verb</t>
        </is>
      </c>
      <c r="D18" t="inlineStr">
        <is>
          <t xml:space="preserve">我 会 尽量 想 办法 帮 你 的。
</t>
        </is>
      </c>
      <c r="E18" t="inlineStr">
        <is>
          <t xml:space="preserve">尽量 (jǐnliàng) is an adverb meaning "as much as possible" or "to the greatest extent." In this article, we will do our best to explain how to use it!
</t>
        </is>
      </c>
    </row>
    <row r="19">
      <c r="A19" t="inlineStr">
        <is>
          <t>Adverbs</t>
        </is>
      </c>
      <c r="B19">
        <f>HYPERLINK("https://resources.allsetlearning.com/chinese/grammar/ASGD4BA3","Expressing concern with 'kongpa'")</f>
        <v/>
      </c>
      <c r="C19" t="inlineStr">
        <is>
          <t>恐怕 + Fact</t>
        </is>
      </c>
      <c r="D19" t="inlineStr">
        <is>
          <t xml:space="preserve">恐怕 今天 做 不 完。
</t>
        </is>
      </c>
      <c r="E19" t="inlineStr">
        <is>
          <t xml:space="preserve">恐怕 (kǒngpà) can be used to express "I'm afraid that," or "I'm concerned that," or even "I'm worried that," followed by some sort of reason. It doesn't need to be something you're literally afraid of; it may be that you're just trying to soften the blow of some bad news, as in, "I'm afraid that I'm too busy washing my hair tomorrow night to come over and see the 2000 pictures of your trip to ComicCon."
</t>
        </is>
      </c>
    </row>
    <row r="20">
      <c r="A20" t="inlineStr">
        <is>
          <t>Adverbs</t>
        </is>
      </c>
      <c r="B20">
        <f>HYPERLINK("https://resources.allsetlearning.com/chinese/grammar/ASG81QV3","Expressing difficulty with 'hao (bu) rongyi'")</f>
        <v/>
      </c>
      <c r="C20" t="inlineStr">
        <is>
          <t>好(不)容易</t>
        </is>
      </c>
      <c r="D20" t="inlineStr">
        <is>
          <t xml:space="preserve">我 好不容易 才 打通 了 银行 的 服务 热线。
</t>
        </is>
      </c>
      <c r="E20" t="inlineStr">
        <is>
          <t xml:space="preserve">好不容易 (hǎo bù róngyì) means "very difficult" or "really not easy." It is often used where the speaker wants to comment on the result of their hard work, something like "It was really hard for me to x, but then I realized y."
</t>
        </is>
      </c>
    </row>
    <row r="21">
      <c r="A21" t="inlineStr">
        <is>
          <t>Adverbs</t>
        </is>
      </c>
      <c r="B21">
        <f>HYPERLINK("https://resources.allsetlearning.com/chinese/grammar/ASGKWV6F","Expressing 'even' with 'shenzhi'")</f>
        <v/>
      </c>
      <c r="C21" t="inlineStr">
        <is>
          <t>甚至</t>
        </is>
      </c>
      <c r="D21" t="inlineStr">
        <is>
          <t xml:space="preserve">他们 贡献 出 所有 的 精力 ， 甚至 最 宝贵 的 生命 。
</t>
        </is>
      </c>
      <c r="E21" t="inlineStr">
        <is>
          <t xml:space="preserve">甚至 (shènzhì) is similar to "even" in English and is used for emphasis. Like "even," it can be used quite directly or in a more subtle manner. When used more subtly it acts to supplement the speaker’s initial thought, creating the impression that the speaker has realized half way through his statement that he hasn’t gone far enough, and wants to take the idea one step further.
</t>
        </is>
      </c>
    </row>
    <row r="22">
      <c r="A22" t="inlineStr">
        <is>
          <t>Adverbs</t>
        </is>
      </c>
      <c r="B22">
        <f>HYPERLINK("https://resources.allsetlearning.com/chinese/grammar/ASG626D3","Expressing 'feel free' with 'jinguan'")</f>
        <v/>
      </c>
      <c r="C22" t="inlineStr">
        <is>
          <t>尽管 + Verb</t>
        </is>
      </c>
      <c r="D22" t="inlineStr">
        <is>
          <t xml:space="preserve">有 什么 事 ，尽管 找 我 。
</t>
        </is>
      </c>
      <c r="E22" t="inlineStr">
        <is>
          <t xml:space="preserve">尽管 (jǐnguǎn) is an adverb which means "feel free to, " and can be used to encourage someone to not be shy about doing something.
</t>
        </is>
      </c>
    </row>
    <row r="23">
      <c r="A23" t="inlineStr">
        <is>
          <t>Adverbs</t>
        </is>
      </c>
      <c r="B23">
        <f>HYPERLINK("https://resources.allsetlearning.com/chinese/grammar/ASG0C825","Expressing 'have to' with budebu")</f>
        <v/>
      </c>
      <c r="C23" t="inlineStr">
        <is>
          <t>Subj. + 不得不 + Verb</t>
        </is>
      </c>
      <c r="D23" t="inlineStr">
        <is>
          <t xml:space="preserve">老板 很 讨厌 应酬，但是 她 不得不 去。
</t>
        </is>
      </c>
      <c r="E23" t="inlineStr">
        <is>
          <t xml:space="preserve">不得不 (bùdébù) has a stronger tone than 必须 (bìxū) meaning "someone cannot help but do something."
</t>
        </is>
      </c>
    </row>
    <row r="24">
      <c r="A24" t="inlineStr">
        <is>
          <t>Adverbs</t>
        </is>
      </c>
      <c r="B24">
        <f>HYPERLINK("https://resources.allsetlearning.com/chinese/grammar/ASGTVEHJ","Expressing 'in the end' with 'daodi'")</f>
        <v/>
      </c>
      <c r="C24" t="inlineStr">
        <is>
          <t>到底</t>
        </is>
      </c>
      <c r="D24" t="inlineStr">
        <is>
          <t xml:space="preserve">事情 到底 是 办 成 了 。
</t>
        </is>
      </c>
      <c r="E24" t="inlineStr">
        <is>
          <t xml:space="preserve">到底 (dàodǐ) literally means "to the bottom," and often is used where the speaker wants to get to the bottom of a problem or issue, emphasizing or questioning what the real reason for something is. 
</t>
        </is>
      </c>
    </row>
    <row r="25">
      <c r="A25" t="inlineStr">
        <is>
          <t>Adverbs</t>
        </is>
      </c>
      <c r="B25">
        <f>HYPERLINK("https://resources.allsetlearning.com/chinese/grammar/ASGDK0BR","Expressing 'in the end' with 'jiujing'")</f>
        <v/>
      </c>
      <c r="C25" t="inlineStr">
        <is>
          <t>究竟</t>
        </is>
      </c>
      <c r="D25" t="inlineStr">
        <is>
          <t xml:space="preserve">你 究竟 喜 不 喜欢 我？
</t>
        </is>
      </c>
      <c r="E25" t="inlineStr">
        <is>
          <t xml:space="preserve">When someone asks you "what on earth are you doing?," "究竟 (jiūjìng)" is used by the speaker to intensify the question. In this case, 究竟 is similar to 到底. 
</t>
        </is>
      </c>
    </row>
    <row r="26">
      <c r="A26" t="inlineStr">
        <is>
          <t>Adverbs</t>
        </is>
      </c>
      <c r="B26">
        <f>HYPERLINK("https://resources.allsetlearning.com/chinese/grammar/ASGZ8MJM","Expressing 'just' do it with 'gancui'")</f>
        <v/>
      </c>
      <c r="C26" t="inlineStr">
        <is>
          <t>Subj. + 干脆 + Verb</t>
        </is>
      </c>
      <c r="D26" t="inlineStr">
        <is>
          <t xml:space="preserve">家里什么都没有，干脆出去吃吧。
</t>
        </is>
      </c>
      <c r="E26" t="inlineStr">
        <is>
          <t xml:space="preserve">干脆 is an adverb meaning "you might as well" or "just," and is normally used by the speaker to propose a straightforward course of action within a difficult situation.
</t>
        </is>
      </c>
    </row>
    <row r="27">
      <c r="A27" t="inlineStr">
        <is>
          <t>Adverbs</t>
        </is>
      </c>
      <c r="B27">
        <f>HYPERLINK("https://resources.allsetlearning.com/chinese/grammar/ASGVA70K","Expressing 'nearly' with 'jihu'")</f>
        <v/>
      </c>
      <c r="C27" t="inlineStr">
        <is>
          <t>Subj. + 几乎 + Verb</t>
        </is>
      </c>
      <c r="D27" t="inlineStr">
        <is>
          <t xml:space="preserve">他 的 头发 几乎 全 白 了 。
</t>
        </is>
      </c>
      <c r="E27" t="inlineStr">
        <is>
          <t xml:space="preserve">几乎 (jīhū) means 'nearly', 'almost' or 'practically', and is used to emphasize that someone or something 'almost' meets a certain standard or is close to doing something. 
</t>
        </is>
      </c>
    </row>
    <row r="28">
      <c r="A28" t="inlineStr">
        <is>
          <t>Adverbs</t>
        </is>
      </c>
      <c r="B28">
        <f>HYPERLINK("https://resources.allsetlearning.com/chinese/grammar/ASG7R8US","Expressing 'never again' with 'zai ye bu'")</f>
        <v/>
      </c>
      <c r="C28" t="inlineStr">
        <is>
          <t>Subj. + 再也 + 不 + Verb-Obj. + 了</t>
        </is>
      </c>
      <c r="D28" t="inlineStr">
        <is>
          <t xml:space="preserve">我 再也 不 想 跟 你 说话 了 。
</t>
        </is>
      </c>
      <c r="E28" t="inlineStr">
        <is>
          <t xml:space="preserve">Sometimes you may do something or experience something that you never ever want to do again. How do we express that in Chinese? One of the ways is to use 再也不 (zàiyěbù)!
</t>
        </is>
      </c>
    </row>
    <row r="29">
      <c r="A29" t="inlineStr">
        <is>
          <t>Adverbs</t>
        </is>
      </c>
      <c r="B29">
        <f>HYPERLINK("https://resources.allsetlearning.com/chinese/grammar/ASG16EF6","Expressing 'once' with 'cengjing'")</f>
        <v/>
      </c>
      <c r="C29" t="inlineStr">
        <is>
          <t>Subj. + 曾经 + Verb + 过 (+ Obj.)</t>
        </is>
      </c>
      <c r="D29" t="inlineStr">
        <is>
          <t xml:space="preserve">他 说 他 曾经 做 过 很多 傻事 。
</t>
        </is>
      </c>
      <c r="E29" t="inlineStr">
        <is>
          <t xml:space="preserve">曾经 (céngjīng) is an adverb, and as such comes before verb phrases in a sentence. It adds the sense of "once" having happened (not the "one time" meaning of "once"), sometimes translated as "ever." It frequently pairs with 过.
</t>
        </is>
      </c>
    </row>
    <row r="30">
      <c r="A30" t="inlineStr">
        <is>
          <t>Adverbs</t>
        </is>
      </c>
      <c r="B30">
        <f>HYPERLINK("https://resources.allsetlearning.com/chinese/grammar/ASG6F157","Expressing 'originally' with 'benlai'")</f>
        <v/>
      </c>
      <c r="C30" t="inlineStr">
        <is>
          <t>本来⋯⋯</t>
        </is>
      </c>
      <c r="D30" t="inlineStr">
        <is>
          <t xml:space="preserve">搬家 本来 就 很 麻烦。
</t>
        </is>
      </c>
      <c r="E30" t="inlineStr">
        <is>
          <t xml:space="preserve">There are a number of ways to express "originally" in Chinese, and 本来 (běnlái) is one of the ones first learned, partly because its two characters are so simple. 
</t>
        </is>
      </c>
    </row>
    <row r="31">
      <c r="A31" t="inlineStr">
        <is>
          <t>Adverbs</t>
        </is>
      </c>
      <c r="B31">
        <f>HYPERLINK("https://resources.allsetlearning.com/chinese/grammar/ASGP6LVA","Expressing 'over and over again' with 'zaisan'")</f>
        <v/>
      </c>
      <c r="C31" t="inlineStr">
        <is>
          <t>再三 + Verb</t>
        </is>
      </c>
      <c r="D31" t="inlineStr">
        <is>
          <t xml:space="preserve">妈妈 再三 叮嘱 我 ， 要 注意 安全 。
</t>
        </is>
      </c>
      <c r="E31" t="inlineStr">
        <is>
          <t xml:space="preserve">再三 (zàisān) or means "repeatedly" or "time and again" in a formal way, and is usually placed before a two-syllable verb. 
</t>
        </is>
      </c>
    </row>
    <row r="32">
      <c r="A32" t="inlineStr">
        <is>
          <t>Adverbs</t>
        </is>
      </c>
      <c r="B32">
        <f>HYPERLINK("https://resources.allsetlearning.com/chinese/grammar/ASG8OLAE","Expressing 'simply' with 'jianzhi'")</f>
        <v/>
      </c>
      <c r="C32" t="inlineStr">
        <is>
          <t>简直⋯⋯</t>
        </is>
      </c>
      <c r="D32" t="inlineStr">
        <is>
          <t xml:space="preserve">她 简直 要 哭 出来 了 。
</t>
        </is>
      </c>
      <c r="E32" t="inlineStr">
        <is>
          <t xml:space="preserve">简直 (jiǎnzhí) is similar to "simply" or "completely" in English, and can be used to modify adjectives or verbs, adding a tone of amazement on the part of the speaker. 
</t>
        </is>
      </c>
    </row>
    <row r="33">
      <c r="A33" t="inlineStr">
        <is>
          <t>Adverbs</t>
        </is>
      </c>
      <c r="B33">
        <f>HYPERLINK("https://resources.allsetlearning.com/chinese/grammar/ASGACMNQ","Expressing 'since the beginning' with 'yixiang'")</f>
        <v/>
      </c>
      <c r="C33" t="inlineStr">
        <is>
          <t>一向 + Verb</t>
        </is>
      </c>
      <c r="D33" t="inlineStr">
        <is>
          <t xml:space="preserve">他 做 事情 一向 踏实 。
</t>
        </is>
      </c>
      <c r="E33" t="inlineStr">
        <is>
          <t xml:space="preserve">一向 (yī xiàng) is generally used to express a habit, attitude, or ‘set way of things' has continued for a long period of time until the present.
</t>
        </is>
      </c>
    </row>
    <row r="34">
      <c r="A34" t="inlineStr">
        <is>
          <t>Adverbs</t>
        </is>
      </c>
      <c r="B34">
        <f>HYPERLINK("https://resources.allsetlearning.com/chinese/grammar/ASGIVGZO","Expressing 'to make certain' with 'qianwan'")</f>
        <v/>
      </c>
      <c r="C34" t="inlineStr">
        <is>
          <t>千万 + Verb/Verb Phrase</t>
        </is>
      </c>
      <c r="D34" t="inlineStr">
        <is>
          <t xml:space="preserve">千万 别 泄露 出 去。
</t>
        </is>
      </c>
      <c r="E34" t="inlineStr">
        <is>
          <t xml:space="preserve">千万 (qiān wàn) on the surface seems to just mean "thousand ten thousand," but it actually means "to make certain." It is used when you want to command someone or remind someone to do something (like: "don't forget to clean your room!") It really adds a kick to your sentence!
</t>
        </is>
      </c>
    </row>
    <row r="35">
      <c r="A35" t="inlineStr">
        <is>
          <t>Adverbs</t>
        </is>
      </c>
      <c r="B35">
        <f>HYPERLINK("https://resources.allsetlearning.com/chinese/grammar/ASGTIMTS","Expressing wasted efforts with 'bai'")</f>
        <v/>
      </c>
      <c r="C35" t="inlineStr">
        <is>
          <t>白 + Verb</t>
        </is>
      </c>
      <c r="D35" t="inlineStr">
        <is>
          <t xml:space="preserve">白 花 了 一 百 块 钱，这 件 衣服 不 能 穿。
</t>
        </is>
      </c>
      <c r="E35" t="inlineStr">
        <is>
          <t xml:space="preserve">
白 (bái) doesn't only mean "white." When added before a verb it means to do that verb "in vain" or "with no effect." In a certain way, you can think of 白 as not being just "white" but also "blank," like when you do something for a long time without thinking, and you're just going through the motions. It's like doing something with a "blank" mind.
</t>
        </is>
      </c>
    </row>
    <row r="36">
      <c r="A36" t="inlineStr">
        <is>
          <t>Adverbs</t>
        </is>
      </c>
      <c r="B36">
        <f>HYPERLINK("https://resources.allsetlearning.com/chinese/grammar/ASG5334C","Expressing 'while you're at it' with 'shunbian'")</f>
        <v/>
      </c>
      <c r="C36" t="inlineStr">
        <is>
          <t>Subj. ＋Verb Phrase 1，顺便 + Verb Phrase 2</t>
        </is>
      </c>
      <c r="D36" t="inlineStr">
        <is>
          <t xml:space="preserve">你 出去 的 时候顺便 帮 我 买 杯 咖啡。
</t>
        </is>
      </c>
      <c r="E36" t="inlineStr">
        <is>
          <t xml:space="preserve">Although sometimes translated as "in passing" or even "conveniently," the most common way that the idea of adverb 顺便 (shùnbiàn) is expressed in English is "while you're at it" (or "while I'm at it," etc.). It's the idea of doing something at a convenient and logical time to save effort. Now you just have to get used to expressing this concept as an adverb.
</t>
        </is>
      </c>
    </row>
    <row r="37">
      <c r="A37" t="inlineStr">
        <is>
          <t>Adverbs</t>
        </is>
      </c>
      <c r="B37">
        <f>HYPERLINK("https://resources.allsetlearning.com/chinese/grammar/ASGMCP9V","Rhetorical questions with 'nandao'")</f>
        <v/>
      </c>
      <c r="C37" t="inlineStr">
        <is>
          <t>难道⋯⋯？</t>
        </is>
      </c>
      <c r="D37" t="inlineStr">
        <is>
          <t xml:space="preserve">这 都 是 你 引起 的 ， 难道 你 就 不 内疚 ？
</t>
        </is>
      </c>
      <c r="E37" t="inlineStr">
        <is>
          <t xml:space="preserve">Rhetorical questions use the form of a question to emphasize a point, and, as such, the question does not require an answer. A typical English rhetorical question might be: "you're not saying you actually believe him, are you?" or "just how stupid are you?" In Chinese, 难道 (nándào) is used as a marker to form this kind of question. 
</t>
        </is>
      </c>
    </row>
    <row r="38">
      <c r="A38" t="inlineStr">
        <is>
          <t>Adverbs</t>
        </is>
      </c>
      <c r="B38">
        <f>HYPERLINK("https://resources.allsetlearning.com/chinese/grammar/ASGQAN74","The opposite of 'chabuduo' is 'cha hen duo'")</f>
        <v/>
      </c>
      <c r="C38" t="inlineStr">
        <is>
          <t>Subj. + 差很多</t>
        </is>
      </c>
      <c r="D38" t="inlineStr">
        <is>
          <t xml:space="preserve">中国 文化 和 西方 文化 差 很 多 。
</t>
        </is>
      </c>
      <c r="E38" t="inlineStr">
        <is>
          <t xml:space="preserve">You might be used to thinking of 差不多 (chàbùduō) as a single word, and that's totally OK. But if you want to negate the whole idea of rough equivalency, then you need to think of it as a phrase and use 差很多 (chà hěn duō). Not surprisingly, it's a little less versatile than 差不多 (chàbùduō).
</t>
        </is>
      </c>
    </row>
    <row r="39">
      <c r="A39" t="inlineStr">
        <is>
          <t>Auxiliary Words</t>
        </is>
      </c>
      <c r="B39">
        <f>HYPERLINK("https://resources.allsetlearning.com/chinese/grammar/ASGGPG97","Listing things with 'a'")</f>
        <v/>
      </c>
      <c r="C39" t="inlineStr">
        <is>
          <t>⋯⋯啊，⋯⋯啊</t>
        </is>
      </c>
      <c r="D39" t="inlineStr">
        <is>
          <t xml:space="preserve">我们 店里 有 水饺 啊，盖浇饭 啊 ⋯⋯
</t>
        </is>
      </c>
      <c r="E39" t="inlineStr">
        <is>
          <t xml:space="preserve">When listing nouns belonging to a certain category, 啊 (a) can be added to the end of each noun to give an informal feeling a bit like saying "you know, that kind of thing" after a list of things. 
</t>
        </is>
      </c>
    </row>
    <row r="40">
      <c r="A40" t="inlineStr">
        <is>
          <t>Conjunctions</t>
        </is>
      </c>
      <c r="B40">
        <f>HYPERLINK("https://resources.allsetlearning.com/chinese/grammar/ASG4FB55","Expressing 'and then' with 'yushi'")</f>
        <v/>
      </c>
      <c r="C40" t="inlineStr">
        <is>
          <t>⋯⋯ ，于是 ⋯⋯</t>
        </is>
      </c>
      <c r="D40" t="inlineStr">
        <is>
          <t xml:space="preserve">他 实在 太 懒 了 ，于是 老板 把 他 辞 了 。
</t>
        </is>
      </c>
      <c r="E40" t="inlineStr">
        <is>
          <t xml:space="preserve">于是 is a conjunction used to express a continuation between two events. The second event is the direct result of the first event.  
</t>
        </is>
      </c>
    </row>
    <row r="41">
      <c r="A41" t="inlineStr">
        <is>
          <t>Conjunctions</t>
        </is>
      </c>
      <c r="B41">
        <f>HYPERLINK("https://resources.allsetlearning.com/chinese/grammar/ASGXN52R","Expressing 'and' with 'he' (advanced)")</f>
        <v/>
      </c>
      <c r="C41" t="inlineStr">
        <is>
          <t>Verb 1 + 和 + Verb 2</t>
        </is>
      </c>
      <c r="D41" t="inlineStr">
        <is>
          <t xml:space="preserve">政府 每年 都 会 维护 和 修理 这些 建筑 。
</t>
        </is>
      </c>
      <c r="E41" t="inlineStr">
        <is>
          <t xml:space="preserve">You probably learned early on that 和 (hé) is used as an "and" word to connect nouns and noun phrases,  but not sentences or clauses. This rule is fine for a while but eventually you will begin encountering what appears to be non-nouns linked by 和. This article addresses how you may see 和 used in other ways.
</t>
        </is>
      </c>
    </row>
    <row r="42">
      <c r="A42" t="inlineStr">
        <is>
          <t>Conjunctions</t>
        </is>
      </c>
      <c r="B42">
        <f>HYPERLINK("https://resources.allsetlearning.com/chinese/grammar/ASG2KQZI","Expressing 'in addition' with 'lingwai'")</f>
        <v/>
      </c>
      <c r="C42" t="inlineStr">
        <is>
          <t>⋯⋯ ，另外 ，⋯⋯</t>
        </is>
      </c>
      <c r="D42" t="inlineStr">
        <is>
          <t xml:space="preserve">希望 你 不要 再 迟到 了。另外，你 应该 穿 得 正式 一点 。
</t>
        </is>
      </c>
      <c r="E42" t="inlineStr">
        <is>
          <t xml:space="preserve">另外 (lìngwài) can be used to express "in addition" or "besides," and is often followed by 还 (hái) or 也 (yě).
</t>
        </is>
      </c>
    </row>
    <row r="43">
      <c r="A43" t="inlineStr">
        <is>
          <t>Conjunctions</t>
        </is>
      </c>
      <c r="B43">
        <f>HYPERLINK("https://resources.allsetlearning.com/chinese/grammar/ASGMX0ZS","Using 'er' to explain contrasting ideas")</f>
        <v/>
      </c>
      <c r="C43" t="inlineStr">
        <is>
          <t>Sentence 1， + 而 + Sentence 2</t>
        </is>
      </c>
      <c r="D43" t="inlineStr">
        <is>
          <t xml:space="preserve">以后 后悔 的 人 不 是 我，而 是 你 自己。
</t>
        </is>
      </c>
      <c r="E43" t="inlineStr">
        <is>
          <t xml:space="preserve">The conjunction 而 (ér) is used to connect two sentences that are related to each other, and is also frequently used to emphasize contrast between two parts of the sentence. In this manner, it can be seen as a word meaning "but rather." 而 is often used in a more formal or literary sense, but is also common in everyday speech.
</t>
        </is>
      </c>
    </row>
    <row r="44">
      <c r="A44" t="inlineStr">
        <is>
          <t>Nouns</t>
        </is>
      </c>
      <c r="B44">
        <f>HYPERLINK("https://resources.allsetlearning.com/chinese/grammar/ASG84D65","Comparing 'bici' and 'duifang'")</f>
        <v/>
      </c>
      <c r="C44" t="inlineStr">
        <is>
          <t>彼此 + Verb</t>
        </is>
      </c>
      <c r="D44" t="inlineStr">
        <is>
          <t xml:space="preserve">太 吵 了，我们 都 听不到 对方 在 说 什么。
</t>
        </is>
      </c>
      <c r="E44" t="inlineStr">
        <is>
          <t xml:space="preserve">词性相同：彼此(bǐcǐ)和对方(duìfāng)都是人称代词。对方(duìfāng)指的是与行为主体相对的一方，也可以说“另一方”。
</t>
        </is>
      </c>
    </row>
    <row r="45">
      <c r="A45" t="inlineStr">
        <is>
          <t>Nouns</t>
        </is>
      </c>
      <c r="B45">
        <f>HYPERLINK("https://resources.allsetlearning.com/chinese/grammar/ASGS4DBY","Expressing 'among' with 'dangzhong'")</f>
        <v/>
      </c>
      <c r="C45" t="inlineStr">
        <is>
          <t>当中</t>
        </is>
      </c>
      <c r="D45" t="inlineStr">
        <is>
          <t xml:space="preserve">他们 当中 有 温州 人 ， 有 宁波 人 。
</t>
        </is>
      </c>
      <c r="E45" t="inlineStr">
        <is>
          <t xml:space="preserve">当中（dāngzhōng） means "among," or more literally "in the middle of." In English this is a bit like "of," where you would say, "of all of my friends, you are the most loyal." Also, 当中 can be used to express being in the middle of an activity or process that is fairly formal in nature e.g being in the middle of negotiating rather than being in the middle of talking on the phone.
</t>
        </is>
      </c>
    </row>
    <row r="46">
      <c r="A46" t="inlineStr">
        <is>
          <t>Nouns</t>
        </is>
      </c>
      <c r="B46">
        <f>HYPERLINK("https://resources.allsetlearning.com/chinese/grammar/ASGF205D","Expressing 'each other' with 'bici'")</f>
        <v/>
      </c>
      <c r="C46" t="inlineStr">
        <is>
          <t>彼此 + Verb</t>
        </is>
      </c>
      <c r="D46" t="inlineStr">
        <is>
          <t xml:space="preserve">太 吵 了，我们 都 听不到 对方 在 说 什么。
</t>
        </is>
      </c>
      <c r="E46" t="inlineStr">
        <is>
          <t xml:space="preserve">彼此，人称代词。彼(bǐ)是“那"，此(cǐ)是“这”，彼此(bǐcǐ)的意思是“那个和这个”或者“你和我”。
</t>
        </is>
      </c>
    </row>
    <row r="47">
      <c r="A47" t="inlineStr">
        <is>
          <t>Nouns</t>
        </is>
      </c>
      <c r="B47">
        <f>HYPERLINK("https://resources.allsetlearning.com/chinese/grammar/ASGD1LNT","Expressing 'within (it/them)' with 'qizhong'")</f>
        <v/>
      </c>
      <c r="C47" t="inlineStr">
        <is>
          <t>其中</t>
        </is>
      </c>
      <c r="D47" t="inlineStr">
        <is>
          <t xml:space="preserve">有 五 个 人 报名 了 ， 其中 两 个 是 女生 。
</t>
        </is>
      </c>
      <c r="E47" t="inlineStr">
        <is>
          <t xml:space="preserve">In classical Chinese, 其 means 那个, 那, or 那些, and refers to people or things previously mentioned in the sentence. It stands to reason therefore, that  其中 (qízhōng）means "among the aforementioned" or 那里面, and denotes that something belongs to, is or is part of a bigger group. This is a little like "of which" in English, where you can say, "I have 3 ties, of which 2 are silk." 
</t>
        </is>
      </c>
    </row>
    <row r="48">
      <c r="A48" t="inlineStr">
        <is>
          <t>Nouns</t>
        </is>
      </c>
      <c r="B48">
        <f>HYPERLINK("https://resources.allsetlearning.com/chinese/grammar/ASGNPO4V","Name-calling with 'zhege'")</f>
        <v/>
      </c>
      <c r="C48" t="inlineStr">
        <is>
          <t>Noun + 这个 + Category</t>
        </is>
      </c>
      <c r="D48" t="inlineStr">
        <is>
          <t xml:space="preserve">你 这个 坏蛋，就 没 做 过 一 件 好 事。
</t>
        </is>
      </c>
      <c r="E48" t="inlineStr">
        <is>
          <t xml:space="preserve">这个 (zhège) can be used by the speaker to emphasize how one regards something or someone. Using 这个 has a stronger effect than if one were to label something without using 这个 e.g "中国， 这个国家"  has a stronger impact than merely saying "中国是一个国家."
</t>
        </is>
      </c>
    </row>
    <row r="49">
      <c r="A49" t="inlineStr">
        <is>
          <t>Particles</t>
        </is>
      </c>
      <c r="B49">
        <f>HYPERLINK("https://resources.allsetlearning.com/chinese/grammar/ASG4K5WH","Advanced 'le' after an object")</f>
        <v/>
      </c>
      <c r="C49" t="inlineStr">
        <is>
          <t>Verb + Obj. + 了</t>
        </is>
      </c>
      <c r="D49" t="inlineStr">
        <is>
          <t xml:space="preserve">我 吃 了 早饭 。
</t>
        </is>
      </c>
      <c r="E49" t="inlineStr">
        <is>
          <t xml:space="preserve">You may have learned that 了 (le) follows immediately after a verb to indicate completion (AKA 了1), and comes at the end of a sentence when it indicates a "change of state" (AKA 了2). But what's the explanation for how it frequently follows not the verb, but the object after the verb? That's what this grammar point is about: bringing a bit more depth to your understanding of expressing completion with "le".
</t>
        </is>
      </c>
    </row>
    <row r="50">
      <c r="A50" t="inlineStr">
        <is>
          <t>Particles</t>
        </is>
      </c>
      <c r="B50">
        <f>HYPERLINK("https://resources.allsetlearning.com/chinese/grammar/ASGB33AE","Marking a topic with 'ma'")</f>
        <v/>
      </c>
      <c r="C50" t="inlineStr">
        <is>
          <t>Statement + 嘛</t>
        </is>
      </c>
      <c r="D50" t="inlineStr">
        <is>
          <t xml:space="preserve">大家 有 话 就 说 嘛 。
</t>
        </is>
      </c>
      <c r="E50" t="inlineStr">
        <is>
          <t xml:space="preserve">嘛 (ma) can be used for topic marking. It basically allows the speaker to state the topic, then gather his thoughts before making a comment on it. In this pattern, the following comment may or may not be one the speaker feels is obvious.
</t>
        </is>
      </c>
    </row>
    <row r="51">
      <c r="A51" t="inlineStr">
        <is>
          <t>Particles</t>
        </is>
      </c>
      <c r="B51">
        <f>HYPERLINK("https://resources.allsetlearning.com/chinese/grammar/ASGW7YXP","Softening the tone of questions with 'ne'")</f>
        <v/>
      </c>
      <c r="C51" t="inlineStr">
        <is>
          <t>⋯⋯呢？</t>
        </is>
      </c>
      <c r="D51" t="inlineStr">
        <is>
          <t xml:space="preserve">他 人 在 哪 呢 ？
</t>
        </is>
      </c>
      <c r="E51" t="inlineStr">
        <is>
          <t xml:space="preserve">We have seen before that 吧 can be used to soften the tone of statements,  or make commands feel more like suggestions. 呢 works in same way, but it is used to make questions more indirect and uncertain in tone. 
</t>
        </is>
      </c>
    </row>
    <row r="52">
      <c r="A52" t="inlineStr">
        <is>
          <t>Particles</t>
        </is>
      </c>
      <c r="B52">
        <f>HYPERLINK("https://resources.allsetlearning.com/chinese/grammar/ASGY2D79","Taiwanese 'you'")</f>
        <v/>
      </c>
      <c r="C52" t="inlineStr">
        <is>
          <t>有 + Verb + 过</t>
        </is>
      </c>
      <c r="D52" t="inlineStr">
        <is>
          <t xml:space="preserve">我 有 去 过 中国。
</t>
        </is>
      </c>
      <c r="E52" t="inlineStr">
        <is>
          <t xml:space="preserve">Taiwanese Mandarin differs slightly from Mainland Mandarin. A characteristic of Taiwanese Mandarin is the usage of 有.
</t>
        </is>
      </c>
    </row>
    <row r="53">
      <c r="A53" t="inlineStr">
        <is>
          <t>Prepositional Phrase</t>
        </is>
      </c>
      <c r="B53">
        <f>HYPERLINK("https://resources.allsetlearning.com/chinese/grammar/ASG7AE5C","Defining scope")</f>
        <v/>
      </c>
      <c r="C53" t="inlineStr">
        <is>
          <t>级别 / 次序 / 数目 + 以上 / 以下</t>
        </is>
      </c>
      <c r="D53" t="inlineStr">
        <is>
          <t xml:space="preserve">十 岁 以下 的 孩子 不用 买 票 。
</t>
        </is>
      </c>
      <c r="E53" t="inlineStr">
        <is>
          <t xml:space="preserve">两个都是方位词。
1）表示级别、次序、数目等在某一点之上或之下。
2）指代前面说过的或下面要说的话，偏书面语。
</t>
        </is>
      </c>
    </row>
    <row r="54">
      <c r="A54" t="inlineStr">
        <is>
          <t>Prepositions</t>
        </is>
      </c>
      <c r="B54">
        <f>HYPERLINK("https://resources.allsetlearning.com/chinese/grammar/ASGHVFRA","Expressing 'along with…' with 'suizhe'")</f>
        <v/>
      </c>
      <c r="C54" t="inlineStr">
        <is>
          <t>随着 A + 的 + Verb， Subj. + Predicate</t>
        </is>
      </c>
      <c r="D54" t="inlineStr">
        <is>
          <t xml:space="preserve">随着 经济 的 发展，人们 的 生活 越 来 越 好。
</t>
        </is>
      </c>
      <c r="E54" t="inlineStr">
        <is>
          <t xml:space="preserve">随着 (suízhe) means "along with," "following," or, more formally, "in the wake of."
</t>
        </is>
      </c>
    </row>
    <row r="55">
      <c r="A55" t="inlineStr">
        <is>
          <t>Prepositions</t>
        </is>
      </c>
      <c r="B55">
        <f>HYPERLINK("https://resources.allsetlearning.com/chinese/grammar/ASGLI7GW","Expressing 'ever since' with 'zicong'")</f>
        <v/>
      </c>
      <c r="C55" t="inlineStr">
        <is>
          <t>(自)从⋯⋯</t>
        </is>
      </c>
      <c r="D55" t="inlineStr">
        <is>
          <t xml:space="preserve">自从 来 了 上海 ， 他 就 习惯 了 繁忙 的 生活 。
</t>
        </is>
      </c>
      <c r="E55" t="inlineStr">
        <is>
          <t xml:space="preserve">自从 means "ever since" in English, and is used to express the starting point of an action in the past. It can be followed by phrases using the markers 起 and 以后.
</t>
        </is>
      </c>
    </row>
    <row r="56">
      <c r="A56" t="inlineStr">
        <is>
          <t>Prepositions</t>
        </is>
      </c>
      <c r="B56">
        <f>HYPERLINK("https://resources.allsetlearning.com/chinese/grammar/ASGD2A08","Expressing 'for…' with 'eryan'")</f>
        <v/>
      </c>
      <c r="C56" t="inlineStr">
        <is>
          <t>对 + Party + 而言 ，⋯⋯</t>
        </is>
      </c>
      <c r="D56" t="inlineStr">
        <is>
          <t xml:space="preserve">对 消费者 而言 ，促销 活动 很 有 吸引力 。
</t>
        </is>
      </c>
      <c r="E56" t="inlineStr">
        <is>
          <t xml:space="preserve">对⋯⋯而言 (duì...ér yán) means "from the point of view of" and is more formal than 对⋯⋯来说.
</t>
        </is>
      </c>
    </row>
    <row r="57">
      <c r="A57" t="inlineStr">
        <is>
          <t>Prepositions</t>
        </is>
      </c>
      <c r="B57">
        <f>HYPERLINK("https://resources.allsetlearning.com/chinese/grammar/ASG50341","Expressing 'including' with 'zainei'")</f>
        <v/>
      </c>
      <c r="C57" t="inlineStr">
        <is>
          <t>(包括)⋯⋯ 在内 ，⋯⋯</t>
        </is>
      </c>
      <c r="D57" t="inlineStr">
        <is>
          <t xml:space="preserve">水 电 费 在内 ，我 每 个 月 的 房租 三千 五 。
</t>
        </is>
      </c>
      <c r="E57" t="inlineStr">
        <is>
          <t xml:space="preserve">The word 在内 can be used as a preposition phrase, meaning including." In addition, the verb 包括 can often be used with 在内 at the beginning of a sentence, equivalent to the English "including".
</t>
        </is>
      </c>
    </row>
    <row r="58">
      <c r="A58" t="inlineStr">
        <is>
          <t>Prepositions</t>
        </is>
      </c>
      <c r="B58">
        <f>HYPERLINK("https://resources.allsetlearning.com/chinese/grammar/ASGGB3IV","Expressing 'on the basis of' with 'ping'")</f>
        <v/>
      </c>
      <c r="C58" t="inlineStr">
        <is>
          <t>凭⋯⋯</t>
        </is>
      </c>
      <c r="D58" t="inlineStr">
        <is>
          <t xml:space="preserve">他 凭 自己 的 努力 成功 。
</t>
        </is>
      </c>
      <c r="E58" t="inlineStr">
        <is>
          <t xml:space="preserve">
凭 is a  preposition that means "on the basis of" or "by virtue of." Usually the subject of a sentence with 凭 is a person.  
</t>
        </is>
      </c>
    </row>
    <row r="59">
      <c r="A59" t="inlineStr">
        <is>
          <t>Prepositions</t>
        </is>
      </c>
      <c r="B59">
        <f>HYPERLINK("https://resources.allsetlearning.com/chinese/grammar/ASGEZ2HN","Expressing passive voice with 'gei'")</f>
        <v/>
      </c>
      <c r="C59" t="inlineStr">
        <is>
          <t>受事主语 + 给 + 施事者 + Verb Phrase；受事主语 + 被 + 施事者 + 给 + Verb Phrase</t>
        </is>
      </c>
      <c r="D59" t="inlineStr">
        <is>
          <t xml:space="preserve">事情 给 解决 了 吗？
</t>
        </is>
      </c>
      <c r="E59" t="inlineStr">
        <is>
          <t xml:space="preserve">"给" can be used in the passive voice. It can either directly replace "被" or be used with "被." Compared with "被," "给" is more colloquial.
</t>
        </is>
      </c>
    </row>
    <row r="60">
      <c r="A60" t="inlineStr">
        <is>
          <t>Prepositions</t>
        </is>
      </c>
      <c r="B60">
        <f>HYPERLINK("https://resources.allsetlearning.com/chinese/grammar/ASGZRKTG","Expressing 'with regards to' with 'zhiyu'")</f>
        <v/>
      </c>
      <c r="C60" t="inlineStr">
        <is>
          <t>至于</t>
        </is>
      </c>
      <c r="D60" t="inlineStr">
        <is>
          <t xml:space="preserve">你 先 看 产品 。 至于 价格 ， 我们 再 商量 。
</t>
        </is>
      </c>
      <c r="E60" t="inlineStr">
        <is>
          <t xml:space="preserve">至于 (zhìyú) "with regards to" or "as to" is used when the speaker want to comment on a topic related to the previously discussed one.
</t>
        </is>
      </c>
    </row>
    <row r="61">
      <c r="A61" t="inlineStr">
        <is>
          <t>Prepositions</t>
        </is>
      </c>
      <c r="B61">
        <f>HYPERLINK("https://resources.allsetlearning.com/chinese/grammar/ASG8RW47","Limiting scope with 'jiu'")</f>
        <v/>
      </c>
      <c r="C61" t="inlineStr">
        <is>
          <t>就⋯⋯ (来说 / 而言)</t>
        </is>
      </c>
      <c r="D61" t="inlineStr">
        <is>
          <t xml:space="preserve">就 我 而言 ， 兴趣 最 重要 。
</t>
        </is>
      </c>
      <c r="E61" t="inlineStr">
        <is>
          <t xml:space="preserve">"Limiting scope" means saying, "what I'm about to say applies to just this. You proceed the "this" with 就 (jiù) in this pattern.
</t>
        </is>
      </c>
    </row>
    <row r="62">
      <c r="A62" t="inlineStr">
        <is>
          <t>Prepositions</t>
        </is>
      </c>
      <c r="B62">
        <f>HYPERLINK("https://resources.allsetlearning.com/chinese/grammar/ASGI9PNV","Opportune timing with 'chen'")</f>
        <v/>
      </c>
      <c r="C62" t="inlineStr">
        <is>
          <t>趁⋯⋯</t>
        </is>
      </c>
      <c r="D62" t="inlineStr">
        <is>
          <t xml:space="preserve">趁 老板 不 在，我们 出去 吃饭 吧。
</t>
        </is>
      </c>
      <c r="E62" t="inlineStr">
        <is>
          <t xml:space="preserve">趁 (chèn) is a preposition that means to 'take advantage of' an opportunity or favorable time to do something. It is normally followed by an adjective or a short phrase explaining the situation that the person is seeking to take advantage of.
</t>
        </is>
      </c>
    </row>
    <row r="63">
      <c r="A63" t="inlineStr">
        <is>
          <t>Sentence Patterns</t>
        </is>
      </c>
      <c r="B63">
        <f>HYPERLINK("https://resources.allsetlearning.com/chinese/grammar/ASGUQUPG","Emphasizing a negation with 'bing'")</f>
        <v/>
      </c>
      <c r="C63" t="inlineStr">
        <is>
          <t>Subj. + 并 + 不 + Verb / Adj.</t>
        </is>
      </c>
      <c r="D63" t="inlineStr">
        <is>
          <t xml:space="preserve">当 金融 分析 人员 并 不是 我 的 梦想。
</t>
        </is>
      </c>
      <c r="E63" t="inlineStr">
        <is>
          <t xml:space="preserve">One of the many uses of 并 (bìng) is to add emphasis to a sentence that uses 不 or 没. Because you're emphasizing a negation, 并 is often used when expressing disagreement, or pointing out a flaw in someone's argument. While the word 并 is not inherently combative, it can certainly be used that way.
</t>
        </is>
      </c>
    </row>
    <row r="64">
      <c r="A64" t="inlineStr">
        <is>
          <t>Sentence Patterns</t>
        </is>
      </c>
      <c r="B64">
        <f>HYPERLINK("https://resources.allsetlearning.com/chinese/grammar/ASG8F7D4","Expressing 'if it were not for' with 'yaobushi'")</f>
        <v/>
      </c>
      <c r="C64" t="inlineStr">
        <is>
          <t>要不是 ⋯⋯ ( 的话 )，⋯⋯</t>
        </is>
      </c>
      <c r="D64" t="inlineStr">
        <is>
          <t xml:space="preserve">要不是 你们 迟到 的话，我们 早就 到 了。
</t>
        </is>
      </c>
      <c r="E64" t="inlineStr">
        <is>
          <t xml:space="preserve">要不是 (yàobushì) is almost the same as "如果不是⋯⋯ "， and it may followed by "的话," meaning "if it were not for" or "without."
</t>
        </is>
      </c>
    </row>
    <row r="65">
      <c r="A65" t="inlineStr">
        <is>
          <t>Sentence Patterns</t>
        </is>
      </c>
      <c r="B65">
        <f>HYPERLINK("https://resources.allsetlearning.com/chinese/grammar/ASG44TBS","Expressing 'thanks to' with 'duokui'")</f>
        <v/>
      </c>
      <c r="C65" t="inlineStr">
        <is>
          <t>Good Outcome ，多亏 (了) + Lucky Incident</t>
        </is>
      </c>
      <c r="D65" t="inlineStr">
        <is>
          <t xml:space="preserve">我 没 迟到 ，多亏了 你 开车 送 我 。
</t>
        </is>
      </c>
      <c r="E65" t="inlineStr">
        <is>
          <t xml:space="preserve">多亏(duōkuī) can be translated as "thanks to" and is used to express that, due to somebody's help, a negative result has been averted. 了 is often placed after it as it's about something in the past. Note that 多亏(duōkuī) can be placed in the beginning or the middle.
</t>
        </is>
      </c>
    </row>
    <row r="66">
      <c r="A66" t="inlineStr">
        <is>
          <t>Sentence Patterns</t>
        </is>
      </c>
      <c r="B66">
        <f>HYPERLINK("https://resources.allsetlearning.com/chinese/grammar/ASG6TB4J","Expressing 'that's all' with 'eryi'")</f>
        <v/>
      </c>
      <c r="C66" t="inlineStr">
        <is>
          <t>Subj. + (仅仅) + 是 + Obj. + 而已</t>
        </is>
      </c>
      <c r="D66" t="inlineStr">
        <is>
          <t xml:space="preserve">他 只 是 开 个 玩笑 而已，不 要 当 真。
</t>
        </is>
      </c>
      <c r="E66" t="inlineStr">
        <is>
          <t xml:space="preserve">而已 expresses that something is merely what it is. It is like saying "it's only a test, that's all." 而已 is put at the end of the sentence to emphasis that something is just what it is.
</t>
        </is>
      </c>
    </row>
    <row r="67">
      <c r="A67" t="inlineStr">
        <is>
          <t>Sentence Patterns</t>
        </is>
      </c>
      <c r="B67">
        <f>HYPERLINK("https://resources.allsetlearning.com/chinese/grammar/ASG68DA5","Using 'jiang' as a formal 'ba'")</f>
        <v/>
      </c>
      <c r="C67" t="inlineStr">
        <is>
          <t>Subj. + 将 + Obj. + Verb Phrase</t>
        </is>
      </c>
      <c r="D67" t="inlineStr">
        <is>
          <t xml:space="preserve">学校 将 那些 经常 逃学 的 学生 都 开除 了 。
</t>
        </is>
      </c>
      <c r="E67" t="inlineStr">
        <is>
          <t xml:space="preserve">The 将 (jiāng) sentence is a useful structure for focusing on the result or influence of an action. It's a formal way of saying 把 and generally used in formal contexts.
</t>
        </is>
      </c>
    </row>
    <row r="68">
      <c r="A68" t="inlineStr">
        <is>
          <t>Verbs</t>
        </is>
      </c>
      <c r="B68">
        <f>HYPERLINK("https://resources.allsetlearning.com/chinese/grammar/ASGN3IGH","Challenging a verb with 'shenme'")</f>
        <v/>
      </c>
      <c r="C68" t="inlineStr">
        <is>
          <t>Verb + 什么 + Obj.</t>
        </is>
      </c>
      <c r="D68" t="inlineStr">
        <is>
          <t xml:space="preserve">没有 钱 看 什么 电影。
</t>
        </is>
      </c>
      <c r="E68" t="inlineStr">
        <is>
          <t xml:space="preserve">Adding 什么 (shénme) to the end of a verb can be used to change a sentence into a rhetorical question. This usage is often used with separable verbs.
</t>
        </is>
      </c>
    </row>
    <row r="69">
      <c r="A69" t="inlineStr">
        <is>
          <t>Verbs</t>
        </is>
      </c>
      <c r="B69">
        <f>HYPERLINK("https://resources.allsetlearning.com/chinese/grammar/ASG1MD4N","Comparing specifically with 'xiang'")</f>
        <v/>
      </c>
      <c r="C69" t="inlineStr">
        <is>
          <t>Noun 1 + 像 + Noun 2 + (那么⋯⋯)</t>
        </is>
      </c>
      <c r="D69" t="inlineStr">
        <is>
          <t xml:space="preserve">你 怎么 像 我 妈 一样 啰嗦！
</t>
        </is>
      </c>
      <c r="E69" t="inlineStr">
        <is>
          <t xml:space="preserve">像  (xiàng) is used to compare a specific characteristic of two things or people, and can be used in the following structure:
</t>
        </is>
      </c>
    </row>
    <row r="70">
      <c r="A70" t="inlineStr">
        <is>
          <t>Verbs</t>
        </is>
      </c>
      <c r="B70">
        <f>HYPERLINK("https://resources.allsetlearning.com/chinese/grammar/ASGE4B94","Comparisons with 'biqi'")</f>
        <v/>
      </c>
      <c r="C70" t="inlineStr">
        <is>
          <t>比起 + B (+ 来) ，A ~</t>
        </is>
      </c>
      <c r="D70" t="inlineStr">
        <is>
          <t xml:space="preserve">比起上海 ，我 老家 的 物价 便宜 多 了。
</t>
        </is>
      </c>
      <c r="E70" t="inlineStr">
        <is>
          <t xml:space="preserve">Using the 比起...来 (bǐ qǐ... lái) structure, you are able to make comparisons between two things (A and B). 
</t>
        </is>
      </c>
    </row>
    <row r="71">
      <c r="A71" t="inlineStr">
        <is>
          <t>Verbs</t>
        </is>
      </c>
      <c r="B71">
        <f>HYPERLINK("https://resources.allsetlearning.com/chinese/grammar/ASGWH1D5","Comparisons with 'buru'")</f>
        <v/>
      </c>
      <c r="C71" t="inlineStr">
        <is>
          <t>不如⋯⋯</t>
        </is>
      </c>
      <c r="D71" t="inlineStr">
        <is>
          <t xml:space="preserve">我的 汉语 不如 他的。
</t>
        </is>
      </c>
      <c r="E71" t="inlineStr">
        <is>
          <t xml:space="preserve">不如 (bùrú) can be used to make comparisons in a similar way as the 比 structure. In its simplest form 不如 is used to convey that A is 'not as good as' B. Unlike the 比 structure, when used in this way, the adjective or verb can be omitted.
</t>
        </is>
      </c>
    </row>
    <row r="72">
      <c r="A72" t="inlineStr">
        <is>
          <t>Verbs</t>
        </is>
      </c>
      <c r="B72">
        <f>HYPERLINK("https://resources.allsetlearning.com/chinese/grammar/ASGS6UKN","Making '-ize' and '-ify' verbs with 'hua'")</f>
        <v/>
      </c>
      <c r="C72" t="inlineStr">
        <is>
          <t>Noun / Adj. + 化</t>
        </is>
      </c>
      <c r="D72" t="inlineStr">
        <is>
          <t xml:space="preserve">KFC 的 中国 本土化 经营 做 得 非常 成功。
</t>
        </is>
      </c>
      <c r="E72" t="inlineStr">
        <is>
          <t xml:space="preserve">The suffix  化 (huà) can be  added to the end of many Chinese words to make them into verbs, the equivalent of "-ize" or "-ify" in English.
</t>
        </is>
      </c>
    </row>
    <row r="73">
      <c r="A73" t="inlineStr">
        <is>
          <t>Verbs</t>
        </is>
      </c>
      <c r="B73">
        <f>HYPERLINK("https://resources.allsetlearning.com/chinese/grammar/ASGYKH5G","Using 'nanguai' as a verb")</f>
        <v/>
      </c>
      <c r="C73" t="inlineStr">
        <is>
          <t>难怪 + Person， Reason</t>
        </is>
      </c>
      <c r="D73" t="inlineStr">
        <is>
          <t xml:space="preserve">难怪 他，他还是个孩子呢，什么都不懂。
</t>
        </is>
      </c>
      <c r="E73" t="inlineStr">
        <is>
          <t xml:space="preserve">
难怪 (nánguài) when used as a verb can be translated as "hard to blame." This is usually directed at a person, and it is similar to how in English we may say "He's always sleepy, but you can't blame him because he works a night shift." 
</t>
        </is>
      </c>
    </row>
    <row r="74">
      <c r="A74" t="inlineStr">
        <is>
          <t>Auxiliary verbs</t>
        </is>
      </c>
      <c r="B74">
        <f>HYPERLINK("https://resources.allsetlearning.com/chinese/grammar/ASGIQPUJ","Expressing future with 'jiang'")</f>
        <v/>
      </c>
      <c r="C74" t="inlineStr">
        <is>
          <t>Subj. + 将 / 将要 / 将会 + Verb Phrase</t>
        </is>
      </c>
      <c r="D74" t="inlineStr">
        <is>
          <t xml:space="preserve">比赛 结果 将 在 月底 公布 。
</t>
        </is>
      </c>
      <c r="E74" t="inlineStr">
        <is>
          <t xml:space="preserve">将 (jiāng) can be used to denote something is about to happen in the near future, a bit like "about to" in English. It is generally used in formal contexts.
</t>
        </is>
      </c>
    </row>
    <row r="75">
      <c r="A75" t="inlineStr">
        <is>
          <t>Auxiliary verbs</t>
        </is>
      </c>
      <c r="B75">
        <f>HYPERLINK("https://resources.allsetlearning.com/chinese/grammar/ASG22117","The use of Taiwanese Mandarin 'hui'")</f>
        <v/>
      </c>
      <c r="C75" t="inlineStr">
        <is>
          <t>Subj. + 会 + Predicate + 吗 ？</t>
        </is>
      </c>
      <c r="D75" t="inlineStr">
        <is>
          <t xml:space="preserve">你 会 冷 吗 ？
</t>
        </is>
      </c>
      <c r="E75" t="inlineStr">
        <is>
          <t xml:space="preserve">In standard Mandarin, 会 (huì) is considered an auxiliary verb, but in Taiwan 会 has an additional usage associated with asking simple yes/no questions.
</t>
        </is>
      </c>
    </row>
    <row r="76">
      <c r="A76" t="inlineStr">
        <is>
          <t>Verb phrases</t>
        </is>
      </c>
      <c r="B76">
        <f>HYPERLINK("https://resources.allsetlearning.com/chinese/grammar/ASG5C89R","Combining verbs with 'bing'")</f>
        <v/>
      </c>
      <c r="C76" t="inlineStr">
        <is>
          <t>Verb + 并 + Verb</t>
        </is>
      </c>
      <c r="D76" t="inlineStr">
        <is>
          <t xml:space="preserve">我 同意 并且 支持 你 的 决定 。
</t>
        </is>
      </c>
      <c r="E76" t="inlineStr">
        <is>
          <t xml:space="preserve">并(且）(bìng(qiě)) meaning "moreover" can be used to connect verbs.  In this structure the two verbs used are equal to each other with neither being primary or secondary. 
</t>
        </is>
      </c>
    </row>
    <row r="77">
      <c r="A77" t="inlineStr">
        <is>
          <t>Verb phrases</t>
        </is>
      </c>
      <c r="B77">
        <f>HYPERLINK("https://resources.allsetlearning.com/chinese/grammar/ASGGNXVR","Emphasizing the doer of an action with 'you'")</f>
        <v/>
      </c>
      <c r="C77" t="inlineStr">
        <is>
          <t>由 + Person + Verb</t>
        </is>
      </c>
      <c r="D77" t="inlineStr">
        <is>
          <t xml:space="preserve">这个 项目 由 小李 来 完成 。
</t>
        </is>
      </c>
      <c r="E77" t="inlineStr">
        <is>
          <t xml:space="preserve">由 (yóu)  is used to emphasize who is the doer or initiator of an action, a bit like in English where we might say: "Andy is the one who...." 
</t>
        </is>
      </c>
    </row>
    <row r="78">
      <c r="A78" t="inlineStr">
        <is>
          <t>Verb phrases</t>
        </is>
      </c>
      <c r="B78">
        <f>HYPERLINK("https://resources.allsetlearning.com/chinese/grammar/ASGYDKT3","Expressing 'hard to avoid' with 'nanmian'")</f>
        <v/>
      </c>
      <c r="C78" t="inlineStr">
        <is>
          <t>难免 + Verb</t>
        </is>
      </c>
      <c r="D78" t="inlineStr">
        <is>
          <t xml:space="preserve">第 一 次 尝试 ， 难免 失败 。
</t>
        </is>
      </c>
      <c r="E78" t="inlineStr">
        <is>
          <t xml:space="preserve">难免 (nánmiǎn) means "to be unavoidable" or "inevitable" and is most commonly placed before a verb, often an auxiliary verb such as 会 or 要. It can only be used to introduce an inevitable situation that is characterized by negative features. One cannot use 难免 to talk of a positive inevitability such as "you will inevitably have a good time."
</t>
        </is>
      </c>
    </row>
    <row r="79">
      <c r="A79" t="inlineStr">
        <is>
          <t>Verb phrases</t>
        </is>
      </c>
      <c r="B79">
        <f>HYPERLINK("https://resources.allsetlearning.com/chinese/grammar/ASGGJA6A","Expressing 'to be worth' doing with 'zhide'")</f>
        <v/>
      </c>
      <c r="C79" t="inlineStr">
        <is>
          <t>值得 + Verb</t>
        </is>
      </c>
      <c r="D79" t="inlineStr">
        <is>
          <t xml:space="preserve">这个 想法 不错 ， 值得 考虑 。
</t>
        </is>
      </c>
      <c r="E79" t="inlineStr">
        <is>
          <t xml:space="preserve">值得 (zhíde) means "to be worth" doing something, and is often placed before a verb or a verb phrase. Note that it is used to describe whether an action is worth it and cannot be used to state that something is worth a certain monetary value. For that 值 must be used on its own.
</t>
        </is>
      </c>
    </row>
    <row r="80">
      <c r="A80" t="inlineStr">
        <is>
          <t>Verb phrases</t>
        </is>
      </c>
      <c r="B80">
        <f>HYPERLINK("https://resources.allsetlearning.com/chinese/grammar/ASGXU2H4","Facilitating an outcome with 'yibian'")</f>
        <v/>
      </c>
      <c r="C80" t="inlineStr">
        <is>
          <t>以便 + Verb</t>
        </is>
      </c>
      <c r="D80" t="inlineStr">
        <is>
          <t xml:space="preserve">用 普通话 说 ， 以便 我 能 听懂 。
</t>
        </is>
      </c>
      <c r="E80" t="inlineStr">
        <is>
          <t xml:space="preserve">以便 (yǐbiàn)  is a formal way to say "in order to" or "to facilitate," and is generally used to show that an outcome is the result of a particular action.
</t>
        </is>
      </c>
    </row>
    <row r="81">
      <c r="A81" t="inlineStr">
        <is>
          <t>Verb phrases</t>
        </is>
      </c>
      <c r="B81">
        <f>HYPERLINK("https://resources.allsetlearning.com/chinese/grammar/ASG1DXUD","Passive verbs with 'shou'")</f>
        <v/>
      </c>
      <c r="C81" t="inlineStr">
        <is>
          <t>受 + Verb</t>
        </is>
      </c>
      <c r="D81" t="inlineStr">
        <is>
          <t xml:space="preserve">他 为 人 善良 ， 很 受 尊重 。
</t>
        </is>
      </c>
      <c r="E81" t="inlineStr">
        <is>
          <t xml:space="preserve">One can explain 受 (shòu) in two ways, the first of which is as a passive marker, converting the verb placed after it into the passive. Here it plays a role very similar to 被. As in the first example, something or someone can be placed between 受 and the verb, 受学生的欢迎. 
</t>
        </is>
      </c>
    </row>
    <row r="82">
      <c r="A82" t="inlineStr">
        <is>
          <t>Verb phrases</t>
        </is>
      </c>
      <c r="B82">
        <f>HYPERLINK("https://resources.allsetlearning.com/chinese/grammar/ASG7AUNJ","Using 'zhe' when 'verbing away'")</f>
        <v/>
      </c>
      <c r="C82" t="inlineStr">
        <is>
          <t>Verb + 着 + Verb + 着</t>
        </is>
      </c>
      <c r="D82" t="inlineStr">
        <is>
          <t xml:space="preserve">走 着 走 着 ， 他们 到 家 了 。
</t>
        </is>
      </c>
      <c r="E82" t="inlineStr">
        <is>
          <t xml:space="preserve">A repeated verb followed by the particle 着 (zhe) is used to show that an action has be repeated for a period of time, and as a result a new situation has arisen which the speaker wishes to comment on.
</t>
        </is>
      </c>
    </row>
    <row r="83">
      <c r="A83" t="inlineStr">
        <is>
          <t>Adverbs with Adjectives</t>
        </is>
      </c>
      <c r="B83">
        <f>HYPERLINK("https://resources.allsetlearning.com/chinese/grammar/ASG87D22","Expressing 'especially' with 'gewai'")</f>
        <v/>
      </c>
      <c r="C83" t="inlineStr">
        <is>
          <t>格外 + verb</t>
        </is>
      </c>
      <c r="D83" t="inlineStr">
        <is>
          <t xml:space="preserve">他今天格外 忙.
</t>
        </is>
      </c>
      <c r="E83" t="inlineStr">
        <is>
          <t xml:space="preserve">格外 (géwài) is an adverb that has the same meaning as "especially" or "particularly" in English. You might be wondering what the difference between 格外 (géwài) and 特别 (tèbié) is. Keep in mind that 特别 (tèbié) can be either as an adjective that emphasizes something is "special" or as an adverb that expresses "especially." However, 格外 (géwài) can only be an adverb that emphasizes "especially" and cannot be used as an adjective like 特别 (tèbié) can.
</t>
        </is>
      </c>
    </row>
    <row r="84">
      <c r="A84" t="inlineStr">
        <is>
          <t>"But" Statements</t>
        </is>
      </c>
      <c r="B84">
        <f>HYPERLINK("https://resources.allsetlearning.com/chinese/grammar/ASGW863F","Expressing 'although' with 'jinguan'")</f>
        <v/>
      </c>
      <c r="C84" t="inlineStr">
        <is>
          <t>尽管⋯⋯，但是⋯⋯</t>
        </is>
      </c>
      <c r="D84" t="inlineStr">
        <is>
          <t xml:space="preserve">尽管 我 很 生气 ，但是
我 没 发脾气 。
</t>
        </is>
      </c>
      <c r="E84" t="inlineStr">
        <is>
          <t xml:space="preserve">尽管 (jǐnguǎn)  means "although," and is a little stronger than 虽然, perhaps more like "even though." 
</t>
        </is>
      </c>
    </row>
    <row r="85">
      <c r="A85" t="inlineStr">
        <is>
          <t>"But" Statements</t>
        </is>
      </c>
      <c r="B85">
        <f>HYPERLINK("https://resources.allsetlearning.com/chinese/grammar/ASG1RE80","Expressing contrariness with 'dao'")</f>
        <v/>
      </c>
      <c r="C85" t="inlineStr">
        <is>
          <t>倒⋯⋯</t>
        </is>
      </c>
      <c r="D85" t="inlineStr">
        <is>
          <t xml:space="preserve">雨 没有 停 ， 倒 大 起来 了 。
</t>
        </is>
      </c>
      <c r="E85" t="inlineStr">
        <is>
          <t xml:space="preserve">倒 (dào) can be used to express something is contrary to expectations, acting as a turning point in the sentence. It is generally followed by a positive comment.
</t>
        </is>
      </c>
    </row>
    <row r="86">
      <c r="A86" t="inlineStr">
        <is>
          <t>"But" Statements</t>
        </is>
      </c>
      <c r="B86">
        <f>HYPERLINK("https://resources.allsetlearning.com/chinese/grammar/ASGX5QTV","Expressing 'on the contrary' with 'fan'er'")</f>
        <v/>
      </c>
      <c r="C86" t="inlineStr">
        <is>
          <t>⋯⋯，反而 ⋯⋯</t>
        </is>
      </c>
      <c r="D86" t="inlineStr">
        <is>
          <t xml:space="preserve">他 没有 放弃 ，反而 更加 努力 了 ！
</t>
        </is>
      </c>
      <c r="E86" t="inlineStr">
        <is>
          <t xml:space="preserve">反而 (fǎn'ér) is used to express "on the contrary" or "in contrast," with 反而 going in the second part of the sentence.  Note that the meaning of 反而 goes beyond just "but" and is usually used to explain that something is totally the opposite of what one was expecting.
</t>
        </is>
      </c>
    </row>
    <row r="87">
      <c r="A87" t="inlineStr">
        <is>
          <t>"But" Statements</t>
        </is>
      </c>
      <c r="B87">
        <f>HYPERLINK("https://resources.allsetlearning.com/chinese/grammar/ASGEG2QB","The 'however' adverb 'que'")</f>
        <v/>
      </c>
      <c r="C87" t="inlineStr">
        <is>
          <t>⋯⋯，却⋯⋯</t>
        </is>
      </c>
      <c r="D87" t="inlineStr">
        <is>
          <t xml:space="preserve">他们 一见钟情 ， 却 没有 在 一起 。
</t>
        </is>
      </c>
      <c r="E87" t="inlineStr">
        <is>
          <t xml:space="preserve">却 (què) is used to indicate something was contrary to expectations, and is used in a similar way to 倒. However, it is generally followed by a negative comment:
</t>
        </is>
      </c>
    </row>
    <row r="88">
      <c r="A88" t="inlineStr">
        <is>
          <t>Cause/Effect Statements</t>
        </is>
      </c>
      <c r="B88">
        <f>HYPERLINK("https://resources.allsetlearning.com/chinese/grammar/ASGL90MR","Expressing 'due to…' with 'youyu'")</f>
        <v/>
      </c>
      <c r="C88" t="inlineStr">
        <is>
          <t>由于⋯⋯，⋯⋯</t>
        </is>
      </c>
      <c r="D88" t="inlineStr">
        <is>
          <t xml:space="preserve">由于 天气 原因， 我们 的 航班 取消了。
</t>
        </is>
      </c>
      <c r="E88" t="inlineStr">
        <is>
          <t xml:space="preserve">由于 (yóuyú) means "due to” or "owing to" and is formal in use.
</t>
        </is>
      </c>
    </row>
    <row r="89">
      <c r="A89" t="inlineStr">
        <is>
          <t>Cause/Effect Statements</t>
        </is>
      </c>
      <c r="B89">
        <f>HYPERLINK("https://resources.allsetlearning.com/chinese/grammar/ASGG4BX9","Expressing 'since' with 'jiran'")</f>
        <v/>
      </c>
      <c r="C89" t="inlineStr">
        <is>
          <t>既然⋯⋯，就⋯⋯</t>
        </is>
      </c>
      <c r="D89" t="inlineStr">
        <is>
          <t xml:space="preserve">既然 来 了 ， 就 留 下来 吃饭 吧 。
</t>
        </is>
      </c>
      <c r="E89" t="inlineStr">
        <is>
          <t xml:space="preserve">既然 (jìrán) means "since," and is often followed by 就 to mean "since...then...." It is used like this:
</t>
        </is>
      </c>
    </row>
    <row r="90">
      <c r="A90" t="inlineStr">
        <is>
          <t>Cause/Effect Statements</t>
        </is>
      </c>
      <c r="B90">
        <f>HYPERLINK("https://resources.allsetlearning.com/chinese/grammar/ASGUEFAL","Expressing 'therefore' with 'yinci'")</f>
        <v/>
      </c>
      <c r="C90" t="inlineStr">
        <is>
          <t>⋯⋯，因此⋯⋯</t>
        </is>
      </c>
      <c r="D90" t="inlineStr">
        <is>
          <t xml:space="preserve">这 家 饭店 涨价 了 ， 因此 顾客 也 少 了 。
</t>
        </is>
      </c>
      <c r="E90" t="inlineStr">
        <is>
          <t xml:space="preserve">因此 (yīncǐ, literally "because of this"), is a conjunction meaning "therefore," and is used in formal writing.
</t>
        </is>
      </c>
    </row>
    <row r="91">
      <c r="A91" t="inlineStr">
        <is>
          <t>Cause/Effect Statements</t>
        </is>
      </c>
      <c r="B91">
        <f>HYPERLINK("https://resources.allsetlearning.com/chinese/grammar/ASGTPGXK","Stating the effect before the cause")</f>
        <v/>
      </c>
      <c r="C91" t="inlineStr">
        <is>
          <t>之所以 ⋯⋯ ，是因为 / 是为了 / 是想 ⋯⋯</t>
        </is>
      </c>
      <c r="D91" t="inlineStr">
        <is>
          <t xml:space="preserve">我 之 所以 来 晚 了 是 因为 路上 堵车 。
</t>
        </is>
      </c>
      <c r="E91" t="inlineStr">
        <is>
          <t xml:space="preserve">之所以⋯⋯是因为⋯⋯ (zhī suǒyǐ... shì yīnwèi...) can be translated as “the reason why... is because” and can be used if the speaker wishes to state the effect before the cause.  It's normally used in somewhat formal speech.
</t>
        </is>
      </c>
    </row>
    <row r="92">
      <c r="A92" t="inlineStr">
        <is>
          <t>Cause/Effect Statements</t>
        </is>
      </c>
      <c r="B92">
        <f>HYPERLINK("https://resources.allsetlearning.com/chinese/grammar/ASGL1V0A","Using 'because' with 'er' to indicate effect")</f>
        <v/>
      </c>
      <c r="C92" t="inlineStr">
        <is>
          <t>因为⋯⋯ ，而⋯⋯</t>
        </is>
      </c>
      <c r="D92" t="inlineStr">
        <is>
          <t xml:space="preserve">饭店 因为 物价 上涨 而 涨价 。
</t>
        </is>
      </c>
      <c r="E92" t="inlineStr">
        <is>
          <t xml:space="preserve">因为⋯⋯，而⋯⋯(yīnwèi...ér...) is another structure that can express cause and effect. It is used like this:
</t>
        </is>
      </c>
    </row>
    <row r="93">
      <c r="A93" t="inlineStr">
        <is>
          <t>Complements</t>
        </is>
      </c>
      <c r="B93">
        <f>HYPERLINK("https://resources.allsetlearning.com/chinese/grammar/ASG9E5BB","Advanced degree complements")</f>
        <v/>
      </c>
      <c r="C93" t="inlineStr">
        <is>
          <t>Adj. + 得 + 很 / 不得了 / 要命 / 不行</t>
        </is>
      </c>
      <c r="D93" t="inlineStr">
        <is>
          <t xml:space="preserve">我 老婆 的 工作 轻松  得很 。
</t>
        </is>
      </c>
      <c r="E93" t="inlineStr">
        <is>
          <t xml:space="preserve">The expression of "degree" following a verb is quite broad. A vast array of adjectives can appear in the degree complement following verbs, indicating degree and quality. When it comes to adjectives, however, expression of degree is often much more limited.  The following are some of the more common degree complements which follow adjectives.
</t>
        </is>
      </c>
    </row>
    <row r="94">
      <c r="A94" t="inlineStr">
        <is>
          <t>Complements</t>
        </is>
      </c>
      <c r="B94">
        <f>HYPERLINK("https://resources.allsetlearning.com/chinese/grammar/ASG516F9","Advanced potential complements")</f>
        <v/>
      </c>
      <c r="C94" t="inlineStr">
        <is>
          <t>Verb + 得 / 不 + 了</t>
        </is>
      </c>
      <c r="D94" t="inlineStr">
        <is>
          <t xml:space="preserve">今晚 我 有事 ，去 不 了 。
</t>
        </is>
      </c>
      <c r="E94" t="inlineStr">
        <is>
          <t xml:space="preserve">You may have a handle on the typical potential complements, but there are a few other fairly common ones that you still need to master. Each is addressed separately here.
</t>
        </is>
      </c>
    </row>
    <row r="95">
      <c r="A95" t="inlineStr">
        <is>
          <t>Complements</t>
        </is>
      </c>
      <c r="B95">
        <f>HYPERLINK("https://resources.allsetlearning.com/chinese/grammar/ASG4OM4T","Advanced result complements")</f>
        <v/>
      </c>
      <c r="C95" t="inlineStr">
        <is>
          <t>Verb + 住</t>
        </is>
      </c>
      <c r="D95" t="inlineStr">
        <is>
          <t xml:space="preserve">抓住 那个 小偷 ！
</t>
        </is>
      </c>
      <c r="E95" t="inlineStr">
        <is>
          <t xml:space="preserve">住 can be used  after a verb to express a "coming to a halt." These verbs are limited. 
</t>
        </is>
      </c>
    </row>
    <row r="96">
      <c r="A96" t="inlineStr">
        <is>
          <t>Complements</t>
        </is>
      </c>
      <c r="B96">
        <f>HYPERLINK("https://resources.allsetlearning.com/chinese/grammar/ASGSCN01","Advanced uses of direction complement '-qilai'")</f>
        <v/>
      </c>
      <c r="C96" t="inlineStr">
        <is>
          <t>Verb + 起来</t>
        </is>
      </c>
      <c r="D96" t="inlineStr">
        <is>
          <t xml:space="preserve">宝宝，你 应该 把 你 的 玩具 收  起来 。
</t>
        </is>
      </c>
      <c r="E96" t="inlineStr">
        <is>
          <t xml:space="preserve">We saw in B1 that 起来 (qǐlái), among other things, can be used to express a literal upward movement. 起来 also has some more slightly less intuitive usages, which are figurative extensions of the "movement" idea.
</t>
        </is>
      </c>
    </row>
    <row r="97">
      <c r="A97" t="inlineStr">
        <is>
          <t>Complements</t>
        </is>
      </c>
      <c r="B97">
        <f>HYPERLINK("https://resources.allsetlearning.com/chinese/grammar/ASGT0GYL","Complement '-huai le'")</f>
        <v/>
      </c>
      <c r="C97" t="inlineStr">
        <is>
          <t>Verb + 坏了</t>
        </is>
      </c>
      <c r="D97" t="inlineStr">
        <is>
          <t xml:space="preserve">坏 了。
</t>
        </is>
      </c>
      <c r="E97" t="inlineStr">
        <is>
          <t xml:space="preserve">The degree complement -坏了 (-huài le) is a bit like the complement -死了, and can be used to mean "extremely" in  both a a positive and a negative sense. 
</t>
        </is>
      </c>
    </row>
    <row r="98">
      <c r="A98" t="inlineStr">
        <is>
          <t>Complements</t>
        </is>
      </c>
      <c r="B98">
        <f>HYPERLINK("https://resources.allsetlearning.com/chinese/grammar/ASGCUSIV","Tricky uses of 'dao'")</f>
        <v/>
      </c>
      <c r="C98" t="inlineStr">
        <is>
          <t>Verb + 到</t>
        </is>
      </c>
      <c r="D98" t="inlineStr">
        <is>
          <t xml:space="preserve">他 做 到 了 吗 ？
</t>
        </is>
      </c>
      <c r="E98" t="inlineStr">
        <is>
          <t xml:space="preserve">You probably learned the result complement 到 a long time ago, as part of words like 看到 ("to see") and 听到 ("to hear"). But other times it's less clear what the 到 really means. Like the difference between 买 and 买到 or 做 and 做到. What 到 adds is a clearer sense that something has really been achieved.
</t>
        </is>
      </c>
    </row>
    <row r="99">
      <c r="A99" t="inlineStr">
        <is>
          <t>Complements</t>
        </is>
      </c>
      <c r="B99">
        <f>HYPERLINK("https://resources.allsetlearning.com/chinese/grammar/ASGYJQAG","Using 'lai' and 'qu' when 'verbing around'")</f>
        <v/>
      </c>
      <c r="C99" t="inlineStr">
        <is>
          <t>Verb + 来 + Verb + 去</t>
        </is>
      </c>
      <c r="D99" t="inlineStr">
        <is>
          <t xml:space="preserve">他 考虑 来 考虑 去 ， 最后 还是 决定 回 学校 。
</t>
        </is>
      </c>
      <c r="E99" t="inlineStr">
        <is>
          <t xml:space="preserve">This structure can be used if want to say you are "verbing without a clear direction."  It's sort of like "verbing this way and that." The same verb is repeated before the 来(lái)  and 去 (qù). So for example, 走来走去 is a bit like "walking here and there" or "walking this way and that."
</t>
        </is>
      </c>
    </row>
    <row r="100">
      <c r="A100" t="inlineStr">
        <is>
          <t>Complements</t>
        </is>
      </c>
      <c r="B100">
        <f>HYPERLINK("https://resources.allsetlearning.com/chinese/grammar/ASGM5ZAB","Using 'zhao' as complement")</f>
        <v/>
      </c>
      <c r="C100" t="inlineStr">
        <is>
          <t>Verb + 着</t>
        </is>
      </c>
      <c r="D100" t="inlineStr">
        <is>
          <t xml:space="preserve">宝宝 刚 睡 着。
</t>
        </is>
      </c>
      <c r="E100" t="inlineStr">
        <is>
          <t xml:space="preserve">
When used as a resultative complement, 着 (zháo) expresses that the action has reached it's purpose or has had an outcome. It can also be used as a potential complement, meaning "able to."
</t>
        </is>
      </c>
    </row>
    <row r="101">
      <c r="A101" t="inlineStr">
        <is>
          <t>Conditional Statements</t>
        </is>
      </c>
      <c r="B101">
        <f>HYPERLINK("https://resources.allsetlearning.com/chinese/grammar/ASG98C1A","Expressing 'as long as' with 'zhiyao'")</f>
        <v/>
      </c>
      <c r="C101" t="inlineStr">
        <is>
          <t>只要⋯⋯，就⋯⋯</t>
        </is>
      </c>
      <c r="D101" t="inlineStr">
        <is>
          <t xml:space="preserve">只要 你 过来 ， 我们 就 很 开心 。
</t>
        </is>
      </c>
      <c r="E101" t="inlineStr">
        <is>
          <t xml:space="preserve">只要……就…… (zhǐyào... jiù...) means "as long as... then...." In other words, whenever A happens, B (always) results.
</t>
        </is>
      </c>
    </row>
    <row r="102">
      <c r="A102" t="inlineStr">
        <is>
          <t>Conditional Statements</t>
        </is>
      </c>
      <c r="B102">
        <f>HYPERLINK("https://resources.allsetlearning.com/chinese/grammar/ASGU3ZV1","Expressing 'once...then...' with 'yidan...jiu...'")</f>
        <v/>
      </c>
      <c r="C102" t="inlineStr">
        <is>
          <t>一旦⋯⋯，就⋯⋯</t>
        </is>
      </c>
      <c r="D102" t="inlineStr">
        <is>
          <t xml:space="preserve">一旦 我 找 好 的 工作，我 就 会 安心。
</t>
        </is>
      </c>
      <c r="E102" t="inlineStr">
        <is>
          <t xml:space="preserve">一旦 (yīdàn) is used to express what would happen after a certain condition is met. Usually it is used with 就. This grammar pattern expresses that once one thing happens, something else will happen.
</t>
        </is>
      </c>
    </row>
    <row r="103">
      <c r="A103" t="inlineStr">
        <is>
          <t>Conditional Statements</t>
        </is>
      </c>
      <c r="B103">
        <f>HYPERLINK("https://resources.allsetlearning.com/chinese/grammar/ASGJDV3Y","Expressing 'only if' with 'zhiyou'")</f>
        <v/>
      </c>
      <c r="C103" t="inlineStr">
        <is>
          <t>只有⋯⋯，才⋯⋯</t>
        </is>
      </c>
      <c r="D103" t="inlineStr">
        <is>
          <t xml:space="preserve">只有 你 帮忙 ， 我 才 能 完成 任务 。
</t>
        </is>
      </c>
      <c r="E103" t="inlineStr">
        <is>
          <t xml:space="preserve">只有 (zhǐyǒu) means "only if," and is used with 才 (cái) to emphasize that only one course of action will bring about the desired outcome.
</t>
        </is>
      </c>
    </row>
    <row r="104">
      <c r="A104" t="inlineStr">
        <is>
          <t>Conditional Statements</t>
        </is>
      </c>
      <c r="B104">
        <f>HYPERLINK("https://resources.allsetlearning.com/chinese/grammar/ASGMD0YY","Expressing 'unless' with 'chufei'")</f>
        <v/>
      </c>
      <c r="C104" t="inlineStr">
        <is>
          <t>除非⋯⋯ ，才⋯⋯</t>
        </is>
      </c>
      <c r="D104" t="inlineStr">
        <is>
          <t xml:space="preserve">除非 你 求情 ，他 才 肯 帮忙 。
</t>
        </is>
      </c>
      <c r="E104" t="inlineStr">
        <is>
          <t xml:space="preserve">除非 (chúfēi) can be used as a conjunction, and means "unless." 否则 (fǒuzé) or 要不然 (yàobùrán) often appear in the following phrase, to form a construction meaning "unless x, otherwise y":
</t>
        </is>
      </c>
    </row>
    <row r="105">
      <c r="A105" t="inlineStr">
        <is>
          <t>"Even If" Statements</t>
        </is>
      </c>
      <c r="B105">
        <f>HYPERLINK("https://resources.allsetlearning.com/chinese/grammar/ASGBUXN7","Expressing 'even if…' with 'jishi'")</f>
        <v/>
      </c>
      <c r="C105" t="inlineStr">
        <is>
          <t>即使⋯⋯，也⋯⋯</t>
        </is>
      </c>
      <c r="D105" t="inlineStr">
        <is>
          <t xml:space="preserve">即使 你 没胃口 ， 也 要 吃 一点 。
</t>
        </is>
      </c>
      <c r="E105" t="inlineStr">
        <is>
          <t xml:space="preserve">即使⋯⋯也⋯⋯ (jíshǐ... yě...) means "even if...still...." In this construction, the first clause (after 即使) is a supposition, which is then struck down as impossible by the second clause (after 也) of the statement. 
</t>
        </is>
      </c>
    </row>
    <row r="106">
      <c r="A106" t="inlineStr">
        <is>
          <t>"Even If" Statements</t>
        </is>
      </c>
      <c r="B106">
        <f>HYPERLINK("https://resources.allsetlearning.com/chinese/grammar/ASGF1TQ2","Expressing 'even if…' with 'jiushi'")</f>
        <v/>
      </c>
      <c r="C106" t="inlineStr">
        <is>
          <t>就是⋯⋯，也⋯⋯</t>
        </is>
      </c>
      <c r="D106" t="inlineStr">
        <is>
          <t xml:space="preserve">就是 天气 不 好 ， 我 也 要 出去 玩 。
</t>
        </is>
      </c>
      <c r="E106" t="inlineStr">
        <is>
          <t xml:space="preserve">就是 (jiùshì) is one of the many "even ifs." Like 即使 , 就算 and 哪怕 it is used to introduce a hypothetical statement, which can then disregarded with 也.
</t>
        </is>
      </c>
    </row>
    <row r="107">
      <c r="A107" t="inlineStr">
        <is>
          <t>"Even If" Statements</t>
        </is>
      </c>
      <c r="B107">
        <f>HYPERLINK("https://resources.allsetlearning.com/chinese/grammar/ASGLI513","Expressing 'even if…' with 'jiusuan'")</f>
        <v/>
      </c>
      <c r="C107" t="inlineStr">
        <is>
          <t>就算⋯⋯ ，也⋯⋯</t>
        </is>
      </c>
      <c r="D107" t="inlineStr">
        <is>
          <t xml:space="preserve">就算 再 困难 ， 我们 也 要 坚持 到底 。
</t>
        </is>
      </c>
      <c r="E107" t="inlineStr">
        <is>
          <t xml:space="preserve">就算 (jiùsuàn) is an informal way of saying "even if," and is used to introduce a hypothetical statement.  However, unlike 即使 , 哪怕 and 就是, 就算 has more of a feeling that the speaker doesn't believe that the hypothetical statement is reasonable or has much chance of being realized.    
</t>
        </is>
      </c>
    </row>
    <row r="108">
      <c r="A108" t="inlineStr">
        <is>
          <t>"Even If" Statements</t>
        </is>
      </c>
      <c r="B108">
        <f>HYPERLINK("https://resources.allsetlearning.com/chinese/grammar/ASGXX3NY","Expressing 'even if…' with 'napa'")</f>
        <v/>
      </c>
      <c r="C108" t="inlineStr">
        <is>
          <t>哪怕⋯⋯，也⋯⋯</t>
        </is>
      </c>
      <c r="D108" t="inlineStr">
        <is>
          <t xml:space="preserve">哪怕 第 一 次 失败 了 ， 也 要 继续 研究 。
</t>
        </is>
      </c>
      <c r="E108" t="inlineStr">
        <is>
          <t xml:space="preserve">哪怕 (nǎpà) means "even if," and has a slightly stronger tone than 即使  or 就算. It is therefore often used to disregard hypothetical statements of a more serious nature. It is normally used with 也. Some forms of the pattern also use 再.
</t>
        </is>
      </c>
    </row>
    <row r="109">
      <c r="A109" t="inlineStr">
        <is>
          <t>"If" Statements</t>
        </is>
      </c>
      <c r="B109">
        <f>HYPERLINK("https://resources.allsetlearning.com/chinese/grammar/ASGHNDX4","Expressing 'if… then…' with 'jiaru'")</f>
        <v/>
      </c>
      <c r="C109" t="inlineStr">
        <is>
          <t>假如⋯⋯，就⋯⋯</t>
        </is>
      </c>
      <c r="D109" t="inlineStr">
        <is>
          <t xml:space="preserve">假如 下雨 了 ， 就 收 衣服 。
</t>
        </is>
      </c>
      <c r="E109" t="inlineStr">
        <is>
          <t xml:space="preserve">"假如⋯⋯，就⋯⋯" (jiǎrú..., jiù...) is yet another way to express "If..., then..." in Chinese, but it is much more formal than 要是 or 如果 are (in both written and spoken Chinese).
</t>
        </is>
      </c>
    </row>
    <row r="110">
      <c r="A110" t="inlineStr">
        <is>
          <t>"If" Statements</t>
        </is>
      </c>
      <c r="B110">
        <f>HYPERLINK("https://resources.allsetlearning.com/chinese/grammar/ASGVRGW2","Expressing 'if… then…' with 'jiashi'")</f>
        <v/>
      </c>
      <c r="C110" t="inlineStr">
        <is>
          <t>假使⋯⋯，就⋯⋯</t>
        </is>
      </c>
      <c r="D110" t="inlineStr">
        <is>
          <t xml:space="preserve">假使 你 遇到 坏人 ， 就 报警 。
</t>
        </is>
      </c>
      <c r="E110" t="inlineStr">
        <is>
          <t xml:space="preserve">
"假使⋯⋯，就⋯⋯" (jiáshǐ..., jiù...) is another way to phrase "If..., then..." in Chinese, with this pattern being one of the most formal. 
</t>
        </is>
      </c>
    </row>
    <row r="111">
      <c r="A111" t="inlineStr">
        <is>
          <t>"If" Statements</t>
        </is>
      </c>
      <c r="B111">
        <f>HYPERLINK("https://resources.allsetlearning.com/chinese/grammar/ASGN4S8O","Expressing 'if… then…' with 'yaoshi'")</f>
        <v/>
      </c>
      <c r="C111" t="inlineStr">
        <is>
          <t>要是⋯⋯，就⋯⋯</t>
        </is>
      </c>
      <c r="D111" t="inlineStr">
        <is>
          <t xml:space="preserve">你 要是 真 想 我，就 给 我 打 电话 。
</t>
        </is>
      </c>
      <c r="E111" t="inlineStr">
        <is>
          <t xml:space="preserve">要是⋯⋯，就⋯⋯ (yàoshi..., jiù...) is one of several ways to convey "If... Then..." It is very similar to 如果..., 就... in usage and formality. However, it is important to note that 要是 is considered to be even more informal (and is usually left more to spoken Chinese) than the common 如果 and used more frequently in the northern areas of China.
</t>
        </is>
      </c>
    </row>
    <row r="112">
      <c r="A112" t="inlineStr">
        <is>
          <t>"If" Statements</t>
        </is>
      </c>
      <c r="B112">
        <f>HYPERLINK("https://resources.allsetlearning.com/chinese/grammar/ASG25773","Expressing 'what if' with 'wanyi'")</f>
        <v/>
      </c>
      <c r="C112" t="inlineStr">
        <is>
          <t>万一 ⋯⋯ 怎么办 ？</t>
        </is>
      </c>
      <c r="D112" t="inlineStr">
        <is>
          <t xml:space="preserve">万一 被 发现 了 怎么办 ？
</t>
        </is>
      </c>
      <c r="E112" t="inlineStr">
        <is>
          <t xml:space="preserve">Literally meaning "ten thousand to one," 万一 (wànyī) is a word you can use to discuss unlikely possibilities in the sense of "what if," or "in case," or "in the unlikely event that." It's most often used to bring up undesirable situations. 
</t>
        </is>
      </c>
    </row>
    <row r="113">
      <c r="A113" t="inlineStr">
        <is>
          <t>"If" Statements</t>
        </is>
      </c>
      <c r="B113">
        <f>HYPERLINK("https://resources.allsetlearning.com/chinese/grammar/ASGB0MXK","Marking a topic with 'de hua'")</f>
        <v/>
      </c>
      <c r="C113" t="inlineStr">
        <is>
          <t>Topic + 的话 ，Comment</t>
        </is>
      </c>
      <c r="D113" t="inlineStr">
        <is>
          <t xml:space="preserve">北京 的话 ，秋天 去 最好 。
</t>
        </is>
      </c>
      <c r="E113" t="inlineStr">
        <is>
          <t xml:space="preserve">You probably already know that 的话 (de huà) can be put at the end of a phrase to express the meaning of "if." It can be used independently, or with 如果, both meaning "if."  But it can also be used to simply identify a topic, sort of like saying "when it comes to...."
</t>
        </is>
      </c>
    </row>
    <row r="114">
      <c r="A114" t="inlineStr">
        <is>
          <t>"No Matter" Statements</t>
        </is>
      </c>
      <c r="B114">
        <f>HYPERLINK("https://resources.allsetlearning.com/chinese/grammar/ASG0NDS6","Expressing 'no matter' with 'buguan'")</f>
        <v/>
      </c>
      <c r="C114" t="inlineStr">
        <is>
          <t>不管⋯⋯，都 / 也⋯⋯</t>
        </is>
      </c>
      <c r="D114" t="inlineStr">
        <is>
          <t xml:space="preserve">不管 身体 好 坏 ， 他 都 工作 到 深夜 。
</t>
        </is>
      </c>
      <c r="E114" t="inlineStr">
        <is>
          <t xml:space="preserve">不管 (bùguǎn) is more informal than 无论, but it is used in more or less the same way. As with other constructions, 都 and 也 can be used in the second part of the sentence to emphasize the action or decision will not change. 
</t>
        </is>
      </c>
    </row>
    <row r="115">
      <c r="A115" t="inlineStr">
        <is>
          <t>"No Matter" Statements</t>
        </is>
      </c>
      <c r="B115">
        <f>HYPERLINK("https://resources.allsetlearning.com/chinese/grammar/ASG6ZI8L","Expressing 'no matter' with 'wulun'")</f>
        <v/>
      </c>
      <c r="C115" t="inlineStr">
        <is>
          <t>无论 / 不论⋯⋯，都 / 也⋯⋯</t>
        </is>
      </c>
      <c r="D115" t="inlineStr">
        <is>
          <t xml:space="preserve">无论 天 多 热 ， 都 要 坚持 。
</t>
        </is>
      </c>
      <c r="E115" t="inlineStr">
        <is>
          <t xml:space="preserve">无论 (wúlùn)  means "no matter," and is generally used in the first part of the sentence. As with many other constructions, 都 and 也 can be used in the second part of the sentence to emphasize the action or decision will not change. It is more formal than 不管.
</t>
        </is>
      </c>
    </row>
    <row r="116">
      <c r="A116" t="inlineStr">
        <is>
          <t>Sentence Patterns</t>
        </is>
      </c>
      <c r="B116">
        <f>HYPERLINK("https://resources.allsetlearning.com/chinese/grammar/ASGQRS3P","Advanced uses of 'ba'")</f>
        <v/>
      </c>
      <c r="C116" t="inlineStr">
        <is>
          <t>把 + Noun + Verb⋯⋯</t>
        </is>
      </c>
      <c r="D116" t="inlineStr">
        <is>
          <t xml:space="preserve">我 没有 把 它 当回事。
</t>
        </is>
      </c>
      <c r="E116" t="inlineStr">
        <is>
          <t xml:space="preserve">Once you've gotten the hang of the basic 把 (bǎ) sentence pattern, you can start to use it in some more complex and abstract ways.
</t>
        </is>
      </c>
    </row>
    <row r="117">
      <c r="A117" t="inlineStr">
        <is>
          <t>Sentence Patterns</t>
        </is>
      </c>
      <c r="B117">
        <f>HYPERLINK("https://resources.allsetlearning.com/chinese/grammar/ASGF273F","Advanced uses of 'lian'")</f>
        <v/>
      </c>
      <c r="C117" t="inlineStr">
        <is>
          <t>连 + Verb + 都 + 不 / 没 + Verb (，就 ⋯⋯)</t>
        </is>
      </c>
      <c r="D117" t="inlineStr">
        <is>
          <t xml:space="preserve">朋友 ？这个 人 我 连 见 都 没 见 过 。
</t>
        </is>
      </c>
      <c r="E117" t="inlineStr">
        <is>
          <t xml:space="preserve">连⋯⋯都⋯⋯ (lián... dōu...) is a pattern that can be used to emphasize certain unexpected or surprising events or information. It is used the same way even is in English.
</t>
        </is>
      </c>
    </row>
    <row r="118">
      <c r="A118" t="inlineStr">
        <is>
          <t>Sentence Patterns</t>
        </is>
      </c>
      <c r="B118">
        <f>HYPERLINK("https://resources.allsetlearning.com/chinese/grammar/ASG8DVSO","Basic comparisons with 'bu bi'")</f>
        <v/>
      </c>
      <c r="C118" t="inlineStr">
        <is>
          <t>Noun 1 + 不比 + Noun 2 + Adj.</t>
        </is>
      </c>
      <c r="D118" t="inlineStr">
        <is>
          <t xml:space="preserve">你 不 比 别人 笨 。
</t>
        </is>
      </c>
      <c r="E118" t="inlineStr">
        <is>
          <t xml:space="preserve">You might wonder why you have 不比 (bù bǐ) for negative comparisons when you already have 没有 (méiyǒu) for comparisons. The answer is that they're not exactly the same thing! 没有 should be your "go to word" for expressing "not as... as...," but there are cases where 不比 (in all of its subtle glory) is a better choice.
</t>
        </is>
      </c>
    </row>
    <row r="119">
      <c r="A119" t="inlineStr">
        <is>
          <t>Sentence Patterns</t>
        </is>
      </c>
      <c r="B119">
        <f>HYPERLINK("https://resources.allsetlearning.com/chinese/grammar/ASGXGADL","Conditions with 'yao' and 'jiu'")</f>
        <v/>
      </c>
      <c r="C119" t="inlineStr">
        <is>
          <t>要 + Verb + 就 Verb</t>
        </is>
      </c>
      <c r="D119" t="inlineStr">
        <is>
          <t xml:space="preserve">要 买 就 买 ，我们 快 关门 了 。
</t>
        </is>
      </c>
      <c r="E119" t="inlineStr">
        <is>
          <t xml:space="preserve">The 要⋯⋯就⋯⋯ grammar structure can be used to express the same meaning as "如果...就" However, 要⋯⋯就⋯⋯ is more intense and resolute, similar to imperative sentences (command sentences). Therefore, 要⋯⋯就⋯⋯ sentences typically do not have a subject, but they can have a topic. This grammar form is similar to the English "If you want to (verb) just (verb)..."
</t>
        </is>
      </c>
    </row>
    <row r="120">
      <c r="A120" t="inlineStr">
        <is>
          <t>Sentence Patterns</t>
        </is>
      </c>
      <c r="B120">
        <f>HYPERLINK("https://resources.allsetlearning.com/chinese/grammar/ASGP8DXU","Expressing 'any' with 'renhe'")</f>
        <v/>
      </c>
      <c r="C120" t="inlineStr">
        <is>
          <t>任何 + Noun</t>
        </is>
      </c>
      <c r="D120" t="inlineStr">
        <is>
          <t xml:space="preserve">我 的 弟弟 特别 顽固，任何 的 人 都 不 能 说服 他。
</t>
        </is>
      </c>
      <c r="E120" t="inlineStr">
        <is>
          <t xml:space="preserve">任何 (rènhé) is a modifier that means means "any," "whichever," or "whatsoever." It is also like the English phrases "any and all" or "no matter what."
</t>
        </is>
      </c>
    </row>
    <row r="121">
      <c r="A121" t="inlineStr">
        <is>
          <t>Sentence Patterns</t>
        </is>
      </c>
      <c r="B121">
        <f>HYPERLINK("https://resources.allsetlearning.com/chinese/grammar/ASGZRPCK","Expressing 'both… and…' with 'ji...you'")</f>
        <v/>
      </c>
      <c r="C121" t="inlineStr">
        <is>
          <t>既⋯⋯也 / 又⋯⋯</t>
        </is>
      </c>
      <c r="D121" t="inlineStr">
        <is>
          <t xml:space="preserve">他 做 事情 既 快 又 好。
</t>
        </is>
      </c>
      <c r="E121" t="inlineStr">
        <is>
          <t xml:space="preserve">既 (jì) can be used in conjunction with either 又 (yòu) or 也 (yě) to express that something is "both A and B":
</t>
        </is>
      </c>
    </row>
    <row r="122">
      <c r="A122" t="inlineStr">
        <is>
          <t>Sentence Patterns</t>
        </is>
      </c>
      <c r="B122">
        <f>HYPERLINK("https://resources.allsetlearning.com/chinese/grammar/ASGEB7F5","Expressing 'from' with 'cong... zhong'")</f>
        <v/>
      </c>
      <c r="C122" t="inlineStr">
        <is>
          <t>从 + noun + 中 + result</t>
        </is>
      </c>
      <c r="D122" t="inlineStr">
        <is>
          <t xml:space="preserve">我从 书中学习了很多知识。
</t>
        </is>
      </c>
      <c r="E122" t="inlineStr">
        <is>
          <t xml:space="preserve">从……中 (cóng... zhōng) is just another way to express "from." You might be wondering how it differs from the very similar 从……到 (cóng... dào) which expresses "from" in relation to time and place. 从……中 is more versatile because you can use it to talk about things in a more general sense than just about time and place. 
</t>
        </is>
      </c>
    </row>
    <row r="123">
      <c r="A123" t="inlineStr">
        <is>
          <t>Sentence Patterns</t>
        </is>
      </c>
      <c r="B123">
        <f>HYPERLINK("https://resources.allsetlearning.com/chinese/grammar/ASGL4O5E","Expressing indifference with 'jiu'")</f>
        <v/>
      </c>
      <c r="C123" t="inlineStr">
        <is>
          <t>Verb + 就 + Verb</t>
        </is>
      </c>
      <c r="D123" t="inlineStr">
        <is>
          <t xml:space="preserve">走 就 走 ，我 早就 不 想 干 了 ！
</t>
        </is>
      </c>
      <c r="E123" t="inlineStr">
        <is>
          <t xml:space="preserve">One of the many uses of 就 (jiù) is to add emphasis to indifference. This is similar to when we say in English "if you want to do it, then just do it!" and swapping out the "do" in that sentence for some other verb. 
</t>
        </is>
      </c>
    </row>
    <row r="124">
      <c r="A124" t="inlineStr">
        <is>
          <t>Sentence Patterns</t>
        </is>
      </c>
      <c r="B124">
        <f>HYPERLINK("https://resources.allsetlearning.com/chinese/grammar/ASG9D48A","Expressing 'in the name of' with 'yi... de mingyi'")</f>
        <v/>
      </c>
      <c r="C124" t="inlineStr">
        <is>
          <t>以 + Subject + 名义</t>
        </is>
      </c>
      <c r="D124" t="inlineStr">
        <is>
          <t xml:space="preserve">不要 以 我的 名义 给公司写信.
</t>
        </is>
      </c>
      <c r="E124" t="inlineStr">
        <is>
          <t xml:space="preserve">以 (yǐ) ... 名义 (míngyì) is used to represent someone or something. This grammar pattern expresses "in the name of..."
</t>
        </is>
      </c>
    </row>
    <row r="125">
      <c r="A125" t="inlineStr">
        <is>
          <t>Sentence Patterns</t>
        </is>
      </c>
      <c r="B125">
        <f>HYPERLINK("https://resources.allsetlearning.com/chinese/grammar/ASGBA782","Expressing 'no' (noun) 'to' (verb) with 'wu... ke...'")</f>
        <v/>
      </c>
      <c r="C125" t="inlineStr">
        <is>
          <t>无 + Noun + 可 + Verb</t>
        </is>
      </c>
      <c r="D125" t="inlineStr">
        <is>
          <t xml:space="preserve">我 无 话 可 说。
</t>
        </is>
      </c>
      <c r="E125" t="inlineStr">
        <is>
          <t xml:space="preserve">This pattern is formal and has sort of a classical feel to it. It's a more condensed form of "没有 [Noun] 可以 [Verb]." 无 (wú) means "to not have" (same as 没有), and  可 can stand in for 可以. This pattern is useful when you want to express that a person is unable to perform the verb because the noun/object is not present.
</t>
        </is>
      </c>
    </row>
    <row r="126">
      <c r="A126" t="inlineStr">
        <is>
          <t>Sentence Patterns</t>
        </is>
      </c>
      <c r="B126">
        <f>HYPERLINK("https://resources.allsetlearning.com/chinese/grammar/ASGUQ861","Expressing 'not even one'")</f>
        <v/>
      </c>
      <c r="C126" t="inlineStr">
        <is>
          <t>一 + Measure Word + (Noun) + 也 / 都 + 不 / 没 + Verb</t>
        </is>
      </c>
      <c r="D126" t="inlineStr">
        <is>
          <t xml:space="preserve">一 句 中文 都 不 会 说 。
</t>
        </is>
      </c>
      <c r="E126" t="inlineStr">
        <is>
          <t xml:space="preserve">In English we might want to say something like "I have absolutely no money, not even one penny." Expressing that "not even one" can take one of several forms, all of which are common in everyday Chinese.
</t>
        </is>
      </c>
    </row>
    <row r="127">
      <c r="A127" t="inlineStr">
        <is>
          <t>Sentence Patterns</t>
        </is>
      </c>
      <c r="B127">
        <f>HYPERLINK("https://resources.allsetlearning.com/chinese/grammar/ASGF9320","Expressing 'not only..., even...' using 'budan……, shenzhi lian'")</f>
        <v/>
      </c>
      <c r="C127" t="inlineStr">
        <is>
          <t>Subj. + 不但 ⋯⋯ ，甚至连 + New Subject + 也 + Matching Situation</t>
        </is>
      </c>
      <c r="D127" t="inlineStr">
        <is>
          <t xml:space="preserve">不但，甚至连。
</t>
        </is>
      </c>
      <c r="E127" t="inlineStr">
        <is>
          <t xml:space="preserve">Think of the "不但……, 甚至连……也……" (bùdàn……shènzhì lián……yě……) structure as a cousin to the various "not only..., but also" structures. The only difference is that this structure uses 甚至连 (shènzhì lián) to express "not only..., but even."  
</t>
        </is>
      </c>
    </row>
    <row r="128">
      <c r="A128" t="inlineStr">
        <is>
          <t>Sentence Patterns</t>
        </is>
      </c>
      <c r="B128">
        <f>HYPERLINK("https://resources.allsetlearning.com/chinese/grammar/ASG18JOA","Expressing purpose with 'hao'")</f>
        <v/>
      </c>
      <c r="C128" t="inlineStr">
        <is>
          <t>Action ，好 + Purpose</t>
        </is>
      </c>
      <c r="D128" t="inlineStr">
        <is>
          <t xml:space="preserve">她 睡前 常常 喝 牛奶 ，好 入睡 。
</t>
        </is>
      </c>
      <c r="E128" t="inlineStr">
        <is>
          <t xml:space="preserve">好 (hǎo) means "in order to or  for the sake of," and therefore expresses the purpose. It is used in the following way:
</t>
        </is>
      </c>
    </row>
    <row r="129">
      <c r="A129" t="inlineStr">
        <is>
          <t>Sentence Patterns</t>
        </is>
      </c>
      <c r="B129">
        <f>HYPERLINK("https://resources.allsetlearning.com/chinese/grammar/ASGD19DA","Expressing 'related to...' with 'you guan de'")</f>
        <v/>
      </c>
      <c r="C129" t="inlineStr">
        <is>
          <t>与 + topic/subject + 有关的 + noun</t>
        </is>
      </c>
      <c r="D129" t="inlineStr">
        <is>
          <t xml:space="preserve">与 他有关的事情，我都不想知道。
</t>
        </is>
      </c>
      <c r="E129" t="inlineStr">
        <is>
          <t xml:space="preserve">It is important to express one thing in relation to another, and the "与……有关的" (yǔ……yǒuguān de) structure accomplishes this by linking the subject before 与 (yǔ) and the one after 与 (yǔ) together by using 有关 (yǒuguān)
</t>
        </is>
      </c>
    </row>
    <row r="130">
      <c r="A130" t="inlineStr">
        <is>
          <t>Sentence Patterns</t>
        </is>
      </c>
      <c r="B130">
        <f>HYPERLINK("https://resources.allsetlearning.com/chinese/grammar/ASG1QB4K","Expressing simultaneous actions with 'yimian'")</f>
        <v/>
      </c>
      <c r="C130" t="inlineStr">
        <is>
          <t>一面⋯⋯，一面⋯⋯</t>
        </is>
      </c>
      <c r="D130" t="inlineStr">
        <is>
          <t xml:space="preserve">他 喜欢 一面 吃 东西 ， 一面 看 电影。
</t>
        </is>
      </c>
      <c r="E130" t="inlineStr">
        <is>
          <t xml:space="preserve">一面 (yìmiàn)  is a more formal than 一边, but is used in the same way to express two simultaneous actions. It is used in the following way:
</t>
        </is>
      </c>
    </row>
    <row r="131">
      <c r="A131" t="inlineStr">
        <is>
          <t>Sentence Patterns</t>
        </is>
      </c>
      <c r="B131">
        <f>HYPERLINK("https://resources.allsetlearning.com/chinese/grammar/ASGB44F6","Expressing 'the more... the more...' with 'yue… yue…'")</f>
        <v/>
      </c>
      <c r="C131" t="inlineStr">
        <is>
          <t>Subj.＋越＋Verb＋越 + Adj. / Verb</t>
        </is>
      </c>
      <c r="D131" t="inlineStr">
        <is>
          <t xml:space="preserve">她 越 想 越 生气 。
</t>
        </is>
      </c>
      <c r="E131" t="inlineStr">
        <is>
          <t xml:space="preserve">More than "putting stuff" after two instances of 越 (yuè) in a sentence, there are a number of very specific patterns you will notice if you want to get more sophisticated with 越 (yuè) and go beyond using the simpler 越来越 (yuèláiyuè).
</t>
        </is>
      </c>
    </row>
    <row r="132">
      <c r="A132" t="inlineStr">
        <is>
          <t>Sentence Patterns</t>
        </is>
      </c>
      <c r="B132">
        <f>HYPERLINK("https://resources.allsetlearning.com/chinese/grammar/ASGEXR6R","Expressing the only two possibilities")</f>
        <v/>
      </c>
      <c r="C132" t="inlineStr">
        <is>
          <t>不是⋯⋯，就是⋯⋯</t>
        </is>
      </c>
      <c r="D132" t="inlineStr">
        <is>
          <t xml:space="preserve">不是 成功，就是 失败。
</t>
        </is>
      </c>
      <c r="E132" t="inlineStr">
        <is>
          <t xml:space="preserve">To describe a situation as being one of only two possibilities, you can use the structure: "不是⋯⋯就是⋯⋯" (búshi...jiùshì...)
</t>
        </is>
      </c>
    </row>
    <row r="133">
      <c r="A133" t="inlineStr">
        <is>
          <t>Sentence Patterns</t>
        </is>
      </c>
      <c r="B133">
        <f>HYPERLINK("https://resources.allsetlearning.com/chinese/grammar/ASG5A494","Expressing 'within' a period of time using 'zai... nei'")</f>
        <v/>
      </c>
      <c r="C133" t="inlineStr">
        <is>
          <t>在 + Time + 内</t>
        </is>
      </c>
      <c r="D133" t="inlineStr">
        <is>
          <t xml:space="preserve">你 必须 在 一周 内 完成。
</t>
        </is>
      </c>
      <c r="E133" t="inlineStr">
        <is>
          <t xml:space="preserve">"在 (a period of time) 内" may sound a bit redundant, since 在 means "in" and 内 means "within" or "inside," but it is a commonly used "sandwich pattern" which means "within (a period of time)." 
</t>
        </is>
      </c>
    </row>
    <row r="134">
      <c r="A134" t="inlineStr">
        <is>
          <t>Sentence Patterns</t>
        </is>
      </c>
      <c r="B134">
        <f>HYPERLINK("https://resources.allsetlearning.com/chinese/grammar/ASGF3F2Y","Expressing 'would rather' with 'ningke'")</f>
        <v/>
      </c>
      <c r="C134" t="inlineStr">
        <is>
          <t>宁可⋯⋯，也⋯⋯</t>
        </is>
      </c>
      <c r="D134" t="inlineStr">
        <is>
          <t xml:space="preserve">他 宁可 输，也 不 放弃。
</t>
        </is>
      </c>
      <c r="E134" t="inlineStr">
        <is>
          <t xml:space="preserve">宁可 (nìngkě) is used where the speaker wants to compare two unfavorable options, and choose a "unfavorable option" over a "most unfavorable option." 
</t>
        </is>
      </c>
    </row>
    <row r="135">
      <c r="A135" t="inlineStr">
        <is>
          <t>Sentence Patterns</t>
        </is>
      </c>
      <c r="B135">
        <f>HYPERLINK("https://resources.allsetlearning.com/chinese/grammar/ASG3IR71","Occurring together with 'shaobuliao'")</f>
        <v/>
      </c>
      <c r="C135" t="inlineStr">
        <is>
          <t>A 少不了 B</t>
        </is>
      </c>
      <c r="D135" t="inlineStr">
        <is>
          <t xml:space="preserve">春节 少不了 吃 饺子。
</t>
        </is>
      </c>
      <c r="E135" t="inlineStr">
        <is>
          <t xml:space="preserve">Sometimes in English, we have "you won't see one without the other." In Chinese, the same sort of idea can be achieved using "少不了" (shǎobuliǎo). It means that if there is one thing, then there is going to be another something along with it.
</t>
        </is>
      </c>
    </row>
    <row r="136">
      <c r="A136" t="inlineStr">
        <is>
          <t>Sentence Patterns</t>
        </is>
      </c>
      <c r="B136">
        <f>HYPERLINK("https://resources.allsetlearning.com/chinese/grammar/ASGB449A","Using 'dengyu' to express 'equal to'")</f>
        <v/>
      </c>
      <c r="C136" t="inlineStr">
        <is>
          <t>A, 等于 B</t>
        </is>
      </c>
      <c r="D136" t="inlineStr">
        <is>
          <t xml:space="preserve">今天吃了炸鸡等于白跑步了。
</t>
        </is>
      </c>
      <c r="E136" t="inlineStr">
        <is>
          <t xml:space="preserve">The word 等于 (děngyú) a in "A 等于 B" expresses that A "is equal" to or "corresponds to" B. However, scenario B is most likely not a scenario or situation that a person intentionally wanted or created for scenario A. 
</t>
        </is>
      </c>
    </row>
    <row r="137">
      <c r="A137" t="inlineStr">
        <is>
          <t>Sentence Patterns</t>
        </is>
      </c>
      <c r="B137">
        <f>HYPERLINK("https://resources.allsetlearning.com/chinese/grammar/ASGC4C1F","Using 'suowei' to express 'so-called'")</f>
        <v/>
      </c>
      <c r="C137" t="inlineStr">
        <is>
          <t>所谓 + Noun Phrase + 就是……</t>
        </is>
      </c>
      <c r="D137" t="inlineStr">
        <is>
          <t xml:space="preserve">所谓 “小意思” 就 是 指 礼物。
</t>
        </is>
      </c>
      <c r="E137" t="inlineStr">
        <is>
          <t xml:space="preserve">所谓 (suǒwèi) is the Chinese way of expressing "so-called." It can also be used in scenarios you would use sarcastic air quotation marks. Just keep in mind that "so-called" often comes with a negative connotation in English, but this is not always so in Chinese. 
</t>
        </is>
      </c>
    </row>
    <row r="138">
      <c r="A138" t="inlineStr">
        <is>
          <t>Either… or</t>
        </is>
      </c>
      <c r="B138">
        <f>HYPERLINK("https://resources.allsetlearning.com/chinese/grammar/ASGYXI5X","Providing two options with double 'huozhe'")</f>
        <v/>
      </c>
      <c r="C138" t="inlineStr">
        <is>
          <t>或者⋯⋯，或者⋯⋯</t>
        </is>
      </c>
      <c r="D138" t="inlineStr">
        <is>
          <t xml:space="preserve">只 有 一 块 蛋糕，或者 你 吃 或者 我 吃。
</t>
        </is>
      </c>
      <c r="E138" t="inlineStr">
        <is>
          <t xml:space="preserve">One easy way to give two options is to precede each one with 或者 (huòzhě). 
</t>
        </is>
      </c>
    </row>
    <row r="139">
      <c r="A139" t="inlineStr">
        <is>
          <t>Let alone</t>
        </is>
      </c>
      <c r="B139">
        <f>HYPERLINK("https://resources.allsetlearning.com/chinese/grammar/ASGR6Q2J","Expressing 'let alone' with 'bie shuo'")</f>
        <v/>
      </c>
      <c r="C139" t="inlineStr">
        <is>
          <t>别说⋯⋯，就是⋯⋯</t>
        </is>
      </c>
      <c r="D139" t="inlineStr">
        <is>
          <t xml:space="preserve">别说 一百 ， 就是 一 块 钱 我 也 不 给 你 。
</t>
        </is>
      </c>
      <c r="E139" t="inlineStr">
        <is>
          <t xml:space="preserve">别说 (bié shuō) means something like "leaving aside" or "don't think about," and is used in the following way:
</t>
        </is>
      </c>
    </row>
    <row r="140">
      <c r="A140" t="inlineStr">
        <is>
          <t>Let alone</t>
        </is>
      </c>
      <c r="B140">
        <f>HYPERLINK("https://resources.allsetlearning.com/chinese/grammar/ASGHOI8S","Expressing 'let alone' with 'geng buyong shuo'")</f>
        <v/>
      </c>
      <c r="C140" t="inlineStr">
        <is>
          <t>⋯⋯，更不用说⋯⋯</t>
        </is>
      </c>
      <c r="D140" t="inlineStr">
        <is>
          <t xml:space="preserve">她 会 说 法语 ， 更 不用 说 英语 了 。
</t>
        </is>
      </c>
      <c r="E140" t="inlineStr">
        <is>
          <t xml:space="preserve">更不用说 means "let alone," and is used in the same way as the English, where we might say: "he can't even boil an egg, let alone prepare a banquet"
</t>
        </is>
      </c>
    </row>
    <row r="141">
      <c r="A141" t="inlineStr">
        <is>
          <t>Let alone</t>
        </is>
      </c>
      <c r="B141">
        <f>HYPERLINK("https://resources.allsetlearning.com/chinese/grammar/ASG3ZS9G","Expressing 'let alone' with 'hekuang'")</f>
        <v/>
      </c>
      <c r="C141" t="inlineStr">
        <is>
          <t>连⋯⋯都（也）⋯⋯，何况⋯⋯</t>
        </is>
      </c>
      <c r="D141" t="inlineStr">
        <is>
          <t xml:space="preserve">连 小李 都 同意 了 ， 何况 小张。
</t>
        </is>
      </c>
      <c r="E141" t="inlineStr">
        <is>
          <t xml:space="preserve">何况 (hékuàng) can mean "let alone" or "all the more." It can be used in the following structure:
</t>
        </is>
      </c>
    </row>
    <row r="142">
      <c r="A142" t="inlineStr">
        <is>
          <t>Not only… but also…</t>
        </is>
      </c>
      <c r="B142">
        <f>HYPERLINK("https://resources.allsetlearning.com/chinese/grammar/ASGEM2VR","Expressing 'not only… but also' with 'bujin'")</f>
        <v/>
      </c>
      <c r="C142" t="inlineStr">
        <is>
          <t>不仅⋯⋯，而且⋯⋯</t>
        </is>
      </c>
      <c r="D142" t="inlineStr">
        <is>
          <t xml:space="preserve">她 不仅 聪明 ， 而且 漂亮 。
</t>
        </is>
      </c>
      <c r="E142" t="inlineStr">
        <is>
          <t xml:space="preserve">There are a few ways to express "not only ... but also" in Chinese. One of them is:
</t>
        </is>
      </c>
    </row>
    <row r="143">
      <c r="A143" t="inlineStr">
        <is>
          <t>Not only… but also…</t>
        </is>
      </c>
      <c r="B143">
        <f>HYPERLINK("https://resources.allsetlearning.com/chinese/grammar/ASGJ1VZQ","Many types of 'not only... but also...'")</f>
        <v/>
      </c>
      <c r="C143" t="inlineStr">
        <is>
          <t>不但 / 不只 / 不仅⋯⋯，而且 / 还 / 也 ⋯⋯</t>
        </is>
      </c>
      <c r="D143" t="inlineStr">
        <is>
          <t xml:space="preserve">他 不仅 喜欢 吃 中国 菜，而且  也 会 做 几 个 中国 菜！
</t>
        </is>
      </c>
      <c r="E143" t="inlineStr">
        <is>
          <t xml:space="preserve">We've seen 不但⋯⋯而且 in B1, but other than that there are a number of other structures which can be used to express "not only...but also." 不但 can be substituted with 不仅(bù jǐn) and 不只  (bù zhǐ), all meaning "not only," and can be followed by 而且 (ér qiě) , 还 (hái), or 也 (yě) 
Other than 不但⋯⋯而且 being more common than the others, they are all pretty similar in usage and meaning.
</t>
        </is>
      </c>
    </row>
    <row r="144">
      <c r="A144" t="inlineStr">
        <is>
          <t>Adverbs</t>
        </is>
      </c>
      <c r="B144">
        <f>HYPERLINK("https://resources.allsetlearning.com/chinese/grammar/ASG56QKW","Comparing 'benlai' and 'yuanlai'")</f>
        <v/>
      </c>
      <c r="C144" t="inlineStr">
        <is>
          <t>本来 vs 原来</t>
        </is>
      </c>
      <c r="D144" t="inlineStr">
        <is>
          <t xml:space="preserve">他原来的 公司  本来 要 派 他 去 上海，但是 因为 家 里 有事，去 不了 了。
</t>
        </is>
      </c>
      <c r="E144" t="inlineStr">
        <is>
          <t xml:space="preserve">If something was originally a certain way, or "should be" a certain way, the Chinese words used are often 本来 (běnlái) and 原来 (yuánlái). 本来 (běnlái) is usually an adverb while 原来 (yuánlái) could be either and adjective or an adverb. However, they are used in different ways and different circumstances, so this article will help you distinguish when and where to use them.
</t>
        </is>
      </c>
    </row>
    <row r="145">
      <c r="A145" t="inlineStr">
        <is>
          <t>Adverbs</t>
        </is>
      </c>
      <c r="B145">
        <f>HYPERLINK("https://resources.allsetlearning.com/chinese/grammar/ASGIKHUH","Comparing 'buduan' and 'buting'")</f>
        <v/>
      </c>
      <c r="C145" t="inlineStr">
        <is>
          <t>不断 vs 不停</t>
        </is>
      </c>
      <c r="D145" t="inlineStr">
        <is>
          <t xml:space="preserve">她 不断 地 找 我，每次 都 说 个 不停。
</t>
        </is>
      </c>
      <c r="E145" t="inlineStr">
        <is>
          <t xml:space="preserve">If something keeps happening and won't stop happening, we say that it is "continuous" or "incessant." In Chinese, the words are "不断" (bùduàn) and "不停" (bùtíng). Instead of usually being adjectives, these two words are usually adverbs (but they can sometimes be adjectives too!). However, they are used in different ways and different places, so this article will help you distinguish when and where to use them.
</t>
        </is>
      </c>
    </row>
    <row r="146">
      <c r="A146" t="inlineStr">
        <is>
          <t>Adverbs</t>
        </is>
      </c>
      <c r="B146">
        <f>HYPERLINK("https://resources.allsetlearning.com/chinese/grammar/ASGLOS9C","Comparing 'cai' and 'jiu'")</f>
        <v/>
      </c>
      <c r="C146" t="inlineStr">
        <is>
          <t>才 vs 就</t>
        </is>
      </c>
      <c r="D146" t="inlineStr">
        <is>
          <t xml:space="preserve">我 花 了 两 天 才修 好 ，你 一下子 就 弄 坏 了。
</t>
        </is>
      </c>
      <c r="E146" t="inlineStr">
        <is>
          <t xml:space="preserve">Both 才 (cái) and 就 (jiù) are adverbs that have to do with expressing time, and they are both placed before verbs. However, they typically have opposite effects on the tone of the sentence, with 才 (cái) implying a sense of lateness, and 就 (jiù) imparting a sense of earliness.
</t>
        </is>
      </c>
    </row>
    <row r="147">
      <c r="A147" t="inlineStr">
        <is>
          <t>Adverbs</t>
        </is>
      </c>
      <c r="B147">
        <f>HYPERLINK("https://resources.allsetlearning.com/chinese/grammar/ASGHKZP4","Comparing 'turan' and 'huran'")</f>
        <v/>
      </c>
      <c r="C147" t="inlineStr">
        <is>
          <t>突然 vs 忽然</t>
        </is>
      </c>
      <c r="D147" t="inlineStr">
        <is>
          <t xml:space="preserve">我的 电话 忽然 响了。 事情 发生 得 太 突然。
</t>
        </is>
      </c>
      <c r="E147" t="inlineStr">
        <is>
          <t xml:space="preserve">Both 突然 (tūrán) and 忽然 (hūrán) express the something happens in a very short time or is unexpected. Both can be translated as "unexpectedly" or "surprisingly," however, 突然 is a bit harsher in tone while 忽然 is a bit softer. Also, their grammatical features are subtly different, as outlined in this article. 
</t>
        </is>
      </c>
    </row>
    <row r="148">
      <c r="A148" t="inlineStr">
        <is>
          <t>Adverbs</t>
        </is>
      </c>
      <c r="B148">
        <f>HYPERLINK("https://resources.allsetlearning.com/chinese/grammar/ASGVEP8S","Comparing 'yizhi' and 'yixiang'")</f>
        <v/>
      </c>
      <c r="C148" t="inlineStr">
        <is>
          <t>一直 vs. 一向</t>
        </is>
      </c>
      <c r="D148" t="inlineStr">
        <is>
          <t xml:space="preserve">我 一直 在 现在 的 公司 工作 。他 一向 不 迟到 。
</t>
        </is>
      </c>
      <c r="E148" t="inlineStr">
        <is>
          <t xml:space="preserve">Both 一直 (yīzhí) and 一向 (yīxiàng) mean something close to "all along," and deal with continuous actions. However, their uses are different, and they are a pair of words that are often confused (and tested on!). This article will try to clarify when you are supposed to use them.
</t>
        </is>
      </c>
    </row>
    <row r="149">
      <c r="A149" t="inlineStr">
        <is>
          <t>Adverbs</t>
        </is>
      </c>
      <c r="B149">
        <f>HYPERLINK("https://resources.allsetlearning.com/chinese/grammar/ASGTBHBG","Comparing 'zai' and 'you'")</f>
        <v/>
      </c>
      <c r="C149" t="inlineStr">
        <is>
          <t>再 vs 又</t>
        </is>
      </c>
      <c r="D149" t="inlineStr">
        <is>
          <t xml:space="preserve">我不能再喝了，你走后我又喝了两瓶 。
</t>
        </is>
      </c>
      <c r="E149" t="inlineStr">
        <is>
          <t xml:space="preserve">Both 再 (zài) and 又 (yòu) express the repeating of an action and can be roughly translated in English to "again."  However, 再 is used to express actions that have not yet occurred (the "future again") and 又 is used for actions that have already occurred (the "past again").  They're not interchangeable. In addition, each word has some additional special usages. 
</t>
        </is>
      </c>
    </row>
    <row r="150">
      <c r="A150" t="inlineStr">
        <is>
          <t>Auxiliary Words</t>
        </is>
      </c>
      <c r="B150">
        <f>HYPERLINK("https://resources.allsetlearning.com/chinese/grammar/ASGT8AUA","Comparing 'zongsuan' and “zhongyu'")</f>
        <v/>
      </c>
      <c r="C150" t="inlineStr">
        <is>
          <t>总算 vs 终于</t>
        </is>
      </c>
      <c r="D150" t="inlineStr">
        <is>
          <t xml:space="preserve">今天 的 会 终于 开 完 了！你 总算 来 了。
</t>
        </is>
      </c>
      <c r="E150" t="inlineStr">
        <is>
          <t xml:space="preserve">One pair of confusing adverbs is 总算 (zǒngsuàn) and 终于 (zhōngyú). They both can be translated as "finally" or "in the end," but they subtly different in tone. 
</t>
        </is>
      </c>
    </row>
    <row r="151">
      <c r="A151" t="inlineStr">
        <is>
          <t>Conjunctions</t>
        </is>
      </c>
      <c r="B151">
        <f>HYPERLINK("https://resources.allsetlearning.com/chinese/grammar/ASGC5Y86","Comparing 'gen' and 'dui'")</f>
        <v/>
      </c>
      <c r="C151" t="inlineStr">
        <is>
          <t>跟 vs 对</t>
        </is>
      </c>
      <c r="D151" t="inlineStr">
        <is>
          <t xml:space="preserve">那 个 帅哥 在 对 我 招手！那 你 要 跟 他 去 吗？
</t>
        </is>
      </c>
      <c r="E151" t="inlineStr">
        <is>
          <t xml:space="preserve">
跟 (gēn) and 对 (duì) sometimes seem like they mean the same thing, and at other times they seem to be different. You need to be aware which cases are which. 
</t>
        </is>
      </c>
    </row>
    <row r="152">
      <c r="A152" t="inlineStr">
        <is>
          <t>Prepositions</t>
        </is>
      </c>
      <c r="B152">
        <f>HYPERLINK("https://resources.allsetlearning.com/chinese/grammar/ASGIHS2L","Comparing 'chao' 'xiang' and 'wang'")</f>
        <v/>
      </c>
      <c r="C152" t="inlineStr">
        <is>
          <t>朝 vs 向 vs 往</t>
        </is>
      </c>
      <c r="D152" t="inlineStr">
        <is>
          <t xml:space="preserve">往 前 走 十 分 钟。向 雷锋 同志 学习！他 朝 我 笑 了 笑。
</t>
        </is>
      </c>
      <c r="E152" t="inlineStr">
        <is>
          <t xml:space="preserve">All three of these, 朝 (cháo), 向 (xiàng), and 往 (wǎng) can be used to indicate direction or position. When these preposition phrases are used before a verb, the three have the same structure and their meaning is the same. You can often swap them in and out. At other times, however, they are used differently, and this article will help you differentiate when you are supposed to use which one.
</t>
        </is>
      </c>
    </row>
    <row r="153">
      <c r="A153" t="inlineStr">
        <is>
          <t>Prepositions</t>
        </is>
      </c>
      <c r="B153">
        <f>HYPERLINK("https://resources.allsetlearning.com/chinese/grammar/ASG3JELV","Comparing 'dui' and 'duiyu'")</f>
        <v/>
      </c>
      <c r="C153" t="inlineStr">
        <is>
          <t>对 vs. 对于</t>
        </is>
      </c>
      <c r="D153" t="inlineStr">
        <is>
          <t xml:space="preserve">我 对 她 很 了解 ，她 不 会 这么 做 的 。
</t>
        </is>
      </c>
      <c r="E153" t="inlineStr">
        <is>
          <t xml:space="preserve">对 (duì) and 对于 (duìyú) maybe be confused by Chinese learners as they advance into more complex grammar. This article will help in distinguishing the the two!
</t>
        </is>
      </c>
    </row>
    <row r="154">
      <c r="A154" t="inlineStr">
        <is>
          <t>Prepositions</t>
        </is>
      </c>
      <c r="B154">
        <f>HYPERLINK("https://resources.allsetlearning.com/chinese/grammar/ASGC01S0","Comparing 'duiyu' and 'zhiyu'")</f>
        <v/>
      </c>
      <c r="C154" t="inlineStr">
        <is>
          <t>关于 vs 对于 vs 至于</t>
        </is>
      </c>
      <c r="D154" t="inlineStr">
        <is>
          <t xml:space="preserve">关于 放假， 对于 怎么解决，至于另外一份工作 。
</t>
        </is>
      </c>
      <c r="E154" t="inlineStr">
        <is>
          <t xml:space="preserve">The differences between 对于 (duìyú), and 至于 (zhìyú) can be confusing. They both have similar meanings like "concerning," "regarding" or "as for." Learn what they are in this article!
</t>
        </is>
      </c>
    </row>
    <row r="155">
      <c r="A155" t="inlineStr">
        <is>
          <t>Prepositions</t>
        </is>
      </c>
      <c r="B155">
        <f>HYPERLINK("https://resources.allsetlearning.com/chinese/grammar/ASG1HNBU","Comparing 'guanyu' and 'duiyu'")</f>
        <v/>
      </c>
      <c r="C155" t="inlineStr">
        <is>
          <t>关于 vs 对于</t>
        </is>
      </c>
      <c r="D155" t="inlineStr">
        <is>
          <t xml:space="preserve">对于 那 个 人， 关于 我们 的 学习 方法
</t>
        </is>
      </c>
      <c r="E155" t="inlineStr">
        <is>
          <t xml:space="preserve">关于 (guānyú) and 对于 (duìyú) seem similar, since both of these prepositions are used to point to specific people or things. However, when taking a closer look, the things they discuss and the angles they take are different. 
</t>
        </is>
      </c>
    </row>
    <row r="156">
      <c r="A156" t="inlineStr">
        <is>
          <t>Separate Functions</t>
        </is>
      </c>
      <c r="B156">
        <f>HYPERLINK("https://resources.allsetlearning.com/chinese/grammar/ASGFNS52","Comparing 'fan'er' and “xiangfan'")</f>
        <v/>
      </c>
      <c r="C156" t="inlineStr">
        <is>
          <t>反而 vs 相反</t>
        </is>
      </c>
      <c r="D156" t="inlineStr">
        <is>
          <t xml:space="preserve">吃 水果 不但 对 他 没 好处，反而 有 坏处。 老板 的 想法 跟 我 的 相反。
</t>
        </is>
      </c>
      <c r="E156" t="inlineStr">
        <is>
          <t xml:space="preserve">The differences between 反而 (fǎn'ér) and 相反 (xiāngfǎn) are pretty clear. 反而 is an adverb, while 相反 is an adjective and also a conjunction, and this determines how they are used grammatically.
</t>
        </is>
      </c>
    </row>
    <row r="157">
      <c r="A157" t="inlineStr">
        <is>
          <t>Separate Functions</t>
        </is>
      </c>
      <c r="B157">
        <f>HYPERLINK("https://resources.allsetlearning.com/chinese/grammar/ASGDPS0J","Comparing 'kending' 'queding' and “yiding'")</f>
        <v/>
      </c>
      <c r="C157" t="inlineStr">
        <is>
          <t>肯定 vs 确定 vs 一定</t>
        </is>
      </c>
      <c r="D157" t="inlineStr">
        <is>
          <t xml:space="preserve">老板 肯定 了 我们 团队 的 工作。你 确定 他 是 我们 要 找 的 人？一定 要 小心。
</t>
        </is>
      </c>
      <c r="E157" t="inlineStr">
        <is>
          <t xml:space="preserve">If you look up 肯定 (kěndìng), 确定 (quèdìng) and 一定 (yīdìng) in the dictionary, they all have similar meanings, like "certain" or "surely." However, using them correctly in a sentence is a bit more complicated. 
</t>
        </is>
      </c>
    </row>
    <row r="158">
      <c r="A158" t="inlineStr">
        <is>
          <t>Separate Functions</t>
        </is>
      </c>
      <c r="B158">
        <f>HYPERLINK("https://resources.allsetlearning.com/chinese/grammar/ASGVDOXL","Comparing 'shihe' and 'heshi'")</f>
        <v/>
      </c>
      <c r="C158" t="inlineStr">
        <is>
          <t>适合 vs 合适</t>
        </is>
      </c>
      <c r="D158" t="inlineStr">
        <is>
          <t xml:space="preserve">这 个 颜色 不 适合 他 ， 黑色 才 是 最 合适 的。
</t>
        </is>
      </c>
      <c r="E158" t="inlineStr">
        <is>
          <t xml:space="preserve">Mixing up the order of the two syllables in a word is something most learners do. This makes the pair 适合 (shìhé) and 合适 (héshì) annoying, to say the least. They mean more or less the same thing, but the former is a verb, while the latter is an adjective.
</t>
        </is>
      </c>
    </row>
    <row r="159">
      <c r="A159" t="inlineStr">
        <is>
          <t>Time Words</t>
        </is>
      </c>
      <c r="B159">
        <f>HYPERLINK("https://resources.allsetlearning.com/chinese/grammar/ASGJOGGG","Comparing 'pingshi' and 'pingchang'")</f>
        <v/>
      </c>
      <c r="C159" t="inlineStr">
        <is>
          <t>平时 vs. 平常</t>
        </is>
      </c>
      <c r="D159" t="inlineStr">
        <is>
          <t xml:space="preserve">你 平时 / 平常 做饭 吗 ？
</t>
        </is>
      </c>
      <c r="E159" t="inlineStr">
        <is>
          <t xml:space="preserve">平时 (píngshí) and 平常 (píngcháng) look very similar (after all, they do start with 平!), and they have similar meanings of "often," but they have different grammatical uses. 
</t>
        </is>
      </c>
    </row>
    <row r="160">
      <c r="A160" t="inlineStr">
        <is>
          <t>Time Words</t>
        </is>
      </c>
      <c r="B160">
        <f>HYPERLINK("https://resources.allsetlearning.com/chinese/grammar/ASGC3SCN","Comparing 'yihou' and 'zhihou'")</f>
        <v/>
      </c>
      <c r="C160" t="inlineStr">
        <is>
          <t>以后 vs. 之后</t>
        </is>
      </c>
      <c r="D160" t="inlineStr">
        <is>
          <t xml:space="preserve">我 昨天 吃完 以后 去 了 超市 。之后 我 就 回家 了 。
</t>
        </is>
      </c>
      <c r="E160" t="inlineStr">
        <is>
          <t xml:space="preserve">If you are trying to explain what you did after a certain event, you might want to use "以后" (yǐhòu) or "之后" (zhīhòu). After all, they do both mean "after," right? Well, it turns out that there are a few rules that you need to be aware of before you use them. 
</t>
        </is>
      </c>
    </row>
    <row r="161">
      <c r="A161" t="inlineStr">
        <is>
          <t>Time Words</t>
        </is>
      </c>
      <c r="B161">
        <f>HYPERLINK("https://resources.allsetlearning.com/chinese/grammar/ASGNPJ7T","Comparing 'yihou' 'ranhou' 'houlai'")</f>
        <v/>
      </c>
      <c r="C161" t="inlineStr">
        <is>
          <t>以后 vs. 然后 vs. 后来</t>
        </is>
      </c>
      <c r="D161" t="inlineStr">
        <is>
          <t xml:space="preserve">我 以后 想 开 公司 。/ 后来 他 去 了 美国 ，然后 他 的 父母 也 搬 过去 了 。
</t>
        </is>
      </c>
      <c r="E161" t="inlineStr">
        <is>
          <t xml:space="preserve">以后 (yǐhòu) and 然后 (ránhòu) can both mean "and then," but their usage is fairly different. While both 以后 (yǐhòu) and 后来 (hòulái) can mean "later," they have distinct uses.
</t>
        </is>
      </c>
    </row>
    <row r="162">
      <c r="A162" t="inlineStr">
        <is>
          <t>Verbs</t>
        </is>
      </c>
      <c r="B162">
        <f>HYPERLINK("https://resources.allsetlearning.com/chinese/grammar/ASGKQEG9","Comparing 'xiande' and 'kanqilai'")</f>
        <v/>
      </c>
      <c r="C162" t="inlineStr">
        <is>
          <t>显得 vs 看起来</t>
        </is>
      </c>
      <c r="D162" t="inlineStr">
        <is>
          <t xml:space="preserve">你 看起来 很 苗条 ，可能 是 这 件 衣服 显得 你 很 苗条 。
</t>
        </is>
      </c>
      <c r="E162" t="inlineStr">
        <is>
          <t xml:space="preserve">Both 显得 (xiǎnde) and 看起来 (kànqǐlái) have meanings in English like "to appear to be" or "seems like," but their connotations are pretty different. 
</t>
        </is>
      </c>
    </row>
  </sheetData>
  <autoFilter ref="A1:E162"/>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2019-12-12T09:30:12Z</dcterms:created>
  <dcterms:modified xmlns:dcterms="http://purl.org/dc/terms/" xmlns:xsi="http://www.w3.org/2001/XMLSchema-instance" xsi:type="dcterms:W3CDTF">2019-12-12T09:30:12Z</dcterms:modified>
</cp:coreProperties>
</file>