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4" autoFilterDateGrouping="1"/>
  </bookViews>
  <sheets>
    <sheet xmlns:r="http://schemas.openxmlformats.org/officeDocument/2006/relationships" name="Financial Numbers From AR" sheetId="1" state="visible" r:id="rId1"/>
    <sheet xmlns:r="http://schemas.openxmlformats.org/officeDocument/2006/relationships" name="Cover" sheetId="2" state="visible" r:id="rId2"/>
    <sheet xmlns:r="http://schemas.openxmlformats.org/officeDocument/2006/relationships" name="Assumption Table" sheetId="3" state="visible" r:id="rId3"/>
    <sheet xmlns:r="http://schemas.openxmlformats.org/officeDocument/2006/relationships" name="FA &amp; Operating Model" sheetId="4" state="visible" r:id="rId4"/>
    <sheet xmlns:r="http://schemas.openxmlformats.org/officeDocument/2006/relationships" name="DCF" sheetId="5" state="visible" r:id="rId5"/>
    <sheet xmlns:r="http://schemas.openxmlformats.org/officeDocument/2006/relationships" name="NewSheet1" sheetId="6" state="visible" r:id="rId6"/>
  </sheets>
  <definedNames>
    <definedName name="_xlnm.Print_Area" localSheetId="2">'Assumption Table'!$A$1:$T$125</definedName>
  </definedNames>
  <calcPr calcId="191029" fullCalcOnLoad="1"/>
</workbook>
</file>

<file path=xl/styles.xml><?xml version="1.0" encoding="utf-8"?>
<styleSheet xmlns="http://schemas.openxmlformats.org/spreadsheetml/2006/main">
  <numFmts count="9">
    <numFmt numFmtId="164" formatCode="#,##0.0_);\(#,##0.0\);0.0_);@_)"/>
    <numFmt numFmtId="165" formatCode="0.0%"/>
    <numFmt numFmtId="166" formatCode="_ * #,##0.0_ ;_ * \-#,##0.0_ ;_ * &quot;-&quot;??_ ;_ @_ "/>
    <numFmt numFmtId="167" formatCode="0.0"/>
    <numFmt numFmtId="168" formatCode="#,##0.0_);\(#,##0.0\)"/>
    <numFmt numFmtId="169" formatCode="#,##0.000000_);\(#,##0.000000\)"/>
    <numFmt numFmtId="170" formatCode="0\x"/>
    <numFmt numFmtId="171" formatCode="_(* #,##0_);_(* \(#,##0\);_(* &quot;-&quot;??_);_(@_)"/>
    <numFmt numFmtId="172" formatCode="_([$$-409]* #,##0.00_);_([$$-409]* \(#,##0.00\);_([$$-409]* &quot;-&quot;??_);_(@_)"/>
  </numFmts>
  <fonts count="33">
    <font>
      <name val="等线"/>
      <family val="2"/>
      <color theme="1"/>
      <sz val="11"/>
      <scheme val="minor"/>
    </font>
    <font>
      <name val="Arial"/>
      <family val="2"/>
      <sz val="10"/>
    </font>
    <font>
      <name val="Times New Roman"/>
      <family val="1"/>
      <b val="1"/>
      <color theme="1"/>
      <sz val="14"/>
    </font>
    <font>
      <name val="等线"/>
      <charset val="134"/>
      <family val="3"/>
      <sz val="9"/>
      <scheme val="minor"/>
    </font>
    <font>
      <name val="Times New Roman"/>
      <family val="1"/>
      <b val="1"/>
      <sz val="14"/>
    </font>
    <font>
      <name val="Times New Roman"/>
      <family val="1"/>
      <b val="1"/>
      <i val="1"/>
      <color rgb="FFC00000"/>
      <sz val="11"/>
    </font>
    <font>
      <name val="Times New Roman"/>
      <family val="1"/>
      <sz val="11"/>
    </font>
    <font>
      <name val="Times New Roman"/>
      <family val="1"/>
      <b val="1"/>
      <color theme="0"/>
      <sz val="11"/>
    </font>
    <font>
      <name val="Times New Roman"/>
      <family val="1"/>
      <color theme="0"/>
      <sz val="11"/>
    </font>
    <font>
      <name val="Times New Roman"/>
      <family val="1"/>
      <b val="1"/>
      <sz val="11"/>
    </font>
    <font>
      <name val="Times New Roman Bold"/>
      <family val="1"/>
      <b val="1"/>
      <sz val="11"/>
    </font>
    <font>
      <name val="Times New Roman"/>
      <family val="1"/>
      <b val="1"/>
      <color theme="1"/>
      <sz val="14"/>
    </font>
    <font>
      <name val="Times New Roman Bold"/>
      <family val="1"/>
      <sz val="11"/>
    </font>
    <font>
      <name val="等线"/>
      <charset val="134"/>
      <family val="3"/>
      <b val="1"/>
      <color theme="0"/>
      <sz val="11"/>
      <scheme val="minor"/>
    </font>
    <font>
      <name val="等线"/>
      <charset val="134"/>
      <family val="3"/>
      <b val="1"/>
      <color theme="1"/>
      <sz val="18"/>
      <scheme val="minor"/>
    </font>
    <font>
      <name val="Times New Roman"/>
      <family val="1"/>
      <color theme="1"/>
      <sz val="18"/>
    </font>
    <font>
      <name val="Times New Roman"/>
      <family val="1"/>
      <b val="1"/>
      <color theme="1"/>
      <sz val="20"/>
    </font>
    <font>
      <name val="Times New Roman"/>
      <family val="1"/>
      <sz val="12"/>
    </font>
    <font>
      <name val="等线"/>
      <family val="2"/>
      <color theme="1"/>
      <sz val="11"/>
      <scheme val="minor"/>
    </font>
    <font>
      <name val="Times New Roman"/>
      <family val="1"/>
      <color rgb="FF0000FF"/>
      <sz val="11"/>
    </font>
    <font>
      <name val="Times New Roman"/>
      <family val="1"/>
      <color rgb="FF000000"/>
      <sz val="11"/>
    </font>
    <font>
      <name val="Arial"/>
      <family val="2"/>
      <color indexed="12"/>
      <sz val="10"/>
    </font>
    <font>
      <name val="Times New Roman"/>
      <family val="1"/>
      <color rgb="FF008000"/>
      <sz val="11"/>
    </font>
    <font>
      <name val="Times New Roman"/>
      <family val="1"/>
      <color rgb="FFFF0000"/>
      <sz val="11"/>
    </font>
    <font>
      <name val="Times New Roman"/>
      <family val="1"/>
      <b val="1"/>
      <color rgb="FF000000"/>
      <sz val="11"/>
    </font>
    <font>
      <name val="Times New Roman"/>
      <family val="1"/>
      <b val="1"/>
      <color theme="1"/>
      <sz val="11"/>
    </font>
    <font>
      <name val="Times New Roman"/>
      <family val="1"/>
      <color theme="1"/>
      <sz val="11"/>
    </font>
    <font>
      <name val="Times New Roman"/>
      <family val="1"/>
      <color theme="4"/>
      <sz val="12"/>
    </font>
    <font>
      <name val="Times New Roman"/>
      <family val="1"/>
      <color theme="4"/>
      <sz val="11"/>
    </font>
    <font>
      <name val="等线"/>
      <family val="2"/>
      <b val="1"/>
      <color theme="1"/>
      <sz val="11"/>
      <scheme val="minor"/>
    </font>
    <font>
      <name val="Times New Roman"/>
      <family val="1"/>
      <b val="1"/>
      <sz val="12"/>
    </font>
    <font>
      <name val="Times New Roman"/>
      <family val="1"/>
      <i val="1"/>
      <color theme="1"/>
      <sz val="11"/>
    </font>
    <font>
      <name val="Times New Roman"/>
      <family val="1"/>
      <i val="1"/>
      <sz val="11"/>
    </font>
  </fonts>
  <fills count="15">
    <fill>
      <patternFill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8"/>
        <bgColor rgb="FF000000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7" tint="0.799981688894314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theme="8" tint="0.7999816888943144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18" fillId="0" borderId="0"/>
    <xf numFmtId="168" fontId="1" fillId="0" borderId="0"/>
    <xf numFmtId="164" fontId="1" fillId="0" borderId="0"/>
    <xf numFmtId="9" fontId="18" fillId="0" borderId="0" applyAlignment="1">
      <alignment vertical="center"/>
    </xf>
    <xf numFmtId="43" fontId="18" fillId="0" borderId="0" applyAlignment="1">
      <alignment vertical="center"/>
    </xf>
    <xf numFmtId="164" fontId="21" fillId="0" borderId="0"/>
  </cellStyleXfs>
  <cellXfs count="240">
    <xf numFmtId="0" fontId="0" fillId="0" borderId="0" pivotButton="0" quotePrefix="0" xfId="0"/>
    <xf numFmtId="164" fontId="4" fillId="3" borderId="0" pivotButton="0" quotePrefix="0" xfId="0"/>
    <xf numFmtId="0" fontId="5" fillId="3" borderId="0" applyAlignment="1" pivotButton="0" quotePrefix="0" xfId="0">
      <alignment horizontal="left"/>
    </xf>
    <xf numFmtId="164" fontId="6" fillId="3" borderId="0" pivotButton="0" quotePrefix="0" xfId="0"/>
    <xf numFmtId="164" fontId="7" fillId="4" borderId="0" pivotButton="0" quotePrefix="0" xfId="1"/>
    <xf numFmtId="164" fontId="8" fillId="4" borderId="0" pivotButton="0" quotePrefix="0" xfId="0"/>
    <xf numFmtId="164" fontId="9" fillId="2" borderId="0" pivotButton="0" quotePrefix="0" xfId="0"/>
    <xf numFmtId="164" fontId="6" fillId="2" borderId="0" pivotButton="0" quotePrefix="0" xfId="0"/>
    <xf numFmtId="164" fontId="10" fillId="2" borderId="0" pivotButton="0" quotePrefix="0" xfId="0"/>
    <xf numFmtId="164" fontId="10" fillId="3" borderId="0" pivotButton="0" quotePrefix="0" xfId="0"/>
    <xf numFmtId="164" fontId="12" fillId="2" borderId="0" pivotButton="0" quotePrefix="0" xfId="0"/>
    <xf numFmtId="164" fontId="10" fillId="2" borderId="1" pivotButton="0" quotePrefix="0" xfId="0"/>
    <xf numFmtId="164" fontId="10" fillId="3" borderId="1" pivotButton="0" quotePrefix="0" xfId="0"/>
    <xf numFmtId="164" fontId="9" fillId="2" borderId="0" applyAlignment="1" pivotButton="0" quotePrefix="0" xfId="0">
      <alignment horizontal="left"/>
    </xf>
    <xf numFmtId="164" fontId="9" fillId="2" borderId="1" pivotButton="0" quotePrefix="0" xfId="0"/>
    <xf numFmtId="164" fontId="6" fillId="3" borderId="1" pivotButton="0" quotePrefix="0" xfId="0"/>
    <xf numFmtId="0" fontId="13" fillId="5" borderId="0" pivotButton="0" quotePrefix="0" xfId="0"/>
    <xf numFmtId="0" fontId="13" fillId="5" borderId="0" applyAlignment="1" pivotButton="0" quotePrefix="0" xfId="0">
      <alignment horizontal="center"/>
    </xf>
    <xf numFmtId="0" fontId="7" fillId="4" borderId="0" pivotButton="0" quotePrefix="0" xfId="1"/>
    <xf numFmtId="0" fontId="8" fillId="4" borderId="0" pivotButton="0" quotePrefix="0" xfId="0"/>
    <xf numFmtId="164" fontId="2" fillId="6" borderId="0" pivotButton="0" quotePrefix="0" xfId="1"/>
    <xf numFmtId="164" fontId="4" fillId="7" borderId="0" pivotButton="0" quotePrefix="0" xfId="0"/>
    <xf numFmtId="164" fontId="11" fillId="6" borderId="0" pivotButton="0" quotePrefix="0" xfId="1"/>
    <xf numFmtId="0" fontId="14" fillId="0" borderId="0" applyAlignment="1" pivotButton="0" quotePrefix="0" xfId="0">
      <alignment horizontal="left" vertical="center"/>
    </xf>
    <xf numFmtId="0" fontId="15" fillId="0" borderId="0" pivotButton="0" quotePrefix="0" xfId="0"/>
    <xf numFmtId="0" fontId="0" fillId="0" borderId="0" applyAlignment="1" pivotButton="0" quotePrefix="0" xfId="0">
      <alignment vertical="center"/>
    </xf>
    <xf numFmtId="37" fontId="17" fillId="3" borderId="0" pivotButton="0" quotePrefix="0" xfId="0"/>
    <xf numFmtId="0" fontId="8" fillId="4" borderId="0" applyAlignment="1" pivotButton="0" quotePrefix="0" xfId="0">
      <alignment horizontal="center"/>
    </xf>
    <xf numFmtId="3" fontId="0" fillId="0" borderId="0" pivotButton="0" quotePrefix="0" xfId="0"/>
    <xf numFmtId="164" fontId="9" fillId="3" borderId="1" pivotButton="0" quotePrefix="0" xfId="0"/>
    <xf numFmtId="164" fontId="6" fillId="2" borderId="0" applyAlignment="1" pivotButton="0" quotePrefix="0" xfId="0">
      <alignment horizontal="right"/>
    </xf>
    <xf numFmtId="9" fontId="17" fillId="3" borderId="0" pivotButton="0" quotePrefix="0" xfId="3"/>
    <xf numFmtId="10" fontId="17" fillId="3" borderId="0" pivotButton="0" quotePrefix="0" xfId="3"/>
    <xf numFmtId="9" fontId="0" fillId="0" borderId="0" pivotButton="0" quotePrefix="0" xfId="3"/>
    <xf numFmtId="0" fontId="0" fillId="0" borderId="2" pivotButton="0" quotePrefix="0" xfId="0"/>
    <xf numFmtId="164" fontId="9" fillId="3" borderId="0" pivotButton="0" quotePrefix="0" xfId="0"/>
    <xf numFmtId="164" fontId="9" fillId="10" borderId="0" pivotButton="0" quotePrefix="0" xfId="0"/>
    <xf numFmtId="164" fontId="6" fillId="10" borderId="0" pivotButton="0" quotePrefix="0" xfId="0"/>
    <xf numFmtId="164" fontId="20" fillId="10" borderId="0" pivotButton="0" quotePrefix="0" xfId="0"/>
    <xf numFmtId="164" fontId="10" fillId="10" borderId="0" pivotButton="0" quotePrefix="0" xfId="0"/>
    <xf numFmtId="164" fontId="19" fillId="10" borderId="0" pivotButton="0" quotePrefix="0" xfId="5"/>
    <xf numFmtId="164" fontId="22" fillId="10" borderId="0" pivotButton="0" quotePrefix="0" xfId="0"/>
    <xf numFmtId="164" fontId="6" fillId="10" borderId="2" pivotButton="0" quotePrefix="0" xfId="0"/>
    <xf numFmtId="164" fontId="6" fillId="10" borderId="7" pivotButton="0" quotePrefix="0" xfId="0"/>
    <xf numFmtId="164" fontId="6" fillId="10" borderId="0" pivotButton="0" quotePrefix="0" xfId="2"/>
    <xf numFmtId="164" fontId="23" fillId="10" borderId="0" pivotButton="0" quotePrefix="0" xfId="0"/>
    <xf numFmtId="9" fontId="19" fillId="0" borderId="0" pivotButton="0" quotePrefix="0" xfId="3"/>
    <xf numFmtId="0" fontId="9" fillId="2" borderId="0" pivotButton="0" quotePrefix="0" xfId="0"/>
    <xf numFmtId="164" fontId="20" fillId="2" borderId="0" pivotButton="0" quotePrefix="0" xfId="0"/>
    <xf numFmtId="164" fontId="20" fillId="9" borderId="0" pivotButton="0" quotePrefix="0" xfId="0"/>
    <xf numFmtId="0" fontId="6" fillId="2" borderId="0" pivotButton="0" quotePrefix="0" xfId="0"/>
    <xf numFmtId="164" fontId="20" fillId="12" borderId="0" pivotButton="0" quotePrefix="0" xfId="0"/>
    <xf numFmtId="164" fontId="9" fillId="2" borderId="8" pivotButton="0" quotePrefix="0" xfId="0"/>
    <xf numFmtId="165" fontId="6" fillId="2" borderId="0" pivotButton="0" quotePrefix="0" xfId="3"/>
    <xf numFmtId="164" fontId="24" fillId="3" borderId="0" pivotButton="0" quotePrefix="0" xfId="0"/>
    <xf numFmtId="166" fontId="19" fillId="11" borderId="3" pivotButton="0" quotePrefix="0" xfId="4"/>
    <xf numFmtId="164" fontId="20" fillId="3" borderId="0" pivotButton="0" quotePrefix="0" xfId="0"/>
    <xf numFmtId="10" fontId="20" fillId="3" borderId="0" pivotButton="0" quotePrefix="0" xfId="3"/>
    <xf numFmtId="164" fontId="6" fillId="3" borderId="0" applyAlignment="1" pivotButton="0" quotePrefix="0" xfId="0">
      <alignment horizontal="right"/>
    </xf>
    <xf numFmtId="164" fontId="6" fillId="2" borderId="2" pivotButton="0" quotePrefix="0" xfId="0"/>
    <xf numFmtId="164" fontId="24" fillId="2" borderId="1" pivotButton="0" quotePrefix="0" xfId="0"/>
    <xf numFmtId="164" fontId="9" fillId="13" borderId="0" pivotButton="0" quotePrefix="0" xfId="0"/>
    <xf numFmtId="164" fontId="6" fillId="13" borderId="0" pivotButton="0" quotePrefix="0" xfId="0"/>
    <xf numFmtId="164" fontId="6" fillId="14" borderId="0" applyAlignment="1" pivotButton="0" quotePrefix="0" xfId="0">
      <alignment horizontal="right"/>
    </xf>
    <xf numFmtId="164" fontId="25" fillId="2" borderId="0" pivotButton="0" quotePrefix="0" xfId="0"/>
    <xf numFmtId="164" fontId="26" fillId="2" borderId="0" pivotButton="0" quotePrefix="0" xfId="0"/>
    <xf numFmtId="0" fontId="6" fillId="2" borderId="9" pivotButton="0" quotePrefix="0" xfId="0"/>
    <xf numFmtId="164" fontId="6" fillId="2" borderId="9" pivotButton="0" quotePrefix="0" xfId="0"/>
    <xf numFmtId="164" fontId="20" fillId="2" borderId="9" pivotButton="0" quotePrefix="0" xfId="0"/>
    <xf numFmtId="164" fontId="20" fillId="12" borderId="9" pivotButton="0" quotePrefix="0" xfId="0"/>
    <xf numFmtId="164" fontId="22" fillId="2" borderId="0" pivotButton="0" quotePrefix="0" xfId="0"/>
    <xf numFmtId="164" fontId="6" fillId="0" borderId="0" pivotButton="0" quotePrefix="0" xfId="0"/>
    <xf numFmtId="37" fontId="17" fillId="0" borderId="0" pivotButton="0" quotePrefix="0" xfId="0"/>
    <xf numFmtId="0" fontId="26" fillId="0" borderId="0" pivotButton="0" quotePrefix="0" xfId="0"/>
    <xf numFmtId="0" fontId="26" fillId="0" borderId="0" applyAlignment="1" pivotButton="0" quotePrefix="0" xfId="0">
      <alignment horizontal="left"/>
    </xf>
    <xf numFmtId="167" fontId="26" fillId="0" borderId="0" pivotButton="0" quotePrefix="0" xfId="0"/>
    <xf numFmtId="9" fontId="17" fillId="0" borderId="0" pivotButton="0" quotePrefix="0" xfId="0"/>
    <xf numFmtId="164" fontId="9" fillId="0" borderId="0" pivotButton="0" quotePrefix="0" xfId="0"/>
    <xf numFmtId="9" fontId="27" fillId="8" borderId="3" pivotButton="0" quotePrefix="0" xfId="3"/>
    <xf numFmtId="164" fontId="28" fillId="9" borderId="3" pivotButton="0" quotePrefix="0" xfId="0"/>
    <xf numFmtId="9" fontId="28" fillId="9" borderId="3" pivotButton="0" quotePrefix="0" xfId="0"/>
    <xf numFmtId="0" fontId="28" fillId="0" borderId="0" pivotButton="0" quotePrefix="0" xfId="0"/>
    <xf numFmtId="2" fontId="28" fillId="8" borderId="3" pivotButton="0" quotePrefix="0" xfId="0"/>
    <xf numFmtId="164" fontId="6" fillId="2" borderId="0" applyAlignment="1" pivotButton="0" quotePrefix="0" xfId="0">
      <alignment horizontal="left"/>
    </xf>
    <xf numFmtId="164" fontId="10" fillId="2" borderId="7" pivotButton="0" quotePrefix="0" xfId="0"/>
    <xf numFmtId="164" fontId="12" fillId="2" borderId="7" pivotButton="0" quotePrefix="0" xfId="0"/>
    <xf numFmtId="9" fontId="6" fillId="0" borderId="0" pivotButton="0" quotePrefix="0" xfId="3"/>
    <xf numFmtId="168" fontId="26" fillId="0" borderId="0" pivotButton="0" quotePrefix="0" xfId="0"/>
    <xf numFmtId="0" fontId="29" fillId="0" borderId="0" pivotButton="0" quotePrefix="0" xfId="0"/>
    <xf numFmtId="169" fontId="0" fillId="0" borderId="0" pivotButton="0" quotePrefix="0" xfId="0"/>
    <xf numFmtId="0" fontId="26" fillId="0" borderId="3" applyAlignment="1" pivotButton="0" quotePrefix="0" xfId="0">
      <alignment horizontal="left"/>
    </xf>
    <xf numFmtId="43" fontId="26" fillId="0" borderId="3" pivotButton="0" quotePrefix="0" xfId="4"/>
    <xf numFmtId="9" fontId="26" fillId="0" borderId="3" pivotButton="0" quotePrefix="0" xfId="3"/>
    <xf numFmtId="0" fontId="26" fillId="0" borderId="3" pivotButton="0" quotePrefix="0" xfId="0"/>
    <xf numFmtId="170" fontId="26" fillId="0" borderId="3" pivotButton="0" quotePrefix="0" xfId="3"/>
    <xf numFmtId="0" fontId="0" fillId="3" borderId="0" pivotButton="0" quotePrefix="0" xfId="0"/>
    <xf numFmtId="164" fontId="4" fillId="3" borderId="10" pivotButton="0" quotePrefix="0" xfId="0"/>
    <xf numFmtId="164" fontId="8" fillId="4" borderId="10" pivotButton="0" quotePrefix="0" xfId="0"/>
    <xf numFmtId="37" fontId="17" fillId="3" borderId="10" pivotButton="0" quotePrefix="0" xfId="0"/>
    <xf numFmtId="9" fontId="17" fillId="3" borderId="0" pivotButton="0" quotePrefix="0" xfId="0"/>
    <xf numFmtId="9" fontId="17" fillId="3" borderId="10" pivotButton="0" quotePrefix="0" xfId="0"/>
    <xf numFmtId="37" fontId="17" fillId="3" borderId="2" pivotButton="0" quotePrefix="0" xfId="0"/>
    <xf numFmtId="37" fontId="17" fillId="3" borderId="12" pivotButton="0" quotePrefix="0" xfId="0"/>
    <xf numFmtId="37" fontId="30" fillId="3" borderId="10" pivotButton="0" quotePrefix="0" xfId="0"/>
    <xf numFmtId="37" fontId="30" fillId="3" borderId="0" pivotButton="0" quotePrefix="0" xfId="0"/>
    <xf numFmtId="37" fontId="17" fillId="3" borderId="3" pivotButton="0" quotePrefix="0" xfId="0"/>
    <xf numFmtId="0" fontId="26" fillId="3" borderId="0" pivotButton="0" quotePrefix="0" xfId="0"/>
    <xf numFmtId="37" fontId="26" fillId="3" borderId="4" pivotButton="0" quotePrefix="0" xfId="0"/>
    <xf numFmtId="37" fontId="26" fillId="3" borderId="5" pivotButton="0" quotePrefix="0" xfId="0"/>
    <xf numFmtId="0" fontId="25" fillId="3" borderId="0" pivotButton="0" quotePrefix="0" xfId="0"/>
    <xf numFmtId="37" fontId="25" fillId="3" borderId="6" pivotButton="0" quotePrefix="0" xfId="0"/>
    <xf numFmtId="37" fontId="26" fillId="3" borderId="6" pivotButton="0" quotePrefix="0" xfId="0"/>
    <xf numFmtId="37" fontId="26" fillId="3" borderId="0" pivotButton="0" quotePrefix="0" xfId="0"/>
    <xf numFmtId="10" fontId="26" fillId="0" borderId="3" pivotButton="0" quotePrefix="0" xfId="0"/>
    <xf numFmtId="39" fontId="17" fillId="3" borderId="0" pivotButton="0" quotePrefix="0" xfId="0"/>
    <xf numFmtId="39" fontId="17" fillId="3" borderId="10" pivotButton="0" quotePrefix="0" xfId="0"/>
    <xf numFmtId="164" fontId="4" fillId="3" borderId="11" pivotButton="0" quotePrefix="0" xfId="0"/>
    <xf numFmtId="164" fontId="8" fillId="4" borderId="11" pivotButton="0" quotePrefix="0" xfId="0"/>
    <xf numFmtId="37" fontId="17" fillId="3" borderId="11" pivotButton="0" quotePrefix="0" xfId="0"/>
    <xf numFmtId="9" fontId="17" fillId="3" borderId="11" pivotButton="0" quotePrefix="0" xfId="0"/>
    <xf numFmtId="37" fontId="30" fillId="3" borderId="11" pivotButton="0" quotePrefix="0" xfId="0"/>
    <xf numFmtId="164" fontId="9" fillId="2" borderId="2" pivotButton="0" quotePrefix="0" xfId="0"/>
    <xf numFmtId="164" fontId="10" fillId="2" borderId="2" pivotButton="0" quotePrefix="0" xfId="0"/>
    <xf numFmtId="37" fontId="17" fillId="3" borderId="13" pivotButton="0" quotePrefix="0" xfId="0"/>
    <xf numFmtId="0" fontId="8" fillId="4" borderId="11" applyAlignment="1" pivotButton="0" quotePrefix="0" xfId="0">
      <alignment horizontal="center"/>
    </xf>
    <xf numFmtId="39" fontId="17" fillId="3" borderId="11" pivotButton="0" quotePrefix="0" xfId="0"/>
    <xf numFmtId="9" fontId="26" fillId="0" borderId="3" pivotButton="0" quotePrefix="0" xfId="3"/>
    <xf numFmtId="0" fontId="28" fillId="8" borderId="3" pivotButton="0" quotePrefix="0" xfId="0"/>
    <xf numFmtId="10" fontId="28" fillId="8" borderId="3" pivotButton="0" quotePrefix="0" xfId="0"/>
    <xf numFmtId="171" fontId="28" fillId="8" borderId="3" pivotButton="0" quotePrefix="0" xfId="4"/>
    <xf numFmtId="10" fontId="26" fillId="0" borderId="6" pivotButton="0" quotePrefix="0" xfId="0"/>
    <xf numFmtId="10" fontId="26" fillId="0" borderId="0" pivotButton="0" quotePrefix="0" xfId="0"/>
    <xf numFmtId="10" fontId="26" fillId="0" borderId="4" pivotButton="0" quotePrefix="0" xfId="0"/>
    <xf numFmtId="10" fontId="26" fillId="0" borderId="5" pivotButton="0" quotePrefix="0" xfId="0"/>
    <xf numFmtId="2" fontId="26" fillId="0" borderId="5" pivotButton="0" quotePrefix="0" xfId="0"/>
    <xf numFmtId="2" fontId="26" fillId="0" borderId="7" pivotButton="0" quotePrefix="0" xfId="0"/>
    <xf numFmtId="10" fontId="25" fillId="0" borderId="3" pivotButton="0" quotePrefix="0" xfId="0"/>
    <xf numFmtId="172" fontId="25" fillId="0" borderId="4" pivotButton="0" quotePrefix="0" xfId="0"/>
    <xf numFmtId="172" fontId="25" fillId="0" borderId="6" pivotButton="0" quotePrefix="0" xfId="0"/>
    <xf numFmtId="37" fontId="17" fillId="0" borderId="3" pivotButton="0" quotePrefix="0" xfId="0"/>
    <xf numFmtId="9" fontId="26" fillId="0" borderId="14" pivotButton="0" quotePrefix="0" xfId="3"/>
    <xf numFmtId="43" fontId="26" fillId="0" borderId="14" pivotButton="0" quotePrefix="0" xfId="4"/>
    <xf numFmtId="170" fontId="26" fillId="0" borderId="14" pivotButton="0" quotePrefix="0" xfId="3"/>
    <xf numFmtId="9" fontId="26" fillId="0" borderId="0" pivotButton="0" quotePrefix="0" xfId="3"/>
    <xf numFmtId="43" fontId="26" fillId="0" borderId="0" pivotButton="0" quotePrefix="0" xfId="4"/>
    <xf numFmtId="170" fontId="26" fillId="0" borderId="0" pivotButton="0" quotePrefix="0" xfId="3"/>
    <xf numFmtId="9" fontId="26" fillId="0" borderId="10" pivotButton="0" quotePrefix="0" xfId="3"/>
    <xf numFmtId="43" fontId="26" fillId="0" borderId="10" pivotButton="0" quotePrefix="0" xfId="4"/>
    <xf numFmtId="170" fontId="26" fillId="0" borderId="10" pivotButton="0" quotePrefix="0" xfId="3"/>
    <xf numFmtId="0" fontId="0" fillId="2" borderId="0" pivotButton="0" quotePrefix="0" xfId="0"/>
    <xf numFmtId="0" fontId="26" fillId="3" borderId="3" pivotButton="0" quotePrefix="0" xfId="0"/>
    <xf numFmtId="0" fontId="31" fillId="0" borderId="0" pivotButton="0" quotePrefix="0" xfId="0"/>
    <xf numFmtId="164" fontId="32" fillId="2" borderId="0" applyAlignment="1" pivotButton="0" quotePrefix="0" xfId="0">
      <alignment horizontal="left"/>
    </xf>
    <xf numFmtId="0" fontId="16" fillId="0" borderId="0" applyAlignment="1" pivotButton="0" quotePrefix="0" xfId="0">
      <alignment horizontal="center" vertical="center"/>
    </xf>
    <xf numFmtId="0" fontId="25" fillId="0" borderId="3" applyAlignment="1" pivotButton="0" quotePrefix="0" xfId="0">
      <alignment horizontal="center" vertical="center"/>
    </xf>
    <xf numFmtId="0" fontId="25" fillId="0" borderId="3" applyAlignment="1" pivotButton="0" quotePrefix="0" xfId="0">
      <alignment horizontal="center" vertical="center" wrapText="1"/>
    </xf>
    <xf numFmtId="0" fontId="26" fillId="0" borderId="4" applyAlignment="1" pivotButton="0" quotePrefix="0" xfId="0">
      <alignment horizontal="center" vertical="center"/>
    </xf>
    <xf numFmtId="0" fontId="26" fillId="0" borderId="6" applyAlignment="1" pivotButton="0" quotePrefix="0" xfId="0">
      <alignment horizontal="center" vertical="center"/>
    </xf>
    <xf numFmtId="0" fontId="26" fillId="0" borderId="5" applyAlignment="1" pivotButton="0" quotePrefix="0" xfId="0">
      <alignment horizontal="center" vertical="center"/>
    </xf>
    <xf numFmtId="164" fontId="4" fillId="7" borderId="10" applyAlignment="1" pivotButton="0" quotePrefix="0" xfId="0">
      <alignment horizontal="center"/>
    </xf>
    <xf numFmtId="164" fontId="4" fillId="7" borderId="0" applyAlignment="1" pivotButton="0" quotePrefix="0" xfId="0">
      <alignment horizontal="center"/>
    </xf>
    <xf numFmtId="164" fontId="4" fillId="7" borderId="11" applyAlignment="1" pivotButton="0" quotePrefix="0" xfId="0">
      <alignment horizontal="center"/>
    </xf>
    <xf numFmtId="164" fontId="6" fillId="2" borderId="0" pivotButton="0" quotePrefix="0" xfId="0"/>
    <xf numFmtId="164" fontId="10" fillId="2" borderId="0" pivotButton="0" quotePrefix="0" xfId="0"/>
    <xf numFmtId="164" fontId="9" fillId="2" borderId="0" pivotButton="0" quotePrefix="0" xfId="0"/>
    <xf numFmtId="164" fontId="10" fillId="3" borderId="0" pivotButton="0" quotePrefix="0" xfId="0"/>
    <xf numFmtId="164" fontId="12" fillId="2" borderId="0" pivotButton="0" quotePrefix="0" xfId="0"/>
    <xf numFmtId="164" fontId="6" fillId="3" borderId="0" pivotButton="0" quotePrefix="0" xfId="0"/>
    <xf numFmtId="164" fontId="10" fillId="2" borderId="1" pivotButton="0" quotePrefix="0" xfId="0"/>
    <xf numFmtId="164" fontId="10" fillId="3" borderId="1" pivotButton="0" quotePrefix="0" xfId="0"/>
    <xf numFmtId="164" fontId="9" fillId="2" borderId="0" applyAlignment="1" pivotButton="0" quotePrefix="0" xfId="0">
      <alignment horizontal="left"/>
    </xf>
    <xf numFmtId="164" fontId="9" fillId="2" borderId="1" pivotButton="0" quotePrefix="0" xfId="0"/>
    <xf numFmtId="164" fontId="6" fillId="3" borderId="1" pivotButton="0" quotePrefix="0" xfId="0"/>
    <xf numFmtId="164" fontId="9" fillId="3" borderId="1" pivotButton="0" quotePrefix="0" xfId="0"/>
    <xf numFmtId="164" fontId="2" fillId="6" borderId="0" pivotButton="0" quotePrefix="0" xfId="1"/>
    <xf numFmtId="164" fontId="4" fillId="7" borderId="0" pivotButton="0" quotePrefix="0" xfId="0"/>
    <xf numFmtId="164" fontId="7" fillId="4" borderId="0" pivotButton="0" quotePrefix="0" xfId="1"/>
    <xf numFmtId="164" fontId="8" fillId="4" borderId="0" pivotButton="0" quotePrefix="0" xfId="0"/>
    <xf numFmtId="164" fontId="6" fillId="0" borderId="0" pivotButton="0" quotePrefix="0" xfId="0"/>
    <xf numFmtId="164" fontId="11" fillId="6" borderId="0" pivotButton="0" quotePrefix="0" xfId="1"/>
    <xf numFmtId="164" fontId="28" fillId="9" borderId="3" pivotButton="0" quotePrefix="0" xfId="0"/>
    <xf numFmtId="164" fontId="9" fillId="0" borderId="0" pivotButton="0" quotePrefix="0" xfId="0"/>
    <xf numFmtId="167" fontId="26" fillId="0" borderId="0" pivotButton="0" quotePrefix="0" xfId="0"/>
    <xf numFmtId="164" fontId="32" fillId="2" borderId="0" applyAlignment="1" pivotButton="0" quotePrefix="0" xfId="0">
      <alignment horizontal="left"/>
    </xf>
    <xf numFmtId="164" fontId="6" fillId="2" borderId="0" applyAlignment="1" pivotButton="0" quotePrefix="0" xfId="0">
      <alignment horizontal="right"/>
    </xf>
    <xf numFmtId="0" fontId="0" fillId="0" borderId="6" pivotButton="0" quotePrefix="0" xfId="0"/>
    <xf numFmtId="0" fontId="0" fillId="0" borderId="5" pivotButton="0" quotePrefix="0" xfId="0"/>
    <xf numFmtId="171" fontId="28" fillId="8" borderId="3" pivotButton="0" quotePrefix="0" xfId="4"/>
    <xf numFmtId="164" fontId="9" fillId="10" borderId="0" pivotButton="0" quotePrefix="0" xfId="0"/>
    <xf numFmtId="164" fontId="6" fillId="10" borderId="0" pivotButton="0" quotePrefix="0" xfId="0"/>
    <xf numFmtId="164" fontId="20" fillId="10" borderId="0" pivotButton="0" quotePrefix="0" xfId="0"/>
    <xf numFmtId="164" fontId="10" fillId="10" borderId="0" pivotButton="0" quotePrefix="0" xfId="0"/>
    <xf numFmtId="164" fontId="19" fillId="10" borderId="0" pivotButton="0" quotePrefix="0" xfId="5"/>
    <xf numFmtId="164" fontId="22" fillId="10" borderId="0" pivotButton="0" quotePrefix="0" xfId="0"/>
    <xf numFmtId="164" fontId="6" fillId="10" borderId="2" pivotButton="0" quotePrefix="0" xfId="0"/>
    <xf numFmtId="164" fontId="6" fillId="10" borderId="7" pivotButton="0" quotePrefix="0" xfId="0"/>
    <xf numFmtId="164" fontId="6" fillId="10" borderId="0" pivotButton="0" quotePrefix="0" xfId="2"/>
    <xf numFmtId="164" fontId="23" fillId="10" borderId="0" pivotButton="0" quotePrefix="0" xfId="0"/>
    <xf numFmtId="164" fontId="20" fillId="2" borderId="0" pivotButton="0" quotePrefix="0" xfId="0"/>
    <xf numFmtId="164" fontId="20" fillId="9" borderId="0" pivotButton="0" quotePrefix="0" xfId="0"/>
    <xf numFmtId="164" fontId="20" fillId="12" borderId="0" pivotButton="0" quotePrefix="0" xfId="0"/>
    <xf numFmtId="164" fontId="9" fillId="2" borderId="8" pivotButton="0" quotePrefix="0" xfId="0"/>
    <xf numFmtId="165" fontId="6" fillId="2" borderId="0" pivotButton="0" quotePrefix="0" xfId="3"/>
    <xf numFmtId="164" fontId="9" fillId="3" borderId="0" pivotButton="0" quotePrefix="0" xfId="0"/>
    <xf numFmtId="164" fontId="24" fillId="3" borderId="0" pivotButton="0" quotePrefix="0" xfId="0"/>
    <xf numFmtId="166" fontId="19" fillId="11" borderId="3" pivotButton="0" quotePrefix="0" xfId="4"/>
    <xf numFmtId="164" fontId="20" fillId="3" borderId="0" pivotButton="0" quotePrefix="0" xfId="0"/>
    <xf numFmtId="164" fontId="6" fillId="3" borderId="0" applyAlignment="1" pivotButton="0" quotePrefix="0" xfId="0">
      <alignment horizontal="right"/>
    </xf>
    <xf numFmtId="164" fontId="6" fillId="2" borderId="2" pivotButton="0" quotePrefix="0" xfId="0"/>
    <xf numFmtId="164" fontId="24" fillId="2" borderId="1" pivotButton="0" quotePrefix="0" xfId="0"/>
    <xf numFmtId="164" fontId="9" fillId="13" borderId="0" pivotButton="0" quotePrefix="0" xfId="0"/>
    <xf numFmtId="164" fontId="6" fillId="13" borderId="0" pivotButton="0" quotePrefix="0" xfId="0"/>
    <xf numFmtId="164" fontId="6" fillId="14" borderId="0" applyAlignment="1" pivotButton="0" quotePrefix="0" xfId="0">
      <alignment horizontal="right"/>
    </xf>
    <xf numFmtId="164" fontId="25" fillId="2" borderId="0" pivotButton="0" quotePrefix="0" xfId="0"/>
    <xf numFmtId="164" fontId="26" fillId="2" borderId="0" pivotButton="0" quotePrefix="0" xfId="0"/>
    <xf numFmtId="164" fontId="6" fillId="2" borderId="9" pivotButton="0" quotePrefix="0" xfId="0"/>
    <xf numFmtId="164" fontId="20" fillId="2" borderId="9" pivotButton="0" quotePrefix="0" xfId="0"/>
    <xf numFmtId="164" fontId="20" fillId="12" borderId="9" pivotButton="0" quotePrefix="0" xfId="0"/>
    <xf numFmtId="164" fontId="22" fillId="2" borderId="0" pivotButton="0" quotePrefix="0" xfId="0"/>
    <xf numFmtId="164" fontId="4" fillId="3" borderId="0" pivotButton="0" quotePrefix="0" xfId="0"/>
    <xf numFmtId="169" fontId="0" fillId="0" borderId="0" pivotButton="0" quotePrefix="0" xfId="0"/>
    <xf numFmtId="164" fontId="6" fillId="2" borderId="0" applyAlignment="1" pivotButton="0" quotePrefix="0" xfId="0">
      <alignment horizontal="left"/>
    </xf>
    <xf numFmtId="164" fontId="10" fillId="2" borderId="7" pivotButton="0" quotePrefix="0" xfId="0"/>
    <xf numFmtId="164" fontId="12" fillId="2" borderId="7" pivotButton="0" quotePrefix="0" xfId="0"/>
    <xf numFmtId="168" fontId="26" fillId="0" borderId="0" pivotButton="0" quotePrefix="0" xfId="0"/>
    <xf numFmtId="0" fontId="26" fillId="0" borderId="3" applyAlignment="1" pivotButton="0" quotePrefix="0" xfId="0">
      <alignment horizontal="center" vertical="center"/>
    </xf>
    <xf numFmtId="170" fontId="26" fillId="0" borderId="3" pivotButton="0" quotePrefix="0" xfId="3"/>
    <xf numFmtId="170" fontId="26" fillId="0" borderId="14" pivotButton="0" quotePrefix="0" xfId="3"/>
    <xf numFmtId="170" fontId="26" fillId="0" borderId="10" pivotButton="0" quotePrefix="0" xfId="3"/>
    <xf numFmtId="170" fontId="26" fillId="0" borderId="0" pivotButton="0" quotePrefix="0" xfId="3"/>
    <xf numFmtId="164" fontId="4" fillId="7" borderId="5" applyAlignment="1" pivotButton="0" quotePrefix="0" xfId="0">
      <alignment horizontal="center"/>
    </xf>
    <xf numFmtId="0" fontId="0" fillId="0" borderId="11" pivotButton="0" quotePrefix="0" xfId="0"/>
    <xf numFmtId="164" fontId="4" fillId="3" borderId="10" pivotButton="0" quotePrefix="0" xfId="0"/>
    <xf numFmtId="164" fontId="4" fillId="3" borderId="11" pivotButton="0" quotePrefix="0" xfId="0"/>
    <xf numFmtId="164" fontId="8" fillId="4" borderId="10" pivotButton="0" quotePrefix="0" xfId="0"/>
    <xf numFmtId="164" fontId="8" fillId="4" borderId="11" pivotButton="0" quotePrefix="0" xfId="0"/>
    <xf numFmtId="164" fontId="9" fillId="2" borderId="2" pivotButton="0" quotePrefix="0" xfId="0"/>
    <xf numFmtId="164" fontId="10" fillId="2" borderId="2" pivotButton="0" quotePrefix="0" xfId="0"/>
    <xf numFmtId="172" fontId="25" fillId="0" borderId="4" pivotButton="0" quotePrefix="0" xfId="0"/>
    <xf numFmtId="172" fontId="25" fillId="0" borderId="6" pivotButton="0" quotePrefix="0" xfId="0"/>
  </cellXfs>
  <cellStyles count="6">
    <cellStyle name="常规" xfId="0" builtinId="0"/>
    <cellStyle name="Normal 3" xfId="1"/>
    <cellStyle name="Normal 2" xfId="2"/>
    <cellStyle name="百分比" xfId="3" builtinId="5"/>
    <cellStyle name="千位分隔" xfId="4" builtinId="3"/>
    <cellStyle name="Blue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showGridLines="0" workbookViewId="0">
      <selection activeCell="D18" sqref="D18"/>
    </sheetView>
  </sheetViews>
  <sheetFormatPr baseColWidth="8" defaultColWidth="8.83203125" defaultRowHeight="14"/>
  <cols>
    <col width="9.1640625" customWidth="1" min="1" max="1"/>
    <col width="29.83203125" customWidth="1" min="2" max="2"/>
    <col width="18.6640625" customWidth="1" min="3" max="7"/>
    <col width="14" customWidth="1" min="13" max="13"/>
    <col width="10.1640625" customWidth="1" min="14" max="14"/>
    <col width="10.83203125" customWidth="1" min="15" max="15"/>
  </cols>
  <sheetData>
    <row r="1">
      <c r="A1" s="16" t="inlineStr">
        <is>
          <t>Income Statement（RMB）</t>
        </is>
      </c>
      <c r="B1" s="16" t="n"/>
      <c r="C1" s="17" t="n">
        <v>2018</v>
      </c>
      <c r="D1" s="17" t="n">
        <v>2019</v>
      </c>
      <c r="E1" s="17" t="n">
        <v>2020</v>
      </c>
      <c r="F1" s="17" t="n">
        <v>2021</v>
      </c>
      <c r="G1" s="17" t="n">
        <v>2022</v>
      </c>
    </row>
    <row r="2">
      <c r="A2" s="162" t="inlineStr">
        <is>
          <t>Operating Revenue</t>
        </is>
      </c>
      <c r="B2" s="162" t="n"/>
      <c r="C2" s="162" t="n">
        <v>0</v>
      </c>
      <c r="D2" s="162" t="n">
        <v>284367</v>
      </c>
      <c r="E2" s="162" t="n">
        <v>9456609</v>
      </c>
      <c r="F2" s="162" t="n">
        <v>27009779</v>
      </c>
      <c r="G2" s="162" t="n">
        <v>45286816</v>
      </c>
      <c r="I2" s="33" t="n"/>
    </row>
    <row r="3">
      <c r="A3" s="162" t="inlineStr">
        <is>
          <t>Cost of Good Sold</t>
        </is>
      </c>
      <c r="B3" s="162" t="n"/>
      <c r="C3" s="162" t="n">
        <v>0</v>
      </c>
      <c r="D3" s="162" t="n">
        <v>-284462</v>
      </c>
      <c r="E3" s="162" t="n">
        <v>-7907270</v>
      </c>
      <c r="F3" s="162" t="n">
        <v>-21248325</v>
      </c>
      <c r="G3" s="162" t="n">
        <v>-36496360</v>
      </c>
    </row>
    <row r="4">
      <c r="A4" s="162" t="inlineStr">
        <is>
          <t>Selling, general and administrative</t>
        </is>
      </c>
      <c r="B4" s="162" t="n"/>
      <c r="C4" s="162" t="n">
        <v>-337200</v>
      </c>
      <c r="D4" s="162" t="n">
        <v>-689379</v>
      </c>
      <c r="E4" s="162" t="n">
        <v>-1118819</v>
      </c>
      <c r="F4" s="162" t="n">
        <v>-3492385</v>
      </c>
      <c r="G4" s="162" t="n">
        <v>-5665301</v>
      </c>
    </row>
    <row r="5">
      <c r="A5" s="162" t="inlineStr">
        <is>
          <t>R&amp;D Expense</t>
        </is>
      </c>
      <c r="B5" s="162" t="n"/>
      <c r="C5" s="162" t="n">
        <v>-793717</v>
      </c>
      <c r="D5" s="162" t="n">
        <v>-1169140</v>
      </c>
      <c r="E5" s="162" t="n">
        <v>-1099857</v>
      </c>
      <c r="F5" s="162" t="n">
        <v>-3286389</v>
      </c>
      <c r="G5" s="162" t="n">
        <v>-6780032</v>
      </c>
    </row>
    <row r="6">
      <c r="A6" s="163" t="inlineStr">
        <is>
          <t>Operating Income</t>
        </is>
      </c>
      <c r="B6" s="163" t="n"/>
      <c r="C6" s="163" t="n">
        <v>-1130917</v>
      </c>
      <c r="D6" s="163" t="n">
        <v>-1858614</v>
      </c>
      <c r="E6" s="163" t="n">
        <v>-669337</v>
      </c>
      <c r="F6" s="163" t="n">
        <v>-1017320</v>
      </c>
      <c r="G6" s="163" t="n">
        <v>-3654877</v>
      </c>
    </row>
    <row r="7">
      <c r="A7" s="162" t="inlineStr">
        <is>
          <t>Interest Income</t>
        </is>
      </c>
      <c r="B7" s="162" t="n"/>
      <c r="C7" s="162" t="n">
        <v>3582</v>
      </c>
      <c r="D7" s="162" t="n">
        <v>30256</v>
      </c>
      <c r="E7" s="162" t="n">
        <v>41316</v>
      </c>
      <c r="F7" s="162" t="n">
        <v>740432</v>
      </c>
      <c r="G7" s="162" t="n">
        <v>976229</v>
      </c>
    </row>
    <row r="8">
      <c r="A8" s="162" t="inlineStr">
        <is>
          <t>Interest Expense</t>
        </is>
      </c>
      <c r="B8" s="162" t="n"/>
      <c r="C8" s="162" t="n">
        <v>-63467</v>
      </c>
      <c r="D8" s="162" t="n">
        <v>-83667</v>
      </c>
      <c r="E8" s="162" t="n">
        <v>-66916</v>
      </c>
      <c r="F8" s="162" t="n">
        <v>-63244</v>
      </c>
      <c r="G8" s="162" t="n">
        <v>-106340</v>
      </c>
    </row>
    <row r="9">
      <c r="A9" s="163" t="inlineStr">
        <is>
          <t>Earnings Before Tax</t>
        </is>
      </c>
      <c r="B9" s="163" t="n"/>
      <c r="C9" s="163" t="n">
        <v>-1165296</v>
      </c>
      <c r="D9" s="163" t="n">
        <v>-2417874</v>
      </c>
      <c r="E9" s="163" t="n">
        <v>-188877</v>
      </c>
      <c r="F9" s="163" t="n">
        <v>-152812</v>
      </c>
      <c r="G9" s="163" t="n">
        <v>-2159355</v>
      </c>
    </row>
    <row r="10">
      <c r="A10" s="163" t="inlineStr">
        <is>
          <t>Net Income</t>
        </is>
      </c>
      <c r="B10" s="163" t="n"/>
      <c r="C10" s="163" t="n">
        <v>-1532318</v>
      </c>
      <c r="D10" s="163" t="n">
        <v>-2438536</v>
      </c>
      <c r="E10" s="163" t="n">
        <v>-151657</v>
      </c>
      <c r="F10" s="163" t="n">
        <v>-321455</v>
      </c>
      <c r="G10" s="163" t="n">
        <v>-2032348</v>
      </c>
    </row>
    <row r="13">
      <c r="A13" s="16" t="inlineStr">
        <is>
          <t>Balance Sheet（RMB）</t>
        </is>
      </c>
      <c r="B13" s="16" t="n"/>
      <c r="C13" s="17" t="n">
        <v>2018</v>
      </c>
      <c r="D13" s="17" t="n">
        <v>2019</v>
      </c>
      <c r="E13" s="17" t="n">
        <v>2020</v>
      </c>
      <c r="F13" s="17" t="n">
        <v>2021</v>
      </c>
      <c r="G13" s="17" t="n">
        <v>2022</v>
      </c>
    </row>
    <row r="14">
      <c r="A14" s="164" t="inlineStr">
        <is>
          <t>Current Asset</t>
        </is>
      </c>
      <c r="B14" s="162" t="n"/>
      <c r="C14" s="162" t="n"/>
      <c r="D14" s="162" t="n"/>
      <c r="E14" s="162" t="n"/>
      <c r="F14" s="162" t="n"/>
      <c r="G14" s="162" t="n"/>
    </row>
    <row r="15">
      <c r="A15" s="162" t="n"/>
      <c r="B15" s="162" t="inlineStr">
        <is>
          <t>Cash and Cash Equiviliants</t>
        </is>
      </c>
      <c r="C15" s="162" t="n"/>
      <c r="D15" s="162" t="n">
        <v>1296215</v>
      </c>
      <c r="E15" s="162" t="n">
        <v>8938341</v>
      </c>
      <c r="F15" s="162" t="n">
        <v>27854224</v>
      </c>
      <c r="G15" s="162" t="n">
        <v>38478016</v>
      </c>
      <c r="N15" s="28" t="n"/>
      <c r="O15" s="28" t="n"/>
    </row>
    <row r="16">
      <c r="A16" s="162" t="n"/>
      <c r="B16" s="162" t="inlineStr">
        <is>
          <t>Accounts Receivable</t>
        </is>
      </c>
      <c r="C16" s="162" t="n"/>
      <c r="D16" s="162" t="n">
        <v>8303</v>
      </c>
      <c r="E16" s="162" t="n">
        <v>115549</v>
      </c>
      <c r="F16" s="162" t="n">
        <v>120541</v>
      </c>
      <c r="G16" s="162" t="n">
        <v>48381</v>
      </c>
      <c r="N16" s="28" t="n"/>
      <c r="O16" s="28" t="n"/>
    </row>
    <row r="17">
      <c r="A17" s="162" t="n"/>
      <c r="B17" s="162" t="inlineStr">
        <is>
          <t>Inventory</t>
        </is>
      </c>
      <c r="C17" s="162" t="n"/>
      <c r="D17" s="162" t="n">
        <v>518086</v>
      </c>
      <c r="E17" s="162" t="n">
        <v>1048004</v>
      </c>
      <c r="F17" s="162" t="n">
        <v>1617890</v>
      </c>
      <c r="G17" s="162" t="n">
        <v>6804693</v>
      </c>
      <c r="N17" s="28" t="n"/>
      <c r="O17" s="28" t="n"/>
    </row>
    <row r="18">
      <c r="A18" s="162" t="n"/>
      <c r="B18" s="162" t="inlineStr">
        <is>
          <t>Prepaid Expense</t>
        </is>
      </c>
      <c r="C18" s="162" t="n"/>
      <c r="D18" s="162" t="n">
        <v>812956</v>
      </c>
      <c r="E18" s="162" t="n">
        <v>353655</v>
      </c>
      <c r="F18" s="162" t="n">
        <v>480680</v>
      </c>
      <c r="G18" s="162" t="n">
        <v>1689860</v>
      </c>
      <c r="N18" s="28" t="n"/>
      <c r="O18" s="28" t="n"/>
    </row>
    <row r="19">
      <c r="A19" s="164" t="inlineStr">
        <is>
          <t xml:space="preserve"> Total current assets</t>
        </is>
      </c>
      <c r="B19" s="165" t="n"/>
      <c r="C19" s="165" t="n"/>
      <c r="D19" s="165" t="n">
        <v>5065839</v>
      </c>
      <c r="E19" s="165" t="n">
        <v>31391109</v>
      </c>
      <c r="F19" s="165" t="n">
        <v>52380414</v>
      </c>
      <c r="G19" s="165" t="n">
        <v>66992487</v>
      </c>
      <c r="N19" s="28" t="n"/>
      <c r="O19" s="28" t="n"/>
    </row>
    <row r="20">
      <c r="A20" s="164" t="n"/>
      <c r="B20" s="164" t="n"/>
      <c r="C20" s="164" t="n"/>
      <c r="D20" s="164" t="n"/>
      <c r="E20" s="164" t="n"/>
      <c r="F20" s="164" t="n"/>
      <c r="G20" s="164" t="n"/>
      <c r="N20" s="28" t="n"/>
      <c r="O20" s="28" t="n"/>
    </row>
    <row r="21">
      <c r="A21" s="164" t="inlineStr">
        <is>
          <t>Non-current Asset</t>
        </is>
      </c>
      <c r="B21" s="162" t="n"/>
      <c r="C21" s="162" t="n"/>
      <c r="D21" s="162" t="n"/>
      <c r="E21" s="162" t="n"/>
      <c r="F21" s="162" t="n"/>
      <c r="G21" s="162" t="n"/>
      <c r="O21" s="28" t="n"/>
    </row>
    <row r="22">
      <c r="A22" s="162" t="n"/>
      <c r="B22" s="166" t="inlineStr">
        <is>
          <t>Property, Plant &amp; Equipment</t>
        </is>
      </c>
      <c r="C22" s="166" t="n"/>
      <c r="D22" s="162" t="n">
        <v>2795122</v>
      </c>
      <c r="E22" s="162" t="n">
        <v>2478687</v>
      </c>
      <c r="F22" s="162" t="n">
        <v>4498269</v>
      </c>
      <c r="G22" s="162" t="n">
        <v>11187898</v>
      </c>
      <c r="N22" s="28" t="n"/>
      <c r="O22" s="28" t="n"/>
    </row>
    <row r="23">
      <c r="A23" s="162" t="n"/>
      <c r="B23" s="162" t="inlineStr">
        <is>
          <t>Goodwill</t>
        </is>
      </c>
      <c r="C23" s="162" t="n"/>
      <c r="D23" s="162" t="n"/>
      <c r="E23" s="162" t="n"/>
      <c r="F23" s="162" t="n"/>
      <c r="G23" s="162" t="n">
        <v>5484</v>
      </c>
      <c r="N23" s="28" t="n"/>
      <c r="O23" s="28" t="n"/>
    </row>
    <row r="24">
      <c r="A24" s="164" t="n"/>
      <c r="B24" s="167" t="inlineStr">
        <is>
          <t>Intangibles</t>
        </is>
      </c>
      <c r="C24" s="167" t="n"/>
      <c r="D24" s="162" t="n">
        <v>673867</v>
      </c>
      <c r="E24" s="162" t="n">
        <v>683281</v>
      </c>
      <c r="F24" s="162" t="n">
        <v>751460</v>
      </c>
      <c r="G24" s="162" t="n">
        <v>832620</v>
      </c>
      <c r="N24" s="28" t="n"/>
      <c r="O24" s="28" t="n"/>
    </row>
    <row r="25">
      <c r="A25" s="164" t="inlineStr">
        <is>
          <t>Total non current assets</t>
        </is>
      </c>
      <c r="B25" s="165" t="n"/>
      <c r="C25" s="165" t="n"/>
      <c r="D25" s="164" t="n">
        <v>4447583</v>
      </c>
      <c r="E25" s="164" t="n">
        <v>4982167</v>
      </c>
      <c r="F25" s="164" t="n">
        <v>9468499</v>
      </c>
      <c r="G25" s="164" t="n">
        <v>19545464</v>
      </c>
      <c r="N25" s="28" t="n"/>
      <c r="O25" s="28" t="n"/>
    </row>
    <row r="26">
      <c r="A26" s="162" t="n"/>
      <c r="B26" s="162" t="n"/>
      <c r="C26" s="162" t="n"/>
      <c r="D26" s="162" t="n"/>
      <c r="E26" s="162" t="n"/>
      <c r="F26" s="162" t="n"/>
      <c r="G26" s="162" t="n"/>
      <c r="N26" s="28" t="n"/>
      <c r="O26" s="28" t="n"/>
    </row>
    <row r="27">
      <c r="A27" s="168" t="inlineStr">
        <is>
          <t>TOTAL ASSETS</t>
        </is>
      </c>
      <c r="B27" s="169" t="n"/>
      <c r="C27" s="169" t="n"/>
      <c r="D27" s="169">
        <f>D25+D19</f>
        <v/>
      </c>
      <c r="E27" s="169">
        <f>E25+E19</f>
        <v/>
      </c>
      <c r="F27" s="169">
        <f>F25+F19</f>
        <v/>
      </c>
      <c r="G27" s="169">
        <f>G25+G19</f>
        <v/>
      </c>
      <c r="N27" s="28" t="n"/>
      <c r="O27" s="28" t="n"/>
    </row>
    <row r="28">
      <c r="A28" s="164" t="n"/>
      <c r="B28" s="162" t="n"/>
      <c r="C28" s="162" t="n"/>
      <c r="D28" s="162" t="n"/>
      <c r="E28" s="162" t="n"/>
      <c r="F28" s="162" t="n"/>
      <c r="G28" s="162" t="n"/>
      <c r="N28" s="28" t="n"/>
      <c r="O28" s="28" t="n"/>
    </row>
    <row r="29">
      <c r="A29" s="164" t="inlineStr">
        <is>
          <t>Current Liability</t>
        </is>
      </c>
      <c r="B29" s="162" t="n"/>
      <c r="C29" s="162" t="n"/>
      <c r="D29" s="162" t="n"/>
      <c r="E29" s="162" t="n"/>
      <c r="F29" s="162" t="n"/>
      <c r="G29" s="162" t="n"/>
      <c r="N29" s="28" t="n"/>
      <c r="O29" s="28" t="n"/>
    </row>
    <row r="30">
      <c r="A30" s="164" t="n"/>
      <c r="B30" s="162" t="inlineStr">
        <is>
          <t>Short-term Borrowings</t>
        </is>
      </c>
      <c r="C30" s="162" t="n"/>
      <c r="D30" s="162" t="n">
        <v>238957</v>
      </c>
      <c r="E30" s="162" t="n">
        <v>0</v>
      </c>
      <c r="F30" s="162" t="n">
        <v>37042</v>
      </c>
      <c r="G30" s="162" t="n">
        <v>390750</v>
      </c>
    </row>
    <row r="31">
      <c r="A31" s="162" t="n"/>
      <c r="B31" s="162" t="inlineStr">
        <is>
          <t>Accounts Payable</t>
        </is>
      </c>
      <c r="C31" s="162" t="n"/>
      <c r="D31" s="162" t="n">
        <v>624666</v>
      </c>
      <c r="E31" s="162" t="n">
        <v>3160515</v>
      </c>
      <c r="F31" s="162" t="n">
        <v>9376050</v>
      </c>
      <c r="G31" s="162" t="n">
        <v>20024329</v>
      </c>
    </row>
    <row r="32">
      <c r="A32" s="162" t="n"/>
      <c r="B32" s="162" t="inlineStr">
        <is>
          <t>Accured Expense</t>
        </is>
      </c>
      <c r="C32" s="162" t="n"/>
      <c r="D32" s="167" t="n">
        <v>1648690</v>
      </c>
      <c r="E32" s="167" t="n">
        <v>647459</v>
      </c>
      <c r="F32" s="167" t="n">
        <v>1879368</v>
      </c>
      <c r="G32" s="167" t="n">
        <v>5684644</v>
      </c>
      <c r="O32" s="28" t="n"/>
      <c r="P32" s="28" t="n"/>
    </row>
    <row r="33">
      <c r="A33" s="170" t="inlineStr">
        <is>
          <t xml:space="preserve"> Total current liabilities</t>
        </is>
      </c>
      <c r="B33" s="167" t="n"/>
      <c r="C33" s="162" t="n"/>
      <c r="D33" s="164" t="n">
        <v>4679720</v>
      </c>
      <c r="E33" s="164" t="n">
        <v>4309221</v>
      </c>
      <c r="F33" s="164" t="n">
        <v>12108252</v>
      </c>
      <c r="G33" s="164" t="n">
        <v>27372601</v>
      </c>
      <c r="O33" s="28" t="n"/>
      <c r="P33" s="28" t="n"/>
    </row>
    <row r="34">
      <c r="A34" s="164" t="n"/>
      <c r="B34" s="164" t="n"/>
      <c r="C34" s="162" t="n"/>
      <c r="D34" s="162" t="n"/>
      <c r="E34" s="162" t="n"/>
      <c r="F34" s="162" t="n"/>
      <c r="G34" s="162" t="n"/>
      <c r="N34" s="28" t="n"/>
      <c r="O34" s="28" t="n"/>
      <c r="P34" s="28" t="n"/>
    </row>
    <row r="35">
      <c r="A35" s="164" t="inlineStr">
        <is>
          <t>Non-current Liability</t>
        </is>
      </c>
      <c r="B35" s="164" t="n"/>
      <c r="C35" s="162" t="n"/>
      <c r="D35" s="162" t="n"/>
      <c r="E35" s="162" t="n"/>
      <c r="F35" s="162" t="n"/>
      <c r="G35" s="162" t="n"/>
      <c r="N35" s="28" t="n"/>
      <c r="O35" s="28" t="n"/>
      <c r="P35" s="28" t="n"/>
    </row>
    <row r="36">
      <c r="A36" s="164" t="inlineStr">
        <is>
          <t xml:space="preserve"> Total non-current liabilities</t>
        </is>
      </c>
      <c r="B36" s="162" t="n"/>
      <c r="C36" s="162" t="n"/>
      <c r="D36" s="162" t="n">
        <v>252571</v>
      </c>
      <c r="E36" s="162" t="n">
        <v>2260458</v>
      </c>
      <c r="F36" s="162" t="n">
        <v>8676359</v>
      </c>
      <c r="G36" s="162" t="n">
        <v>13979043</v>
      </c>
      <c r="N36" s="28" t="n"/>
      <c r="O36" s="28" t="n"/>
      <c r="P36" s="28" t="n"/>
    </row>
    <row r="37">
      <c r="A37" s="162" t="n"/>
      <c r="B37" s="162" t="n"/>
      <c r="C37" s="162" t="n"/>
      <c r="D37" s="162" t="n"/>
      <c r="E37" s="162" t="n"/>
      <c r="F37" s="162" t="n"/>
      <c r="G37" s="162" t="n"/>
      <c r="N37" s="28" t="n"/>
      <c r="O37" s="28" t="n"/>
      <c r="P37" s="28" t="n"/>
    </row>
    <row r="38">
      <c r="A38" s="171" t="inlineStr">
        <is>
          <t xml:space="preserve"> Total Liabilities</t>
        </is>
      </c>
      <c r="B38" s="172" t="n"/>
      <c r="C38" s="172" t="n"/>
      <c r="D38" s="172" t="n">
        <v>4932291</v>
      </c>
      <c r="E38" s="172" t="n">
        <v>6569679</v>
      </c>
      <c r="F38" s="172" t="n">
        <v>20784611</v>
      </c>
      <c r="G38" s="172" t="n">
        <v>41351644</v>
      </c>
      <c r="N38" s="28" t="n"/>
      <c r="O38" s="28" t="n"/>
      <c r="P38" s="28" t="n"/>
    </row>
    <row r="39">
      <c r="A39" s="164" t="n"/>
      <c r="B39" s="167" t="n"/>
      <c r="C39" s="167" t="n"/>
      <c r="D39" s="167" t="n"/>
      <c r="E39" s="167" t="n"/>
      <c r="F39" s="167" t="n"/>
      <c r="G39" s="167" t="n"/>
      <c r="N39" s="28" t="n"/>
      <c r="O39" s="28" t="n"/>
      <c r="P39" s="28" t="n"/>
    </row>
    <row r="40">
      <c r="A40" s="164" t="inlineStr">
        <is>
          <t>Equity</t>
        </is>
      </c>
      <c r="B40" s="164" t="n"/>
      <c r="C40" s="164" t="n"/>
      <c r="D40" s="167" t="n"/>
      <c r="E40" s="167" t="n"/>
      <c r="F40" s="167" t="n"/>
      <c r="G40" s="167" t="n"/>
      <c r="N40" s="28" t="n"/>
      <c r="O40" s="28" t="n"/>
      <c r="P40" s="28" t="n"/>
    </row>
    <row r="41">
      <c r="A41" s="171" t="inlineStr">
        <is>
          <t xml:space="preserve"> Total Equity</t>
        </is>
      </c>
      <c r="B41" s="172" t="n"/>
      <c r="C41" s="172" t="n"/>
      <c r="D41" s="172" t="n">
        <v>4581131</v>
      </c>
      <c r="E41" s="172" t="n">
        <v>29803597</v>
      </c>
      <c r="F41" s="172" t="n">
        <v>41064302</v>
      </c>
      <c r="G41" s="172" t="n">
        <v>45186307</v>
      </c>
    </row>
    <row r="42">
      <c r="A42" s="164" t="n"/>
      <c r="B42" s="167" t="n"/>
      <c r="C42" s="167" t="n"/>
      <c r="D42" s="167" t="n"/>
      <c r="E42" s="167" t="n"/>
      <c r="F42" s="167" t="n"/>
      <c r="G42" s="167" t="n"/>
    </row>
    <row r="43">
      <c r="A43" s="171" t="inlineStr">
        <is>
          <t>TOTAL LIABILITIES &amp; EQUITY</t>
        </is>
      </c>
      <c r="B43" s="172" t="n"/>
      <c r="C43" s="172" t="n"/>
      <c r="D43" s="173" t="n">
        <v>9513422</v>
      </c>
      <c r="E43" s="173">
        <f>E41+E38</f>
        <v/>
      </c>
      <c r="F43" s="173">
        <f>F41+F38</f>
        <v/>
      </c>
      <c r="G43" s="173">
        <f>G41+G38</f>
        <v/>
      </c>
    </row>
    <row r="44">
      <c r="N44" s="28" t="n"/>
    </row>
    <row r="45">
      <c r="N45" s="28" t="n"/>
    </row>
    <row r="46">
      <c r="N46" s="28" t="n"/>
    </row>
    <row r="47">
      <c r="N47" s="28" t="n"/>
    </row>
    <row r="48">
      <c r="N48" s="28" t="n"/>
    </row>
    <row r="49">
      <c r="N49" s="28" t="n"/>
    </row>
    <row r="50">
      <c r="N50" s="28" t="n"/>
    </row>
    <row r="51">
      <c r="N51" s="28" t="n"/>
    </row>
    <row r="52">
      <c r="N52" s="2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3:I9"/>
  <sheetViews>
    <sheetView showGridLines="0" zoomScale="205" zoomScaleNormal="205" workbookViewId="0">
      <selection activeCell="E6" sqref="E6:E9"/>
    </sheetView>
  </sheetViews>
  <sheetFormatPr baseColWidth="8" defaultColWidth="8.83203125" defaultRowHeight="14"/>
  <cols>
    <col width="5.5" customWidth="1" min="2" max="2"/>
    <col width="3.1640625" customWidth="1" min="3" max="3"/>
    <col width="12.5" customWidth="1" min="4" max="4"/>
    <col width="21.33203125" customWidth="1" min="5" max="5"/>
    <col width="29" customWidth="1" min="6" max="6"/>
  </cols>
  <sheetData>
    <row r="3">
      <c r="D3" s="153" t="inlineStr">
        <is>
          <t>Universal Capital: BankerGPT</t>
        </is>
      </c>
    </row>
    <row r="4"/>
    <row r="5">
      <c r="H5" s="25" t="n"/>
      <c r="I5" s="25" t="n"/>
    </row>
    <row r="6" ht="23" customHeight="1">
      <c r="E6" s="24" t="inlineStr">
        <is>
          <t>Company Name</t>
        </is>
      </c>
    </row>
    <row r="7" ht="23" customHeight="1">
      <c r="E7" s="24" t="inlineStr">
        <is>
          <t>Currency Unit</t>
        </is>
      </c>
      <c r="F7" t="inlineStr">
        <is>
          <t>RMB Thousand</t>
        </is>
      </c>
    </row>
    <row r="8" ht="23" customHeight="1">
      <c r="E8" s="24" t="inlineStr">
        <is>
          <t>Acutual</t>
        </is>
      </c>
    </row>
    <row r="9" ht="23" customHeight="1">
      <c r="E9" s="24" t="inlineStr">
        <is>
          <t>Predict Period</t>
        </is>
      </c>
    </row>
  </sheetData>
  <mergeCells count="1">
    <mergeCell ref="D3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5"/>
  <sheetViews>
    <sheetView showGridLines="0" zoomScale="115" zoomScaleNormal="115" zoomScaleSheetLayoutView="100" workbookViewId="0">
      <pane xSplit="2" ySplit="2" topLeftCell="C37" activePane="bottomRight" state="frozen"/>
      <selection pane="topRight" activeCell="C1" sqref="C1"/>
      <selection pane="bottomLeft" activeCell="A3" sqref="A3"/>
      <selection pane="bottomRight" activeCell="H17" sqref="H17"/>
    </sheetView>
  </sheetViews>
  <sheetFormatPr baseColWidth="8" defaultColWidth="8.83203125" defaultRowHeight="14" outlineLevelRow="1"/>
  <cols>
    <col width="17.6640625" customWidth="1" min="1" max="1"/>
    <col width="35.9140625" customWidth="1" min="2" max="2"/>
    <col hidden="1" outlineLevel="1" width="8.83203125" customWidth="1" min="3" max="3"/>
    <col hidden="1" outlineLevel="1" width="10.5" customWidth="1" min="4" max="4"/>
    <col hidden="1" outlineLevel="1" width="15.1640625" customWidth="1" min="5" max="5"/>
    <col hidden="1" outlineLevel="1" width="12.08203125" customWidth="1" min="6" max="6"/>
    <col hidden="1" outlineLevel="1" width="14.9140625" customWidth="1" min="7" max="7"/>
    <col collapsed="1" width="16.58203125" bestFit="1" customWidth="1" min="8" max="8"/>
    <col width="14.9140625" bestFit="1" customWidth="1" min="9" max="20"/>
  </cols>
  <sheetData>
    <row r="1" ht="22.5" customHeight="1">
      <c r="A1" s="23" t="inlineStr">
        <is>
          <t>Universal Capital：BankerGPT</t>
        </is>
      </c>
    </row>
    <row r="2">
      <c r="A2" s="18" t="n"/>
      <c r="B2" s="19" t="n"/>
      <c r="C2" s="27" t="inlineStr">
        <is>
          <t>2018A</t>
        </is>
      </c>
      <c r="D2" s="27" t="inlineStr">
        <is>
          <t>2019A</t>
        </is>
      </c>
      <c r="E2" s="27" t="inlineStr">
        <is>
          <t>2020A</t>
        </is>
      </c>
      <c r="F2" s="27" t="inlineStr">
        <is>
          <t>2021A</t>
        </is>
      </c>
      <c r="G2" s="27" t="inlineStr">
        <is>
          <t>2022A</t>
        </is>
      </c>
      <c r="H2" s="27" t="inlineStr">
        <is>
          <t>2023E</t>
        </is>
      </c>
      <c r="I2" s="27" t="inlineStr">
        <is>
          <t>2024E</t>
        </is>
      </c>
      <c r="J2" s="27" t="inlineStr">
        <is>
          <t>2025E</t>
        </is>
      </c>
      <c r="K2" s="27" t="inlineStr">
        <is>
          <t>2026E</t>
        </is>
      </c>
      <c r="L2" s="27" t="inlineStr">
        <is>
          <t>2027E</t>
        </is>
      </c>
      <c r="M2" s="27" t="inlineStr">
        <is>
          <t>2028E</t>
        </is>
      </c>
      <c r="N2" s="27" t="inlineStr">
        <is>
          <t>2029E</t>
        </is>
      </c>
      <c r="O2" s="27" t="inlineStr">
        <is>
          <t>2030E</t>
        </is>
      </c>
      <c r="P2" s="27" t="inlineStr">
        <is>
          <t>2031E</t>
        </is>
      </c>
      <c r="Q2" s="27" t="inlineStr">
        <is>
          <t>2032E</t>
        </is>
      </c>
      <c r="R2" s="27" t="inlineStr">
        <is>
          <t>2033E</t>
        </is>
      </c>
      <c r="S2" s="27" t="inlineStr">
        <is>
          <t>2034E</t>
        </is>
      </c>
      <c r="T2" s="27" t="inlineStr">
        <is>
          <t>2035E</t>
        </is>
      </c>
    </row>
    <row r="3" ht="17.5" customHeight="1">
      <c r="A3" s="174" t="inlineStr">
        <is>
          <t>Income Statement</t>
        </is>
      </c>
      <c r="B3" s="175" t="n"/>
      <c r="C3" s="175" t="n"/>
      <c r="D3" s="175" t="n"/>
      <c r="E3" s="175" t="n"/>
      <c r="F3" s="175" t="n"/>
      <c r="G3" s="175" t="n"/>
      <c r="H3" s="175" t="n"/>
      <c r="I3" s="175" t="n"/>
      <c r="J3" s="175" t="n"/>
      <c r="K3" s="175" t="n"/>
      <c r="L3" s="175" t="n"/>
      <c r="M3" s="175" t="n"/>
      <c r="N3" s="175" t="n"/>
      <c r="O3" s="175" t="n"/>
      <c r="P3" s="175" t="n"/>
      <c r="Q3" s="175" t="n"/>
      <c r="R3" s="175" t="n"/>
      <c r="S3" s="175" t="n"/>
      <c r="T3" s="175" t="n"/>
    </row>
    <row r="4">
      <c r="A4" s="176" t="n"/>
      <c r="B4" s="177" t="n"/>
      <c r="C4" s="177" t="n"/>
      <c r="D4" s="177" t="n"/>
      <c r="E4" s="177" t="n"/>
      <c r="F4" s="177" t="n"/>
      <c r="G4" s="177" t="n"/>
      <c r="H4" s="177" t="n"/>
      <c r="I4" s="177" t="n"/>
      <c r="J4" s="177" t="n"/>
      <c r="K4" s="177" t="n"/>
      <c r="L4" s="177" t="n"/>
      <c r="M4" s="177" t="n"/>
      <c r="N4" s="177" t="n"/>
      <c r="O4" s="177" t="n"/>
      <c r="P4" s="177" t="n"/>
      <c r="Q4" s="177" t="n"/>
      <c r="R4" s="177" t="n"/>
      <c r="S4" s="177" t="n"/>
      <c r="T4" s="177" t="n"/>
    </row>
    <row r="5" ht="15.5" customHeight="1">
      <c r="A5" s="162" t="n"/>
      <c r="B5" s="162" t="inlineStr">
        <is>
          <t>Operating Revenue Growth</t>
        </is>
      </c>
      <c r="C5" s="26" t="n"/>
      <c r="D5" s="31">
        <f>('FA &amp; Operating Model'!D6-'FA &amp; Operating Model'!C6)/'FA &amp; Operating Model'!C6</f>
        <v/>
      </c>
      <c r="E5" s="31">
        <f>('FA &amp; Operating Model'!E6-'FA &amp; Operating Model'!D6)/'FA &amp; Operating Model'!D6</f>
        <v/>
      </c>
      <c r="F5" s="31">
        <f>('FA &amp; Operating Model'!F6-'FA &amp; Operating Model'!E6)/'FA &amp; Operating Model'!E6</f>
        <v/>
      </c>
      <c r="G5" s="31">
        <f>('FA &amp; Operating Model'!G6-'FA &amp; Operating Model'!F6)/'FA &amp; Operating Model'!F6</f>
        <v/>
      </c>
      <c r="H5" s="78" t="n">
        <v>0.3</v>
      </c>
      <c r="I5" s="78" t="n">
        <v>0.3</v>
      </c>
      <c r="J5" s="78" t="n">
        <v>0.3</v>
      </c>
      <c r="K5" s="78" t="n">
        <v>0.3</v>
      </c>
      <c r="L5" s="78" t="n">
        <v>0.3</v>
      </c>
      <c r="M5" s="78" t="n">
        <v>0.3</v>
      </c>
      <c r="N5" s="78" t="n">
        <v>0.3</v>
      </c>
      <c r="O5" s="78" t="n">
        <v>0.3</v>
      </c>
      <c r="P5" s="78" t="n">
        <v>0.3</v>
      </c>
      <c r="Q5" s="78" t="n">
        <v>0.3</v>
      </c>
      <c r="R5" s="78" t="n">
        <v>0.3</v>
      </c>
      <c r="S5" s="78" t="n">
        <v>0.3</v>
      </c>
      <c r="T5" s="78" t="n">
        <v>0.3</v>
      </c>
    </row>
    <row r="6" ht="15.5" customHeight="1">
      <c r="A6" s="164" t="n"/>
      <c r="B6" s="163" t="inlineStr">
        <is>
          <t>Gross Profit Margin</t>
        </is>
      </c>
      <c r="C6" s="26" t="n"/>
      <c r="D6" s="32">
        <f>('FA &amp; Operating Model'!D6+'FA &amp; Operating Model'!D7)/'FA &amp; Operating Model'!D6</f>
        <v/>
      </c>
      <c r="E6" s="32">
        <f>('FA &amp; Operating Model'!E6+'FA &amp; Operating Model'!E7)/'FA &amp; Operating Model'!E6</f>
        <v/>
      </c>
      <c r="F6" s="32">
        <f>('FA &amp; Operating Model'!F6+'FA &amp; Operating Model'!F7)/'FA &amp; Operating Model'!F6</f>
        <v/>
      </c>
      <c r="G6" s="32">
        <f>('FA &amp; Operating Model'!G6+'FA &amp; Operating Model'!G7)/'FA &amp; Operating Model'!G6</f>
        <v/>
      </c>
      <c r="H6" s="78" t="n">
        <v>0.6</v>
      </c>
      <c r="I6" s="78" t="n">
        <v>0.6</v>
      </c>
      <c r="J6" s="78" t="n">
        <v>0.6</v>
      </c>
      <c r="K6" s="78" t="n">
        <v>0.6</v>
      </c>
      <c r="L6" s="78" t="n">
        <v>0.6</v>
      </c>
      <c r="M6" s="78" t="n">
        <v>0.6</v>
      </c>
      <c r="N6" s="78" t="n">
        <v>0.6</v>
      </c>
      <c r="O6" s="78" t="n">
        <v>0.6</v>
      </c>
      <c r="P6" s="78" t="n">
        <v>0.6</v>
      </c>
      <c r="Q6" s="78" t="n">
        <v>0.6</v>
      </c>
      <c r="R6" s="78" t="n">
        <v>0.6</v>
      </c>
      <c r="S6" s="78" t="n">
        <v>0.6</v>
      </c>
      <c r="T6" s="78" t="n">
        <v>0.6</v>
      </c>
    </row>
    <row r="7" ht="15.5" customHeight="1">
      <c r="A7" s="164" t="n"/>
      <c r="B7" s="162" t="inlineStr">
        <is>
          <t>Selling, general and administrative Margin</t>
        </is>
      </c>
      <c r="C7" s="26" t="n"/>
      <c r="D7" s="31">
        <f>'FA &amp; Operating Model'!D10/'FA &amp; Operating Model'!D6</f>
        <v/>
      </c>
      <c r="E7" s="31">
        <f>'FA &amp; Operating Model'!E10/'FA &amp; Operating Model'!E6</f>
        <v/>
      </c>
      <c r="F7" s="31">
        <f>'FA &amp; Operating Model'!F10/'FA &amp; Operating Model'!F6</f>
        <v/>
      </c>
      <c r="G7" s="31">
        <f>'FA &amp; Operating Model'!G10/'FA &amp; Operating Model'!G6</f>
        <v/>
      </c>
      <c r="H7" s="78" t="n">
        <v>-0.1</v>
      </c>
      <c r="I7" s="78" t="n">
        <v>-0.1</v>
      </c>
      <c r="J7" s="78" t="n">
        <v>-0.1</v>
      </c>
      <c r="K7" s="78" t="n">
        <v>-0.1</v>
      </c>
      <c r="L7" s="78" t="n">
        <v>-0.1</v>
      </c>
      <c r="M7" s="78" t="n">
        <v>-0.1</v>
      </c>
      <c r="N7" s="78" t="n">
        <v>-0.1</v>
      </c>
      <c r="O7" s="78" t="n">
        <v>-0.1</v>
      </c>
      <c r="P7" s="78" t="n">
        <v>-0.1</v>
      </c>
      <c r="Q7" s="78" t="n">
        <v>-0.1</v>
      </c>
      <c r="R7" s="78" t="n">
        <v>-0.1</v>
      </c>
      <c r="S7" s="78" t="n">
        <v>-0.1</v>
      </c>
      <c r="T7" s="78" t="n">
        <v>-0.1</v>
      </c>
    </row>
    <row r="8" ht="15.5" customHeight="1">
      <c r="A8" s="164" t="n"/>
      <c r="B8" s="162" t="inlineStr">
        <is>
          <t>R&amp;D Expense margin</t>
        </is>
      </c>
      <c r="C8" s="26" t="n"/>
      <c r="D8" s="31">
        <f>'FA &amp; Operating Model'!D11/'FA &amp; Operating Model'!D6</f>
        <v/>
      </c>
      <c r="E8" s="31">
        <f>'Financial Numbers From AR'!E5/'Financial Numbers From AR'!E2</f>
        <v/>
      </c>
      <c r="F8" s="31">
        <f>'Financial Numbers From AR'!F5/'Financial Numbers From AR'!F2</f>
        <v/>
      </c>
      <c r="G8" s="31">
        <f>'Financial Numbers From AR'!G5/'Financial Numbers From AR'!G2</f>
        <v/>
      </c>
      <c r="H8" s="78" t="n">
        <v>-0.1</v>
      </c>
      <c r="I8" s="78" t="n">
        <v>-0.1</v>
      </c>
      <c r="J8" s="78" t="n">
        <v>-0.1</v>
      </c>
      <c r="K8" s="78" t="n">
        <v>-0.1</v>
      </c>
      <c r="L8" s="78" t="n">
        <v>-0.1</v>
      </c>
      <c r="M8" s="78" t="n">
        <v>-0.1</v>
      </c>
      <c r="N8" s="78" t="n">
        <v>-0.1</v>
      </c>
      <c r="O8" s="78" t="n">
        <v>-0.1</v>
      </c>
      <c r="P8" s="78" t="n">
        <v>-0.1</v>
      </c>
      <c r="Q8" s="78" t="n">
        <v>-0.1</v>
      </c>
      <c r="R8" s="78" t="n">
        <v>-0.1</v>
      </c>
      <c r="S8" s="78" t="n">
        <v>-0.1</v>
      </c>
      <c r="T8" s="78" t="n">
        <v>-0.1</v>
      </c>
    </row>
    <row r="9" ht="15.5" customHeight="1">
      <c r="A9" s="164" t="n"/>
      <c r="B9" s="162" t="inlineStr">
        <is>
          <t>Other Operating Expense margin</t>
        </is>
      </c>
      <c r="C9" s="26" t="n"/>
      <c r="D9" s="32">
        <f>'FA &amp; Operating Model'!D12/'FA &amp; Operating Model'!D6</f>
        <v/>
      </c>
      <c r="E9" s="32">
        <f>'FA &amp; Operating Model'!E12/'FA &amp; Operating Model'!E6</f>
        <v/>
      </c>
      <c r="F9" s="32">
        <f>'FA &amp; Operating Model'!F12/'FA &amp; Operating Model'!F6</f>
        <v/>
      </c>
      <c r="G9" s="32">
        <f>'FA &amp; Operating Model'!G12/'FA &amp; Operating Model'!G6</f>
        <v/>
      </c>
      <c r="H9" s="78" t="n">
        <v>-0.18</v>
      </c>
      <c r="I9" s="78" t="n">
        <v>-0.18</v>
      </c>
      <c r="J9" s="78" t="n">
        <v>-0.18</v>
      </c>
      <c r="K9" s="78" t="n">
        <v>-0.18</v>
      </c>
      <c r="L9" s="78" t="n">
        <v>-0.18</v>
      </c>
      <c r="M9" s="78" t="n">
        <v>-0.18</v>
      </c>
      <c r="N9" s="78" t="n">
        <v>-0.18</v>
      </c>
      <c r="O9" s="78" t="n">
        <v>-0.18</v>
      </c>
      <c r="P9" s="78" t="n">
        <v>-0.18</v>
      </c>
      <c r="Q9" s="78" t="n">
        <v>-0.18</v>
      </c>
      <c r="R9" s="78" t="n">
        <v>-0.18</v>
      </c>
      <c r="S9" s="78" t="n">
        <v>-0.18</v>
      </c>
      <c r="T9" s="78" t="n">
        <v>-0.18</v>
      </c>
    </row>
    <row r="10" ht="15.5" customHeight="1">
      <c r="A10" s="164" t="n"/>
      <c r="B10" s="162" t="inlineStr">
        <is>
          <t>Interest Expense Rate</t>
        </is>
      </c>
      <c r="C10" s="26" t="n"/>
      <c r="D10" s="32" t="n"/>
      <c r="E10" s="32" t="n"/>
      <c r="F10" s="32" t="n"/>
      <c r="G10" s="32" t="n"/>
      <c r="H10" s="78" t="n">
        <v>0.05</v>
      </c>
      <c r="I10" s="78" t="n">
        <v>0.05</v>
      </c>
      <c r="J10" s="78" t="n">
        <v>0.05</v>
      </c>
      <c r="K10" s="78" t="n">
        <v>0.05</v>
      </c>
      <c r="L10" s="78" t="n">
        <v>0.05</v>
      </c>
      <c r="M10" s="78" t="n">
        <v>0.05</v>
      </c>
      <c r="N10" s="78" t="n">
        <v>0.05</v>
      </c>
      <c r="O10" s="78" t="n">
        <v>0.05</v>
      </c>
      <c r="P10" s="78" t="n">
        <v>0.05</v>
      </c>
      <c r="Q10" s="78" t="n">
        <v>0.05</v>
      </c>
      <c r="R10" s="78" t="n">
        <v>0.05</v>
      </c>
      <c r="S10" s="78" t="n">
        <v>0.05</v>
      </c>
      <c r="T10" s="78" t="n">
        <v>0.05</v>
      </c>
    </row>
    <row r="11" ht="15.5" customFormat="1" customHeight="1" s="149">
      <c r="A11" s="178" t="n"/>
      <c r="B11" s="178" t="inlineStr">
        <is>
          <t>Interest Income rate</t>
        </is>
      </c>
      <c r="C11" s="72" t="n"/>
      <c r="D11" s="72" t="n"/>
      <c r="E11" s="72" t="n"/>
      <c r="F11" s="72" t="n"/>
      <c r="G11" s="72" t="n"/>
      <c r="H11" s="78" t="n">
        <v>0.02</v>
      </c>
      <c r="I11" s="78" t="n">
        <v>0.02</v>
      </c>
      <c r="J11" s="78" t="n">
        <v>0.02</v>
      </c>
      <c r="K11" s="78" t="n">
        <v>0.02</v>
      </c>
      <c r="L11" s="78" t="n">
        <v>0.02</v>
      </c>
      <c r="M11" s="78" t="n">
        <v>0.02</v>
      </c>
      <c r="N11" s="78" t="n">
        <v>0.02</v>
      </c>
      <c r="O11" s="78" t="n">
        <v>0.02</v>
      </c>
      <c r="P11" s="78" t="n">
        <v>0.02</v>
      </c>
      <c r="Q11" s="78" t="n">
        <v>0.02</v>
      </c>
      <c r="R11" s="78" t="n">
        <v>0.02</v>
      </c>
      <c r="S11" s="78" t="n">
        <v>0.02</v>
      </c>
      <c r="T11" s="78" t="n">
        <v>0.02</v>
      </c>
    </row>
    <row r="12" ht="15.5" customHeight="1">
      <c r="A12" s="178" t="n"/>
      <c r="B12" s="178" t="inlineStr">
        <is>
          <t>Other Income Expense</t>
        </is>
      </c>
      <c r="C12" s="72" t="n"/>
      <c r="D12" s="76">
        <f>'FA &amp; Operating Model'!D17/'FA &amp; Operating Model'!D6</f>
        <v/>
      </c>
      <c r="E12" s="76">
        <f>'FA &amp; Operating Model'!E17/'FA &amp; Operating Model'!E6</f>
        <v/>
      </c>
      <c r="F12" s="76">
        <f>'FA &amp; Operating Model'!F17/'FA &amp; Operating Model'!F6</f>
        <v/>
      </c>
      <c r="G12" s="76">
        <f>'FA &amp; Operating Model'!G17/'FA &amp; Operating Model'!G6</f>
        <v/>
      </c>
      <c r="H12" s="78" t="n">
        <v>0.01</v>
      </c>
      <c r="I12" s="78" t="n">
        <v>0.01</v>
      </c>
      <c r="J12" s="78" t="n">
        <v>0.01</v>
      </c>
      <c r="K12" s="78" t="n">
        <v>0.01</v>
      </c>
      <c r="L12" s="78" t="n">
        <v>0.01</v>
      </c>
      <c r="M12" s="78" t="n">
        <v>0.01</v>
      </c>
      <c r="N12" s="78" t="n">
        <v>0.01</v>
      </c>
      <c r="O12" s="78" t="n">
        <v>0.01</v>
      </c>
      <c r="P12" s="78" t="n">
        <v>0.01</v>
      </c>
      <c r="Q12" s="78" t="n">
        <v>0.01</v>
      </c>
      <c r="R12" s="78" t="n">
        <v>0.01</v>
      </c>
      <c r="S12" s="78" t="n">
        <v>0.01</v>
      </c>
      <c r="T12" s="78" t="n">
        <v>0.01</v>
      </c>
    </row>
    <row r="13" ht="15.5" customHeight="1">
      <c r="A13" s="162" t="n"/>
      <c r="B13" s="162" t="inlineStr">
        <is>
          <t>Tax rate</t>
        </is>
      </c>
      <c r="C13" s="31" t="n"/>
      <c r="D13" s="31" t="n"/>
      <c r="E13" s="31" t="n"/>
      <c r="F13" s="31" t="n"/>
      <c r="H13" s="78" t="n">
        <v>0.2</v>
      </c>
      <c r="I13" s="78" t="n">
        <v>0.2</v>
      </c>
      <c r="J13" s="78" t="n">
        <v>0.2</v>
      </c>
      <c r="K13" s="78" t="n">
        <v>0.2</v>
      </c>
      <c r="L13" s="78" t="n">
        <v>0.2</v>
      </c>
      <c r="M13" s="78" t="n">
        <v>0.2</v>
      </c>
      <c r="N13" s="78" t="n">
        <v>0.2</v>
      </c>
      <c r="O13" s="78" t="n">
        <v>0.2</v>
      </c>
      <c r="P13" s="78" t="n">
        <v>0.2</v>
      </c>
      <c r="Q13" s="78" t="n">
        <v>0.2</v>
      </c>
      <c r="R13" s="78" t="n">
        <v>0.2</v>
      </c>
      <c r="S13" s="78" t="n">
        <v>0.2</v>
      </c>
      <c r="T13" s="78" t="n">
        <v>0.2</v>
      </c>
    </row>
    <row r="14" ht="17.5" customHeight="1">
      <c r="A14" s="179" t="inlineStr">
        <is>
          <t>Balance Sheet</t>
        </is>
      </c>
      <c r="B14" s="175" t="n"/>
      <c r="C14" s="175" t="n"/>
      <c r="D14" s="175" t="n"/>
      <c r="E14" s="175" t="n"/>
      <c r="F14" s="175" t="n"/>
      <c r="G14" s="175" t="n"/>
      <c r="H14" s="175" t="n"/>
      <c r="I14" s="175" t="n"/>
      <c r="J14" s="175" t="n"/>
      <c r="K14" s="175" t="n"/>
      <c r="L14" s="175" t="n"/>
      <c r="M14" s="175" t="n"/>
      <c r="N14" s="175" t="n"/>
      <c r="O14" s="175" t="n"/>
      <c r="P14" s="175" t="n"/>
      <c r="Q14" s="175" t="n"/>
      <c r="R14" s="175" t="n"/>
      <c r="S14" s="175" t="n"/>
      <c r="T14" s="175" t="n"/>
    </row>
    <row r="15">
      <c r="A15" s="176" t="n"/>
      <c r="B15" s="177" t="n"/>
      <c r="C15" s="177" t="n"/>
      <c r="D15" s="177" t="n"/>
      <c r="E15" s="177" t="n"/>
      <c r="F15" s="177" t="n"/>
      <c r="G15" s="177" t="n"/>
      <c r="H15" s="177" t="n"/>
      <c r="I15" s="177" t="n"/>
      <c r="J15" s="177" t="n"/>
      <c r="K15" s="177" t="n"/>
      <c r="L15" s="177" t="n"/>
      <c r="M15" s="177" t="n"/>
      <c r="N15" s="177" t="n"/>
      <c r="O15" s="177" t="n"/>
      <c r="P15" s="177" t="n"/>
      <c r="Q15" s="177" t="n"/>
      <c r="R15" s="177" t="n"/>
      <c r="S15" s="177" t="n"/>
      <c r="T15" s="177" t="n"/>
    </row>
    <row r="16">
      <c r="A16" s="164" t="n"/>
      <c r="B16" s="167" t="inlineStr">
        <is>
          <t>Other Current Assets</t>
        </is>
      </c>
      <c r="C16" s="162">
        <f>'FA &amp; Operating Model'!C31</f>
        <v/>
      </c>
      <c r="D16" s="162">
        <f>'FA &amp; Operating Model'!D31</f>
        <v/>
      </c>
      <c r="E16" s="162">
        <f>'FA &amp; Operating Model'!E31</f>
        <v/>
      </c>
      <c r="F16" s="162">
        <f>'FA &amp; Operating Model'!F31</f>
        <v/>
      </c>
      <c r="G16" s="162">
        <f>'FA &amp; Operating Model'!G31</f>
        <v/>
      </c>
      <c r="H16" s="180">
        <f>G16</f>
        <v/>
      </c>
      <c r="I16" s="180">
        <f>H16</f>
        <v/>
      </c>
      <c r="J16" s="180">
        <f>I16</f>
        <v/>
      </c>
      <c r="K16" s="180">
        <f>J16</f>
        <v/>
      </c>
      <c r="L16" s="180">
        <f>K16</f>
        <v/>
      </c>
      <c r="M16" s="180">
        <f>L16</f>
        <v/>
      </c>
      <c r="N16" s="180">
        <f>M16</f>
        <v/>
      </c>
      <c r="O16" s="180">
        <f>N16</f>
        <v/>
      </c>
      <c r="P16" s="180">
        <f>O16</f>
        <v/>
      </c>
      <c r="Q16" s="180">
        <f>P16</f>
        <v/>
      </c>
      <c r="R16" s="180">
        <f>Q16</f>
        <v/>
      </c>
      <c r="S16" s="180">
        <f>R16</f>
        <v/>
      </c>
      <c r="T16" s="180">
        <f>S16</f>
        <v/>
      </c>
    </row>
    <row r="17">
      <c r="A17" s="162" t="n"/>
      <c r="B17" s="162" t="inlineStr">
        <is>
          <t>Goodwill</t>
        </is>
      </c>
      <c r="C17" s="162">
        <f>'FA &amp; Operating Model'!C36</f>
        <v/>
      </c>
      <c r="D17" s="162">
        <f>'FA &amp; Operating Model'!D36</f>
        <v/>
      </c>
      <c r="E17" s="162">
        <f>'FA &amp; Operating Model'!E36</f>
        <v/>
      </c>
      <c r="F17" s="162">
        <f>'FA &amp; Operating Model'!F36</f>
        <v/>
      </c>
      <c r="G17" s="162">
        <f>'FA &amp; Operating Model'!G36</f>
        <v/>
      </c>
      <c r="H17" s="180">
        <f>G17</f>
        <v/>
      </c>
      <c r="I17" s="180">
        <f>H17</f>
        <v/>
      </c>
      <c r="J17" s="180">
        <f>I17</f>
        <v/>
      </c>
      <c r="K17" s="180">
        <f>J17</f>
        <v/>
      </c>
      <c r="L17" s="180">
        <f>K17</f>
        <v/>
      </c>
      <c r="M17" s="180">
        <f>L17</f>
        <v/>
      </c>
      <c r="N17" s="180">
        <f>M17</f>
        <v/>
      </c>
      <c r="O17" s="180">
        <f>N17</f>
        <v/>
      </c>
      <c r="P17" s="180">
        <f>O17</f>
        <v/>
      </c>
      <c r="Q17" s="180">
        <f>P17</f>
        <v/>
      </c>
      <c r="R17" s="180">
        <f>Q17</f>
        <v/>
      </c>
      <c r="S17" s="180">
        <f>R17</f>
        <v/>
      </c>
      <c r="T17" s="180">
        <f>S17</f>
        <v/>
      </c>
    </row>
    <row r="18">
      <c r="A18" s="164" t="n"/>
      <c r="B18" s="167" t="inlineStr">
        <is>
          <t>Other Non-current Assets</t>
        </is>
      </c>
      <c r="C18" s="162">
        <f>'FA &amp; Operating Model'!C38</f>
        <v/>
      </c>
      <c r="D18" s="162">
        <f>'FA &amp; Operating Model'!D38</f>
        <v/>
      </c>
      <c r="E18" s="162">
        <f>'FA &amp; Operating Model'!E38</f>
        <v/>
      </c>
      <c r="F18" s="162">
        <f>'FA &amp; Operating Model'!F38</f>
        <v/>
      </c>
      <c r="G18" s="162">
        <f>'FA &amp; Operating Model'!G38</f>
        <v/>
      </c>
      <c r="H18" s="180">
        <f>G18</f>
        <v/>
      </c>
      <c r="I18" s="180">
        <f>H18</f>
        <v/>
      </c>
      <c r="J18" s="180">
        <f>I18</f>
        <v/>
      </c>
      <c r="K18" s="180">
        <f>J18</f>
        <v/>
      </c>
      <c r="L18" s="180">
        <f>K18</f>
        <v/>
      </c>
      <c r="M18" s="180">
        <f>L18</f>
        <v/>
      </c>
      <c r="N18" s="180">
        <f>M18</f>
        <v/>
      </c>
      <c r="O18" s="180">
        <f>N18</f>
        <v/>
      </c>
      <c r="P18" s="180">
        <f>O18</f>
        <v/>
      </c>
      <c r="Q18" s="180">
        <f>P18</f>
        <v/>
      </c>
      <c r="R18" s="180">
        <f>Q18</f>
        <v/>
      </c>
      <c r="S18" s="180">
        <f>R18</f>
        <v/>
      </c>
      <c r="T18" s="180">
        <f>S18</f>
        <v/>
      </c>
    </row>
    <row r="19" customFormat="1" s="95">
      <c r="A19" s="181" t="n"/>
      <c r="B19" s="178" t="inlineStr">
        <is>
          <t>Short-term Borrowings</t>
        </is>
      </c>
      <c r="C19" s="178">
        <f>'FA &amp; Operating Model'!C44</f>
        <v/>
      </c>
      <c r="D19" s="178">
        <f>'FA &amp; Operating Model'!D44</f>
        <v/>
      </c>
      <c r="E19" s="178">
        <f>'FA &amp; Operating Model'!E44</f>
        <v/>
      </c>
      <c r="F19" s="178">
        <f>'FA &amp; Operating Model'!F44</f>
        <v/>
      </c>
      <c r="G19" s="178">
        <f>'FA &amp; Operating Model'!G44</f>
        <v/>
      </c>
      <c r="H19" s="180" t="n">
        <v>0</v>
      </c>
      <c r="I19" s="180">
        <f>H19</f>
        <v/>
      </c>
      <c r="J19" s="180">
        <f>I19</f>
        <v/>
      </c>
      <c r="K19" s="180">
        <f>J19</f>
        <v/>
      </c>
      <c r="L19" s="180">
        <f>K19</f>
        <v/>
      </c>
      <c r="M19" s="180">
        <f>L19</f>
        <v/>
      </c>
      <c r="N19" s="180">
        <f>M19</f>
        <v/>
      </c>
      <c r="O19" s="180">
        <f>N19</f>
        <v/>
      </c>
      <c r="P19" s="180">
        <f>O19</f>
        <v/>
      </c>
      <c r="Q19" s="180">
        <f>P19</f>
        <v/>
      </c>
      <c r="R19" s="180">
        <f>Q19</f>
        <v/>
      </c>
      <c r="S19" s="180">
        <f>R19</f>
        <v/>
      </c>
      <c r="T19" s="180">
        <f>S19</f>
        <v/>
      </c>
    </row>
    <row r="20">
      <c r="A20" s="162" t="n"/>
      <c r="B20" s="162" t="inlineStr">
        <is>
          <t>Other Current Liabilities</t>
        </is>
      </c>
      <c r="C20" s="162">
        <f>'FA &amp; Operating Model'!C47</f>
        <v/>
      </c>
      <c r="D20" s="162">
        <f>'FA &amp; Operating Model'!D47</f>
        <v/>
      </c>
      <c r="E20" s="162">
        <f>'FA &amp; Operating Model'!E47</f>
        <v/>
      </c>
      <c r="F20" s="162">
        <f>'FA &amp; Operating Model'!F47</f>
        <v/>
      </c>
      <c r="G20" s="162">
        <f>'FA &amp; Operating Model'!G47</f>
        <v/>
      </c>
      <c r="H20" s="180">
        <f>G20</f>
        <v/>
      </c>
      <c r="I20" s="180">
        <f>H20</f>
        <v/>
      </c>
      <c r="J20" s="180">
        <f>I20</f>
        <v/>
      </c>
      <c r="K20" s="180">
        <f>J20</f>
        <v/>
      </c>
      <c r="L20" s="180">
        <f>K20</f>
        <v/>
      </c>
      <c r="M20" s="180">
        <f>L20</f>
        <v/>
      </c>
      <c r="N20" s="180">
        <f>M20</f>
        <v/>
      </c>
      <c r="O20" s="180">
        <f>N20</f>
        <v/>
      </c>
      <c r="P20" s="180">
        <f>O20</f>
        <v/>
      </c>
      <c r="Q20" s="180">
        <f>P20</f>
        <v/>
      </c>
      <c r="R20" s="180">
        <f>Q20</f>
        <v/>
      </c>
      <c r="S20" s="180">
        <f>R20</f>
        <v/>
      </c>
      <c r="T20" s="180">
        <f>S20</f>
        <v/>
      </c>
    </row>
    <row r="21">
      <c r="A21" s="164" t="n"/>
      <c r="B21" s="167" t="inlineStr">
        <is>
          <t>Retained Earnings</t>
        </is>
      </c>
      <c r="C21" s="164" t="n"/>
      <c r="D21" s="164" t="n"/>
      <c r="E21" s="164" t="n"/>
      <c r="F21" s="164" t="n"/>
      <c r="G21" s="164" t="n"/>
      <c r="H21" s="180">
        <f>'FA &amp; Operating Model'!H20</f>
        <v/>
      </c>
      <c r="I21" s="180">
        <f>'FA &amp; Operating Model'!I20</f>
        <v/>
      </c>
      <c r="J21" s="180">
        <f>'FA &amp; Operating Model'!J20</f>
        <v/>
      </c>
      <c r="K21" s="180">
        <f>'FA &amp; Operating Model'!K20</f>
        <v/>
      </c>
      <c r="L21" s="180">
        <f>'FA &amp; Operating Model'!L20</f>
        <v/>
      </c>
      <c r="M21" s="180">
        <f>'FA &amp; Operating Model'!M20</f>
        <v/>
      </c>
      <c r="N21" s="180">
        <f>'FA &amp; Operating Model'!N20</f>
        <v/>
      </c>
      <c r="O21" s="180">
        <f>'FA &amp; Operating Model'!O20</f>
        <v/>
      </c>
      <c r="P21" s="180">
        <f>'FA &amp; Operating Model'!P20</f>
        <v/>
      </c>
      <c r="Q21" s="180">
        <f>'FA &amp; Operating Model'!Q20</f>
        <v/>
      </c>
      <c r="R21" s="180">
        <f>'FA &amp; Operating Model'!R20</f>
        <v/>
      </c>
      <c r="S21" s="180">
        <f>'FA &amp; Operating Model'!S20</f>
        <v/>
      </c>
      <c r="T21" s="180">
        <f>'FA &amp; Operating Model'!T20</f>
        <v/>
      </c>
    </row>
    <row r="22">
      <c r="A22" s="164" t="n"/>
      <c r="B22" s="167" t="inlineStr">
        <is>
          <t>Gross PPE Growth</t>
        </is>
      </c>
      <c r="C22" s="164" t="n"/>
      <c r="D22" s="164" t="n"/>
      <c r="E22" s="164" t="n"/>
      <c r="F22" s="164" t="n"/>
      <c r="G22" s="164" t="n"/>
      <c r="H22" s="80" t="n">
        <v>0.3</v>
      </c>
      <c r="I22" s="80" t="n">
        <v>0.3</v>
      </c>
      <c r="J22" s="80" t="n">
        <v>0.3</v>
      </c>
      <c r="K22" s="80" t="n">
        <v>0.3</v>
      </c>
      <c r="L22" s="80" t="n">
        <v>0.3</v>
      </c>
      <c r="M22" s="80" t="n">
        <v>0.3</v>
      </c>
      <c r="N22" s="80" t="n">
        <v>0.3</v>
      </c>
      <c r="O22" s="80" t="n">
        <v>0.3</v>
      </c>
      <c r="P22" s="80" t="n">
        <v>0.3</v>
      </c>
      <c r="Q22" s="80" t="n">
        <v>0.3</v>
      </c>
      <c r="R22" s="80" t="n">
        <v>0.3</v>
      </c>
      <c r="S22" s="80" t="n">
        <v>0.3</v>
      </c>
      <c r="T22" s="80" t="n">
        <v>0.3</v>
      </c>
    </row>
    <row r="23">
      <c r="A23" s="164" t="n"/>
      <c r="B23" s="167" t="inlineStr">
        <is>
          <t>Other Intangilbles(gross) growth</t>
        </is>
      </c>
      <c r="C23" s="164" t="n"/>
      <c r="D23" s="164" t="n"/>
      <c r="E23" s="164" t="n"/>
      <c r="F23" s="164" t="n"/>
      <c r="G23" s="164" t="n"/>
      <c r="H23" s="80" t="n">
        <v>0.3</v>
      </c>
      <c r="I23" s="80" t="n">
        <v>0.3</v>
      </c>
      <c r="J23" s="80" t="n">
        <v>0.3</v>
      </c>
      <c r="K23" s="80" t="n">
        <v>0.3</v>
      </c>
      <c r="L23" s="80" t="n">
        <v>0.3</v>
      </c>
      <c r="M23" s="80" t="n">
        <v>0.3</v>
      </c>
      <c r="N23" s="80" t="n">
        <v>0.3</v>
      </c>
      <c r="O23" s="80" t="n">
        <v>0.3</v>
      </c>
      <c r="P23" s="80" t="n">
        <v>0.3</v>
      </c>
      <c r="Q23" s="80" t="n">
        <v>0.3</v>
      </c>
      <c r="R23" s="80" t="n">
        <v>0.3</v>
      </c>
      <c r="S23" s="80" t="n">
        <v>0.3</v>
      </c>
      <c r="T23" s="80" t="n">
        <v>0.3</v>
      </c>
    </row>
    <row r="24">
      <c r="A24" s="164" t="n"/>
      <c r="B24" s="167" t="inlineStr">
        <is>
          <t>New PPE Depreciation year</t>
        </is>
      </c>
      <c r="C24" s="164" t="n"/>
      <c r="D24" s="164" t="n"/>
      <c r="E24" s="164" t="n"/>
      <c r="F24" s="164" t="n"/>
      <c r="G24" s="164" t="n"/>
      <c r="H24" s="180">
        <f>15</f>
        <v/>
      </c>
      <c r="I24" s="180">
        <f>15</f>
        <v/>
      </c>
      <c r="J24" s="180">
        <f>15</f>
        <v/>
      </c>
      <c r="K24" s="180">
        <f>15</f>
        <v/>
      </c>
      <c r="L24" s="180">
        <f>15</f>
        <v/>
      </c>
      <c r="M24" s="180">
        <f>15</f>
        <v/>
      </c>
      <c r="N24" s="180">
        <f>15</f>
        <v/>
      </c>
      <c r="O24" s="180">
        <f>15</f>
        <v/>
      </c>
      <c r="P24" s="180">
        <f>15</f>
        <v/>
      </c>
      <c r="Q24" s="180">
        <f>15</f>
        <v/>
      </c>
      <c r="R24" s="180">
        <f>15</f>
        <v/>
      </c>
      <c r="S24" s="180">
        <f>15</f>
        <v/>
      </c>
      <c r="T24" s="180">
        <f>15</f>
        <v/>
      </c>
    </row>
    <row r="25">
      <c r="A25" s="164" t="n"/>
      <c r="B25" s="167" t="inlineStr">
        <is>
          <t>New Intengible asset Depreciation year</t>
        </is>
      </c>
      <c r="C25" s="164" t="n"/>
      <c r="D25" s="164" t="n"/>
      <c r="E25" s="164" t="n"/>
      <c r="F25" s="164" t="n"/>
      <c r="G25" s="164" t="n"/>
      <c r="H25" s="180" t="n">
        <v>30</v>
      </c>
      <c r="I25" s="180" t="n">
        <v>30</v>
      </c>
      <c r="J25" s="180" t="n">
        <v>30</v>
      </c>
      <c r="K25" s="180" t="n">
        <v>30</v>
      </c>
      <c r="L25" s="180" t="n">
        <v>30</v>
      </c>
      <c r="M25" s="180" t="n">
        <v>30</v>
      </c>
      <c r="N25" s="180" t="n">
        <v>30</v>
      </c>
      <c r="O25" s="180" t="n">
        <v>30</v>
      </c>
      <c r="P25" s="180" t="n">
        <v>30</v>
      </c>
      <c r="Q25" s="180" t="n">
        <v>30</v>
      </c>
      <c r="R25" s="180" t="n">
        <v>30</v>
      </c>
      <c r="S25" s="180" t="n">
        <v>30</v>
      </c>
      <c r="T25" s="180" t="n">
        <v>30</v>
      </c>
    </row>
    <row r="26">
      <c r="A26" s="164" t="n"/>
      <c r="B26" s="167" t="inlineStr">
        <is>
          <t>New PP&amp;E through Debt</t>
        </is>
      </c>
      <c r="C26" s="164" t="n"/>
      <c r="D26" s="164" t="n"/>
      <c r="E26" s="164" t="n"/>
      <c r="F26" s="164" t="n"/>
      <c r="G26" s="164" t="n"/>
      <c r="H26" s="80" t="n">
        <v>0.25</v>
      </c>
      <c r="I26" s="80" t="n">
        <v>0.25</v>
      </c>
      <c r="J26" s="80" t="n">
        <v>0.25</v>
      </c>
      <c r="K26" s="80" t="n">
        <v>0.25</v>
      </c>
      <c r="L26" s="80" t="n">
        <v>0.25</v>
      </c>
      <c r="M26" s="80" t="n">
        <v>0.25</v>
      </c>
      <c r="N26" s="80" t="n">
        <v>0.25</v>
      </c>
      <c r="O26" s="80" t="n">
        <v>0.25</v>
      </c>
      <c r="P26" s="80" t="n">
        <v>0.25</v>
      </c>
      <c r="Q26" s="80" t="n">
        <v>0.25</v>
      </c>
      <c r="R26" s="80" t="n">
        <v>0.25</v>
      </c>
      <c r="S26" s="80" t="n">
        <v>0.25</v>
      </c>
      <c r="T26" s="80" t="n">
        <v>0.25</v>
      </c>
    </row>
    <row r="27" customFormat="1" s="73">
      <c r="A27" s="164" t="inlineStr">
        <is>
          <t>Working Capital Ratios</t>
        </is>
      </c>
      <c r="H27" s="81" t="n"/>
      <c r="I27" s="81" t="n"/>
      <c r="J27" s="81" t="n"/>
      <c r="K27" s="81" t="n"/>
      <c r="L27" s="81" t="n"/>
      <c r="M27" s="81" t="n"/>
      <c r="N27" s="81" t="n"/>
      <c r="O27" s="81" t="n"/>
      <c r="P27" s="81" t="n"/>
      <c r="Q27" s="81" t="n"/>
      <c r="R27" s="81" t="n"/>
      <c r="S27" s="81" t="n"/>
      <c r="T27" s="81" t="n"/>
    </row>
    <row r="28" customFormat="1" s="73">
      <c r="A28" s="74" t="inlineStr">
        <is>
          <t xml:space="preserve">Investory </t>
        </is>
      </c>
      <c r="B28" s="151" t="inlineStr">
        <is>
          <t>COGS</t>
        </is>
      </c>
      <c r="C28" s="73">
        <f>'FA &amp; Operating Model'!C7/'FA &amp; Operating Model'!C29</f>
        <v/>
      </c>
      <c r="D28" s="182">
        <f>'FA &amp; Operating Model'!D7/'FA &amp; Operating Model'!D29</f>
        <v/>
      </c>
      <c r="E28" s="182">
        <f>'FA &amp; Operating Model'!E7/'FA &amp; Operating Model'!E29</f>
        <v/>
      </c>
      <c r="F28" s="182">
        <f>'FA &amp; Operating Model'!F7/'FA &amp; Operating Model'!F29</f>
        <v/>
      </c>
      <c r="G28" s="182">
        <f>'FA &amp; Operating Model'!G7/'FA &amp; Operating Model'!G29</f>
        <v/>
      </c>
      <c r="H28" s="82">
        <f>AVERAGE(D28:G28)</f>
        <v/>
      </c>
      <c r="I28" s="82">
        <f>AVERAGE(E28:H28)</f>
        <v/>
      </c>
      <c r="J28" s="82">
        <f>AVERAGE(F28:I28)</f>
        <v/>
      </c>
      <c r="K28" s="82">
        <f>AVERAGE(G28:J28)</f>
        <v/>
      </c>
      <c r="L28" s="82">
        <f>AVERAGE(H28:K28)</f>
        <v/>
      </c>
      <c r="M28" s="82">
        <f>AVERAGE(I28:L28)</f>
        <v/>
      </c>
      <c r="N28" s="82">
        <f>AVERAGE(J28:M28)</f>
        <v/>
      </c>
      <c r="O28" s="82">
        <f>AVERAGE(K28:N28)</f>
        <v/>
      </c>
      <c r="P28" s="82">
        <f>AVERAGE(L28:O28)</f>
        <v/>
      </c>
      <c r="Q28" s="82">
        <f>AVERAGE(M28:P28)</f>
        <v/>
      </c>
      <c r="R28" s="82">
        <f>AVERAGE(N28:Q28)</f>
        <v/>
      </c>
      <c r="S28" s="82">
        <f>AVERAGE(O28:R28)</f>
        <v/>
      </c>
      <c r="T28" s="82">
        <f>AVERAGE(P28:S28)</f>
        <v/>
      </c>
    </row>
    <row r="29" customFormat="1" s="73">
      <c r="A29" s="74" t="inlineStr">
        <is>
          <t xml:space="preserve">account Recivable </t>
        </is>
      </c>
      <c r="B29" s="151" t="inlineStr">
        <is>
          <t>Revenue</t>
        </is>
      </c>
      <c r="C29" s="73">
        <f>'FA &amp; Operating Model'!C6/'FA &amp; Operating Model'!C28</f>
        <v/>
      </c>
      <c r="D29" s="182">
        <f>'FA &amp; Operating Model'!D6/'FA &amp; Operating Model'!D28</f>
        <v/>
      </c>
      <c r="E29" s="182">
        <f>'FA &amp; Operating Model'!E6/'FA &amp; Operating Model'!E28</f>
        <v/>
      </c>
      <c r="F29" s="182">
        <f>'FA &amp; Operating Model'!F6/'FA &amp; Operating Model'!F28</f>
        <v/>
      </c>
      <c r="G29" s="182">
        <f>'FA &amp; Operating Model'!G6/'FA &amp; Operating Model'!G28</f>
        <v/>
      </c>
      <c r="H29" s="82">
        <f>AVERAGE(D29:G29)</f>
        <v/>
      </c>
      <c r="I29" s="82">
        <f>AVERAGE(E29:H29)</f>
        <v/>
      </c>
      <c r="J29" s="82">
        <f>AVERAGE(F29:I29)</f>
        <v/>
      </c>
      <c r="K29" s="82">
        <f>AVERAGE(G29:J29)</f>
        <v/>
      </c>
      <c r="L29" s="82">
        <f>AVERAGE(H29:K29)</f>
        <v/>
      </c>
      <c r="M29" s="82">
        <f>AVERAGE(I29:L29)</f>
        <v/>
      </c>
      <c r="N29" s="82">
        <f>AVERAGE(J29:M29)</f>
        <v/>
      </c>
      <c r="O29" s="82">
        <f>AVERAGE(K29:N29)</f>
        <v/>
      </c>
      <c r="P29" s="82">
        <f>AVERAGE(L29:O29)</f>
        <v/>
      </c>
      <c r="Q29" s="82">
        <f>AVERAGE(M29:P29)</f>
        <v/>
      </c>
      <c r="R29" s="82">
        <f>AVERAGE(N29:Q29)</f>
        <v/>
      </c>
      <c r="S29" s="82">
        <f>AVERAGE(O29:R29)</f>
        <v/>
      </c>
      <c r="T29" s="82">
        <f>AVERAGE(P29:S29)</f>
        <v/>
      </c>
    </row>
    <row r="30" customFormat="1" s="73">
      <c r="A30" s="74" t="inlineStr">
        <is>
          <t>Prepaid Expense</t>
        </is>
      </c>
      <c r="B30" s="151" t="inlineStr">
        <is>
          <t>COGS</t>
        </is>
      </c>
      <c r="C30" s="73">
        <f>'FA &amp; Operating Model'!C30/'FA &amp; Operating Model'!C7</f>
        <v/>
      </c>
      <c r="D30" s="182">
        <f>'FA &amp; Operating Model'!D7/'FA &amp; Operating Model'!D30</f>
        <v/>
      </c>
      <c r="E30" s="182">
        <f>'FA &amp; Operating Model'!E7/'FA &amp; Operating Model'!E30</f>
        <v/>
      </c>
      <c r="F30" s="182">
        <f>'FA &amp; Operating Model'!F7/'FA &amp; Operating Model'!F30</f>
        <v/>
      </c>
      <c r="G30" s="182">
        <f>'FA &amp; Operating Model'!G7/'FA &amp; Operating Model'!G30</f>
        <v/>
      </c>
      <c r="H30" s="82">
        <f>AVERAGE(D30:G30)</f>
        <v/>
      </c>
      <c r="I30" s="82">
        <f>AVERAGE(E30:H30)</f>
        <v/>
      </c>
      <c r="J30" s="82">
        <f>AVERAGE(F30:I30)</f>
        <v/>
      </c>
      <c r="K30" s="82">
        <f>AVERAGE(G30:J30)</f>
        <v/>
      </c>
      <c r="L30" s="82">
        <f>AVERAGE(H30:K30)</f>
        <v/>
      </c>
      <c r="M30" s="82">
        <f>AVERAGE(I30:L30)</f>
        <v/>
      </c>
      <c r="N30" s="82">
        <f>AVERAGE(J30:M30)</f>
        <v/>
      </c>
      <c r="O30" s="82">
        <f>AVERAGE(K30:N30)</f>
        <v/>
      </c>
      <c r="P30" s="82">
        <f>AVERAGE(L30:O30)</f>
        <v/>
      </c>
      <c r="Q30" s="82">
        <f>AVERAGE(M30:P30)</f>
        <v/>
      </c>
      <c r="R30" s="82">
        <f>AVERAGE(N30:Q30)</f>
        <v/>
      </c>
      <c r="S30" s="82">
        <f>AVERAGE(O30:R30)</f>
        <v/>
      </c>
      <c r="T30" s="82">
        <f>AVERAGE(P30:S30)</f>
        <v/>
      </c>
    </row>
    <row r="31" customFormat="1" s="73">
      <c r="A31" s="74" t="inlineStr">
        <is>
          <t xml:space="preserve">account Payable </t>
        </is>
      </c>
      <c r="B31" s="151" t="inlineStr">
        <is>
          <t>COGS</t>
        </is>
      </c>
      <c r="C31" s="73">
        <f>'FA &amp; Operating Model'!C7/'FA &amp; Operating Model'!C45</f>
        <v/>
      </c>
      <c r="D31" s="182">
        <f>'FA &amp; Operating Model'!D7/'FA &amp; Operating Model'!D45</f>
        <v/>
      </c>
      <c r="E31" s="182">
        <f>'FA &amp; Operating Model'!E7/'FA &amp; Operating Model'!E45</f>
        <v/>
      </c>
      <c r="F31" s="182">
        <f>'FA &amp; Operating Model'!F7/'FA &amp; Operating Model'!F45</f>
        <v/>
      </c>
      <c r="G31" s="182">
        <f>'FA &amp; Operating Model'!G7/'FA &amp; Operating Model'!G45</f>
        <v/>
      </c>
      <c r="H31" s="82">
        <f>AVERAGE(D31:G31)</f>
        <v/>
      </c>
      <c r="I31" s="82">
        <f>AVERAGE(E31:H31)</f>
        <v/>
      </c>
      <c r="J31" s="82">
        <f>AVERAGE(F31:I31)</f>
        <v/>
      </c>
      <c r="K31" s="82">
        <f>AVERAGE(G31:J31)</f>
        <v/>
      </c>
      <c r="L31" s="82">
        <f>AVERAGE(H31:K31)</f>
        <v/>
      </c>
      <c r="M31" s="82">
        <f>AVERAGE(I31:L31)</f>
        <v/>
      </c>
      <c r="N31" s="82">
        <f>AVERAGE(J31:M31)</f>
        <v/>
      </c>
      <c r="O31" s="82">
        <f>AVERAGE(K31:N31)</f>
        <v/>
      </c>
      <c r="P31" s="82">
        <f>AVERAGE(L31:O31)</f>
        <v/>
      </c>
      <c r="Q31" s="82">
        <f>AVERAGE(M31:P31)</f>
        <v/>
      </c>
      <c r="R31" s="82">
        <f>AVERAGE(N31:Q31)</f>
        <v/>
      </c>
      <c r="S31" s="82">
        <f>AVERAGE(O31:R31)</f>
        <v/>
      </c>
      <c r="T31" s="82">
        <f>AVERAGE(P31:S31)</f>
        <v/>
      </c>
    </row>
    <row r="32">
      <c r="A32" s="74" t="inlineStr">
        <is>
          <t>Accured Expense</t>
        </is>
      </c>
      <c r="B32" s="183" t="inlineStr">
        <is>
          <t>COGS</t>
        </is>
      </c>
      <c r="C32" s="73">
        <f>'FA &amp; Operating Model'!C46/'FA &amp; Operating Model'!C7</f>
        <v/>
      </c>
      <c r="D32" s="182">
        <f>'FA &amp; Operating Model'!D46/'FA &amp; Operating Model'!D7</f>
        <v/>
      </c>
      <c r="E32" s="182">
        <f>'FA &amp; Operating Model'!E46/'FA &amp; Operating Model'!E7</f>
        <v/>
      </c>
      <c r="F32" s="182">
        <f>'FA &amp; Operating Model'!F46/'FA &amp; Operating Model'!F7</f>
        <v/>
      </c>
      <c r="G32" s="182">
        <f>'FA &amp; Operating Model'!G46/'FA &amp; Operating Model'!G7</f>
        <v/>
      </c>
      <c r="H32" s="82">
        <f>AVERAGE(D32:G32)</f>
        <v/>
      </c>
      <c r="I32" s="82">
        <f>AVERAGE(E32:H32)</f>
        <v/>
      </c>
      <c r="J32" s="82">
        <f>AVERAGE(F32:I32)</f>
        <v/>
      </c>
      <c r="K32" s="82">
        <f>AVERAGE(G32:J32)</f>
        <v/>
      </c>
      <c r="L32" s="82">
        <f>AVERAGE(H32:K32)</f>
        <v/>
      </c>
      <c r="M32" s="82">
        <f>AVERAGE(I32:L32)</f>
        <v/>
      </c>
      <c r="N32" s="82">
        <f>AVERAGE(J32:M32)</f>
        <v/>
      </c>
      <c r="O32" s="82">
        <f>AVERAGE(K32:N32)</f>
        <v/>
      </c>
      <c r="P32" s="82">
        <f>AVERAGE(L32:O32)</f>
        <v/>
      </c>
      <c r="Q32" s="82">
        <f>AVERAGE(M32:P32)</f>
        <v/>
      </c>
      <c r="R32" s="82">
        <f>AVERAGE(N32:Q32)</f>
        <v/>
      </c>
      <c r="S32" s="82">
        <f>AVERAGE(O32:R32)</f>
        <v/>
      </c>
      <c r="T32" s="82">
        <f>AVERAGE(P32:S32)</f>
        <v/>
      </c>
    </row>
    <row r="33">
      <c r="B33" s="184" t="n"/>
    </row>
    <row r="35" ht="17.5" customHeight="1">
      <c r="A35" s="174" t="inlineStr">
        <is>
          <t>Other Assumptions</t>
        </is>
      </c>
      <c r="B35" s="175" t="n"/>
      <c r="C35" s="175" t="n"/>
      <c r="D35" s="175" t="n"/>
      <c r="E35" s="175" t="n"/>
      <c r="F35" s="175" t="n"/>
      <c r="G35" s="175" t="n"/>
      <c r="H35" s="175" t="n"/>
      <c r="I35" s="175" t="n"/>
      <c r="J35" s="175" t="n"/>
      <c r="K35" s="175" t="n"/>
      <c r="L35" s="175" t="n"/>
      <c r="M35" s="175" t="n"/>
      <c r="N35" s="175" t="n"/>
      <c r="O35" s="175" t="n"/>
      <c r="P35" s="175" t="n"/>
      <c r="Q35" s="175" t="n"/>
      <c r="R35" s="175" t="n"/>
      <c r="S35" s="175" t="n"/>
      <c r="T35" s="175" t="n"/>
    </row>
    <row r="36">
      <c r="A36" s="176" t="n"/>
      <c r="B36" s="177" t="n"/>
      <c r="C36" s="177" t="n"/>
      <c r="D36" s="177" t="n"/>
      <c r="E36" s="177" t="n"/>
      <c r="F36" s="177" t="n"/>
      <c r="G36" s="177" t="n"/>
      <c r="H36" s="177" t="n"/>
      <c r="I36" s="177" t="n"/>
      <c r="J36" s="177" t="n"/>
      <c r="K36" s="177" t="n"/>
      <c r="L36" s="177" t="n"/>
      <c r="M36" s="177" t="n"/>
      <c r="N36" s="177" t="n"/>
      <c r="O36" s="177" t="n"/>
      <c r="P36" s="177" t="n"/>
      <c r="Q36" s="177" t="n"/>
      <c r="R36" s="177" t="n"/>
      <c r="S36" s="177" t="n"/>
      <c r="T36" s="177" t="n"/>
    </row>
    <row r="37">
      <c r="A37" s="155" t="inlineStr">
        <is>
          <t>D&amp;A Acutual Numbers</t>
        </is>
      </c>
      <c r="B37" s="93" t="inlineStr">
        <is>
          <t>Existing Depreciation year</t>
        </is>
      </c>
      <c r="H37" s="127" t="n">
        <v>15</v>
      </c>
    </row>
    <row r="38">
      <c r="A38" s="185" t="n"/>
      <c r="B38" s="93" t="inlineStr">
        <is>
          <t>Existing Amortisation year</t>
        </is>
      </c>
      <c r="H38" s="127" t="n">
        <v>30</v>
      </c>
    </row>
    <row r="39">
      <c r="A39" s="154" t="inlineStr">
        <is>
          <t>DCF Assumptions</t>
        </is>
      </c>
      <c r="B39" s="150" t="inlineStr">
        <is>
          <t>Terminal Growth Rate</t>
        </is>
      </c>
      <c r="H39" s="128" t="n">
        <v>0.0229</v>
      </c>
    </row>
    <row r="40">
      <c r="A40" s="186" t="n"/>
      <c r="B40" s="150" t="inlineStr">
        <is>
          <t>Risk Free Rate</t>
        </is>
      </c>
      <c r="H40" s="128" t="n">
        <v>0.0229</v>
      </c>
    </row>
    <row r="41">
      <c r="A41" s="186" t="n"/>
      <c r="B41" s="150" t="inlineStr">
        <is>
          <t>Implied Equity Premium</t>
        </is>
      </c>
      <c r="H41" s="128" t="n">
        <v>0.0434</v>
      </c>
    </row>
    <row r="42">
      <c r="A42" s="186" t="n"/>
      <c r="B42" s="150" t="inlineStr">
        <is>
          <t>Unlevered Beta</t>
        </is>
      </c>
      <c r="H42" s="127" t="n">
        <v>2</v>
      </c>
    </row>
    <row r="43">
      <c r="A43" s="186" t="n"/>
      <c r="B43" s="150" t="inlineStr">
        <is>
          <t>Cost of Debt</t>
        </is>
      </c>
      <c r="H43" s="128" t="n">
        <v>0.053</v>
      </c>
    </row>
    <row r="44" ht="15.5" customHeight="1">
      <c r="A44" s="186" t="n"/>
      <c r="B44" s="105" t="inlineStr">
        <is>
          <t>Market Value of Debt</t>
        </is>
      </c>
      <c r="H44" s="187" t="n">
        <v>15000000</v>
      </c>
    </row>
    <row r="45" ht="15.5" customHeight="1">
      <c r="A45" s="186" t="n"/>
      <c r="B45" s="105" t="inlineStr">
        <is>
          <t>Market Value of Equity</t>
        </is>
      </c>
      <c r="H45" s="187" t="n">
        <v>36440000000</v>
      </c>
    </row>
    <row r="46" ht="15.5" customHeight="1">
      <c r="A46" s="185" t="n"/>
      <c r="B46" s="105" t="inlineStr">
        <is>
          <t>Total Shares</t>
        </is>
      </c>
      <c r="H46" s="187" t="n">
        <v>1002000000</v>
      </c>
    </row>
    <row r="47" ht="15.5" customHeight="1">
      <c r="B47" s="26" t="n"/>
    </row>
    <row r="49" hidden="1" outlineLevel="1" ht="17.5" customHeight="1">
      <c r="A49" s="174" t="inlineStr">
        <is>
          <t>Debt Schedule</t>
        </is>
      </c>
      <c r="B49" s="175" t="n"/>
      <c r="C49" s="175" t="n"/>
      <c r="D49" s="175" t="n"/>
      <c r="E49" s="175" t="n"/>
      <c r="F49" s="175" t="n"/>
      <c r="G49" s="175" t="n"/>
      <c r="H49" s="175" t="n"/>
      <c r="I49" s="175" t="n"/>
      <c r="J49" s="175" t="n"/>
      <c r="K49" s="175" t="n"/>
      <c r="L49" s="175" t="n"/>
      <c r="M49" s="175" t="n"/>
      <c r="N49" s="175" t="n"/>
      <c r="O49" s="175" t="n"/>
      <c r="P49" s="175" t="n"/>
      <c r="Q49" s="175" t="n"/>
      <c r="R49" s="175" t="n"/>
      <c r="S49" s="175" t="n"/>
      <c r="T49" s="175" t="n"/>
    </row>
    <row r="50" hidden="1" outlineLevel="1">
      <c r="A50" s="188" t="n"/>
      <c r="B50" s="189" t="inlineStr">
        <is>
          <t>Short-term Borrowings</t>
        </is>
      </c>
      <c r="C50" s="189">
        <f>'FA &amp; Operating Model'!C44</f>
        <v/>
      </c>
      <c r="D50" s="189">
        <f>'FA &amp; Operating Model'!D44</f>
        <v/>
      </c>
      <c r="E50" s="189">
        <f>'FA &amp; Operating Model'!E44</f>
        <v/>
      </c>
      <c r="F50" s="189">
        <f>'FA &amp; Operating Model'!F44</f>
        <v/>
      </c>
      <c r="G50" s="189">
        <f>'FA &amp; Operating Model'!G44</f>
        <v/>
      </c>
      <c r="H50" s="189">
        <f>H19</f>
        <v/>
      </c>
      <c r="I50" s="189">
        <f>I19</f>
        <v/>
      </c>
      <c r="J50" s="189">
        <f>J19</f>
        <v/>
      </c>
      <c r="K50" s="189">
        <f>K19</f>
        <v/>
      </c>
      <c r="L50" s="189">
        <f>L19</f>
        <v/>
      </c>
      <c r="M50" s="189">
        <f>M19</f>
        <v/>
      </c>
      <c r="N50" s="189">
        <f>N19</f>
        <v/>
      </c>
      <c r="O50" s="189">
        <f>O19</f>
        <v/>
      </c>
      <c r="P50" s="189">
        <f>P19</f>
        <v/>
      </c>
      <c r="Q50" s="189">
        <f>Q19</f>
        <v/>
      </c>
      <c r="R50" s="189">
        <f>R19</f>
        <v/>
      </c>
      <c r="S50" s="189">
        <f>S19</f>
        <v/>
      </c>
      <c r="T50" s="189">
        <f>T19</f>
        <v/>
      </c>
    </row>
    <row r="51" hidden="1" outlineLevel="1">
      <c r="A51" s="189" t="n"/>
      <c r="B51" s="189" t="inlineStr">
        <is>
          <t>Non-Current Liabilities</t>
        </is>
      </c>
      <c r="C51" s="189">
        <f>'FA &amp; Operating Model'!C51</f>
        <v/>
      </c>
      <c r="D51" s="189">
        <f>'FA &amp; Operating Model'!D51</f>
        <v/>
      </c>
      <c r="E51" s="189">
        <f>'FA &amp; Operating Model'!E51</f>
        <v/>
      </c>
      <c r="F51" s="189">
        <f>'FA &amp; Operating Model'!F51</f>
        <v/>
      </c>
      <c r="G51" s="189">
        <f>'FA &amp; Operating Model'!G51</f>
        <v/>
      </c>
      <c r="H51" s="189">
        <f>H61</f>
        <v/>
      </c>
      <c r="I51" s="189">
        <f>I61</f>
        <v/>
      </c>
      <c r="J51" s="189">
        <f>J61</f>
        <v/>
      </c>
      <c r="K51" s="189">
        <f>K61</f>
        <v/>
      </c>
      <c r="L51" s="189">
        <f>L61</f>
        <v/>
      </c>
      <c r="M51" s="189">
        <f>M61</f>
        <v/>
      </c>
      <c r="N51" s="189">
        <f>N61</f>
        <v/>
      </c>
      <c r="O51" s="189">
        <f>O61</f>
        <v/>
      </c>
      <c r="P51" s="189">
        <f>P61</f>
        <v/>
      </c>
      <c r="Q51" s="189">
        <f>Q61</f>
        <v/>
      </c>
      <c r="R51" s="189">
        <f>R61</f>
        <v/>
      </c>
      <c r="S51" s="189">
        <f>S61</f>
        <v/>
      </c>
      <c r="T51" s="189">
        <f>T61</f>
        <v/>
      </c>
    </row>
    <row r="52" hidden="1" outlineLevel="1">
      <c r="A52" s="189" t="n"/>
      <c r="B52" s="189" t="inlineStr">
        <is>
          <t>Total Debt</t>
        </is>
      </c>
      <c r="C52" s="189">
        <f>C50+C51</f>
        <v/>
      </c>
      <c r="D52" s="189">
        <f>D50+D51</f>
        <v/>
      </c>
      <c r="E52" s="189">
        <f>E50+E51</f>
        <v/>
      </c>
      <c r="F52" s="189">
        <f>F50+F51</f>
        <v/>
      </c>
      <c r="G52" s="189">
        <f>G50+G51</f>
        <v/>
      </c>
      <c r="H52" s="189">
        <f>H50+H51</f>
        <v/>
      </c>
      <c r="I52" s="189">
        <f>I50+I51</f>
        <v/>
      </c>
      <c r="J52" s="189">
        <f>J50+J51</f>
        <v/>
      </c>
      <c r="K52" s="189">
        <f>K50+K51</f>
        <v/>
      </c>
      <c r="L52" s="189">
        <f>L50+L51</f>
        <v/>
      </c>
      <c r="M52" s="189">
        <f>M50+M51</f>
        <v/>
      </c>
      <c r="N52" s="189">
        <f>N50+N51</f>
        <v/>
      </c>
      <c r="O52" s="189">
        <f>O50+O51</f>
        <v/>
      </c>
      <c r="P52" s="189">
        <f>P50+P51</f>
        <v/>
      </c>
      <c r="Q52" s="189">
        <f>Q50+Q51</f>
        <v/>
      </c>
      <c r="R52" s="189">
        <f>R50+R51</f>
        <v/>
      </c>
      <c r="S52" s="189">
        <f>S50+S51</f>
        <v/>
      </c>
      <c r="T52" s="189">
        <f>T50+T51</f>
        <v/>
      </c>
    </row>
    <row r="53" hidden="1" outlineLevel="1">
      <c r="A53" s="189" t="n"/>
      <c r="B53" s="189" t="n"/>
      <c r="C53" s="189" t="n"/>
      <c r="D53" s="189" t="n"/>
      <c r="E53" s="189" t="n"/>
      <c r="F53" s="189" t="n"/>
      <c r="G53" s="189" t="n"/>
      <c r="H53" s="189" t="n"/>
      <c r="I53" s="189" t="n"/>
      <c r="J53" s="189" t="n"/>
      <c r="K53" s="189" t="n"/>
      <c r="L53" s="189" t="n"/>
      <c r="M53" s="189" t="n"/>
      <c r="N53" s="189" t="n"/>
      <c r="O53" s="189" t="n"/>
      <c r="P53" s="189" t="n"/>
      <c r="Q53" s="189" t="n"/>
      <c r="R53" s="189" t="n"/>
      <c r="S53" s="189" t="n"/>
      <c r="T53" s="189" t="n"/>
    </row>
    <row r="54" hidden="1" outlineLevel="1">
      <c r="A54" s="189" t="n"/>
      <c r="B54" s="189" t="inlineStr">
        <is>
          <t>New PP&amp;E through Debt</t>
        </is>
      </c>
      <c r="C54" s="189" t="n"/>
      <c r="D54" s="189" t="n"/>
      <c r="E54" s="189" t="n"/>
      <c r="H54" s="126">
        <f>H26</f>
        <v/>
      </c>
      <c r="I54" s="126">
        <f>I26</f>
        <v/>
      </c>
      <c r="J54" s="126">
        <f>J26</f>
        <v/>
      </c>
      <c r="K54" s="126">
        <f>K26</f>
        <v/>
      </c>
      <c r="L54" s="126">
        <f>L26</f>
        <v/>
      </c>
      <c r="M54" s="126">
        <f>M26</f>
        <v/>
      </c>
      <c r="N54" s="126">
        <f>N26</f>
        <v/>
      </c>
      <c r="O54" s="126">
        <f>O26</f>
        <v/>
      </c>
      <c r="P54" s="126">
        <f>P26</f>
        <v/>
      </c>
      <c r="Q54" s="126">
        <f>Q26</f>
        <v/>
      </c>
      <c r="R54" s="126">
        <f>R26</f>
        <v/>
      </c>
      <c r="S54" s="126">
        <f>S26</f>
        <v/>
      </c>
      <c r="T54" s="126">
        <f>T26</f>
        <v/>
      </c>
    </row>
    <row r="55" hidden="1" outlineLevel="1">
      <c r="A55" s="188" t="n"/>
      <c r="B55" s="189" t="inlineStr">
        <is>
          <t>New Non current liabilities</t>
        </is>
      </c>
      <c r="C55" s="189" t="n"/>
      <c r="D55" s="189" t="n"/>
      <c r="E55" s="189" t="n"/>
      <c r="H55" s="189">
        <f>H79*H26</f>
        <v/>
      </c>
      <c r="I55" s="189">
        <f>I79*I26</f>
        <v/>
      </c>
      <c r="J55" s="189">
        <f>J79*J26</f>
        <v/>
      </c>
      <c r="K55" s="189">
        <f>K79*K26</f>
        <v/>
      </c>
      <c r="L55" s="189">
        <f>L79*L26</f>
        <v/>
      </c>
      <c r="M55" s="189">
        <f>M79*M26</f>
        <v/>
      </c>
      <c r="N55" s="189">
        <f>N79*N26</f>
        <v/>
      </c>
      <c r="O55" s="189">
        <f>O79*O26</f>
        <v/>
      </c>
      <c r="P55" s="189">
        <f>P79*P26</f>
        <v/>
      </c>
      <c r="Q55" s="189">
        <f>Q79*Q26</f>
        <v/>
      </c>
      <c r="R55" s="189">
        <f>R79*R26</f>
        <v/>
      </c>
      <c r="S55" s="189">
        <f>S79*S26</f>
        <v/>
      </c>
      <c r="T55" s="189">
        <f>T79*T26</f>
        <v/>
      </c>
    </row>
    <row r="56" hidden="1" outlineLevel="1">
      <c r="A56" s="189" t="n"/>
      <c r="B56" s="189" t="n"/>
      <c r="C56" s="189" t="n"/>
      <c r="D56" s="189" t="n"/>
      <c r="E56" s="189" t="n"/>
      <c r="H56" s="190" t="n"/>
      <c r="I56" s="190" t="n"/>
      <c r="J56" s="190" t="n"/>
      <c r="K56" s="190" t="n"/>
      <c r="L56" s="190" t="n"/>
    </row>
    <row r="57" hidden="1" outlineLevel="1">
      <c r="A57" s="189" t="n"/>
      <c r="B57" s="191" t="inlineStr">
        <is>
          <t>Debt</t>
        </is>
      </c>
      <c r="C57" s="189" t="n"/>
      <c r="D57" s="189" t="n"/>
      <c r="E57" s="189" t="n"/>
      <c r="H57" s="190" t="n"/>
      <c r="I57" s="190" t="n"/>
      <c r="J57" s="190" t="n"/>
      <c r="K57" s="190" t="n"/>
      <c r="L57" s="190" t="n"/>
    </row>
    <row r="58" hidden="1" outlineLevel="1">
      <c r="A58" s="189" t="n"/>
      <c r="B58" s="189" t="inlineStr">
        <is>
          <t>Beginig Balance</t>
        </is>
      </c>
      <c r="C58" s="189" t="n"/>
      <c r="D58" s="189" t="n"/>
      <c r="E58" s="189" t="n"/>
      <c r="H58" s="190">
        <f>G52</f>
        <v/>
      </c>
      <c r="I58" s="190">
        <f>H61</f>
        <v/>
      </c>
      <c r="J58" s="190">
        <f>I61</f>
        <v/>
      </c>
      <c r="K58" s="190">
        <f>J61</f>
        <v/>
      </c>
      <c r="L58" s="190">
        <f>K61</f>
        <v/>
      </c>
      <c r="M58" s="190">
        <f>L61</f>
        <v/>
      </c>
      <c r="N58" s="190">
        <f>M61</f>
        <v/>
      </c>
      <c r="O58" s="190">
        <f>N61</f>
        <v/>
      </c>
      <c r="P58" s="190">
        <f>O61</f>
        <v/>
      </c>
      <c r="Q58" s="190">
        <f>P61</f>
        <v/>
      </c>
      <c r="R58" s="190">
        <f>Q61</f>
        <v/>
      </c>
      <c r="S58" s="190">
        <f>R61</f>
        <v/>
      </c>
      <c r="T58" s="190">
        <f>S61</f>
        <v/>
      </c>
    </row>
    <row r="59" hidden="1" outlineLevel="1">
      <c r="A59" s="189" t="n"/>
      <c r="B59" s="189" t="inlineStr">
        <is>
          <t>Debt repayment</t>
        </is>
      </c>
      <c r="C59" s="192" t="n"/>
      <c r="D59" s="189" t="n"/>
      <c r="E59" s="193" t="n"/>
      <c r="H59" s="190">
        <f>G50</f>
        <v/>
      </c>
      <c r="I59" s="190" t="n">
        <v>0</v>
      </c>
      <c r="J59" s="190" t="n">
        <v>0</v>
      </c>
      <c r="K59" s="190" t="n">
        <v>0</v>
      </c>
      <c r="L59" s="190" t="n">
        <v>0</v>
      </c>
      <c r="M59" s="190" t="n">
        <v>0</v>
      </c>
      <c r="N59" s="190" t="n">
        <v>0</v>
      </c>
      <c r="O59" s="190" t="n">
        <v>0</v>
      </c>
      <c r="P59" s="190" t="n">
        <v>0</v>
      </c>
      <c r="Q59" s="190" t="n">
        <v>0</v>
      </c>
      <c r="R59" s="190" t="n">
        <v>0</v>
      </c>
      <c r="S59" s="190" t="n">
        <v>0</v>
      </c>
      <c r="T59" s="190" t="n">
        <v>0</v>
      </c>
    </row>
    <row r="60" hidden="1" outlineLevel="1">
      <c r="A60" s="189" t="n"/>
      <c r="B60" s="189" t="inlineStr">
        <is>
          <t>Debt borrowed</t>
        </is>
      </c>
      <c r="C60" s="189" t="n"/>
      <c r="D60" s="189" t="n"/>
      <c r="E60" s="189" t="n"/>
      <c r="F60" s="194" t="n"/>
      <c r="G60" s="194" t="n"/>
      <c r="H60" s="189">
        <f>H55</f>
        <v/>
      </c>
      <c r="I60" s="189">
        <f>I55</f>
        <v/>
      </c>
      <c r="J60" s="189">
        <f>J55</f>
        <v/>
      </c>
      <c r="K60" s="189">
        <f>K55</f>
        <v/>
      </c>
      <c r="L60" s="189">
        <f>L55</f>
        <v/>
      </c>
      <c r="M60" s="189">
        <f>M55</f>
        <v/>
      </c>
      <c r="N60" s="189">
        <f>N55</f>
        <v/>
      </c>
      <c r="O60" s="189">
        <f>O55</f>
        <v/>
      </c>
      <c r="P60" s="189">
        <f>P55</f>
        <v/>
      </c>
      <c r="Q60" s="189">
        <f>Q55</f>
        <v/>
      </c>
      <c r="R60" s="189">
        <f>R55</f>
        <v/>
      </c>
      <c r="S60" s="189">
        <f>S55</f>
        <v/>
      </c>
      <c r="T60" s="189">
        <f>T55</f>
        <v/>
      </c>
    </row>
    <row r="61" hidden="1" outlineLevel="1">
      <c r="A61" s="188" t="n"/>
      <c r="B61" s="195" t="inlineStr">
        <is>
          <t>Ending debt balance</t>
        </is>
      </c>
      <c r="C61" s="195" t="n"/>
      <c r="D61" s="195" t="n"/>
      <c r="E61" s="195" t="n"/>
      <c r="H61" s="195">
        <f>H60+H58+H59</f>
        <v/>
      </c>
      <c r="I61" s="195">
        <f>I60+I58+I59</f>
        <v/>
      </c>
      <c r="J61" s="195">
        <f>J60+J58+J59</f>
        <v/>
      </c>
      <c r="K61" s="195">
        <f>K60+K58+K59</f>
        <v/>
      </c>
      <c r="L61" s="195">
        <f>L60+L58+L59</f>
        <v/>
      </c>
      <c r="M61" s="195">
        <f>M60+M58+M59</f>
        <v/>
      </c>
      <c r="N61" s="195">
        <f>N60+N58+N59</f>
        <v/>
      </c>
      <c r="O61" s="195">
        <f>O60+O58+O59</f>
        <v/>
      </c>
      <c r="P61" s="195">
        <f>P60+P58+P59</f>
        <v/>
      </c>
      <c r="Q61" s="195">
        <f>Q60+Q58+Q59</f>
        <v/>
      </c>
      <c r="R61" s="195">
        <f>R60+R58+R59</f>
        <v/>
      </c>
      <c r="S61" s="195">
        <f>S60+S58+S59</f>
        <v/>
      </c>
      <c r="T61" s="195">
        <f>T60+T58+T59</f>
        <v/>
      </c>
    </row>
    <row r="62" hidden="1" outlineLevel="1">
      <c r="A62" s="188" t="n"/>
      <c r="B62" s="189" t="n"/>
      <c r="C62" s="189" t="n"/>
      <c r="D62" s="189" t="n"/>
      <c r="E62" s="189" t="n"/>
      <c r="H62" s="190" t="n"/>
      <c r="I62" s="190" t="n"/>
      <c r="J62" s="190" t="n"/>
      <c r="K62" s="190" t="n"/>
      <c r="L62" s="190" t="n"/>
    </row>
    <row r="63" hidden="1" outlineLevel="1">
      <c r="A63" s="164" t="n"/>
      <c r="B63" s="196" t="n"/>
      <c r="C63" s="196" t="n"/>
      <c r="D63" s="196" t="n"/>
      <c r="E63" s="196" t="n"/>
      <c r="H63" s="196" t="n"/>
      <c r="I63" s="196" t="n"/>
      <c r="J63" s="196" t="n"/>
      <c r="K63" s="196" t="n"/>
      <c r="L63" s="196" t="n"/>
    </row>
    <row r="64" hidden="1" outlineLevel="1">
      <c r="A64" s="189" t="n"/>
      <c r="B64" s="189" t="inlineStr">
        <is>
          <t>Interest expense</t>
        </is>
      </c>
      <c r="C64" s="86" t="n"/>
      <c r="D64" s="189" t="n"/>
      <c r="E64" s="189" t="n"/>
      <c r="H64" s="189">
        <f>H61*H10</f>
        <v/>
      </c>
      <c r="I64" s="189">
        <f>I61*I10</f>
        <v/>
      </c>
      <c r="J64" s="189">
        <f>J61*J10</f>
        <v/>
      </c>
      <c r="K64" s="189">
        <f>K61*K10</f>
        <v/>
      </c>
      <c r="L64" s="189">
        <f>L61*L10</f>
        <v/>
      </c>
      <c r="M64" s="189">
        <f>M61*M10</f>
        <v/>
      </c>
      <c r="N64" s="189">
        <f>N61*N10</f>
        <v/>
      </c>
      <c r="O64" s="189">
        <f>O61*O10</f>
        <v/>
      </c>
      <c r="P64" s="189">
        <f>P61*P10</f>
        <v/>
      </c>
      <c r="Q64" s="189">
        <f>Q61*Q10</f>
        <v/>
      </c>
      <c r="R64" s="189">
        <f>R61*R10</f>
        <v/>
      </c>
      <c r="S64" s="189">
        <f>S61*S10</f>
        <v/>
      </c>
      <c r="T64" s="189">
        <f>T61*T10</f>
        <v/>
      </c>
    </row>
    <row r="65" hidden="1" outlineLevel="1">
      <c r="A65" s="189" t="n"/>
      <c r="B65" s="189" t="n"/>
      <c r="C65" s="178" t="n"/>
      <c r="D65" s="189" t="n"/>
      <c r="E65" s="189" t="n"/>
      <c r="H65" s="189" t="n"/>
      <c r="I65" s="189" t="n"/>
      <c r="J65" s="189" t="n"/>
      <c r="K65" s="197" t="n"/>
      <c r="L65" s="197" t="n"/>
    </row>
    <row r="66" hidden="1" outlineLevel="1">
      <c r="A66" s="189" t="n"/>
      <c r="B66" s="189" t="inlineStr">
        <is>
          <t>Cash</t>
        </is>
      </c>
      <c r="C66" s="178" t="n"/>
      <c r="D66" s="189" t="n"/>
      <c r="E66" s="189" t="n"/>
      <c r="H66" s="189" t="n"/>
      <c r="I66" s="189" t="n"/>
      <c r="J66" s="189" t="n"/>
      <c r="K66" s="197" t="n"/>
      <c r="L66" s="197" t="n"/>
    </row>
    <row r="67" hidden="1" outlineLevel="1">
      <c r="A67" s="189" t="n"/>
      <c r="B67" s="189" t="inlineStr">
        <is>
          <t>Cash Beginning Balance</t>
        </is>
      </c>
      <c r="C67" s="178" t="n"/>
      <c r="D67" s="189" t="n"/>
      <c r="E67" s="189" t="n"/>
      <c r="H67" s="189">
        <f>'FA &amp; Operating Model'!G27</f>
        <v/>
      </c>
      <c r="I67" s="189">
        <f>'FA &amp; Operating Model'!H27</f>
        <v/>
      </c>
      <c r="J67" s="189">
        <f>'FA &amp; Operating Model'!I27</f>
        <v/>
      </c>
      <c r="K67" s="189">
        <f>'FA &amp; Operating Model'!J27</f>
        <v/>
      </c>
      <c r="L67" s="189">
        <f>'FA &amp; Operating Model'!K27</f>
        <v/>
      </c>
      <c r="M67" s="189">
        <f>'FA &amp; Operating Model'!L27</f>
        <v/>
      </c>
      <c r="N67" s="189">
        <f>'FA &amp; Operating Model'!M27</f>
        <v/>
      </c>
      <c r="O67" s="189">
        <f>'FA &amp; Operating Model'!N27</f>
        <v/>
      </c>
      <c r="P67" s="189">
        <f>'FA &amp; Operating Model'!O27</f>
        <v/>
      </c>
      <c r="Q67" s="189">
        <f>'FA &amp; Operating Model'!P27</f>
        <v/>
      </c>
      <c r="R67" s="189">
        <f>'FA &amp; Operating Model'!Q27</f>
        <v/>
      </c>
      <c r="S67" s="189">
        <f>'FA &amp; Operating Model'!R27</f>
        <v/>
      </c>
      <c r="T67" s="189">
        <f>'FA &amp; Operating Model'!S27</f>
        <v/>
      </c>
    </row>
    <row r="68" hidden="1" outlineLevel="1">
      <c r="A68" s="189" t="n"/>
      <c r="B68" s="189" t="inlineStr">
        <is>
          <t>Interest income</t>
        </is>
      </c>
      <c r="C68" s="86" t="n"/>
      <c r="D68" s="189" t="n"/>
      <c r="E68" s="189" t="n"/>
      <c r="H68" s="189">
        <f>H67*H11</f>
        <v/>
      </c>
      <c r="I68" s="189">
        <f>I67*I11</f>
        <v/>
      </c>
      <c r="J68" s="189">
        <f>J67*J11</f>
        <v/>
      </c>
      <c r="K68" s="189">
        <f>K67*K11</f>
        <v/>
      </c>
      <c r="L68" s="189">
        <f>L67*L11</f>
        <v/>
      </c>
      <c r="M68" s="189">
        <f>M67*M11</f>
        <v/>
      </c>
      <c r="N68" s="189">
        <f>N67*N11</f>
        <v/>
      </c>
      <c r="O68" s="189">
        <f>O67*O11</f>
        <v/>
      </c>
      <c r="P68" s="189">
        <f>P67*P11</f>
        <v/>
      </c>
      <c r="Q68" s="189">
        <f>Q67*Q11</f>
        <v/>
      </c>
      <c r="R68" s="189">
        <f>R67*R11</f>
        <v/>
      </c>
      <c r="S68" s="189">
        <f>S67*S11</f>
        <v/>
      </c>
      <c r="T68" s="189">
        <f>T67*T11</f>
        <v/>
      </c>
    </row>
    <row r="69" hidden="1" outlineLevel="1">
      <c r="A69" s="189" t="n"/>
      <c r="B69" s="189" t="n"/>
      <c r="C69" s="46" t="n"/>
      <c r="D69" s="189" t="n"/>
      <c r="E69" s="189" t="n"/>
      <c r="H69" s="189" t="n"/>
      <c r="I69" s="189" t="n"/>
      <c r="J69" s="189" t="n"/>
      <c r="K69" s="189" t="n"/>
      <c r="L69" s="189" t="n"/>
      <c r="M69" s="189" t="n"/>
      <c r="N69" s="189" t="n"/>
      <c r="O69" s="189" t="n"/>
      <c r="P69" s="189" t="n"/>
      <c r="Q69" s="189" t="n"/>
      <c r="R69" s="189" t="n"/>
      <c r="S69" s="189" t="n"/>
      <c r="T69" s="189" t="n"/>
    </row>
    <row r="70" hidden="1" outlineLevel="1" ht="17.5" customHeight="1">
      <c r="A70" s="174" t="inlineStr">
        <is>
          <t>PP&amp;E Schedule</t>
        </is>
      </c>
      <c r="B70" s="175" t="n"/>
      <c r="C70" s="175" t="n"/>
      <c r="D70" s="175" t="n"/>
      <c r="E70" s="175" t="n"/>
      <c r="F70" s="175" t="n"/>
      <c r="G70" s="175" t="n"/>
      <c r="H70" s="175" t="n"/>
      <c r="I70" s="175" t="n"/>
      <c r="J70" s="175" t="n"/>
      <c r="K70" s="175" t="n"/>
      <c r="L70" s="175" t="n"/>
      <c r="M70" s="175" t="n"/>
      <c r="N70" s="175" t="n"/>
      <c r="O70" s="175" t="n"/>
      <c r="P70" s="175" t="n"/>
      <c r="Q70" s="175" t="n"/>
      <c r="R70" s="175" t="n"/>
      <c r="S70" s="175" t="n"/>
      <c r="T70" s="175" t="n"/>
    </row>
    <row r="71" hidden="1" outlineLevel="1">
      <c r="A71" s="47" t="inlineStr">
        <is>
          <t>Gross PP&amp;E</t>
        </is>
      </c>
      <c r="B71" s="162" t="n"/>
      <c r="C71" s="198" t="n"/>
      <c r="D71" s="198" t="n"/>
      <c r="E71" s="198" t="n"/>
      <c r="F71" s="198" t="n"/>
      <c r="G71" s="199" t="n">
        <v>13371659</v>
      </c>
      <c r="H71" s="198">
        <f>G71*(1+H22)</f>
        <v/>
      </c>
      <c r="I71" s="198">
        <f>H71*(1+I22)</f>
        <v/>
      </c>
      <c r="J71" s="198">
        <f>I71*(1+J22)</f>
        <v/>
      </c>
      <c r="K71" s="198">
        <f>J71*(1+K22)</f>
        <v/>
      </c>
      <c r="L71" s="198">
        <f>K71*(1+L22)</f>
        <v/>
      </c>
      <c r="M71" s="198">
        <f>L71*(1+M22)</f>
        <v/>
      </c>
      <c r="N71" s="198">
        <f>M71*(1+N22)</f>
        <v/>
      </c>
      <c r="O71" s="198">
        <f>N71*(1+O22)</f>
        <v/>
      </c>
      <c r="P71" s="198">
        <f>O71*(1+P22)</f>
        <v/>
      </c>
      <c r="Q71" s="198">
        <f>P71*(1+Q22)</f>
        <v/>
      </c>
      <c r="R71" s="198">
        <f>Q71*(1+R22)</f>
        <v/>
      </c>
      <c r="S71" s="198">
        <f>R71*(1+S22)</f>
        <v/>
      </c>
      <c r="T71" s="198">
        <f>S71*(1+T22)</f>
        <v/>
      </c>
    </row>
    <row r="72" hidden="1" outlineLevel="1">
      <c r="A72" s="50" t="inlineStr">
        <is>
          <t>Accumulated Depreciation</t>
        </is>
      </c>
      <c r="B72" s="162" t="n"/>
      <c r="C72" s="198" t="n"/>
      <c r="D72" s="198" t="n"/>
      <c r="E72" s="198" t="n"/>
      <c r="F72" s="198" t="n"/>
      <c r="G72" s="200">
        <f>G71-G73</f>
        <v/>
      </c>
      <c r="H72" s="198">
        <f>G72-H95</f>
        <v/>
      </c>
      <c r="I72" s="198">
        <f>H72-I95</f>
        <v/>
      </c>
      <c r="J72" s="198">
        <f>I72-J95</f>
        <v/>
      </c>
      <c r="K72" s="198">
        <f>J72-K95</f>
        <v/>
      </c>
      <c r="L72" s="198">
        <f>K72-L95</f>
        <v/>
      </c>
      <c r="M72" s="198">
        <f>L72-M95</f>
        <v/>
      </c>
      <c r="N72" s="198">
        <f>M72-N95</f>
        <v/>
      </c>
      <c r="O72" s="198">
        <f>N72-O95</f>
        <v/>
      </c>
      <c r="P72" s="198">
        <f>O72-P95</f>
        <v/>
      </c>
      <c r="Q72" s="198">
        <f>P72-Q95</f>
        <v/>
      </c>
      <c r="R72" s="198">
        <f>Q72-R95</f>
        <v/>
      </c>
      <c r="S72" s="198">
        <f>R72-S95</f>
        <v/>
      </c>
      <c r="T72" s="198">
        <f>S72-T95</f>
        <v/>
      </c>
    </row>
    <row r="73" hidden="1" outlineLevel="1">
      <c r="A73" s="201" t="inlineStr">
        <is>
          <t>Net PP&amp;E</t>
        </is>
      </c>
      <c r="B73" s="201" t="n"/>
      <c r="C73" s="201">
        <f>'FA &amp; Operating Model'!C35</f>
        <v/>
      </c>
      <c r="D73" s="201">
        <f>'FA &amp; Operating Model'!D35</f>
        <v/>
      </c>
      <c r="E73" s="201">
        <f>'FA &amp; Operating Model'!E35</f>
        <v/>
      </c>
      <c r="F73" s="201">
        <f>'FA &amp; Operating Model'!F35</f>
        <v/>
      </c>
      <c r="G73" s="201">
        <f>'FA &amp; Operating Model'!G35</f>
        <v/>
      </c>
      <c r="H73" s="201">
        <f>H71-H72</f>
        <v/>
      </c>
      <c r="I73" s="201">
        <f>I71-I72</f>
        <v/>
      </c>
      <c r="J73" s="201">
        <f>J71-J72</f>
        <v/>
      </c>
      <c r="K73" s="201">
        <f>K71-K72</f>
        <v/>
      </c>
      <c r="L73" s="201">
        <f>L71-L72</f>
        <v/>
      </c>
      <c r="M73" s="201">
        <f>M71-M72</f>
        <v/>
      </c>
      <c r="N73" s="201">
        <f>N71-N72</f>
        <v/>
      </c>
      <c r="O73" s="201">
        <f>O71-O72</f>
        <v/>
      </c>
      <c r="P73" s="201">
        <f>P71-P72</f>
        <v/>
      </c>
      <c r="Q73" s="201">
        <f>Q71-Q72</f>
        <v/>
      </c>
      <c r="R73" s="201">
        <f>R71-R72</f>
        <v/>
      </c>
      <c r="S73" s="201">
        <f>S71-S72</f>
        <v/>
      </c>
      <c r="T73" s="201">
        <f>T71-T72</f>
        <v/>
      </c>
    </row>
    <row r="74" hidden="1" outlineLevel="1">
      <c r="A74" s="167" t="n"/>
      <c r="B74" s="162" t="n"/>
      <c r="C74" s="202" t="n"/>
      <c r="D74" s="202" t="n"/>
      <c r="E74" s="202" t="n"/>
      <c r="F74" s="202" t="n"/>
      <c r="G74" s="202" t="n"/>
      <c r="H74" s="202" t="n"/>
      <c r="I74" s="202" t="n"/>
      <c r="J74" s="202" t="n"/>
    </row>
    <row r="75" hidden="1" outlineLevel="1">
      <c r="A75" s="164" t="inlineStr">
        <is>
          <t>Existing PP&amp;E</t>
        </is>
      </c>
      <c r="B75" s="203" t="n"/>
      <c r="C75" s="203" t="n"/>
      <c r="D75" s="203" t="n"/>
      <c r="E75" s="203" t="n"/>
      <c r="H75" s="204">
        <f>G73</f>
        <v/>
      </c>
      <c r="I75" s="204" t="n"/>
      <c r="J75" s="204" t="n"/>
      <c r="K75" s="204" t="n"/>
      <c r="L75" s="204" t="n"/>
    </row>
    <row r="76" hidden="1" outlineLevel="1">
      <c r="A76" s="162" t="n"/>
      <c r="B76" s="162" t="inlineStr">
        <is>
          <t>Deprecaition year</t>
        </is>
      </c>
      <c r="C76" s="167" t="n"/>
      <c r="D76" s="205" t="n">
        <v>15</v>
      </c>
      <c r="E76" s="167" t="n"/>
      <c r="H76" s="167" t="n"/>
      <c r="I76" s="167" t="n"/>
      <c r="J76" s="167" t="n"/>
      <c r="K76" s="167" t="n"/>
      <c r="L76" s="167" t="n"/>
    </row>
    <row r="77" hidden="1" outlineLevel="1">
      <c r="A77" s="162" t="n"/>
      <c r="B77" s="162" t="inlineStr">
        <is>
          <t>Depreciation</t>
        </is>
      </c>
      <c r="C77" s="167" t="n"/>
      <c r="D77" s="167" t="n"/>
      <c r="E77" s="167" t="n"/>
      <c r="H77" s="206">
        <f>-H75/D76</f>
        <v/>
      </c>
      <c r="I77" s="206">
        <f>H77</f>
        <v/>
      </c>
      <c r="J77" s="206">
        <f>I77</f>
        <v/>
      </c>
      <c r="K77" s="206">
        <f>J77</f>
        <v/>
      </c>
      <c r="L77" s="206">
        <f>K77</f>
        <v/>
      </c>
      <c r="M77" s="206">
        <f>L77</f>
        <v/>
      </c>
      <c r="N77" s="206">
        <f>M77</f>
        <v/>
      </c>
      <c r="O77" s="206">
        <f>N77</f>
        <v/>
      </c>
      <c r="P77" s="206">
        <f>O77</f>
        <v/>
      </c>
      <c r="Q77" s="206">
        <f>P77</f>
        <v/>
      </c>
      <c r="R77" s="206">
        <f>Q77</f>
        <v/>
      </c>
      <c r="S77" s="206">
        <f>R77</f>
        <v/>
      </c>
      <c r="T77" s="206">
        <f>S77</f>
        <v/>
      </c>
    </row>
    <row r="78" hidden="1" outlineLevel="1">
      <c r="A78" s="162" t="n"/>
      <c r="B78" s="162" t="n"/>
      <c r="C78" s="167" t="n"/>
      <c r="D78" s="167" t="n"/>
      <c r="E78" s="167" t="n"/>
      <c r="H78" s="57" t="n"/>
      <c r="I78" s="167" t="n"/>
      <c r="J78" s="167" t="n"/>
      <c r="K78" s="167" t="n"/>
      <c r="L78" s="167" t="n"/>
    </row>
    <row r="79" hidden="1" outlineLevel="1">
      <c r="A79" s="164" t="inlineStr">
        <is>
          <t>New PP&amp;E</t>
        </is>
      </c>
      <c r="B79" s="203" t="n"/>
      <c r="C79" s="203" t="n"/>
      <c r="D79" s="203" t="n"/>
      <c r="E79" s="203" t="n"/>
      <c r="H79" s="204">
        <f>H71-G71</f>
        <v/>
      </c>
      <c r="I79" s="204">
        <f>I71-H71</f>
        <v/>
      </c>
      <c r="J79" s="204">
        <f>J71-I71</f>
        <v/>
      </c>
      <c r="K79" s="204">
        <f>K71-J71</f>
        <v/>
      </c>
      <c r="L79" s="204">
        <f>L71-K71</f>
        <v/>
      </c>
      <c r="M79" s="204">
        <f>M71-L71</f>
        <v/>
      </c>
      <c r="N79" s="204">
        <f>N71-M71</f>
        <v/>
      </c>
      <c r="O79" s="204">
        <f>O71-N71</f>
        <v/>
      </c>
      <c r="P79" s="204">
        <f>P71-O71</f>
        <v/>
      </c>
      <c r="Q79" s="204">
        <f>Q71-P71</f>
        <v/>
      </c>
      <c r="R79" s="204">
        <f>R71-Q71</f>
        <v/>
      </c>
      <c r="S79" s="204">
        <f>S71-R71</f>
        <v/>
      </c>
      <c r="T79" s="204">
        <f>T71-S71</f>
        <v/>
      </c>
    </row>
    <row r="80" hidden="1" outlineLevel="1">
      <c r="A80" s="162" t="n"/>
      <c r="B80" s="162">
        <f>B76</f>
        <v/>
      </c>
      <c r="C80" s="167" t="n"/>
      <c r="D80" s="205" t="n"/>
      <c r="E80" s="167" t="n"/>
      <c r="H80" s="198">
        <f>-SLN(H79,0,H$24)</f>
        <v/>
      </c>
      <c r="I80" s="167">
        <f>H80</f>
        <v/>
      </c>
      <c r="J80" s="167">
        <f>I80</f>
        <v/>
      </c>
      <c r="K80" s="167">
        <f>J80</f>
        <v/>
      </c>
      <c r="L80" s="167">
        <f>K80</f>
        <v/>
      </c>
      <c r="M80" s="167">
        <f>L80</f>
        <v/>
      </c>
      <c r="N80" s="167">
        <f>M80</f>
        <v/>
      </c>
      <c r="O80" s="167">
        <f>N80</f>
        <v/>
      </c>
      <c r="P80" s="167">
        <f>O80</f>
        <v/>
      </c>
      <c r="Q80" s="167">
        <f>P80</f>
        <v/>
      </c>
      <c r="R80" s="167">
        <f>Q80</f>
        <v/>
      </c>
      <c r="S80" s="167">
        <f>R80</f>
        <v/>
      </c>
      <c r="T80" s="167">
        <f>S80</f>
        <v/>
      </c>
    </row>
    <row r="81" hidden="1" outlineLevel="1">
      <c r="A81" s="162" t="n"/>
      <c r="B81" s="162" t="inlineStr">
        <is>
          <t>Depreciation</t>
        </is>
      </c>
      <c r="C81" s="167" t="n"/>
      <c r="D81" s="207" t="inlineStr">
        <is>
          <t>2023E</t>
        </is>
      </c>
      <c r="E81" s="167" t="n"/>
      <c r="H81" s="206" t="n"/>
      <c r="I81" s="198">
        <f>-SLN(I$79,0,I$24)</f>
        <v/>
      </c>
      <c r="J81" s="206">
        <f>I81</f>
        <v/>
      </c>
      <c r="K81" s="206">
        <f>J81</f>
        <v/>
      </c>
      <c r="L81" s="206">
        <f>K81</f>
        <v/>
      </c>
      <c r="M81" s="206">
        <f>L81</f>
        <v/>
      </c>
      <c r="N81" s="206">
        <f>M81</f>
        <v/>
      </c>
      <c r="O81" s="206">
        <f>N81</f>
        <v/>
      </c>
      <c r="P81" s="206">
        <f>O81</f>
        <v/>
      </c>
      <c r="Q81" s="206">
        <f>P81</f>
        <v/>
      </c>
      <c r="R81" s="206">
        <f>Q81</f>
        <v/>
      </c>
      <c r="S81" s="206">
        <f>R81</f>
        <v/>
      </c>
      <c r="T81" s="206">
        <f>S81</f>
        <v/>
      </c>
    </row>
    <row r="82" hidden="1" outlineLevel="1">
      <c r="A82" s="162" t="n"/>
      <c r="B82" s="162" t="n"/>
      <c r="C82" s="167" t="n"/>
      <c r="D82" s="207" t="inlineStr">
        <is>
          <t>2024E</t>
        </is>
      </c>
      <c r="E82" s="167" t="n"/>
      <c r="H82" s="167" t="n"/>
      <c r="I82" s="206" t="n"/>
      <c r="J82" s="198">
        <f>-SLN(J$79,0,J$24)</f>
        <v/>
      </c>
      <c r="K82" s="206">
        <f>J82</f>
        <v/>
      </c>
      <c r="L82" s="206">
        <f>K82</f>
        <v/>
      </c>
      <c r="M82" s="206">
        <f>L82</f>
        <v/>
      </c>
      <c r="N82" s="206">
        <f>M82</f>
        <v/>
      </c>
      <c r="O82" s="206">
        <f>N82</f>
        <v/>
      </c>
      <c r="P82" s="206">
        <f>O82</f>
        <v/>
      </c>
      <c r="Q82" s="206">
        <f>P82</f>
        <v/>
      </c>
      <c r="R82" s="206">
        <f>Q82</f>
        <v/>
      </c>
      <c r="S82" s="206">
        <f>R82</f>
        <v/>
      </c>
      <c r="T82" s="206">
        <f>S82</f>
        <v/>
      </c>
    </row>
    <row r="83" hidden="1" outlineLevel="1">
      <c r="A83" s="162" t="n"/>
      <c r="B83" s="162" t="n"/>
      <c r="C83" s="167" t="n"/>
      <c r="D83" s="207" t="inlineStr">
        <is>
          <t>2025E</t>
        </is>
      </c>
      <c r="E83" s="167" t="n"/>
      <c r="H83" s="167" t="n"/>
      <c r="I83" s="167" t="n"/>
      <c r="J83" s="206" t="n"/>
      <c r="K83" s="198">
        <f>-SLN(K$79,0,K$24)</f>
        <v/>
      </c>
      <c r="L83" s="206">
        <f>K83</f>
        <v/>
      </c>
      <c r="M83" s="206">
        <f>L83</f>
        <v/>
      </c>
      <c r="N83" s="206">
        <f>M83</f>
        <v/>
      </c>
      <c r="O83" s="206">
        <f>N83</f>
        <v/>
      </c>
      <c r="P83" s="206">
        <f>O83</f>
        <v/>
      </c>
      <c r="Q83" s="206">
        <f>P83</f>
        <v/>
      </c>
      <c r="R83" s="206">
        <f>Q83</f>
        <v/>
      </c>
      <c r="S83" s="206">
        <f>R83</f>
        <v/>
      </c>
      <c r="T83" s="206">
        <f>S83</f>
        <v/>
      </c>
    </row>
    <row r="84" hidden="1" outlineLevel="1">
      <c r="A84" s="162" t="n"/>
      <c r="B84" s="162" t="n"/>
      <c r="C84" s="162" t="n"/>
      <c r="D84" s="207" t="inlineStr">
        <is>
          <t>2026E</t>
        </is>
      </c>
      <c r="E84" s="162" t="n"/>
      <c r="H84" s="162" t="n"/>
      <c r="I84" s="162" t="n"/>
      <c r="J84" s="162" t="n"/>
      <c r="K84" s="206" t="n"/>
      <c r="L84" s="198">
        <f>-SLN(L$79,0,L$24)</f>
        <v/>
      </c>
      <c r="M84" s="167">
        <f>L84</f>
        <v/>
      </c>
      <c r="N84" s="167">
        <f>M84</f>
        <v/>
      </c>
      <c r="O84" s="167">
        <f>N84</f>
        <v/>
      </c>
      <c r="P84" s="167">
        <f>O84</f>
        <v/>
      </c>
      <c r="Q84" s="167">
        <f>P84</f>
        <v/>
      </c>
      <c r="R84" s="167">
        <f>Q84</f>
        <v/>
      </c>
      <c r="S84" s="167">
        <f>R84</f>
        <v/>
      </c>
      <c r="T84" s="167">
        <f>S84</f>
        <v/>
      </c>
    </row>
    <row r="85" hidden="1" outlineLevel="1">
      <c r="A85" s="162" t="n"/>
      <c r="B85" s="162" t="n"/>
      <c r="C85" s="162" t="n"/>
      <c r="D85" s="207" t="inlineStr">
        <is>
          <t>2027E</t>
        </is>
      </c>
      <c r="E85" s="162" t="n"/>
      <c r="F85" s="162" t="n"/>
      <c r="G85" s="162" t="n"/>
      <c r="H85" s="162" t="n"/>
      <c r="I85" s="206" t="n"/>
      <c r="J85" s="206" t="n"/>
      <c r="M85" s="198">
        <f>-SLN(M$79,0,M$24)</f>
        <v/>
      </c>
      <c r="N85" s="167">
        <f>M85</f>
        <v/>
      </c>
      <c r="O85" s="167">
        <f>N85</f>
        <v/>
      </c>
      <c r="P85" s="167">
        <f>O85</f>
        <v/>
      </c>
      <c r="Q85" s="167">
        <f>P85</f>
        <v/>
      </c>
      <c r="R85" s="167">
        <f>Q85</f>
        <v/>
      </c>
      <c r="S85" s="167">
        <f>R85</f>
        <v/>
      </c>
      <c r="T85" s="167">
        <f>S85</f>
        <v/>
      </c>
    </row>
    <row r="86" hidden="1" outlineLevel="1">
      <c r="A86" s="162" t="n"/>
      <c r="B86" s="162" t="n"/>
      <c r="C86" s="162" t="n"/>
      <c r="D86" s="207" t="inlineStr">
        <is>
          <t>2028E</t>
        </is>
      </c>
      <c r="E86" s="162" t="n"/>
      <c r="F86" s="162" t="n"/>
      <c r="G86" s="162" t="n"/>
      <c r="H86" s="162" t="n"/>
      <c r="I86" s="206" t="n"/>
      <c r="J86" s="206" t="n"/>
      <c r="N86" s="198">
        <f>-SLN(N$79,0,N$24)</f>
        <v/>
      </c>
      <c r="O86" s="167">
        <f>N86</f>
        <v/>
      </c>
      <c r="P86" s="167">
        <f>O86</f>
        <v/>
      </c>
      <c r="Q86" s="167">
        <f>P86</f>
        <v/>
      </c>
      <c r="R86" s="167">
        <f>Q86</f>
        <v/>
      </c>
      <c r="S86" s="167">
        <f>R86</f>
        <v/>
      </c>
      <c r="T86" s="167">
        <f>S86</f>
        <v/>
      </c>
    </row>
    <row r="87" hidden="1" outlineLevel="1">
      <c r="A87" s="162" t="n"/>
      <c r="B87" s="162" t="n"/>
      <c r="C87" s="162" t="n"/>
      <c r="D87" s="207" t="inlineStr">
        <is>
          <t>2029E</t>
        </is>
      </c>
      <c r="E87" s="162" t="n"/>
      <c r="F87" s="162" t="n"/>
      <c r="G87" s="162" t="n"/>
      <c r="H87" s="162" t="n"/>
      <c r="I87" s="206" t="n"/>
      <c r="J87" s="206" t="n"/>
      <c r="O87" s="198">
        <f>-SLN(O$79,0,O$24)</f>
        <v/>
      </c>
      <c r="P87" s="167">
        <f>O87</f>
        <v/>
      </c>
      <c r="Q87" s="167">
        <f>P87</f>
        <v/>
      </c>
      <c r="R87" s="167">
        <f>Q87</f>
        <v/>
      </c>
      <c r="S87" s="167">
        <f>R87</f>
        <v/>
      </c>
      <c r="T87" s="167">
        <f>S87</f>
        <v/>
      </c>
    </row>
    <row r="88" hidden="1" outlineLevel="1">
      <c r="A88" s="162" t="n"/>
      <c r="B88" s="162" t="n"/>
      <c r="C88" s="162" t="n"/>
      <c r="D88" s="207" t="inlineStr">
        <is>
          <t>2030E</t>
        </is>
      </c>
      <c r="E88" s="162" t="n"/>
      <c r="F88" s="162" t="n"/>
      <c r="G88" s="162" t="n"/>
      <c r="H88" s="162" t="n"/>
      <c r="I88" s="206" t="n"/>
      <c r="J88" s="206" t="n"/>
      <c r="P88" s="198">
        <f>-SLN(P$79,0,P$24)</f>
        <v/>
      </c>
      <c r="Q88" s="167">
        <f>P88</f>
        <v/>
      </c>
      <c r="R88" s="167">
        <f>Q88</f>
        <v/>
      </c>
      <c r="S88" s="167">
        <f>R88</f>
        <v/>
      </c>
      <c r="T88" s="167">
        <f>S88</f>
        <v/>
      </c>
    </row>
    <row r="89" hidden="1" outlineLevel="1">
      <c r="A89" s="162" t="n"/>
      <c r="B89" s="162" t="n"/>
      <c r="C89" s="162" t="n"/>
      <c r="D89" s="207" t="inlineStr">
        <is>
          <t>2031E</t>
        </is>
      </c>
      <c r="E89" s="162" t="n"/>
      <c r="F89" s="162" t="n"/>
      <c r="G89" s="162" t="n"/>
      <c r="H89" s="162" t="n"/>
      <c r="I89" s="206" t="n"/>
      <c r="J89" s="206" t="n"/>
      <c r="Q89" s="198">
        <f>-SLN(Q$79,0,Q$24)</f>
        <v/>
      </c>
      <c r="R89" s="167">
        <f>Q89</f>
        <v/>
      </c>
      <c r="S89" s="167">
        <f>R89</f>
        <v/>
      </c>
      <c r="T89" s="167">
        <f>S89</f>
        <v/>
      </c>
    </row>
    <row r="90" hidden="1" outlineLevel="1">
      <c r="A90" s="162" t="n"/>
      <c r="B90" s="162" t="n"/>
      <c r="C90" s="162" t="n"/>
      <c r="D90" s="207" t="inlineStr">
        <is>
          <t>2032E</t>
        </is>
      </c>
      <c r="E90" s="162" t="n"/>
      <c r="F90" s="162" t="n"/>
      <c r="G90" s="162" t="n"/>
      <c r="H90" s="162" t="n"/>
      <c r="I90" s="206" t="n"/>
      <c r="J90" s="206" t="n"/>
      <c r="R90" s="198">
        <f>-SLN(R$79,0,R$24)</f>
        <v/>
      </c>
      <c r="S90" s="167">
        <f>R90</f>
        <v/>
      </c>
      <c r="T90" s="167">
        <f>S90</f>
        <v/>
      </c>
    </row>
    <row r="91" hidden="1" outlineLevel="1">
      <c r="A91" s="162" t="n"/>
      <c r="B91" s="162" t="n"/>
      <c r="C91" s="162" t="n"/>
      <c r="D91" s="207" t="inlineStr">
        <is>
          <t>2033E</t>
        </is>
      </c>
      <c r="E91" s="162" t="n"/>
      <c r="F91" s="162" t="n"/>
      <c r="G91" s="162" t="n"/>
      <c r="H91" s="162" t="n"/>
      <c r="I91" s="206" t="n"/>
      <c r="J91" s="206" t="n"/>
      <c r="S91" s="198">
        <f>-SLN(S$79,0,S$24)</f>
        <v/>
      </c>
      <c r="T91" s="167">
        <f>S91</f>
        <v/>
      </c>
    </row>
    <row r="92" hidden="1" outlineLevel="1">
      <c r="A92" s="162" t="n"/>
      <c r="B92" s="162" t="n"/>
      <c r="C92" s="162" t="n"/>
      <c r="D92" s="207" t="inlineStr">
        <is>
          <t>2034E</t>
        </is>
      </c>
      <c r="E92" s="162" t="n"/>
      <c r="F92" s="162" t="n"/>
      <c r="G92" s="162" t="n"/>
      <c r="H92" s="162" t="n"/>
      <c r="I92" s="206" t="n"/>
      <c r="J92" s="206" t="n"/>
      <c r="T92" s="198">
        <f>-SLN(T$79,0,T$24)</f>
        <v/>
      </c>
    </row>
    <row r="93" hidden="1" outlineLevel="1">
      <c r="A93" s="167" t="n"/>
      <c r="B93" s="162" t="n"/>
      <c r="C93" s="162" t="n"/>
      <c r="D93" s="207" t="inlineStr">
        <is>
          <t>2035E</t>
        </is>
      </c>
      <c r="E93" s="162" t="n"/>
      <c r="F93" s="162" t="n"/>
      <c r="G93" s="162" t="n"/>
      <c r="H93" s="162" t="n"/>
      <c r="I93" s="167" t="n"/>
      <c r="J93" s="206" t="n"/>
    </row>
    <row r="94" hidden="1" outlineLevel="1">
      <c r="A94" s="164" t="n"/>
      <c r="B94" s="208" t="n"/>
      <c r="C94" s="162" t="n"/>
      <c r="D94" s="207" t="n"/>
      <c r="E94" s="162" t="n"/>
      <c r="F94" s="162" t="n"/>
      <c r="G94" s="162" t="n"/>
      <c r="H94" s="162" t="n"/>
      <c r="I94" s="162" t="n"/>
      <c r="J94" s="162" t="n"/>
    </row>
    <row r="95" hidden="1" outlineLevel="1">
      <c r="A95" s="171" t="inlineStr">
        <is>
          <t>Total Depreciation</t>
        </is>
      </c>
      <c r="B95" s="171" t="n"/>
      <c r="C95" s="171" t="n"/>
      <c r="D95" s="171" t="n"/>
      <c r="E95" s="171" t="n"/>
      <c r="F95" s="209" t="n"/>
      <c r="G95" s="209" t="n"/>
      <c r="H95" s="209">
        <f>SUM(H80:H92)+H77</f>
        <v/>
      </c>
      <c r="I95" s="209">
        <f>SUM(I80:I92)+I77</f>
        <v/>
      </c>
      <c r="J95" s="209">
        <f>SUM(J80:J92)+J77</f>
        <v/>
      </c>
      <c r="K95" s="209">
        <f>SUM(K80:K92)+K77</f>
        <v/>
      </c>
      <c r="L95" s="209">
        <f>SUM(L80:L92)+L77</f>
        <v/>
      </c>
      <c r="M95" s="209">
        <f>SUM(M80:M92)+M77</f>
        <v/>
      </c>
      <c r="N95" s="209">
        <f>SUM(N80:N92)+N77</f>
        <v/>
      </c>
      <c r="O95" s="209">
        <f>SUM(O80:O92)+O77</f>
        <v/>
      </c>
      <c r="P95" s="209">
        <f>SUM(P80:P92)+P77</f>
        <v/>
      </c>
      <c r="Q95" s="209">
        <f>SUM(Q80:Q92)+Q77</f>
        <v/>
      </c>
      <c r="R95" s="209">
        <f>SUM(R80:R92)+R77</f>
        <v/>
      </c>
      <c r="S95" s="209">
        <f>SUM(S80:S92)+S77</f>
        <v/>
      </c>
      <c r="T95" s="209">
        <f>SUM(T80:T92)+T77</f>
        <v/>
      </c>
    </row>
    <row r="96" hidden="1" outlineLevel="1">
      <c r="A96" s="164" t="n"/>
      <c r="B96" s="162" t="n"/>
      <c r="C96" s="162" t="n"/>
      <c r="D96" s="207" t="n"/>
      <c r="E96" s="162" t="n"/>
      <c r="F96" s="162" t="n"/>
      <c r="G96" s="162" t="n"/>
      <c r="H96" s="162" t="n"/>
      <c r="I96" s="162" t="n"/>
      <c r="J96" s="162" t="n"/>
    </row>
    <row r="97" hidden="1" outlineLevel="1">
      <c r="A97" s="210" t="inlineStr">
        <is>
          <t>Amoritisation</t>
        </is>
      </c>
      <c r="B97" s="211" t="n"/>
      <c r="C97" s="211" t="n"/>
      <c r="D97" s="212" t="n"/>
      <c r="E97" s="211" t="n"/>
      <c r="F97" s="211" t="n"/>
      <c r="G97" s="211" t="n"/>
      <c r="H97" s="211" t="n"/>
      <c r="I97" s="211" t="n"/>
      <c r="J97" s="211" t="n"/>
      <c r="K97" s="211" t="n"/>
      <c r="L97" s="211" t="n"/>
      <c r="M97" s="211" t="n"/>
      <c r="N97" s="211" t="n"/>
      <c r="O97" s="211" t="n"/>
      <c r="P97" s="211" t="n"/>
      <c r="Q97" s="211" t="n"/>
      <c r="R97" s="211" t="n"/>
      <c r="S97" s="211" t="n"/>
      <c r="T97" s="211" t="n"/>
    </row>
    <row r="98" hidden="1" outlineLevel="1">
      <c r="A98" s="213" t="n"/>
      <c r="B98" s="214" t="inlineStr">
        <is>
          <t>Other Intangilbles(gross)</t>
        </is>
      </c>
      <c r="C98" s="214" t="n"/>
      <c r="D98" s="214" t="n"/>
      <c r="E98" s="214" t="n"/>
      <c r="F98" s="214" t="n"/>
      <c r="G98" s="199">
        <f>G100+G99</f>
        <v/>
      </c>
      <c r="H98" s="214">
        <f>G98*(1+H23)</f>
        <v/>
      </c>
      <c r="I98" s="214">
        <f>H98*(1+I23)</f>
        <v/>
      </c>
      <c r="J98" s="214">
        <f>I98*(1+J23)</f>
        <v/>
      </c>
      <c r="K98" s="214">
        <f>J98*(1+K23)</f>
        <v/>
      </c>
      <c r="L98" s="214">
        <f>K98*(1+L23)</f>
        <v/>
      </c>
      <c r="M98" s="214">
        <f>L98*(1+M23)</f>
        <v/>
      </c>
      <c r="N98" s="214">
        <f>M98*(1+N23)</f>
        <v/>
      </c>
      <c r="O98" s="214">
        <f>N98*(1+O23)</f>
        <v/>
      </c>
      <c r="P98" s="214">
        <f>O98*(1+P23)</f>
        <v/>
      </c>
      <c r="Q98" s="214">
        <f>P98*(1+Q23)</f>
        <v/>
      </c>
      <c r="R98" s="214">
        <f>Q98*(1+R23)</f>
        <v/>
      </c>
      <c r="S98" s="214">
        <f>R98*(1+S23)</f>
        <v/>
      </c>
      <c r="T98" s="214">
        <f>S98*(1+T23)</f>
        <v/>
      </c>
    </row>
    <row r="99" hidden="1" outlineLevel="1" ht="14.5" customHeight="1" thickBot="1">
      <c r="A99" s="66" t="n"/>
      <c r="B99" s="215" t="inlineStr">
        <is>
          <t>Accumulated Amortization</t>
        </is>
      </c>
      <c r="C99" s="216" t="n"/>
      <c r="D99" s="216" t="n"/>
      <c r="E99" s="216" t="n"/>
      <c r="F99" s="216" t="n"/>
      <c r="G99" s="217" t="n">
        <v>53096</v>
      </c>
      <c r="H99" s="216">
        <f>G99-H122</f>
        <v/>
      </c>
      <c r="I99" s="216">
        <f>H99-I122</f>
        <v/>
      </c>
      <c r="J99" s="216">
        <f>I99-J122</f>
        <v/>
      </c>
      <c r="K99" s="216">
        <f>J99-K122</f>
        <v/>
      </c>
      <c r="L99" s="216">
        <f>K99-L122</f>
        <v/>
      </c>
      <c r="M99" s="216">
        <f>L99-M122</f>
        <v/>
      </c>
      <c r="N99" s="216">
        <f>M99-N122</f>
        <v/>
      </c>
      <c r="O99" s="216">
        <f>N99-O122</f>
        <v/>
      </c>
      <c r="P99" s="216">
        <f>O99-P122</f>
        <v/>
      </c>
      <c r="Q99" s="216">
        <f>P99-Q122</f>
        <v/>
      </c>
      <c r="R99" s="216">
        <f>Q99-R122</f>
        <v/>
      </c>
      <c r="S99" s="216">
        <f>R99-S122</f>
        <v/>
      </c>
      <c r="T99" s="216">
        <f>S99-T122</f>
        <v/>
      </c>
    </row>
    <row r="100" hidden="1" outlineLevel="1">
      <c r="A100" s="164" t="n"/>
      <c r="B100" s="164" t="inlineStr">
        <is>
          <t>Other Intangilbles</t>
        </is>
      </c>
      <c r="C100" s="164">
        <f>'FA &amp; Operating Model'!C37</f>
        <v/>
      </c>
      <c r="D100" s="164">
        <f>'FA &amp; Operating Model'!D37</f>
        <v/>
      </c>
      <c r="E100" s="164">
        <f>'FA &amp; Operating Model'!E37</f>
        <v/>
      </c>
      <c r="F100" s="164">
        <f>'FA &amp; Operating Model'!F37</f>
        <v/>
      </c>
      <c r="G100" s="164">
        <f>'FA &amp; Operating Model'!G37</f>
        <v/>
      </c>
      <c r="H100" s="164">
        <f>H98-H99</f>
        <v/>
      </c>
      <c r="I100" s="164">
        <f>I98-I99</f>
        <v/>
      </c>
      <c r="J100" s="164">
        <f>J98-J99</f>
        <v/>
      </c>
      <c r="K100" s="164">
        <f>K98-K99</f>
        <v/>
      </c>
      <c r="L100" s="164">
        <f>L98-L99</f>
        <v/>
      </c>
      <c r="M100" s="164">
        <f>M98-M99</f>
        <v/>
      </c>
      <c r="N100" s="164">
        <f>N98-N99</f>
        <v/>
      </c>
      <c r="O100" s="164">
        <f>O98-O99</f>
        <v/>
      </c>
      <c r="P100" s="164">
        <f>P98-P99</f>
        <v/>
      </c>
      <c r="Q100" s="164">
        <f>Q98-Q99</f>
        <v/>
      </c>
      <c r="R100" s="164">
        <f>R98-R99</f>
        <v/>
      </c>
      <c r="S100" s="164">
        <f>S98-S99</f>
        <v/>
      </c>
      <c r="T100" s="164">
        <f>T98-T99</f>
        <v/>
      </c>
    </row>
    <row r="101" hidden="1" outlineLevel="1">
      <c r="A101" s="164" t="n"/>
      <c r="B101" s="164" t="n"/>
      <c r="C101" s="164" t="n"/>
      <c r="D101" s="164" t="n"/>
      <c r="E101" s="164" t="n"/>
      <c r="F101" s="164" t="n"/>
      <c r="G101" s="164" t="n"/>
      <c r="H101" s="164" t="n"/>
      <c r="I101" s="164" t="n"/>
      <c r="J101" s="164" t="n"/>
    </row>
    <row r="102" hidden="1" outlineLevel="1">
      <c r="A102" s="164" t="n"/>
      <c r="B102" s="164" t="inlineStr">
        <is>
          <t>Existing Intangibles</t>
        </is>
      </c>
      <c r="C102" s="164" t="n"/>
      <c r="D102" s="164" t="n"/>
      <c r="E102" s="164" t="n"/>
      <c r="H102" s="204">
        <f>G100</f>
        <v/>
      </c>
      <c r="I102" s="204" t="n"/>
      <c r="J102" s="204" t="n"/>
      <c r="K102" s="204" t="n"/>
      <c r="L102" s="204" t="n"/>
    </row>
    <row r="103" hidden="1" outlineLevel="1">
      <c r="A103" s="164" t="n"/>
      <c r="B103" s="164" t="inlineStr">
        <is>
          <t>Amortization year</t>
        </is>
      </c>
      <c r="C103" s="164" t="n"/>
      <c r="D103" s="205" t="n">
        <v>30</v>
      </c>
      <c r="E103" s="164" t="n"/>
      <c r="H103" s="167" t="n"/>
      <c r="I103" s="167" t="n"/>
      <c r="J103" s="167" t="n"/>
      <c r="K103" s="167" t="n"/>
      <c r="L103" s="167" t="n"/>
    </row>
    <row r="104" hidden="1" outlineLevel="1">
      <c r="A104" s="164" t="n"/>
      <c r="B104" s="164" t="inlineStr">
        <is>
          <t>Amortization</t>
        </is>
      </c>
      <c r="C104" s="164" t="n"/>
      <c r="D104" s="164" t="n"/>
      <c r="E104" s="164" t="n"/>
      <c r="H104" s="206">
        <f>-H102/D103</f>
        <v/>
      </c>
      <c r="I104" s="206">
        <f>H104</f>
        <v/>
      </c>
      <c r="J104" s="206">
        <f>I104</f>
        <v/>
      </c>
      <c r="K104" s="206">
        <f>J104</f>
        <v/>
      </c>
      <c r="L104" s="206">
        <f>K104</f>
        <v/>
      </c>
      <c r="M104" s="206">
        <f>L104</f>
        <v/>
      </c>
      <c r="N104" s="206">
        <f>M104</f>
        <v/>
      </c>
      <c r="O104" s="206">
        <f>N104</f>
        <v/>
      </c>
      <c r="P104" s="206">
        <f>O104</f>
        <v/>
      </c>
      <c r="Q104" s="206">
        <f>P104</f>
        <v/>
      </c>
      <c r="R104" s="206">
        <f>Q104</f>
        <v/>
      </c>
      <c r="S104" s="206">
        <f>R104</f>
        <v/>
      </c>
      <c r="T104" s="206">
        <f>S104</f>
        <v/>
      </c>
    </row>
    <row r="105" hidden="1" outlineLevel="1">
      <c r="A105" s="164" t="n"/>
      <c r="B105" s="164" t="n"/>
      <c r="C105" s="164" t="n"/>
      <c r="D105" s="164" t="n"/>
      <c r="E105" s="164" t="n"/>
      <c r="H105" s="57" t="n"/>
      <c r="I105" s="167" t="n"/>
      <c r="J105" s="167" t="n"/>
      <c r="K105" s="167" t="n"/>
      <c r="L105" s="167" t="n"/>
    </row>
    <row r="106" hidden="1" outlineLevel="1">
      <c r="A106" s="164" t="n"/>
      <c r="B106" s="164" t="inlineStr">
        <is>
          <t>Purchase of Intangibles</t>
        </is>
      </c>
      <c r="C106" s="164" t="n"/>
      <c r="D106" s="164" t="n"/>
      <c r="E106" s="164" t="n"/>
      <c r="H106" s="204">
        <f>H98-G98</f>
        <v/>
      </c>
      <c r="I106" s="204">
        <f>I98-H98</f>
        <v/>
      </c>
      <c r="J106" s="204">
        <f>J98-I98</f>
        <v/>
      </c>
      <c r="K106" s="204">
        <f>K98-J98</f>
        <v/>
      </c>
      <c r="L106" s="204">
        <f>L98-K98</f>
        <v/>
      </c>
      <c r="M106" s="204">
        <f>M98-L98</f>
        <v/>
      </c>
      <c r="N106" s="204">
        <f>N98-M98</f>
        <v/>
      </c>
      <c r="O106" s="204">
        <f>O98-N98</f>
        <v/>
      </c>
      <c r="P106" s="204">
        <f>P98-O98</f>
        <v/>
      </c>
      <c r="Q106" s="204">
        <f>Q98-P98</f>
        <v/>
      </c>
      <c r="R106" s="204">
        <f>R98-Q98</f>
        <v/>
      </c>
      <c r="S106" s="204">
        <f>S98-R98</f>
        <v/>
      </c>
      <c r="T106" s="204">
        <f>T98-S98</f>
        <v/>
      </c>
    </row>
    <row r="107" hidden="1" outlineLevel="1">
      <c r="A107" s="164" t="n"/>
      <c r="B107" s="164" t="inlineStr">
        <is>
          <t>Amortization year</t>
        </is>
      </c>
      <c r="C107" s="164" t="n"/>
      <c r="D107" s="205" t="n"/>
      <c r="E107" s="164" t="n"/>
      <c r="H107" s="198">
        <f>-SLN(H$106,0,H$25)</f>
        <v/>
      </c>
      <c r="I107" s="167">
        <f>H107</f>
        <v/>
      </c>
      <c r="J107" s="167">
        <f>I107</f>
        <v/>
      </c>
      <c r="K107" s="167">
        <f>J107</f>
        <v/>
      </c>
      <c r="L107" s="167">
        <f>K107</f>
        <v/>
      </c>
      <c r="M107" s="167">
        <f>L107</f>
        <v/>
      </c>
      <c r="N107" s="167">
        <f>M107</f>
        <v/>
      </c>
      <c r="O107" s="167">
        <f>N107</f>
        <v/>
      </c>
      <c r="P107" s="167">
        <f>O107</f>
        <v/>
      </c>
      <c r="Q107" s="167">
        <f>P107</f>
        <v/>
      </c>
      <c r="R107" s="167">
        <f>Q107</f>
        <v/>
      </c>
      <c r="S107" s="167">
        <f>R107</f>
        <v/>
      </c>
      <c r="T107" s="167">
        <f>S107</f>
        <v/>
      </c>
    </row>
    <row r="108" hidden="1" outlineLevel="1">
      <c r="A108" s="164" t="n"/>
      <c r="B108" s="164" t="inlineStr">
        <is>
          <t>Amortization</t>
        </is>
      </c>
      <c r="C108" s="164" t="n"/>
      <c r="D108" s="207" t="inlineStr">
        <is>
          <t>2023E</t>
        </is>
      </c>
      <c r="E108" s="164" t="n"/>
      <c r="H108" s="206" t="n"/>
      <c r="I108" s="198">
        <f>-SLN(I$106,0,I$25)</f>
        <v/>
      </c>
      <c r="J108" s="206">
        <f>I108</f>
        <v/>
      </c>
      <c r="K108" s="206">
        <f>J108</f>
        <v/>
      </c>
      <c r="L108" s="206">
        <f>K108</f>
        <v/>
      </c>
      <c r="M108" s="206">
        <f>L108</f>
        <v/>
      </c>
      <c r="N108" s="206">
        <f>M108</f>
        <v/>
      </c>
      <c r="O108" s="206">
        <f>N108</f>
        <v/>
      </c>
      <c r="P108" s="206">
        <f>O108</f>
        <v/>
      </c>
      <c r="Q108" s="206">
        <f>P108</f>
        <v/>
      </c>
      <c r="R108" s="206">
        <f>Q108</f>
        <v/>
      </c>
      <c r="S108" s="206">
        <f>R108</f>
        <v/>
      </c>
      <c r="T108" s="206">
        <f>S108</f>
        <v/>
      </c>
    </row>
    <row r="109" hidden="1" outlineLevel="1">
      <c r="A109" s="164" t="n"/>
      <c r="B109" s="164" t="n"/>
      <c r="C109" s="164" t="n"/>
      <c r="D109" s="207" t="inlineStr">
        <is>
          <t>2024E</t>
        </is>
      </c>
      <c r="E109" s="164" t="n"/>
      <c r="H109" s="167" t="n"/>
      <c r="I109" s="206" t="n"/>
      <c r="J109" s="198">
        <f>-SLN(J$106,0,J$25)</f>
        <v/>
      </c>
      <c r="K109" s="206">
        <f>J109</f>
        <v/>
      </c>
      <c r="L109" s="206">
        <f>K109</f>
        <v/>
      </c>
      <c r="M109" s="206">
        <f>L109</f>
        <v/>
      </c>
      <c r="N109" s="206">
        <f>M109</f>
        <v/>
      </c>
      <c r="O109" s="206">
        <f>N109</f>
        <v/>
      </c>
      <c r="P109" s="206">
        <f>O109</f>
        <v/>
      </c>
      <c r="Q109" s="206">
        <f>P109</f>
        <v/>
      </c>
      <c r="R109" s="206">
        <f>Q109</f>
        <v/>
      </c>
      <c r="S109" s="206">
        <f>R109</f>
        <v/>
      </c>
      <c r="T109" s="206">
        <f>S109</f>
        <v/>
      </c>
    </row>
    <row r="110" hidden="1" outlineLevel="1">
      <c r="A110" s="164" t="n"/>
      <c r="B110" s="164" t="n"/>
      <c r="C110" s="164" t="n"/>
      <c r="D110" s="207" t="inlineStr">
        <is>
          <t>2025E</t>
        </is>
      </c>
      <c r="E110" s="164" t="n"/>
      <c r="H110" s="167" t="n"/>
      <c r="I110" s="167" t="n"/>
      <c r="J110" s="206" t="n"/>
      <c r="K110" s="198">
        <f>-SLN(K$106,0,K$25)</f>
        <v/>
      </c>
      <c r="L110" s="206">
        <f>K110</f>
        <v/>
      </c>
      <c r="M110" s="206">
        <f>L110</f>
        <v/>
      </c>
      <c r="N110" s="206">
        <f>M110</f>
        <v/>
      </c>
      <c r="O110" s="206">
        <f>N110</f>
        <v/>
      </c>
      <c r="P110" s="206">
        <f>O110</f>
        <v/>
      </c>
      <c r="Q110" s="206">
        <f>P110</f>
        <v/>
      </c>
      <c r="R110" s="206">
        <f>Q110</f>
        <v/>
      </c>
      <c r="S110" s="206">
        <f>R110</f>
        <v/>
      </c>
      <c r="T110" s="206">
        <f>S110</f>
        <v/>
      </c>
    </row>
    <row r="111" hidden="1" outlineLevel="1">
      <c r="A111" s="164" t="n"/>
      <c r="B111" s="164" t="n"/>
      <c r="C111" s="164" t="n"/>
      <c r="D111" s="207" t="inlineStr">
        <is>
          <t>2026E</t>
        </is>
      </c>
      <c r="E111" s="164" t="n"/>
      <c r="H111" s="162" t="n"/>
      <c r="I111" s="162" t="n"/>
      <c r="J111" s="162" t="n"/>
      <c r="K111" s="206" t="n"/>
      <c r="L111" s="198">
        <f>-SLN(L$106,0,L$25)</f>
        <v/>
      </c>
      <c r="M111" s="167">
        <f>L111</f>
        <v/>
      </c>
      <c r="N111" s="167">
        <f>M111</f>
        <v/>
      </c>
      <c r="O111" s="167">
        <f>N111</f>
        <v/>
      </c>
      <c r="P111" s="167">
        <f>O111</f>
        <v/>
      </c>
      <c r="Q111" s="167">
        <f>P111</f>
        <v/>
      </c>
      <c r="R111" s="167">
        <f>Q111</f>
        <v/>
      </c>
      <c r="S111" s="167">
        <f>R111</f>
        <v/>
      </c>
      <c r="T111" s="167">
        <f>S111</f>
        <v/>
      </c>
    </row>
    <row r="112" hidden="1" outlineLevel="1">
      <c r="A112" s="164" t="n"/>
      <c r="B112" s="164" t="n"/>
      <c r="C112" s="164" t="n"/>
      <c r="D112" s="207" t="inlineStr">
        <is>
          <t>2027E</t>
        </is>
      </c>
      <c r="E112" s="164" t="n"/>
      <c r="F112" s="162" t="n"/>
      <c r="G112" s="162" t="n"/>
      <c r="H112" s="162" t="n"/>
      <c r="I112" s="206" t="n"/>
      <c r="J112" s="206" t="n"/>
      <c r="M112" s="198">
        <f>-SLN(M$106,0,M$25)</f>
        <v/>
      </c>
      <c r="N112" s="167">
        <f>M112</f>
        <v/>
      </c>
      <c r="O112" s="167">
        <f>N112</f>
        <v/>
      </c>
      <c r="P112" s="167">
        <f>O112</f>
        <v/>
      </c>
      <c r="Q112" s="167">
        <f>P112</f>
        <v/>
      </c>
      <c r="R112" s="167">
        <f>Q112</f>
        <v/>
      </c>
      <c r="S112" s="167">
        <f>R112</f>
        <v/>
      </c>
      <c r="T112" s="167">
        <f>S112</f>
        <v/>
      </c>
    </row>
    <row r="113" hidden="1" outlineLevel="1">
      <c r="A113" s="164" t="n"/>
      <c r="B113" s="164" t="n"/>
      <c r="C113" s="164" t="n"/>
      <c r="D113" s="207" t="inlineStr">
        <is>
          <t>2028E</t>
        </is>
      </c>
      <c r="E113" s="164" t="n"/>
      <c r="F113" s="162" t="n"/>
      <c r="G113" s="162" t="n"/>
      <c r="H113" s="162" t="n"/>
      <c r="I113" s="206" t="n"/>
      <c r="J113" s="206" t="n"/>
      <c r="N113" s="198">
        <f>-SLN(N$106,0,N$25)</f>
        <v/>
      </c>
      <c r="O113" s="167">
        <f>N113</f>
        <v/>
      </c>
      <c r="P113" s="167">
        <f>O113</f>
        <v/>
      </c>
      <c r="Q113" s="167">
        <f>P113</f>
        <v/>
      </c>
      <c r="R113" s="167">
        <f>Q113</f>
        <v/>
      </c>
      <c r="S113" s="167">
        <f>R113</f>
        <v/>
      </c>
      <c r="T113" s="167">
        <f>S113</f>
        <v/>
      </c>
    </row>
    <row r="114" hidden="1" outlineLevel="1">
      <c r="A114" s="164" t="n"/>
      <c r="B114" s="164" t="n"/>
      <c r="C114" s="164" t="n"/>
      <c r="D114" s="207" t="inlineStr">
        <is>
          <t>2029E</t>
        </is>
      </c>
      <c r="E114" s="164" t="n"/>
      <c r="F114" s="162" t="n"/>
      <c r="G114" s="162" t="n"/>
      <c r="H114" s="162" t="n"/>
      <c r="I114" s="206" t="n"/>
      <c r="J114" s="206" t="n"/>
      <c r="O114" s="198">
        <f>-SLN(O$106,0,O$25)</f>
        <v/>
      </c>
      <c r="P114" s="167">
        <f>O114</f>
        <v/>
      </c>
      <c r="Q114" s="167">
        <f>P114</f>
        <v/>
      </c>
      <c r="R114" s="167">
        <f>Q114</f>
        <v/>
      </c>
      <c r="S114" s="167">
        <f>R114</f>
        <v/>
      </c>
      <c r="T114" s="167">
        <f>S114</f>
        <v/>
      </c>
    </row>
    <row r="115" hidden="1" outlineLevel="1">
      <c r="A115" s="164" t="n"/>
      <c r="B115" s="164" t="n"/>
      <c r="C115" s="164" t="n"/>
      <c r="D115" s="207" t="inlineStr">
        <is>
          <t>2030E</t>
        </is>
      </c>
      <c r="E115" s="164" t="n"/>
      <c r="F115" s="162" t="n"/>
      <c r="G115" s="162" t="n"/>
      <c r="H115" s="162" t="n"/>
      <c r="I115" s="206" t="n"/>
      <c r="J115" s="206" t="n"/>
      <c r="P115" s="198">
        <f>-SLN(P$106,0,P$25)</f>
        <v/>
      </c>
      <c r="Q115" s="167">
        <f>P115</f>
        <v/>
      </c>
      <c r="R115" s="167">
        <f>Q115</f>
        <v/>
      </c>
      <c r="S115" s="167">
        <f>R115</f>
        <v/>
      </c>
      <c r="T115" s="167">
        <f>S115</f>
        <v/>
      </c>
    </row>
    <row r="116" hidden="1" outlineLevel="1">
      <c r="A116" s="164" t="n"/>
      <c r="B116" s="164" t="n"/>
      <c r="C116" s="164" t="n"/>
      <c r="D116" s="207" t="inlineStr">
        <is>
          <t>2031E</t>
        </is>
      </c>
      <c r="E116" s="164" t="n"/>
      <c r="F116" s="162" t="n"/>
      <c r="G116" s="162" t="n"/>
      <c r="H116" s="162" t="n"/>
      <c r="I116" s="206" t="n"/>
      <c r="J116" s="206" t="n"/>
      <c r="Q116" s="198">
        <f>-SLN(Q$106,0,Q$25)</f>
        <v/>
      </c>
      <c r="R116" s="167">
        <f>Q116</f>
        <v/>
      </c>
      <c r="S116" s="167">
        <f>R116</f>
        <v/>
      </c>
      <c r="T116" s="167">
        <f>S116</f>
        <v/>
      </c>
    </row>
    <row r="117" hidden="1" outlineLevel="1">
      <c r="A117" s="164" t="n"/>
      <c r="B117" s="164" t="n"/>
      <c r="C117" s="164" t="n"/>
      <c r="D117" s="207" t="inlineStr">
        <is>
          <t>2032E</t>
        </is>
      </c>
      <c r="E117" s="164" t="n"/>
      <c r="F117" s="162" t="n"/>
      <c r="G117" s="162" t="n"/>
      <c r="H117" s="162" t="n"/>
      <c r="I117" s="206" t="n"/>
      <c r="J117" s="206" t="n"/>
      <c r="R117" s="198">
        <f>-SLN(R$106,0,R$25)</f>
        <v/>
      </c>
      <c r="S117" s="167">
        <f>R117</f>
        <v/>
      </c>
      <c r="T117" s="167">
        <f>S117</f>
        <v/>
      </c>
    </row>
    <row r="118" hidden="1" outlineLevel="1">
      <c r="A118" s="164" t="n"/>
      <c r="B118" s="164" t="n"/>
      <c r="C118" s="164" t="n"/>
      <c r="D118" s="207" t="inlineStr">
        <is>
          <t>2033E</t>
        </is>
      </c>
      <c r="E118" s="164" t="n"/>
      <c r="F118" s="162" t="n"/>
      <c r="G118" s="162" t="n"/>
      <c r="H118" s="162" t="n"/>
      <c r="I118" s="206" t="n"/>
      <c r="J118" s="206" t="n"/>
      <c r="S118" s="198">
        <f>-SLN(S$106,0,S$25)</f>
        <v/>
      </c>
      <c r="T118" s="167">
        <f>S118</f>
        <v/>
      </c>
    </row>
    <row r="119" hidden="1" outlineLevel="1">
      <c r="A119" s="164" t="n"/>
      <c r="B119" s="164" t="n"/>
      <c r="C119" s="164" t="n"/>
      <c r="D119" s="207" t="inlineStr">
        <is>
          <t>2034E</t>
        </is>
      </c>
      <c r="E119" s="164" t="n"/>
      <c r="F119" s="162" t="n"/>
      <c r="G119" s="162" t="n"/>
      <c r="H119" s="162" t="n"/>
      <c r="I119" s="206" t="n"/>
      <c r="J119" s="206" t="n"/>
      <c r="T119" s="198">
        <f>-SLN(T$106,0,T$25)</f>
        <v/>
      </c>
    </row>
    <row r="120" hidden="1" outlineLevel="1">
      <c r="A120" s="164" t="n"/>
      <c r="B120" s="164" t="n"/>
      <c r="C120" s="164" t="n"/>
      <c r="D120" s="207" t="inlineStr">
        <is>
          <t>2035E</t>
        </is>
      </c>
      <c r="E120" s="164" t="n"/>
      <c r="F120" s="162" t="n"/>
      <c r="G120" s="162" t="n"/>
      <c r="H120" s="162" t="n"/>
      <c r="I120" s="167" t="n"/>
      <c r="J120" s="206" t="n"/>
    </row>
    <row r="121" hidden="1" outlineLevel="1">
      <c r="A121" s="164" t="n"/>
      <c r="B121" s="164" t="n"/>
      <c r="C121" s="164" t="n"/>
      <c r="D121" s="207" t="n"/>
      <c r="E121" s="164" t="n"/>
      <c r="F121" s="162" t="n"/>
      <c r="G121" s="162" t="n"/>
      <c r="H121" s="162" t="n"/>
      <c r="I121" s="162" t="n"/>
      <c r="J121" s="162" t="n"/>
    </row>
    <row r="122" hidden="1" outlineLevel="1">
      <c r="A122" s="171" t="inlineStr">
        <is>
          <t>Total Amortisation</t>
        </is>
      </c>
      <c r="B122" s="171" t="n"/>
      <c r="C122" s="171" t="n"/>
      <c r="D122" s="171" t="n"/>
      <c r="E122" s="171" t="n"/>
      <c r="F122" s="171" t="n"/>
      <c r="G122" s="171" t="n"/>
      <c r="H122" s="171">
        <f>SUM(H107:H120)+H104</f>
        <v/>
      </c>
      <c r="I122" s="171">
        <f>SUM(I107:I120)+I104</f>
        <v/>
      </c>
      <c r="J122" s="171">
        <f>SUM(J107:J120)+J104</f>
        <v/>
      </c>
      <c r="K122" s="171">
        <f>SUM(K107:K120)+K104</f>
        <v/>
      </c>
      <c r="L122" s="171">
        <f>SUM(L107:L120)+L104</f>
        <v/>
      </c>
      <c r="M122" s="171">
        <f>SUM(M107:M120)+M104</f>
        <v/>
      </c>
      <c r="N122" s="171">
        <f>SUM(N107:N120)+N104</f>
        <v/>
      </c>
      <c r="O122" s="171">
        <f>SUM(O107:O120)+O104</f>
        <v/>
      </c>
      <c r="P122" s="171">
        <f>SUM(P107:P120)+P104</f>
        <v/>
      </c>
      <c r="Q122" s="171">
        <f>SUM(Q107:Q120)+Q104</f>
        <v/>
      </c>
      <c r="R122" s="171">
        <f>SUM(R107:R120)+R104</f>
        <v/>
      </c>
      <c r="S122" s="171">
        <f>SUM(S107:S120)+S104</f>
        <v/>
      </c>
      <c r="T122" s="171">
        <f>SUM(T107:T120)+T104</f>
        <v/>
      </c>
    </row>
    <row r="123" hidden="1" outlineLevel="1">
      <c r="A123" s="167" t="n"/>
      <c r="B123" s="162" t="n"/>
      <c r="C123" s="167" t="n"/>
      <c r="D123" s="218" t="n"/>
      <c r="E123" s="218" t="n"/>
      <c r="F123" s="162" t="n"/>
      <c r="G123" s="162" t="n"/>
      <c r="H123" s="162" t="n"/>
      <c r="I123" s="162" t="n"/>
      <c r="J123" s="162" t="n"/>
    </row>
    <row r="124" hidden="1" outlineLevel="1">
      <c r="A124" s="171" t="inlineStr">
        <is>
          <t>Total Depreciation and Amortisation</t>
        </is>
      </c>
      <c r="B124" s="171" t="n"/>
      <c r="C124" s="171" t="n"/>
      <c r="D124" s="171" t="n"/>
      <c r="E124" s="171" t="n"/>
      <c r="F124" s="171" t="n"/>
      <c r="G124" s="171" t="n"/>
      <c r="H124" s="171">
        <f>H95+H122</f>
        <v/>
      </c>
      <c r="I124" s="171">
        <f>I95+I122</f>
        <v/>
      </c>
      <c r="J124" s="171">
        <f>J95+J122</f>
        <v/>
      </c>
      <c r="K124" s="171">
        <f>K95+K122</f>
        <v/>
      </c>
      <c r="L124" s="171">
        <f>L95+L122</f>
        <v/>
      </c>
      <c r="M124" s="171">
        <f>M95+M122</f>
        <v/>
      </c>
      <c r="N124" s="171">
        <f>N95+N122</f>
        <v/>
      </c>
      <c r="O124" s="171">
        <f>O95+O122</f>
        <v/>
      </c>
      <c r="P124" s="171">
        <f>P95+P122</f>
        <v/>
      </c>
      <c r="Q124" s="171">
        <f>Q95+Q122</f>
        <v/>
      </c>
      <c r="R124" s="171">
        <f>R95+R122</f>
        <v/>
      </c>
      <c r="S124" s="171">
        <f>S95+S122</f>
        <v/>
      </c>
      <c r="T124" s="171">
        <f>T95+T122</f>
        <v/>
      </c>
    </row>
    <row r="125" collapsed="1">
      <c r="A125" s="162" t="n"/>
      <c r="B125" s="162" t="n"/>
      <c r="C125" s="162" t="n"/>
      <c r="D125" s="162" t="n"/>
      <c r="E125" s="162" t="n"/>
      <c r="F125" s="162" t="n"/>
      <c r="G125" s="162" t="n"/>
      <c r="H125" s="162" t="n"/>
      <c r="I125" s="162" t="n"/>
      <c r="J125" s="162" t="n"/>
    </row>
  </sheetData>
  <mergeCells count="2">
    <mergeCell ref="A37:A38"/>
    <mergeCell ref="A39:A46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5"/>
  <sheetViews>
    <sheetView showGridLines="0" zoomScale="115" zoomScaleNormal="115" workbookViewId="0">
      <pane xSplit="2" ySplit="2" topLeftCell="D107" activePane="bottomRight" state="frozen"/>
      <selection pane="topRight" activeCell="C1" sqref="C1"/>
      <selection pane="bottomLeft" activeCell="A3" sqref="A3"/>
      <selection pane="bottomRight" activeCell="A121" sqref="A121:F125"/>
    </sheetView>
  </sheetViews>
  <sheetFormatPr baseColWidth="8" defaultColWidth="8.83203125" defaultRowHeight="14"/>
  <cols>
    <col width="12.33203125" customWidth="1" min="1" max="1"/>
    <col width="33.5" customWidth="1" min="2" max="2"/>
    <col hidden="1" outlineLevel="1" width="11.25" customWidth="1" min="3" max="3"/>
    <col collapsed="1" width="12.83203125" bestFit="1" customWidth="1" min="4" max="4"/>
    <col width="13.1640625" bestFit="1" customWidth="1" min="5" max="9"/>
    <col width="14.08203125" bestFit="1" customWidth="1" min="10" max="10"/>
    <col width="12.58203125" bestFit="1" customWidth="1" min="11" max="13"/>
    <col width="14.1640625" bestFit="1" customWidth="1" min="14" max="16"/>
    <col width="15.08203125" bestFit="1" customWidth="1" min="17" max="17"/>
    <col width="14.1640625" bestFit="1" customWidth="1" min="18" max="20"/>
    <col width="18.5" bestFit="1" customWidth="1" min="21" max="21"/>
  </cols>
  <sheetData>
    <row r="1" ht="53" customHeight="1">
      <c r="A1" s="23" t="inlineStr">
        <is>
          <t>Universal Capital：BankerGPT</t>
        </is>
      </c>
    </row>
    <row r="2">
      <c r="A2" s="18" t="n"/>
      <c r="B2" s="19" t="n"/>
      <c r="C2" s="27" t="inlineStr">
        <is>
          <t>2018A</t>
        </is>
      </c>
      <c r="D2" s="27" t="inlineStr">
        <is>
          <t>2019A</t>
        </is>
      </c>
      <c r="E2" s="27" t="inlineStr">
        <is>
          <t>2020A</t>
        </is>
      </c>
      <c r="F2" s="27" t="inlineStr">
        <is>
          <t>2021A</t>
        </is>
      </c>
      <c r="G2" s="27" t="inlineStr">
        <is>
          <t>2022A</t>
        </is>
      </c>
      <c r="H2" s="27" t="inlineStr">
        <is>
          <t>2023E</t>
        </is>
      </c>
      <c r="I2" s="27" t="inlineStr">
        <is>
          <t>2024E</t>
        </is>
      </c>
      <c r="J2" s="27" t="inlineStr">
        <is>
          <t>2025E</t>
        </is>
      </c>
      <c r="K2" s="27" t="inlineStr">
        <is>
          <t>2026E</t>
        </is>
      </c>
      <c r="L2" s="27" t="inlineStr">
        <is>
          <t>2027E</t>
        </is>
      </c>
      <c r="M2" s="27" t="inlineStr">
        <is>
          <t>2028E</t>
        </is>
      </c>
      <c r="N2" s="27" t="inlineStr">
        <is>
          <t>2029E</t>
        </is>
      </c>
      <c r="O2" s="27" t="inlineStr">
        <is>
          <t>2030E</t>
        </is>
      </c>
      <c r="P2" s="27" t="inlineStr">
        <is>
          <t>2031E</t>
        </is>
      </c>
      <c r="Q2" s="27" t="inlineStr">
        <is>
          <t>2032E</t>
        </is>
      </c>
      <c r="R2" s="27" t="inlineStr">
        <is>
          <t>2033E</t>
        </is>
      </c>
      <c r="S2" s="27" t="inlineStr">
        <is>
          <t>2034E</t>
        </is>
      </c>
      <c r="T2" s="27" t="inlineStr">
        <is>
          <t>2035E</t>
        </is>
      </c>
    </row>
    <row r="3" ht="17.5" customHeight="1">
      <c r="A3" s="174" t="inlineStr">
        <is>
          <t>Income Statement</t>
        </is>
      </c>
      <c r="B3" s="175" t="n"/>
      <c r="C3" s="175" t="n"/>
      <c r="D3" s="175" t="n"/>
      <c r="E3" s="175" t="n"/>
      <c r="F3" s="175" t="n"/>
      <c r="G3" s="175" t="n"/>
      <c r="H3" s="175" t="n"/>
      <c r="I3" s="175" t="n"/>
      <c r="J3" s="175" t="n"/>
      <c r="K3" s="175" t="n"/>
      <c r="L3" s="175" t="n"/>
      <c r="M3" s="175" t="n"/>
      <c r="N3" s="175" t="n"/>
      <c r="O3" s="175" t="n"/>
      <c r="P3" s="175" t="n"/>
      <c r="Q3" s="175" t="n"/>
      <c r="R3" s="175" t="n"/>
      <c r="S3" s="175" t="n"/>
      <c r="T3" s="175" t="n"/>
    </row>
    <row r="4" ht="17.5" customHeight="1">
      <c r="A4" s="2" t="inlineStr">
        <is>
          <t>unit</t>
        </is>
      </c>
      <c r="B4" s="167">
        <f>Cover!F7</f>
        <v/>
      </c>
      <c r="C4" s="219" t="n"/>
      <c r="D4" s="219" t="n"/>
      <c r="E4" s="219" t="n"/>
      <c r="F4" s="219" t="n"/>
      <c r="G4" s="219" t="n"/>
      <c r="H4" s="219" t="n"/>
      <c r="I4" s="219" t="n"/>
      <c r="J4" s="219" t="n"/>
      <c r="K4" s="219" t="n"/>
      <c r="L4" s="219" t="n"/>
      <c r="M4" s="219" t="n"/>
      <c r="N4" s="219" t="n"/>
      <c r="O4" s="219" t="n"/>
      <c r="P4" s="219" t="n"/>
      <c r="Q4" s="219" t="n"/>
      <c r="R4" s="219" t="n"/>
      <c r="S4" s="219" t="n"/>
      <c r="T4" s="219" t="n"/>
    </row>
    <row r="5">
      <c r="A5" s="176" t="n"/>
      <c r="B5" s="177" t="n"/>
      <c r="C5" s="177" t="n"/>
      <c r="D5" s="177" t="n"/>
      <c r="E5" s="177" t="n"/>
      <c r="F5" s="177" t="n"/>
      <c r="G5" s="177" t="n"/>
      <c r="H5" s="177" t="n"/>
      <c r="I5" s="177" t="n"/>
      <c r="J5" s="177" t="n"/>
      <c r="K5" s="177" t="n"/>
      <c r="L5" s="177" t="n"/>
      <c r="M5" s="177" t="n"/>
      <c r="N5" s="177" t="n"/>
      <c r="O5" s="177" t="n"/>
      <c r="P5" s="177" t="n"/>
      <c r="Q5" s="177" t="n"/>
      <c r="R5" s="177" t="n"/>
      <c r="S5" s="177" t="n"/>
      <c r="T5" s="177" t="n"/>
    </row>
    <row r="6" ht="15.5" customHeight="1">
      <c r="A6" s="162" t="n"/>
      <c r="B6" s="162" t="inlineStr">
        <is>
          <t>Operating Revenue</t>
        </is>
      </c>
      <c r="C6" s="26">
        <f>'Financial Numbers From AR'!C2</f>
        <v/>
      </c>
      <c r="D6" s="26">
        <f>'Financial Numbers From AR'!D2</f>
        <v/>
      </c>
      <c r="E6" s="26">
        <f>'Financial Numbers From AR'!E2</f>
        <v/>
      </c>
      <c r="F6" s="26">
        <f>'Financial Numbers From AR'!F2</f>
        <v/>
      </c>
      <c r="G6" s="26">
        <f>'Financial Numbers From AR'!G2</f>
        <v/>
      </c>
      <c r="H6" s="26">
        <f>G6*(1+'Assumption Table'!H5)</f>
        <v/>
      </c>
      <c r="I6" s="26">
        <f>H6*(1+'Assumption Table'!I5)</f>
        <v/>
      </c>
      <c r="J6" s="26">
        <f>I6*(1+'Assumption Table'!J5)</f>
        <v/>
      </c>
      <c r="K6" s="26">
        <f>J6*(1+'Assumption Table'!K5)</f>
        <v/>
      </c>
      <c r="L6" s="26">
        <f>K6*(1+'Assumption Table'!L5)</f>
        <v/>
      </c>
      <c r="M6" s="26">
        <f>L6*(1+'Assumption Table'!M5)</f>
        <v/>
      </c>
      <c r="N6" s="26">
        <f>M6*(1+'Assumption Table'!N5)</f>
        <v/>
      </c>
      <c r="O6" s="26">
        <f>N6*(1+'Assumption Table'!O5)</f>
        <v/>
      </c>
      <c r="P6" s="26">
        <f>O6*(1+'Assumption Table'!P5)</f>
        <v/>
      </c>
      <c r="Q6" s="26">
        <f>P6*(1+'Assumption Table'!Q5)</f>
        <v/>
      </c>
      <c r="R6" s="26">
        <f>Q6*(1+'Assumption Table'!R5)</f>
        <v/>
      </c>
      <c r="S6" s="26">
        <f>R6*(1+'Assumption Table'!S5)</f>
        <v/>
      </c>
      <c r="T6" s="26">
        <f>S6*(1+'Assumption Table'!T5)</f>
        <v/>
      </c>
    </row>
    <row r="7" ht="15.5" customHeight="1">
      <c r="A7" s="162" t="n"/>
      <c r="B7" s="162" t="inlineStr">
        <is>
          <t>Cost of Good Sold</t>
        </is>
      </c>
      <c r="C7" s="26">
        <f>'Financial Numbers From AR'!C3</f>
        <v/>
      </c>
      <c r="D7" s="26">
        <f>'Financial Numbers From AR'!D3</f>
        <v/>
      </c>
      <c r="E7" s="26">
        <f>'Financial Numbers From AR'!E3</f>
        <v/>
      </c>
      <c r="F7" s="26">
        <f>'Financial Numbers From AR'!F3</f>
        <v/>
      </c>
      <c r="G7" s="26">
        <f>'Financial Numbers From AR'!G3</f>
        <v/>
      </c>
      <c r="H7" s="26">
        <f>H8-H6</f>
        <v/>
      </c>
      <c r="I7" s="26">
        <f>I8-I6</f>
        <v/>
      </c>
      <c r="J7" s="26">
        <f>J8-J6</f>
        <v/>
      </c>
      <c r="K7" s="26">
        <f>K8-K6</f>
        <v/>
      </c>
      <c r="L7" s="26">
        <f>L8-L6</f>
        <v/>
      </c>
      <c r="M7" s="26">
        <f>M8-M6</f>
        <v/>
      </c>
      <c r="N7" s="26">
        <f>N8-N6</f>
        <v/>
      </c>
      <c r="O7" s="26">
        <f>O8-O6</f>
        <v/>
      </c>
      <c r="P7" s="26">
        <f>P8-P6</f>
        <v/>
      </c>
      <c r="Q7" s="26">
        <f>Q8-Q6</f>
        <v/>
      </c>
      <c r="R7" s="26">
        <f>R8-R6</f>
        <v/>
      </c>
      <c r="S7" s="26">
        <f>S8-S6</f>
        <v/>
      </c>
      <c r="T7" s="26">
        <f>T8-T6</f>
        <v/>
      </c>
    </row>
    <row r="8" ht="15.5" customHeight="1">
      <c r="A8" s="164" t="n"/>
      <c r="B8" s="163" t="inlineStr">
        <is>
          <t>Gross Profit</t>
        </is>
      </c>
      <c r="C8" s="26">
        <f>C6-C7</f>
        <v/>
      </c>
      <c r="D8" s="26">
        <f>D6+D7</f>
        <v/>
      </c>
      <c r="E8" s="26">
        <f>E6+E7</f>
        <v/>
      </c>
      <c r="F8" s="26">
        <f>F6+F7</f>
        <v/>
      </c>
      <c r="G8" s="26">
        <f>G6+G7</f>
        <v/>
      </c>
      <c r="H8" s="26">
        <f>H6*'Assumption Table'!H6</f>
        <v/>
      </c>
      <c r="I8" s="26">
        <f>I6*'Assumption Table'!I6</f>
        <v/>
      </c>
      <c r="J8" s="26">
        <f>J6*'Assumption Table'!J6</f>
        <v/>
      </c>
      <c r="K8" s="26">
        <f>K6*'Assumption Table'!K6</f>
        <v/>
      </c>
      <c r="L8" s="26">
        <f>L6*'Assumption Table'!L6</f>
        <v/>
      </c>
      <c r="M8" s="26">
        <f>M6*'Assumption Table'!M6</f>
        <v/>
      </c>
      <c r="N8" s="26">
        <f>N6*'Assumption Table'!N6</f>
        <v/>
      </c>
      <c r="O8" s="26">
        <f>O6*'Assumption Table'!O6</f>
        <v/>
      </c>
      <c r="P8" s="26">
        <f>P6*'Assumption Table'!P6</f>
        <v/>
      </c>
      <c r="Q8" s="26">
        <f>Q6*'Assumption Table'!Q6</f>
        <v/>
      </c>
      <c r="R8" s="26">
        <f>R6*'Assumption Table'!R6</f>
        <v/>
      </c>
      <c r="S8" s="26">
        <f>S6*'Assumption Table'!S6</f>
        <v/>
      </c>
      <c r="T8" s="26">
        <f>T6*'Assumption Table'!T6</f>
        <v/>
      </c>
    </row>
    <row r="9" ht="15.5" customHeight="1">
      <c r="A9" s="164" t="n"/>
      <c r="B9" s="178" t="inlineStr">
        <is>
          <t>Dpreciation and Amotisation</t>
        </is>
      </c>
      <c r="C9" s="26" t="n"/>
      <c r="D9" s="26" t="n"/>
      <c r="E9" s="26" t="n"/>
      <c r="F9" s="26" t="n"/>
      <c r="G9" s="26" t="n"/>
      <c r="H9" s="26">
        <f>'Assumption Table'!H124</f>
        <v/>
      </c>
      <c r="I9" s="26">
        <f>'Assumption Table'!I124</f>
        <v/>
      </c>
      <c r="J9" s="26">
        <f>'Assumption Table'!J124</f>
        <v/>
      </c>
      <c r="K9" s="26">
        <f>'Assumption Table'!K124</f>
        <v/>
      </c>
      <c r="L9" s="26">
        <f>'Assumption Table'!L124</f>
        <v/>
      </c>
      <c r="M9" s="26">
        <f>'Assumption Table'!M124</f>
        <v/>
      </c>
      <c r="N9" s="26">
        <f>'Assumption Table'!N124</f>
        <v/>
      </c>
      <c r="O9" s="26">
        <f>'Assumption Table'!O124</f>
        <v/>
      </c>
      <c r="P9" s="26">
        <f>'Assumption Table'!P124</f>
        <v/>
      </c>
      <c r="Q9" s="26">
        <f>'Assumption Table'!Q124</f>
        <v/>
      </c>
      <c r="R9" s="26">
        <f>'Assumption Table'!R124</f>
        <v/>
      </c>
      <c r="S9" s="26">
        <f>'Assumption Table'!S124</f>
        <v/>
      </c>
      <c r="T9" s="26">
        <f>'Assumption Table'!T124</f>
        <v/>
      </c>
    </row>
    <row r="10" ht="15.5" customHeight="1">
      <c r="A10" s="164" t="n"/>
      <c r="B10" s="162" t="inlineStr">
        <is>
          <t>Selling, general and administrative</t>
        </is>
      </c>
      <c r="C10" s="26">
        <f>'Financial Numbers From AR'!C4</f>
        <v/>
      </c>
      <c r="D10" s="26">
        <f>'Financial Numbers From AR'!D4</f>
        <v/>
      </c>
      <c r="E10" s="26">
        <f>'Financial Numbers From AR'!E4</f>
        <v/>
      </c>
      <c r="F10" s="26">
        <f>'Financial Numbers From AR'!F4</f>
        <v/>
      </c>
      <c r="G10" s="26">
        <f>'Financial Numbers From AR'!G4</f>
        <v/>
      </c>
      <c r="H10" s="26">
        <f>H6*'Assumption Table'!H7</f>
        <v/>
      </c>
      <c r="I10" s="26">
        <f>I6*'Assumption Table'!I7</f>
        <v/>
      </c>
      <c r="J10" s="26">
        <f>J6*'Assumption Table'!J7</f>
        <v/>
      </c>
      <c r="K10" s="26">
        <f>K6*'Assumption Table'!K7</f>
        <v/>
      </c>
      <c r="L10" s="26">
        <f>L6*'Assumption Table'!L7</f>
        <v/>
      </c>
      <c r="M10" s="26">
        <f>M6*'Assumption Table'!M7</f>
        <v/>
      </c>
      <c r="N10" s="26">
        <f>N6*'Assumption Table'!N7</f>
        <v/>
      </c>
      <c r="O10" s="26">
        <f>O6*'Assumption Table'!O7</f>
        <v/>
      </c>
      <c r="P10" s="26">
        <f>P6*'Assumption Table'!P7</f>
        <v/>
      </c>
      <c r="Q10" s="26">
        <f>Q6*'Assumption Table'!Q7</f>
        <v/>
      </c>
      <c r="R10" s="26">
        <f>R6*'Assumption Table'!R7</f>
        <v/>
      </c>
      <c r="S10" s="26">
        <f>S6*'Assumption Table'!S7</f>
        <v/>
      </c>
      <c r="T10" s="26">
        <f>T6*'Assumption Table'!T7</f>
        <v/>
      </c>
    </row>
    <row r="11" ht="15.5" customHeight="1">
      <c r="A11" s="164" t="n"/>
      <c r="B11" s="162" t="inlineStr">
        <is>
          <t>R&amp;D Expense</t>
        </is>
      </c>
      <c r="C11" s="26">
        <f>'Financial Numbers From AR'!C5</f>
        <v/>
      </c>
      <c r="D11" s="26">
        <f>'Financial Numbers From AR'!D5</f>
        <v/>
      </c>
      <c r="E11" s="26">
        <f>'Financial Numbers From AR'!E5</f>
        <v/>
      </c>
      <c r="F11" s="26">
        <f>'Financial Numbers From AR'!F5</f>
        <v/>
      </c>
      <c r="G11" s="26">
        <f>'Financial Numbers From AR'!G5</f>
        <v/>
      </c>
      <c r="H11" s="26">
        <f>H6*'Assumption Table'!H8</f>
        <v/>
      </c>
      <c r="I11" s="26">
        <f>I6*'Assumption Table'!I8</f>
        <v/>
      </c>
      <c r="J11" s="26">
        <f>J6*'Assumption Table'!J8</f>
        <v/>
      </c>
      <c r="K11" s="26">
        <f>K6*'Assumption Table'!K8</f>
        <v/>
      </c>
      <c r="L11" s="26">
        <f>L6*'Assumption Table'!L8</f>
        <v/>
      </c>
      <c r="M11" s="26">
        <f>M6*'Assumption Table'!M8</f>
        <v/>
      </c>
      <c r="N11" s="26">
        <f>N6*'Assumption Table'!N8</f>
        <v/>
      </c>
      <c r="O11" s="26">
        <f>O6*'Assumption Table'!O8</f>
        <v/>
      </c>
      <c r="P11" s="26">
        <f>P6*'Assumption Table'!P8</f>
        <v/>
      </c>
      <c r="Q11" s="26">
        <f>Q6*'Assumption Table'!Q8</f>
        <v/>
      </c>
      <c r="R11" s="26">
        <f>R6*'Assumption Table'!R8</f>
        <v/>
      </c>
      <c r="S11" s="26">
        <f>S6*'Assumption Table'!S8</f>
        <v/>
      </c>
      <c r="T11" s="26">
        <f>T6*'Assumption Table'!T8</f>
        <v/>
      </c>
    </row>
    <row r="12" ht="15.5" customHeight="1">
      <c r="A12" s="164" t="n"/>
      <c r="B12" s="162" t="inlineStr">
        <is>
          <t>Other Operating Expense</t>
        </is>
      </c>
      <c r="C12" s="26">
        <f>C13-SUM(C6:C11)</f>
        <v/>
      </c>
      <c r="D12" s="26">
        <f>D13-SUM(D6:D11)</f>
        <v/>
      </c>
      <c r="E12" s="26">
        <f>E13-SUM(E6:E11)</f>
        <v/>
      </c>
      <c r="F12" s="26">
        <f>F13-SUM(F6:F11)</f>
        <v/>
      </c>
      <c r="G12" s="26">
        <f>G13-SUM(G6:G11)</f>
        <v/>
      </c>
      <c r="H12" s="26">
        <f>H6*'Assumption Table'!H9</f>
        <v/>
      </c>
      <c r="I12" s="26">
        <f>I6*'Assumption Table'!I9</f>
        <v/>
      </c>
      <c r="J12" s="26">
        <f>J6*'Assumption Table'!J9</f>
        <v/>
      </c>
      <c r="K12" s="26">
        <f>K6*'Assumption Table'!K9</f>
        <v/>
      </c>
      <c r="L12" s="26">
        <f>L6*'Assumption Table'!L9</f>
        <v/>
      </c>
      <c r="M12" s="26">
        <f>M6*'Assumption Table'!M9</f>
        <v/>
      </c>
      <c r="N12" s="26">
        <f>N6*'Assumption Table'!N9</f>
        <v/>
      </c>
      <c r="O12" s="26">
        <f>O6*'Assumption Table'!O9</f>
        <v/>
      </c>
      <c r="P12" s="26">
        <f>P6*'Assumption Table'!P9</f>
        <v/>
      </c>
      <c r="Q12" s="26">
        <f>Q6*'Assumption Table'!Q9</f>
        <v/>
      </c>
      <c r="R12" s="26">
        <f>R6*'Assumption Table'!R9</f>
        <v/>
      </c>
      <c r="S12" s="26">
        <f>S6*'Assumption Table'!S9</f>
        <v/>
      </c>
      <c r="T12" s="26">
        <f>T6*'Assumption Table'!T9</f>
        <v/>
      </c>
    </row>
    <row r="13" ht="15.5" customHeight="1">
      <c r="A13" s="164" t="n"/>
      <c r="B13" s="163" t="inlineStr">
        <is>
          <t>Operating Income</t>
        </is>
      </c>
      <c r="C13" s="26">
        <f>'Financial Numbers From AR'!C6</f>
        <v/>
      </c>
      <c r="D13" s="26">
        <f>'Financial Numbers From AR'!D6</f>
        <v/>
      </c>
      <c r="E13" s="26">
        <f>'Financial Numbers From AR'!E6</f>
        <v/>
      </c>
      <c r="F13" s="26">
        <f>'Financial Numbers From AR'!F6</f>
        <v/>
      </c>
      <c r="G13" s="26">
        <f>'Financial Numbers From AR'!G6</f>
        <v/>
      </c>
      <c r="H13" s="26">
        <f>SUM(H8:H12)</f>
        <v/>
      </c>
      <c r="I13" s="26">
        <f>SUM(I8:I12)</f>
        <v/>
      </c>
      <c r="J13" s="26">
        <f>SUM(J8:J12)</f>
        <v/>
      </c>
      <c r="K13" s="26">
        <f>SUM(K8:K12)</f>
        <v/>
      </c>
      <c r="L13" s="26">
        <f>SUM(L8:L12)</f>
        <v/>
      </c>
      <c r="M13" s="26">
        <f>SUM(M8:M12)</f>
        <v/>
      </c>
      <c r="N13" s="26">
        <f>SUM(N8:N12)</f>
        <v/>
      </c>
      <c r="O13" s="26">
        <f>SUM(O8:O12)</f>
        <v/>
      </c>
      <c r="P13" s="26">
        <f>SUM(P8:P12)</f>
        <v/>
      </c>
      <c r="Q13" s="26">
        <f>SUM(Q8:Q12)</f>
        <v/>
      </c>
      <c r="R13" s="26">
        <f>SUM(R8:R12)</f>
        <v/>
      </c>
      <c r="S13" s="26">
        <f>SUM(S8:S12)</f>
        <v/>
      </c>
      <c r="T13" s="26">
        <f>SUM(T8:T12)</f>
        <v/>
      </c>
    </row>
    <row r="14" ht="15.5" customHeight="1">
      <c r="A14" s="164" t="n"/>
      <c r="B14" s="162" t="inlineStr">
        <is>
          <t>Interest Income</t>
        </is>
      </c>
      <c r="C14" s="26">
        <f>'Financial Numbers From AR'!C7</f>
        <v/>
      </c>
      <c r="D14" s="26">
        <f>'Financial Numbers From AR'!D7</f>
        <v/>
      </c>
      <c r="E14" s="26">
        <f>'Financial Numbers From AR'!E7</f>
        <v/>
      </c>
      <c r="F14" s="26">
        <f>'Financial Numbers From AR'!F7</f>
        <v/>
      </c>
      <c r="G14" s="26">
        <f>'Financial Numbers From AR'!G7</f>
        <v/>
      </c>
      <c r="H14" s="26">
        <f>'Assumption Table'!H68</f>
        <v/>
      </c>
      <c r="I14" s="26">
        <f>'Assumption Table'!I68</f>
        <v/>
      </c>
      <c r="J14" s="26">
        <f>'Assumption Table'!J68</f>
        <v/>
      </c>
      <c r="K14" s="26">
        <f>'Assumption Table'!K68</f>
        <v/>
      </c>
      <c r="L14" s="26">
        <f>'Assumption Table'!L68</f>
        <v/>
      </c>
      <c r="M14" s="26">
        <f>'Assumption Table'!M68</f>
        <v/>
      </c>
      <c r="N14" s="26">
        <f>'Assumption Table'!N68</f>
        <v/>
      </c>
      <c r="O14" s="26">
        <f>'Assumption Table'!O68</f>
        <v/>
      </c>
      <c r="P14" s="26">
        <f>'Assumption Table'!P68</f>
        <v/>
      </c>
      <c r="Q14" s="26">
        <f>'Assumption Table'!Q68</f>
        <v/>
      </c>
      <c r="R14" s="26">
        <f>'Assumption Table'!R68</f>
        <v/>
      </c>
      <c r="S14" s="26">
        <f>'Assumption Table'!S68</f>
        <v/>
      </c>
      <c r="T14" s="26">
        <f>'Assumption Table'!T68</f>
        <v/>
      </c>
    </row>
    <row r="15" ht="15.5" customHeight="1">
      <c r="A15" s="164" t="n"/>
      <c r="B15" s="162" t="inlineStr">
        <is>
          <t>Interest Expense</t>
        </is>
      </c>
      <c r="C15" s="26">
        <f>'Financial Numbers From AR'!C8</f>
        <v/>
      </c>
      <c r="D15" s="26">
        <f>'Financial Numbers From AR'!D8</f>
        <v/>
      </c>
      <c r="E15" s="26">
        <f>'Financial Numbers From AR'!E8</f>
        <v/>
      </c>
      <c r="F15" s="26">
        <f>'Financial Numbers From AR'!F8</f>
        <v/>
      </c>
      <c r="G15" s="26">
        <f>'Financial Numbers From AR'!G8</f>
        <v/>
      </c>
      <c r="H15" s="26">
        <f>-'Assumption Table'!H64</f>
        <v/>
      </c>
      <c r="I15" s="26">
        <f>-'Assumption Table'!I64</f>
        <v/>
      </c>
      <c r="J15" s="26">
        <f>-'Assumption Table'!J64</f>
        <v/>
      </c>
      <c r="K15" s="26">
        <f>-'Assumption Table'!K64</f>
        <v/>
      </c>
      <c r="L15" s="26">
        <f>-'Assumption Table'!L64</f>
        <v/>
      </c>
      <c r="M15" s="26">
        <f>-'Assumption Table'!M64</f>
        <v/>
      </c>
      <c r="N15" s="26">
        <f>-'Assumption Table'!N64</f>
        <v/>
      </c>
      <c r="O15" s="26">
        <f>-'Assumption Table'!O64</f>
        <v/>
      </c>
      <c r="P15" s="26">
        <f>-'Assumption Table'!P64</f>
        <v/>
      </c>
      <c r="Q15" s="26">
        <f>-'Assumption Table'!Q64</f>
        <v/>
      </c>
      <c r="R15" s="26">
        <f>-'Assumption Table'!R64</f>
        <v/>
      </c>
      <c r="S15" s="26">
        <f>-'Assumption Table'!S64</f>
        <v/>
      </c>
      <c r="T15" s="26">
        <f>-'Assumption Table'!T64</f>
        <v/>
      </c>
    </row>
    <row r="16" ht="15.5" customHeight="1">
      <c r="A16" s="162" t="n"/>
      <c r="B16" s="162" t="inlineStr">
        <is>
          <t>Net Interest Expense</t>
        </is>
      </c>
      <c r="C16" s="26">
        <f>SUM(C14:C15)</f>
        <v/>
      </c>
      <c r="D16" s="26">
        <f>SUM(D14:D15)</f>
        <v/>
      </c>
      <c r="E16" s="26">
        <f>SUM(E14:E15)</f>
        <v/>
      </c>
      <c r="F16" s="26">
        <f>SUM(F14:F15)</f>
        <v/>
      </c>
      <c r="G16" s="26">
        <f>SUM(G14:G15)</f>
        <v/>
      </c>
      <c r="H16" s="26">
        <f>SUM(H14:H15)</f>
        <v/>
      </c>
      <c r="I16" s="26">
        <f>SUM(I14:I15)</f>
        <v/>
      </c>
      <c r="J16" s="26">
        <f>SUM(J14:J15)</f>
        <v/>
      </c>
      <c r="K16" s="26">
        <f>SUM(K14:K15)</f>
        <v/>
      </c>
      <c r="L16" s="26">
        <f>SUM(L14:L15)</f>
        <v/>
      </c>
      <c r="M16" s="26">
        <f>SUM(M14:M15)</f>
        <v/>
      </c>
      <c r="N16" s="26">
        <f>SUM(N14:N15)</f>
        <v/>
      </c>
      <c r="O16" s="26">
        <f>SUM(O14:O15)</f>
        <v/>
      </c>
      <c r="P16" s="26">
        <f>SUM(P14:P15)</f>
        <v/>
      </c>
      <c r="Q16" s="26">
        <f>SUM(Q14:Q15)</f>
        <v/>
      </c>
      <c r="R16" s="26">
        <f>SUM(R14:R15)</f>
        <v/>
      </c>
      <c r="S16" s="26">
        <f>SUM(S14:S15)</f>
        <v/>
      </c>
      <c r="T16" s="26">
        <f>SUM(T14:T15)</f>
        <v/>
      </c>
    </row>
    <row r="17" ht="15.5" customHeight="1">
      <c r="A17" s="162" t="n"/>
      <c r="B17" s="162" t="inlineStr">
        <is>
          <t>Other Income Expense Net</t>
        </is>
      </c>
      <c r="C17" s="26">
        <f>C18-SUM(C13,C16)</f>
        <v/>
      </c>
      <c r="D17" s="26">
        <f>D18-SUM(D13,D16)</f>
        <v/>
      </c>
      <c r="E17" s="26">
        <f>E18-SUM(E13,E16)</f>
        <v/>
      </c>
      <c r="F17" s="26">
        <f>F18-SUM(F13,F16)</f>
        <v/>
      </c>
      <c r="G17" s="26">
        <f>G18-SUM(G13,G16)</f>
        <v/>
      </c>
      <c r="H17" s="26">
        <f>H6*'Assumption Table'!H12</f>
        <v/>
      </c>
      <c r="I17" s="26">
        <f>I6*'Assumption Table'!I12</f>
        <v/>
      </c>
      <c r="J17" s="26">
        <f>J6*'Assumption Table'!J12</f>
        <v/>
      </c>
      <c r="K17" s="26">
        <f>K6*'Assumption Table'!K12</f>
        <v/>
      </c>
      <c r="L17" s="26">
        <f>L6*'Assumption Table'!L12</f>
        <v/>
      </c>
      <c r="M17" s="26">
        <f>M6*'Assumption Table'!M12</f>
        <v/>
      </c>
      <c r="N17" s="26">
        <f>N6*'Assumption Table'!N12</f>
        <v/>
      </c>
      <c r="O17" s="26">
        <f>O6*'Assumption Table'!O12</f>
        <v/>
      </c>
      <c r="P17" s="26">
        <f>P6*'Assumption Table'!P12</f>
        <v/>
      </c>
      <c r="Q17" s="26">
        <f>Q6*'Assumption Table'!Q12</f>
        <v/>
      </c>
      <c r="R17" s="26">
        <f>R6*'Assumption Table'!R12</f>
        <v/>
      </c>
      <c r="S17" s="26">
        <f>S6*'Assumption Table'!S12</f>
        <v/>
      </c>
      <c r="T17" s="26">
        <f>T6*'Assumption Table'!T12</f>
        <v/>
      </c>
    </row>
    <row r="18" ht="15.5" customHeight="1">
      <c r="A18" s="162" t="n"/>
      <c r="B18" s="163" t="inlineStr">
        <is>
          <t>Earnings Before Tax</t>
        </is>
      </c>
      <c r="C18" s="26">
        <f>'Financial Numbers From AR'!C9</f>
        <v/>
      </c>
      <c r="D18" s="26">
        <f>'Financial Numbers From AR'!D9</f>
        <v/>
      </c>
      <c r="E18" s="26">
        <f>'Financial Numbers From AR'!E9</f>
        <v/>
      </c>
      <c r="F18" s="26">
        <f>'Financial Numbers From AR'!F9</f>
        <v/>
      </c>
      <c r="G18" s="26">
        <f>'Financial Numbers From AR'!G9</f>
        <v/>
      </c>
      <c r="H18" s="26">
        <f>SUM(H13,H16,H17)</f>
        <v/>
      </c>
      <c r="I18" s="26">
        <f>SUM(I13,I16,I17)</f>
        <v/>
      </c>
      <c r="J18" s="26">
        <f>SUM(J13,J16,J17)</f>
        <v/>
      </c>
      <c r="K18" s="26">
        <f>SUM(K13,K16,K17)</f>
        <v/>
      </c>
      <c r="L18" s="26">
        <f>SUM(L13,L16,L17)</f>
        <v/>
      </c>
      <c r="M18" s="26">
        <f>SUM(M13,M16,M17)</f>
        <v/>
      </c>
      <c r="N18" s="26">
        <f>SUM(N13,N16,N17)</f>
        <v/>
      </c>
      <c r="O18" s="26">
        <f>SUM(O13,O16,O17)</f>
        <v/>
      </c>
      <c r="P18" s="26">
        <f>SUM(P13,P16,P17)</f>
        <v/>
      </c>
      <c r="Q18" s="26">
        <f>SUM(Q13,Q16,Q17)</f>
        <v/>
      </c>
      <c r="R18" s="26">
        <f>SUM(R13,R16,R17)</f>
        <v/>
      </c>
      <c r="S18" s="26">
        <f>SUM(S13,S16,S17)</f>
        <v/>
      </c>
      <c r="T18" s="26">
        <f>SUM(T13,T16,T17)</f>
        <v/>
      </c>
    </row>
    <row r="19" ht="15.5" customHeight="1">
      <c r="A19" s="162" t="n"/>
      <c r="B19" s="162" t="inlineStr">
        <is>
          <t>Tax Provision</t>
        </is>
      </c>
      <c r="C19" s="26">
        <f>C20-C18</f>
        <v/>
      </c>
      <c r="D19" s="26">
        <f>D20-D18</f>
        <v/>
      </c>
      <c r="E19" s="26">
        <f>E20-E18</f>
        <v/>
      </c>
      <c r="F19" s="26">
        <f>F20-F18</f>
        <v/>
      </c>
      <c r="G19" s="26">
        <f>G20-G18</f>
        <v/>
      </c>
      <c r="H19" s="26">
        <f>-H18*'Assumption Table'!H13</f>
        <v/>
      </c>
      <c r="I19" s="26">
        <f>-I18*'Assumption Table'!I13</f>
        <v/>
      </c>
      <c r="J19" s="26">
        <f>-J18*'Assumption Table'!J13</f>
        <v/>
      </c>
      <c r="K19" s="26">
        <f>-K18*'Assumption Table'!K13</f>
        <v/>
      </c>
      <c r="L19" s="26">
        <f>-L18*'Assumption Table'!L13</f>
        <v/>
      </c>
      <c r="M19" s="26">
        <f>-M18*'Assumption Table'!M13</f>
        <v/>
      </c>
      <c r="N19" s="26">
        <f>-N18*'Assumption Table'!N13</f>
        <v/>
      </c>
      <c r="O19" s="26">
        <f>-O18*'Assumption Table'!O13</f>
        <v/>
      </c>
      <c r="P19" s="26">
        <f>-P18*'Assumption Table'!P13</f>
        <v/>
      </c>
      <c r="Q19" s="26">
        <f>-Q18*'Assumption Table'!Q13</f>
        <v/>
      </c>
      <c r="R19" s="26">
        <f>-R18*'Assumption Table'!R13</f>
        <v/>
      </c>
      <c r="S19" s="26">
        <f>-S18*'Assumption Table'!S13</f>
        <v/>
      </c>
      <c r="T19" s="26">
        <f>-T18*'Assumption Table'!T13</f>
        <v/>
      </c>
    </row>
    <row r="20" ht="15.5" customHeight="1">
      <c r="A20" s="162" t="n"/>
      <c r="B20" s="163" t="inlineStr">
        <is>
          <t>Net Income</t>
        </is>
      </c>
      <c r="C20" s="26">
        <f>'Financial Numbers From AR'!C10</f>
        <v/>
      </c>
      <c r="D20" s="26">
        <f>'Financial Numbers From AR'!D10</f>
        <v/>
      </c>
      <c r="E20" s="26">
        <f>'Financial Numbers From AR'!E10</f>
        <v/>
      </c>
      <c r="F20" s="26">
        <f>'Financial Numbers From AR'!F10</f>
        <v/>
      </c>
      <c r="G20" s="26">
        <f>'Financial Numbers From AR'!G10</f>
        <v/>
      </c>
      <c r="H20" s="26">
        <f>SUM(H18:H19)</f>
        <v/>
      </c>
      <c r="I20" s="26">
        <f>SUM(I18:I19)</f>
        <v/>
      </c>
      <c r="J20" s="26">
        <f>SUM(J18:J19)</f>
        <v/>
      </c>
      <c r="K20" s="26">
        <f>SUM(K18:K19)</f>
        <v/>
      </c>
      <c r="L20" s="26">
        <f>SUM(L18:L19)</f>
        <v/>
      </c>
      <c r="M20" s="26">
        <f>SUM(M18:M19)</f>
        <v/>
      </c>
      <c r="N20" s="26">
        <f>SUM(N18:N19)</f>
        <v/>
      </c>
      <c r="O20" s="26">
        <f>SUM(O18:O19)</f>
        <v/>
      </c>
      <c r="P20" s="26">
        <f>SUM(P18:P19)</f>
        <v/>
      </c>
      <c r="Q20" s="26">
        <f>SUM(Q18:Q19)</f>
        <v/>
      </c>
      <c r="R20" s="26">
        <f>SUM(R18:R19)</f>
        <v/>
      </c>
      <c r="S20" s="26">
        <f>SUM(S18:S19)</f>
        <v/>
      </c>
      <c r="T20" s="26">
        <f>SUM(T18:T19)</f>
        <v/>
      </c>
    </row>
    <row r="21" ht="17.5" customHeight="1">
      <c r="B21" s="219" t="n"/>
      <c r="C21" s="219" t="n"/>
      <c r="D21" s="219" t="n"/>
      <c r="E21" s="219" t="n"/>
      <c r="F21" s="219" t="n"/>
      <c r="G21" s="219" t="n"/>
      <c r="H21" s="219" t="n"/>
      <c r="I21" s="219" t="n"/>
      <c r="J21" s="219" t="n"/>
      <c r="K21" s="219" t="n"/>
      <c r="L21" s="219" t="n"/>
      <c r="M21" s="219" t="n"/>
      <c r="N21" s="219" t="n"/>
      <c r="O21" s="219" t="n"/>
      <c r="P21" s="219" t="n"/>
      <c r="Q21" s="219" t="n"/>
      <c r="R21" s="219" t="n"/>
      <c r="S21" s="219" t="n"/>
      <c r="T21" s="219" t="n"/>
    </row>
    <row r="22" ht="17.5" customHeight="1">
      <c r="B22" s="219" t="n"/>
      <c r="C22" s="219" t="n"/>
      <c r="D22" s="219" t="n"/>
      <c r="E22" s="219" t="n"/>
      <c r="F22" s="219" t="n"/>
      <c r="G22" s="219" t="n"/>
      <c r="H22" s="219" t="n"/>
      <c r="I22" s="219" t="n"/>
      <c r="J22" s="219" t="n"/>
      <c r="K22" s="219" t="n"/>
      <c r="L22" s="219" t="n"/>
      <c r="M22" s="219" t="n"/>
      <c r="N22" s="219" t="n"/>
      <c r="O22" s="219" t="n"/>
      <c r="P22" s="219" t="n"/>
      <c r="Q22" s="219" t="n"/>
      <c r="R22" s="219" t="n"/>
      <c r="S22" s="219" t="n"/>
      <c r="T22" s="219" t="n"/>
    </row>
    <row r="23" ht="17.5" customHeight="1">
      <c r="A23" s="179" t="inlineStr">
        <is>
          <t>Balance Sheet</t>
        </is>
      </c>
      <c r="B23" s="175" t="n"/>
      <c r="C23" s="175" t="n"/>
      <c r="D23" s="175" t="n"/>
      <c r="E23" s="175" t="n"/>
      <c r="F23" s="175" t="n"/>
      <c r="G23" s="175" t="n"/>
      <c r="H23" s="175" t="n"/>
      <c r="I23" s="175" t="n"/>
      <c r="J23" s="175" t="n"/>
      <c r="K23" s="175" t="n"/>
      <c r="L23" s="175" t="n"/>
      <c r="M23" s="175" t="n"/>
      <c r="N23" s="175" t="n"/>
      <c r="O23" s="175" t="n"/>
      <c r="P23" s="175" t="n"/>
      <c r="Q23" s="175" t="n"/>
      <c r="R23" s="175" t="n"/>
      <c r="S23" s="175" t="n"/>
      <c r="T23" s="175" t="n"/>
    </row>
    <row r="24" ht="17.5" customHeight="1">
      <c r="A24" s="2" t="inlineStr">
        <is>
          <t>unit</t>
        </is>
      </c>
      <c r="B24" s="167">
        <f>Cover!F7</f>
        <v/>
      </c>
      <c r="C24" s="219" t="n"/>
      <c r="D24" s="219" t="n"/>
      <c r="E24" s="219" t="n"/>
      <c r="F24" s="219" t="n"/>
      <c r="G24" s="219" t="n"/>
      <c r="H24" s="219" t="n"/>
      <c r="I24" s="219" t="n"/>
      <c r="J24" s="219" t="n"/>
      <c r="K24" s="219" t="n"/>
      <c r="L24" s="219" t="n"/>
      <c r="M24" s="219" t="n"/>
      <c r="N24" s="219" t="n"/>
      <c r="O24" s="219" t="n"/>
      <c r="P24" s="219" t="n"/>
      <c r="Q24" s="219" t="n"/>
      <c r="R24" s="219" t="n"/>
      <c r="S24" s="219" t="n"/>
      <c r="T24" s="219" t="n"/>
    </row>
    <row r="25">
      <c r="A25" s="176" t="n"/>
      <c r="B25" s="177" t="n"/>
      <c r="C25" s="177" t="n"/>
      <c r="D25" s="177" t="n"/>
      <c r="E25" s="177" t="n"/>
      <c r="F25" s="177" t="n"/>
      <c r="G25" s="177" t="n"/>
      <c r="H25" s="177" t="n"/>
      <c r="I25" s="177" t="n"/>
      <c r="J25" s="177" t="n"/>
      <c r="K25" s="177" t="n"/>
      <c r="L25" s="177" t="n"/>
      <c r="M25" s="177" t="n"/>
      <c r="N25" s="177" t="n"/>
      <c r="O25" s="177" t="n"/>
      <c r="P25" s="177" t="n"/>
      <c r="Q25" s="177" t="n"/>
      <c r="R25" s="177" t="n"/>
      <c r="S25" s="177" t="n"/>
      <c r="T25" s="177" t="n"/>
    </row>
    <row r="26">
      <c r="A26" s="164" t="inlineStr">
        <is>
          <t>Current Asset</t>
        </is>
      </c>
      <c r="B26" s="162" t="n"/>
      <c r="C26" s="164" t="n"/>
      <c r="D26" s="164" t="n"/>
      <c r="E26" s="164" t="n"/>
      <c r="F26" s="164" t="n"/>
      <c r="G26" s="164" t="n"/>
      <c r="H26" s="164" t="n"/>
      <c r="I26" s="164" t="n"/>
      <c r="J26" s="164" t="n"/>
      <c r="K26" s="164" t="n"/>
      <c r="L26" s="164" t="n"/>
      <c r="M26" s="164" t="n"/>
      <c r="N26" s="164" t="n"/>
      <c r="O26" s="164" t="n"/>
      <c r="P26" s="164" t="n"/>
      <c r="Q26" s="164" t="n"/>
      <c r="R26" s="164" t="n"/>
      <c r="S26" s="164" t="n"/>
      <c r="T26" s="164" t="n"/>
    </row>
    <row r="27">
      <c r="A27" s="162" t="n"/>
      <c r="B27" s="162" t="inlineStr">
        <is>
          <t>Cash and Cash Equiviliants</t>
        </is>
      </c>
      <c r="C27" s="162">
        <f>'Financial Numbers From AR'!C15</f>
        <v/>
      </c>
      <c r="D27" s="162">
        <f>'Financial Numbers From AR'!D15</f>
        <v/>
      </c>
      <c r="E27" s="162">
        <f>'Financial Numbers From AR'!E15</f>
        <v/>
      </c>
      <c r="F27" s="162">
        <f>'Financial Numbers From AR'!F15</f>
        <v/>
      </c>
      <c r="G27" s="162">
        <f>'Financial Numbers From AR'!G15</f>
        <v/>
      </c>
      <c r="H27" s="162">
        <f>H94</f>
        <v/>
      </c>
      <c r="I27" s="162">
        <f>I94</f>
        <v/>
      </c>
      <c r="J27" s="162">
        <f>J94</f>
        <v/>
      </c>
      <c r="K27" s="162">
        <f>K94</f>
        <v/>
      </c>
      <c r="L27" s="162">
        <f>L94</f>
        <v/>
      </c>
      <c r="M27" s="162">
        <f>M94</f>
        <v/>
      </c>
      <c r="N27" s="162">
        <f>N94</f>
        <v/>
      </c>
      <c r="O27" s="162">
        <f>O94</f>
        <v/>
      </c>
      <c r="P27" s="162">
        <f>P94</f>
        <v/>
      </c>
      <c r="Q27" s="162">
        <f>Q94</f>
        <v/>
      </c>
      <c r="R27" s="162">
        <f>R94</f>
        <v/>
      </c>
      <c r="S27" s="162">
        <f>S94</f>
        <v/>
      </c>
      <c r="T27" s="162">
        <f>T94</f>
        <v/>
      </c>
      <c r="U27" s="220" t="n"/>
    </row>
    <row r="28">
      <c r="A28" s="162" t="n"/>
      <c r="B28" s="162" t="inlineStr">
        <is>
          <t>Accounts Receivable</t>
        </is>
      </c>
      <c r="C28" s="162">
        <f>'Financial Numbers From AR'!C16</f>
        <v/>
      </c>
      <c r="D28" s="162">
        <f>'Financial Numbers From AR'!D16</f>
        <v/>
      </c>
      <c r="E28" s="162">
        <f>'Financial Numbers From AR'!E16</f>
        <v/>
      </c>
      <c r="F28" s="162">
        <f>'Financial Numbers From AR'!F16</f>
        <v/>
      </c>
      <c r="G28" s="162">
        <f>'Financial Numbers From AR'!G16</f>
        <v/>
      </c>
      <c r="H28" s="162">
        <f>'FA &amp; Operating Model'!H6/'Assumption Table'!H29</f>
        <v/>
      </c>
      <c r="I28" s="162">
        <f>'FA &amp; Operating Model'!I6/'Assumption Table'!I29</f>
        <v/>
      </c>
      <c r="J28" s="162">
        <f>'FA &amp; Operating Model'!J6/'Assumption Table'!J29</f>
        <v/>
      </c>
      <c r="K28" s="162">
        <f>'FA &amp; Operating Model'!K6/'Assumption Table'!K29</f>
        <v/>
      </c>
      <c r="L28" s="162">
        <f>'FA &amp; Operating Model'!L6/'Assumption Table'!L29</f>
        <v/>
      </c>
      <c r="M28" s="162">
        <f>'FA &amp; Operating Model'!M6/'Assumption Table'!M29</f>
        <v/>
      </c>
      <c r="N28" s="162">
        <f>'FA &amp; Operating Model'!N6/'Assumption Table'!N29</f>
        <v/>
      </c>
      <c r="O28" s="162">
        <f>'FA &amp; Operating Model'!O6/'Assumption Table'!O29</f>
        <v/>
      </c>
      <c r="P28" s="162">
        <f>'FA &amp; Operating Model'!P6/'Assumption Table'!P29</f>
        <v/>
      </c>
      <c r="Q28" s="162">
        <f>'FA &amp; Operating Model'!Q6/'Assumption Table'!Q29</f>
        <v/>
      </c>
      <c r="R28" s="162">
        <f>'FA &amp; Operating Model'!R6/'Assumption Table'!R29</f>
        <v/>
      </c>
      <c r="S28" s="162">
        <f>'FA &amp; Operating Model'!S6/'Assumption Table'!S29</f>
        <v/>
      </c>
      <c r="T28" s="162">
        <f>'FA &amp; Operating Model'!T6/'Assumption Table'!T29</f>
        <v/>
      </c>
      <c r="U28" s="220" t="n"/>
    </row>
    <row r="29">
      <c r="A29" s="162" t="n"/>
      <c r="B29" s="162" t="inlineStr">
        <is>
          <t>Inventory</t>
        </is>
      </c>
      <c r="C29" s="162">
        <f>'Financial Numbers From AR'!C17</f>
        <v/>
      </c>
      <c r="D29" s="162">
        <f>'Financial Numbers From AR'!D17</f>
        <v/>
      </c>
      <c r="E29" s="162">
        <f>'Financial Numbers From AR'!E17</f>
        <v/>
      </c>
      <c r="F29" s="162">
        <f>'Financial Numbers From AR'!F17</f>
        <v/>
      </c>
      <c r="G29" s="162">
        <f>'Financial Numbers From AR'!G17</f>
        <v/>
      </c>
      <c r="H29" s="162">
        <f>H7/'Assumption Table'!H28</f>
        <v/>
      </c>
      <c r="I29" s="162">
        <f>I7/'Assumption Table'!I28</f>
        <v/>
      </c>
      <c r="J29" s="162">
        <f>J7/'Assumption Table'!J28</f>
        <v/>
      </c>
      <c r="K29" s="162">
        <f>K7/'Assumption Table'!K28</f>
        <v/>
      </c>
      <c r="L29" s="162">
        <f>L7/'Assumption Table'!L28</f>
        <v/>
      </c>
      <c r="M29" s="162">
        <f>M7/'Assumption Table'!M28</f>
        <v/>
      </c>
      <c r="N29" s="162">
        <f>N7/'Assumption Table'!N28</f>
        <v/>
      </c>
      <c r="O29" s="162">
        <f>O7/'Assumption Table'!O28</f>
        <v/>
      </c>
      <c r="P29" s="162">
        <f>P7/'Assumption Table'!P28</f>
        <v/>
      </c>
      <c r="Q29" s="162">
        <f>Q7/'Assumption Table'!Q28</f>
        <v/>
      </c>
      <c r="R29" s="162">
        <f>R7/'Assumption Table'!R28</f>
        <v/>
      </c>
      <c r="S29" s="162">
        <f>S7/'Assumption Table'!S28</f>
        <v/>
      </c>
      <c r="T29" s="162">
        <f>T7/'Assumption Table'!T28</f>
        <v/>
      </c>
      <c r="U29" s="220" t="n"/>
    </row>
    <row r="30">
      <c r="A30" s="162" t="n"/>
      <c r="B30" s="162" t="inlineStr">
        <is>
          <t>Prepaid Expense</t>
        </is>
      </c>
      <c r="C30" s="162">
        <f>'Financial Numbers From AR'!C18</f>
        <v/>
      </c>
      <c r="D30" s="162">
        <f>'Financial Numbers From AR'!D18</f>
        <v/>
      </c>
      <c r="E30" s="162">
        <f>'Financial Numbers From AR'!E18</f>
        <v/>
      </c>
      <c r="F30" s="162">
        <f>'Financial Numbers From AR'!F18</f>
        <v/>
      </c>
      <c r="G30" s="162">
        <f>'Financial Numbers From AR'!G18</f>
        <v/>
      </c>
      <c r="H30" s="162">
        <f>'FA &amp; Operating Model'!H7/'Assumption Table'!H30</f>
        <v/>
      </c>
      <c r="I30" s="162">
        <f>'FA &amp; Operating Model'!I7/'Assumption Table'!I30</f>
        <v/>
      </c>
      <c r="J30" s="162">
        <f>'FA &amp; Operating Model'!J7/'Assumption Table'!J30</f>
        <v/>
      </c>
      <c r="K30" s="162">
        <f>'FA &amp; Operating Model'!K7/'Assumption Table'!K30</f>
        <v/>
      </c>
      <c r="L30" s="162">
        <f>'FA &amp; Operating Model'!L7/'Assumption Table'!L30</f>
        <v/>
      </c>
      <c r="M30" s="162">
        <f>'FA &amp; Operating Model'!M7/'Assumption Table'!M30</f>
        <v/>
      </c>
      <c r="N30" s="162">
        <f>'FA &amp; Operating Model'!N7/'Assumption Table'!N30</f>
        <v/>
      </c>
      <c r="O30" s="162">
        <f>'FA &amp; Operating Model'!O7/'Assumption Table'!O30</f>
        <v/>
      </c>
      <c r="P30" s="162">
        <f>'FA &amp; Operating Model'!P7/'Assumption Table'!P30</f>
        <v/>
      </c>
      <c r="Q30" s="162">
        <f>'FA &amp; Operating Model'!Q7/'Assumption Table'!Q30</f>
        <v/>
      </c>
      <c r="R30" s="162">
        <f>'FA &amp; Operating Model'!R7/'Assumption Table'!R30</f>
        <v/>
      </c>
      <c r="S30" s="162">
        <f>'FA &amp; Operating Model'!S7/'Assumption Table'!S30</f>
        <v/>
      </c>
      <c r="T30" s="162">
        <f>'FA &amp; Operating Model'!T7/'Assumption Table'!T30</f>
        <v/>
      </c>
      <c r="U30" s="220" t="n"/>
    </row>
    <row r="31">
      <c r="A31" s="164" t="n"/>
      <c r="B31" s="167" t="inlineStr">
        <is>
          <t>Other Current Assets</t>
        </is>
      </c>
      <c r="C31" s="162">
        <f>C32-SUM(C27:C30)</f>
        <v/>
      </c>
      <c r="D31" s="162">
        <f>D32-SUM(D27:D30)</f>
        <v/>
      </c>
      <c r="E31" s="162">
        <f>E32-SUM(E27:E30)</f>
        <v/>
      </c>
      <c r="F31" s="162">
        <f>F32-SUM(F27:F30)</f>
        <v/>
      </c>
      <c r="G31" s="162">
        <f>G32-SUM(G27:G30)</f>
        <v/>
      </c>
      <c r="H31" s="162">
        <f>'Assumption Table'!H16</f>
        <v/>
      </c>
      <c r="I31" s="162">
        <f>'Assumption Table'!I16</f>
        <v/>
      </c>
      <c r="J31" s="162">
        <f>'Assumption Table'!J16</f>
        <v/>
      </c>
      <c r="K31" s="162">
        <f>'Assumption Table'!K16</f>
        <v/>
      </c>
      <c r="L31" s="162">
        <f>'Assumption Table'!L16</f>
        <v/>
      </c>
      <c r="M31" s="162">
        <f>'Assumption Table'!M16</f>
        <v/>
      </c>
      <c r="N31" s="162">
        <f>'Assumption Table'!N16</f>
        <v/>
      </c>
      <c r="O31" s="162">
        <f>'Assumption Table'!O16</f>
        <v/>
      </c>
      <c r="P31" s="162">
        <f>'Assumption Table'!P16</f>
        <v/>
      </c>
      <c r="Q31" s="162">
        <f>'Assumption Table'!Q16</f>
        <v/>
      </c>
      <c r="R31" s="162">
        <f>'Assumption Table'!R16</f>
        <v/>
      </c>
      <c r="S31" s="162">
        <f>'Assumption Table'!S16</f>
        <v/>
      </c>
      <c r="T31" s="162">
        <f>'Assumption Table'!T16</f>
        <v/>
      </c>
      <c r="U31" s="220" t="n"/>
    </row>
    <row r="32" customFormat="1" s="88">
      <c r="A32" s="164" t="inlineStr">
        <is>
          <t xml:space="preserve"> Total current assets</t>
        </is>
      </c>
      <c r="B32" s="165" t="n"/>
      <c r="C32" s="164">
        <f>'Financial Numbers From AR'!C19</f>
        <v/>
      </c>
      <c r="D32" s="164">
        <f>'Financial Numbers From AR'!D19</f>
        <v/>
      </c>
      <c r="E32" s="164">
        <f>'Financial Numbers From AR'!E19</f>
        <v/>
      </c>
      <c r="F32" s="164">
        <f>'Financial Numbers From AR'!F19</f>
        <v/>
      </c>
      <c r="G32" s="164">
        <f>'Financial Numbers From AR'!G19</f>
        <v/>
      </c>
      <c r="H32" s="164">
        <f>SUM(H27:H31)</f>
        <v/>
      </c>
      <c r="I32" s="164">
        <f>SUM(I27:I31)</f>
        <v/>
      </c>
      <c r="J32" s="164">
        <f>SUM(J27:J31)</f>
        <v/>
      </c>
      <c r="K32" s="164">
        <f>SUM(K27:K31)</f>
        <v/>
      </c>
      <c r="L32" s="164">
        <f>SUM(L27:L31)</f>
        <v/>
      </c>
      <c r="M32" s="164">
        <f>SUM(M27:M31)</f>
        <v/>
      </c>
      <c r="N32" s="164">
        <f>SUM(N27:N31)</f>
        <v/>
      </c>
      <c r="O32" s="164">
        <f>SUM(O27:O31)</f>
        <v/>
      </c>
      <c r="P32" s="164">
        <f>SUM(P27:P31)</f>
        <v/>
      </c>
      <c r="Q32" s="164">
        <f>SUM(Q27:Q31)</f>
        <v/>
      </c>
      <c r="R32" s="164">
        <f>SUM(R27:R31)</f>
        <v/>
      </c>
      <c r="S32" s="164">
        <f>SUM(S27:S31)</f>
        <v/>
      </c>
      <c r="T32" s="164">
        <f>SUM(T27:T31)</f>
        <v/>
      </c>
      <c r="U32" s="220" t="n"/>
    </row>
    <row r="33">
      <c r="A33" s="164" t="n"/>
      <c r="B33" s="164" t="n"/>
      <c r="C33" s="162" t="n"/>
      <c r="D33" s="162" t="n"/>
      <c r="E33" s="162" t="n"/>
      <c r="F33" s="162" t="n"/>
      <c r="G33" s="162" t="n"/>
      <c r="H33" s="162" t="n"/>
      <c r="I33" s="162" t="n"/>
      <c r="J33" s="162" t="n"/>
      <c r="K33" s="162" t="n"/>
      <c r="L33" s="162" t="n"/>
      <c r="M33" s="162" t="n"/>
      <c r="N33" s="162" t="n"/>
      <c r="O33" s="162" t="n"/>
      <c r="P33" s="162" t="n"/>
      <c r="Q33" s="162" t="n"/>
      <c r="R33" s="162" t="n"/>
      <c r="S33" s="162" t="n"/>
      <c r="T33" s="162" t="n"/>
      <c r="U33" s="220" t="n"/>
    </row>
    <row r="34">
      <c r="A34" s="164" t="inlineStr">
        <is>
          <t>Non-current Asset</t>
        </is>
      </c>
      <c r="B34" s="162" t="n"/>
      <c r="C34" s="162" t="n"/>
      <c r="D34" s="162" t="n"/>
      <c r="E34" s="162" t="n"/>
      <c r="F34" s="162" t="n"/>
      <c r="G34" s="162" t="n"/>
      <c r="H34" s="162" t="n"/>
      <c r="I34" s="162" t="n"/>
      <c r="J34" s="162" t="n"/>
      <c r="K34" s="162" t="n"/>
      <c r="L34" s="162" t="n"/>
      <c r="M34" s="162" t="n"/>
      <c r="N34" s="162" t="n"/>
      <c r="O34" s="162" t="n"/>
      <c r="P34" s="162" t="n"/>
      <c r="Q34" s="162" t="n"/>
      <c r="R34" s="162" t="n"/>
      <c r="S34" s="162" t="n"/>
      <c r="T34" s="162" t="n"/>
      <c r="U34" s="220" t="n"/>
    </row>
    <row r="35">
      <c r="A35" s="162" t="n"/>
      <c r="B35" s="221" t="inlineStr">
        <is>
          <t>Net Property, Plant &amp; Equipment</t>
        </is>
      </c>
      <c r="C35" s="162">
        <f>'Financial Numbers From AR'!C22</f>
        <v/>
      </c>
      <c r="D35" s="162">
        <f>'Financial Numbers From AR'!D22</f>
        <v/>
      </c>
      <c r="E35" s="162">
        <f>'Financial Numbers From AR'!E22</f>
        <v/>
      </c>
      <c r="F35" s="162">
        <f>'Financial Numbers From AR'!F22</f>
        <v/>
      </c>
      <c r="G35" s="162">
        <f>'Financial Numbers From AR'!G22</f>
        <v/>
      </c>
      <c r="H35" s="162">
        <f>'Assumption Table'!H73</f>
        <v/>
      </c>
      <c r="I35" s="162">
        <f>'Assumption Table'!I73</f>
        <v/>
      </c>
      <c r="J35" s="162">
        <f>'Assumption Table'!J73</f>
        <v/>
      </c>
      <c r="K35" s="162">
        <f>'Assumption Table'!K73</f>
        <v/>
      </c>
      <c r="L35" s="162">
        <f>'Assumption Table'!L73</f>
        <v/>
      </c>
      <c r="M35" s="162">
        <f>'Assumption Table'!M73</f>
        <v/>
      </c>
      <c r="N35" s="162">
        <f>'Assumption Table'!N73</f>
        <v/>
      </c>
      <c r="O35" s="162">
        <f>'Assumption Table'!O73</f>
        <v/>
      </c>
      <c r="P35" s="162">
        <f>'Assumption Table'!P73</f>
        <v/>
      </c>
      <c r="Q35" s="162">
        <f>'Assumption Table'!Q73</f>
        <v/>
      </c>
      <c r="R35" s="162">
        <f>'Assumption Table'!R73</f>
        <v/>
      </c>
      <c r="S35" s="162">
        <f>'Assumption Table'!S73</f>
        <v/>
      </c>
      <c r="T35" s="162">
        <f>'Assumption Table'!T73</f>
        <v/>
      </c>
      <c r="U35" s="220" t="n"/>
    </row>
    <row r="36">
      <c r="A36" s="162" t="n"/>
      <c r="B36" s="162" t="inlineStr">
        <is>
          <t>Goodwill</t>
        </is>
      </c>
      <c r="C36" s="162">
        <f>'Financial Numbers From AR'!C23</f>
        <v/>
      </c>
      <c r="D36" s="162">
        <f>'Financial Numbers From AR'!D23</f>
        <v/>
      </c>
      <c r="E36" s="162">
        <f>'Financial Numbers From AR'!E23</f>
        <v/>
      </c>
      <c r="F36" s="162">
        <f>'Financial Numbers From AR'!F23</f>
        <v/>
      </c>
      <c r="G36" s="162">
        <f>'Financial Numbers From AR'!G23</f>
        <v/>
      </c>
      <c r="H36" s="162">
        <f>'Assumption Table'!G17</f>
        <v/>
      </c>
      <c r="I36" s="162">
        <f>'Assumption Table'!H17</f>
        <v/>
      </c>
      <c r="J36" s="162">
        <f>'Assumption Table'!I17</f>
        <v/>
      </c>
      <c r="K36" s="162">
        <f>'Assumption Table'!J17</f>
        <v/>
      </c>
      <c r="L36" s="162">
        <f>'Assumption Table'!K17</f>
        <v/>
      </c>
      <c r="M36" s="162">
        <f>'Assumption Table'!L17</f>
        <v/>
      </c>
      <c r="N36" s="162">
        <f>'Assumption Table'!M17</f>
        <v/>
      </c>
      <c r="O36" s="162">
        <f>'Assumption Table'!N17</f>
        <v/>
      </c>
      <c r="P36" s="162">
        <f>'Assumption Table'!O17</f>
        <v/>
      </c>
      <c r="Q36" s="162">
        <f>'Assumption Table'!P17</f>
        <v/>
      </c>
      <c r="R36" s="162">
        <f>'Assumption Table'!Q17</f>
        <v/>
      </c>
      <c r="S36" s="162">
        <f>'Assumption Table'!R17</f>
        <v/>
      </c>
      <c r="T36" s="162">
        <f>'Assumption Table'!S17</f>
        <v/>
      </c>
      <c r="U36" s="220" t="n"/>
    </row>
    <row r="37">
      <c r="A37" s="164" t="n"/>
      <c r="B37" s="167" t="inlineStr">
        <is>
          <t>Other Intangibles</t>
        </is>
      </c>
      <c r="C37" s="162">
        <f>'Financial Numbers From AR'!C24</f>
        <v/>
      </c>
      <c r="D37" s="162">
        <f>'Financial Numbers From AR'!D24</f>
        <v/>
      </c>
      <c r="E37" s="162">
        <f>'Financial Numbers From AR'!E24</f>
        <v/>
      </c>
      <c r="F37" s="162">
        <f>'Financial Numbers From AR'!F24</f>
        <v/>
      </c>
      <c r="G37" s="162">
        <f>'Financial Numbers From AR'!G24</f>
        <v/>
      </c>
      <c r="H37" s="162">
        <f>'Assumption Table'!H100</f>
        <v/>
      </c>
      <c r="I37" s="162">
        <f>'Assumption Table'!I100</f>
        <v/>
      </c>
      <c r="J37" s="162">
        <f>'Assumption Table'!J100</f>
        <v/>
      </c>
      <c r="K37" s="162">
        <f>'Assumption Table'!K100</f>
        <v/>
      </c>
      <c r="L37" s="162">
        <f>'Assumption Table'!L100</f>
        <v/>
      </c>
      <c r="M37" s="162">
        <f>'Assumption Table'!M100</f>
        <v/>
      </c>
      <c r="N37" s="162">
        <f>'Assumption Table'!N100</f>
        <v/>
      </c>
      <c r="O37" s="162">
        <f>'Assumption Table'!O100</f>
        <v/>
      </c>
      <c r="P37" s="162">
        <f>'Assumption Table'!P100</f>
        <v/>
      </c>
      <c r="Q37" s="162">
        <f>'Assumption Table'!Q100</f>
        <v/>
      </c>
      <c r="R37" s="162">
        <f>'Assumption Table'!R100</f>
        <v/>
      </c>
      <c r="S37" s="162">
        <f>'Assumption Table'!S100</f>
        <v/>
      </c>
      <c r="T37" s="162">
        <f>'Assumption Table'!T100</f>
        <v/>
      </c>
      <c r="U37" s="220" t="n"/>
    </row>
    <row r="38">
      <c r="A38" s="164" t="n"/>
      <c r="B38" s="167" t="inlineStr">
        <is>
          <t>Other Non-current Assets</t>
        </is>
      </c>
      <c r="C38" s="162">
        <f>C39-C35-C36-C37</f>
        <v/>
      </c>
      <c r="D38" s="162">
        <f>D39-D35-D36-D37</f>
        <v/>
      </c>
      <c r="E38" s="162">
        <f>E39-E35-E36-E37</f>
        <v/>
      </c>
      <c r="F38" s="162">
        <f>F39-F35-F36-F37</f>
        <v/>
      </c>
      <c r="G38" s="162">
        <f>G39-G35-G36-G37</f>
        <v/>
      </c>
      <c r="H38" s="162">
        <f>'Assumption Table'!H18</f>
        <v/>
      </c>
      <c r="I38" s="162">
        <f>'Assumption Table'!I18</f>
        <v/>
      </c>
      <c r="J38" s="162">
        <f>'Assumption Table'!J18</f>
        <v/>
      </c>
      <c r="K38" s="162">
        <f>'Assumption Table'!K18</f>
        <v/>
      </c>
      <c r="L38" s="162">
        <f>'Assumption Table'!L18</f>
        <v/>
      </c>
      <c r="M38" s="162">
        <f>'Assumption Table'!M18</f>
        <v/>
      </c>
      <c r="N38" s="162">
        <f>'Assumption Table'!N18</f>
        <v/>
      </c>
      <c r="O38" s="162">
        <f>'Assumption Table'!O18</f>
        <v/>
      </c>
      <c r="P38" s="162">
        <f>'Assumption Table'!P18</f>
        <v/>
      </c>
      <c r="Q38" s="162">
        <f>'Assumption Table'!Q18</f>
        <v/>
      </c>
      <c r="R38" s="162">
        <f>'Assumption Table'!R18</f>
        <v/>
      </c>
      <c r="S38" s="162">
        <f>'Assumption Table'!S18</f>
        <v/>
      </c>
      <c r="T38" s="162">
        <f>'Assumption Table'!T18</f>
        <v/>
      </c>
      <c r="U38" s="220" t="n"/>
    </row>
    <row r="39">
      <c r="A39" s="164" t="inlineStr">
        <is>
          <t>Total non current assets</t>
        </is>
      </c>
      <c r="B39" s="165" t="n"/>
      <c r="C39" s="164">
        <f>'Financial Numbers From AR'!C25</f>
        <v/>
      </c>
      <c r="D39" s="164">
        <f>'Financial Numbers From AR'!D25</f>
        <v/>
      </c>
      <c r="E39" s="164">
        <f>'Financial Numbers From AR'!E25</f>
        <v/>
      </c>
      <c r="F39" s="164">
        <f>'Financial Numbers From AR'!F25</f>
        <v/>
      </c>
      <c r="G39" s="164">
        <f>'Financial Numbers From AR'!G25</f>
        <v/>
      </c>
      <c r="H39" s="164">
        <f>SUM(H35:H38)</f>
        <v/>
      </c>
      <c r="I39" s="164">
        <f>SUM(I35:I38)</f>
        <v/>
      </c>
      <c r="J39" s="164">
        <f>SUM(J35:J38)</f>
        <v/>
      </c>
      <c r="K39" s="164">
        <f>SUM(K35:K38)</f>
        <v/>
      </c>
      <c r="L39" s="164">
        <f>SUM(L35:L38)</f>
        <v/>
      </c>
      <c r="M39" s="164">
        <f>SUM(M35:M38)</f>
        <v/>
      </c>
      <c r="N39" s="164">
        <f>SUM(N35:N38)</f>
        <v/>
      </c>
      <c r="O39" s="164">
        <f>SUM(O35:O38)</f>
        <v/>
      </c>
      <c r="P39" s="164">
        <f>SUM(P35:P38)</f>
        <v/>
      </c>
      <c r="Q39" s="164">
        <f>SUM(Q35:Q38)</f>
        <v/>
      </c>
      <c r="R39" s="164">
        <f>SUM(R35:R38)</f>
        <v/>
      </c>
      <c r="S39" s="164">
        <f>SUM(S35:S38)</f>
        <v/>
      </c>
      <c r="T39" s="164">
        <f>SUM(T35:T38)</f>
        <v/>
      </c>
      <c r="U39" s="220" t="n"/>
    </row>
    <row r="40">
      <c r="A40" s="162" t="n"/>
      <c r="B40" s="162" t="n"/>
      <c r="C40" s="164" t="n"/>
      <c r="D40" s="164" t="n"/>
      <c r="E40" s="164" t="n"/>
      <c r="F40" s="164" t="n"/>
      <c r="G40" s="164" t="n"/>
      <c r="H40" s="164" t="n"/>
      <c r="I40" s="164" t="n"/>
      <c r="J40" s="164" t="n"/>
      <c r="K40" s="164" t="n"/>
      <c r="L40" s="164" t="n"/>
      <c r="M40" s="164" t="n"/>
      <c r="N40" s="164" t="n"/>
      <c r="O40" s="164" t="n"/>
      <c r="P40" s="164" t="n"/>
      <c r="Q40" s="164" t="n"/>
      <c r="R40" s="164" t="n"/>
      <c r="S40" s="164" t="n"/>
      <c r="T40" s="164" t="n"/>
      <c r="U40" s="220" t="n"/>
    </row>
    <row r="41">
      <c r="A41" s="168" t="inlineStr">
        <is>
          <t>TOTAL ASSETS</t>
        </is>
      </c>
      <c r="B41" s="169" t="n"/>
      <c r="C41" s="171">
        <f>'Financial Numbers From AR'!C27</f>
        <v/>
      </c>
      <c r="D41" s="171">
        <f>'Financial Numbers From AR'!D27</f>
        <v/>
      </c>
      <c r="E41" s="171">
        <f>'Financial Numbers From AR'!E27</f>
        <v/>
      </c>
      <c r="F41" s="171">
        <f>'Financial Numbers From AR'!F27</f>
        <v/>
      </c>
      <c r="G41" s="171">
        <f>'Financial Numbers From AR'!G27</f>
        <v/>
      </c>
      <c r="H41" s="169">
        <f>H32+H39</f>
        <v/>
      </c>
      <c r="I41" s="169">
        <f>I32+I39</f>
        <v/>
      </c>
      <c r="J41" s="169">
        <f>J32+J39</f>
        <v/>
      </c>
      <c r="K41" s="169">
        <f>K32+K39</f>
        <v/>
      </c>
      <c r="L41" s="169">
        <f>L32+L39</f>
        <v/>
      </c>
      <c r="M41" s="169">
        <f>M32+M39</f>
        <v/>
      </c>
      <c r="N41" s="169">
        <f>N32+N39</f>
        <v/>
      </c>
      <c r="O41" s="169">
        <f>O32+O39</f>
        <v/>
      </c>
      <c r="P41" s="169">
        <f>P32+P39</f>
        <v/>
      </c>
      <c r="Q41" s="169">
        <f>Q32+Q39</f>
        <v/>
      </c>
      <c r="R41" s="169">
        <f>R32+R39</f>
        <v/>
      </c>
      <c r="S41" s="169">
        <f>S32+S39</f>
        <v/>
      </c>
      <c r="T41" s="169">
        <f>T32+T39</f>
        <v/>
      </c>
      <c r="U41" s="220" t="n"/>
    </row>
    <row r="42">
      <c r="A42" s="164" t="n"/>
      <c r="B42" s="162" t="n"/>
      <c r="D42" s="164" t="n"/>
      <c r="E42" s="164" t="n"/>
      <c r="F42" s="164" t="n"/>
      <c r="G42" s="164" t="n"/>
      <c r="H42" s="164" t="n"/>
      <c r="I42" s="164" t="n"/>
      <c r="J42" s="164" t="n"/>
      <c r="K42" s="164" t="n"/>
      <c r="L42" s="164" t="n"/>
      <c r="M42" s="164" t="n"/>
      <c r="N42" s="164" t="n"/>
      <c r="O42" s="164" t="n"/>
      <c r="P42" s="164" t="n"/>
      <c r="Q42" s="164" t="n"/>
      <c r="R42" s="164" t="n"/>
      <c r="S42" s="164" t="n"/>
      <c r="T42" s="164" t="n"/>
      <c r="U42" s="220" t="n"/>
    </row>
    <row r="43">
      <c r="A43" s="164" t="inlineStr">
        <is>
          <t>Current Liability</t>
        </is>
      </c>
      <c r="B43" s="162" t="n"/>
      <c r="C43" s="162" t="n"/>
      <c r="D43" s="162" t="n"/>
      <c r="E43" s="162" t="n"/>
      <c r="F43" s="162" t="n"/>
      <c r="G43" s="162" t="n"/>
      <c r="H43" s="162" t="n"/>
      <c r="I43" s="162" t="n"/>
      <c r="J43" s="162" t="n"/>
      <c r="K43" s="162" t="n"/>
      <c r="L43" s="162" t="n"/>
      <c r="M43" s="162" t="n"/>
      <c r="N43" s="162" t="n"/>
      <c r="O43" s="162" t="n"/>
      <c r="P43" s="162" t="n"/>
      <c r="Q43" s="162" t="n"/>
      <c r="R43" s="162" t="n"/>
      <c r="S43" s="162" t="n"/>
      <c r="T43" s="162" t="n"/>
      <c r="U43" s="220" t="n"/>
    </row>
    <row r="44">
      <c r="A44" s="164" t="n"/>
      <c r="B44" s="162" t="inlineStr">
        <is>
          <t>Short-term Borrowings</t>
        </is>
      </c>
      <c r="C44" s="162">
        <f>'Financial Numbers From AR'!C30</f>
        <v/>
      </c>
      <c r="D44" s="162">
        <f>'Financial Numbers From AR'!D30</f>
        <v/>
      </c>
      <c r="E44" s="162">
        <f>'Financial Numbers From AR'!E30</f>
        <v/>
      </c>
      <c r="F44" s="162">
        <f>'Financial Numbers From AR'!F30</f>
        <v/>
      </c>
      <c r="G44" s="162">
        <f>'Financial Numbers From AR'!G30</f>
        <v/>
      </c>
      <c r="H44" s="162">
        <f>'Assumption Table'!H19</f>
        <v/>
      </c>
      <c r="I44" s="162">
        <f>'Assumption Table'!I19</f>
        <v/>
      </c>
      <c r="J44" s="162">
        <f>'Assumption Table'!J19</f>
        <v/>
      </c>
      <c r="K44" s="162">
        <f>'Assumption Table'!K19</f>
        <v/>
      </c>
      <c r="L44" s="162">
        <f>'Assumption Table'!L19</f>
        <v/>
      </c>
      <c r="M44" s="162">
        <f>'Assumption Table'!M19</f>
        <v/>
      </c>
      <c r="N44" s="162">
        <f>'Assumption Table'!N19</f>
        <v/>
      </c>
      <c r="O44" s="162">
        <f>'Assumption Table'!O19</f>
        <v/>
      </c>
      <c r="P44" s="162">
        <f>'Assumption Table'!P19</f>
        <v/>
      </c>
      <c r="Q44" s="162">
        <f>'Assumption Table'!Q19</f>
        <v/>
      </c>
      <c r="R44" s="162">
        <f>'Assumption Table'!R19</f>
        <v/>
      </c>
      <c r="S44" s="162">
        <f>'Assumption Table'!S19</f>
        <v/>
      </c>
      <c r="T44" s="162">
        <f>'Assumption Table'!T19</f>
        <v/>
      </c>
      <c r="U44" s="220" t="n"/>
    </row>
    <row r="45">
      <c r="A45" s="162" t="n"/>
      <c r="B45" s="162" t="inlineStr">
        <is>
          <t>Accounts Payable</t>
        </is>
      </c>
      <c r="C45" s="162">
        <f>'Financial Numbers From AR'!C31</f>
        <v/>
      </c>
      <c r="D45" s="162">
        <f>'Financial Numbers From AR'!D31</f>
        <v/>
      </c>
      <c r="E45" s="162">
        <f>'Financial Numbers From AR'!E31</f>
        <v/>
      </c>
      <c r="F45" s="162">
        <f>'Financial Numbers From AR'!F31</f>
        <v/>
      </c>
      <c r="G45" s="162">
        <f>'Financial Numbers From AR'!G31</f>
        <v/>
      </c>
      <c r="H45" s="162">
        <f>H7/'Assumption Table'!H31</f>
        <v/>
      </c>
      <c r="I45" s="162">
        <f>I7/'Assumption Table'!I31</f>
        <v/>
      </c>
      <c r="J45" s="162">
        <f>J7/'Assumption Table'!J31</f>
        <v/>
      </c>
      <c r="K45" s="162">
        <f>K7/'Assumption Table'!K31</f>
        <v/>
      </c>
      <c r="L45" s="162">
        <f>L7/'Assumption Table'!L31</f>
        <v/>
      </c>
      <c r="M45" s="162">
        <f>M7/'Assumption Table'!M31</f>
        <v/>
      </c>
      <c r="N45" s="162">
        <f>N7/'Assumption Table'!N31</f>
        <v/>
      </c>
      <c r="O45" s="162">
        <f>O7/'Assumption Table'!O31</f>
        <v/>
      </c>
      <c r="P45" s="162">
        <f>P7/'Assumption Table'!P31</f>
        <v/>
      </c>
      <c r="Q45" s="162">
        <f>Q7/'Assumption Table'!Q31</f>
        <v/>
      </c>
      <c r="R45" s="162">
        <f>R7/'Assumption Table'!R31</f>
        <v/>
      </c>
      <c r="S45" s="162">
        <f>S7/'Assumption Table'!S31</f>
        <v/>
      </c>
      <c r="T45" s="162">
        <f>T7/'Assumption Table'!T31</f>
        <v/>
      </c>
      <c r="U45" s="220" t="n"/>
    </row>
    <row r="46">
      <c r="A46" s="162" t="n"/>
      <c r="B46" s="162" t="inlineStr">
        <is>
          <t>Accured Expense</t>
        </is>
      </c>
      <c r="C46" s="162">
        <f>'Financial Numbers From AR'!C32</f>
        <v/>
      </c>
      <c r="D46" s="162">
        <f>'Financial Numbers From AR'!D32</f>
        <v/>
      </c>
      <c r="E46" s="162">
        <f>'Financial Numbers From AR'!E32</f>
        <v/>
      </c>
      <c r="F46" s="162">
        <f>'Financial Numbers From AR'!F32</f>
        <v/>
      </c>
      <c r="G46" s="162">
        <f>'Financial Numbers From AR'!G32</f>
        <v/>
      </c>
      <c r="H46" s="162">
        <f>H7/'Assumption Table'!H32</f>
        <v/>
      </c>
      <c r="I46" s="162">
        <f>I7/'Assumption Table'!I32</f>
        <v/>
      </c>
      <c r="J46" s="162">
        <f>J7/'Assumption Table'!J32</f>
        <v/>
      </c>
      <c r="K46" s="162">
        <f>K7/'Assumption Table'!K32</f>
        <v/>
      </c>
      <c r="L46" s="162">
        <f>L7/'Assumption Table'!L32</f>
        <v/>
      </c>
      <c r="M46" s="162">
        <f>M7/'Assumption Table'!M32</f>
        <v/>
      </c>
      <c r="N46" s="162">
        <f>N7/'Assumption Table'!N32</f>
        <v/>
      </c>
      <c r="O46" s="162">
        <f>O7/'Assumption Table'!O32</f>
        <v/>
      </c>
      <c r="P46" s="162">
        <f>P7/'Assumption Table'!P32</f>
        <v/>
      </c>
      <c r="Q46" s="162">
        <f>Q7/'Assumption Table'!Q32</f>
        <v/>
      </c>
      <c r="R46" s="162">
        <f>R7/'Assumption Table'!R32</f>
        <v/>
      </c>
      <c r="S46" s="162">
        <f>S7/'Assumption Table'!S32</f>
        <v/>
      </c>
      <c r="T46" s="162">
        <f>T7/'Assumption Table'!T32</f>
        <v/>
      </c>
      <c r="U46" s="220" t="n"/>
    </row>
    <row r="47">
      <c r="A47" s="162" t="n"/>
      <c r="B47" s="162" t="inlineStr">
        <is>
          <t>Other Current Liabilities</t>
        </is>
      </c>
      <c r="C47" s="162">
        <f>C48-C44-C45-C46</f>
        <v/>
      </c>
      <c r="D47" s="162">
        <f>D48-D44-D45-D46</f>
        <v/>
      </c>
      <c r="E47" s="162">
        <f>E48-E44-E45-E46</f>
        <v/>
      </c>
      <c r="F47" s="162">
        <f>F48-F44-F45-F46</f>
        <v/>
      </c>
      <c r="G47" s="162">
        <f>G48-G44-G45-G46</f>
        <v/>
      </c>
      <c r="H47" s="162">
        <f>'Assumption Table'!H20</f>
        <v/>
      </c>
      <c r="I47" s="162">
        <f>'Assumption Table'!I20</f>
        <v/>
      </c>
      <c r="J47" s="162">
        <f>'Assumption Table'!J20</f>
        <v/>
      </c>
      <c r="K47" s="162">
        <f>'Assumption Table'!K20</f>
        <v/>
      </c>
      <c r="L47" s="162">
        <f>'Assumption Table'!L20</f>
        <v/>
      </c>
      <c r="M47" s="162">
        <f>'Assumption Table'!M20</f>
        <v/>
      </c>
      <c r="N47" s="162">
        <f>'Assumption Table'!N20</f>
        <v/>
      </c>
      <c r="O47" s="162">
        <f>'Assumption Table'!O20</f>
        <v/>
      </c>
      <c r="P47" s="162">
        <f>'Assumption Table'!P20</f>
        <v/>
      </c>
      <c r="Q47" s="162">
        <f>'Assumption Table'!Q20</f>
        <v/>
      </c>
      <c r="R47" s="162">
        <f>'Assumption Table'!R20</f>
        <v/>
      </c>
      <c r="S47" s="162">
        <f>'Assumption Table'!S20</f>
        <v/>
      </c>
      <c r="T47" s="162">
        <f>'Assumption Table'!T20</f>
        <v/>
      </c>
      <c r="U47" s="220" t="n"/>
    </row>
    <row r="48">
      <c r="A48" s="170" t="inlineStr">
        <is>
          <t xml:space="preserve"> Total current liabilities</t>
        </is>
      </c>
      <c r="B48" s="167" t="n"/>
      <c r="C48" s="162">
        <f>'Financial Numbers From AR'!C33</f>
        <v/>
      </c>
      <c r="D48" s="162">
        <f>'Financial Numbers From AR'!D33</f>
        <v/>
      </c>
      <c r="E48" s="162">
        <f>'Financial Numbers From AR'!E33</f>
        <v/>
      </c>
      <c r="F48" s="162">
        <f>'Financial Numbers From AR'!F33</f>
        <v/>
      </c>
      <c r="G48" s="162">
        <f>'Financial Numbers From AR'!G33</f>
        <v/>
      </c>
      <c r="H48" s="162">
        <f>SUM(H44:H47)</f>
        <v/>
      </c>
      <c r="I48" s="162">
        <f>SUM(I44:I47)</f>
        <v/>
      </c>
      <c r="J48" s="162">
        <f>SUM(J44:J47)</f>
        <v/>
      </c>
      <c r="K48" s="162">
        <f>SUM(K44:K47)</f>
        <v/>
      </c>
      <c r="L48" s="162">
        <f>SUM(L44:L47)</f>
        <v/>
      </c>
      <c r="M48" s="162">
        <f>SUM(M44:M47)</f>
        <v/>
      </c>
      <c r="N48" s="162">
        <f>SUM(N44:N47)</f>
        <v/>
      </c>
      <c r="O48" s="162">
        <f>SUM(O44:O47)</f>
        <v/>
      </c>
      <c r="P48" s="162">
        <f>SUM(P44:P47)</f>
        <v/>
      </c>
      <c r="Q48" s="162">
        <f>SUM(Q44:Q47)</f>
        <v/>
      </c>
      <c r="R48" s="162">
        <f>SUM(R44:R47)</f>
        <v/>
      </c>
      <c r="S48" s="162">
        <f>SUM(S44:S47)</f>
        <v/>
      </c>
      <c r="T48" s="162">
        <f>SUM(T44:T47)</f>
        <v/>
      </c>
      <c r="U48" s="220" t="n"/>
    </row>
    <row r="49">
      <c r="A49" s="164" t="n"/>
      <c r="B49" s="164" t="n"/>
      <c r="C49" s="162" t="n"/>
      <c r="D49" s="162" t="n"/>
      <c r="E49" s="162" t="n"/>
      <c r="F49" s="162" t="n"/>
      <c r="G49" s="162" t="n"/>
      <c r="H49" s="162" t="n"/>
      <c r="I49" s="162" t="n"/>
      <c r="J49" s="162" t="n"/>
      <c r="K49" s="162" t="n"/>
      <c r="L49" s="162" t="n"/>
      <c r="M49" s="162" t="n"/>
      <c r="N49" s="162" t="n"/>
      <c r="O49" s="162" t="n"/>
      <c r="P49" s="162" t="n"/>
      <c r="Q49" s="162" t="n"/>
      <c r="R49" s="162" t="n"/>
      <c r="S49" s="162" t="n"/>
      <c r="T49" s="162" t="n"/>
      <c r="U49" s="220" t="n"/>
    </row>
    <row r="50">
      <c r="A50" s="164" t="inlineStr">
        <is>
          <t>Non-current Liability</t>
        </is>
      </c>
      <c r="B50" s="164" t="n"/>
      <c r="C50" s="162" t="n"/>
      <c r="D50" s="162" t="n"/>
      <c r="E50" s="162" t="n"/>
      <c r="F50" s="162" t="n"/>
      <c r="G50" s="162" t="n"/>
      <c r="H50" s="162" t="n"/>
      <c r="I50" s="162" t="n"/>
      <c r="J50" s="162" t="n"/>
      <c r="K50" s="162" t="n"/>
      <c r="L50" s="162" t="n"/>
      <c r="M50" s="162" t="n"/>
      <c r="N50" s="162" t="n"/>
      <c r="O50" s="162" t="n"/>
      <c r="P50" s="162" t="n"/>
      <c r="Q50" s="162" t="n"/>
      <c r="R50" s="162" t="n"/>
      <c r="S50" s="162" t="n"/>
      <c r="T50" s="162" t="n"/>
      <c r="U50" s="220" t="n"/>
    </row>
    <row r="51">
      <c r="A51" s="164" t="inlineStr">
        <is>
          <t xml:space="preserve"> Total non-current liabilities</t>
        </is>
      </c>
      <c r="B51" s="162" t="n"/>
      <c r="C51" s="162">
        <f>'Financial Numbers From AR'!C36</f>
        <v/>
      </c>
      <c r="D51" s="162">
        <f>'Financial Numbers From AR'!D36</f>
        <v/>
      </c>
      <c r="E51" s="162">
        <f>'Financial Numbers From AR'!E36</f>
        <v/>
      </c>
      <c r="F51" s="162">
        <f>'Financial Numbers From AR'!F36</f>
        <v/>
      </c>
      <c r="G51" s="162">
        <f>'Financial Numbers From AR'!G36</f>
        <v/>
      </c>
      <c r="H51" s="162">
        <f>'Assumption Table'!H51</f>
        <v/>
      </c>
      <c r="I51" s="162">
        <f>'Assumption Table'!I51</f>
        <v/>
      </c>
      <c r="J51" s="162">
        <f>'Assumption Table'!J51</f>
        <v/>
      </c>
      <c r="K51" s="162">
        <f>'Assumption Table'!K51</f>
        <v/>
      </c>
      <c r="L51" s="162">
        <f>'Assumption Table'!L51</f>
        <v/>
      </c>
      <c r="M51" s="162">
        <f>'Assumption Table'!M51</f>
        <v/>
      </c>
      <c r="N51" s="162">
        <f>'Assumption Table'!N51</f>
        <v/>
      </c>
      <c r="O51" s="162">
        <f>'Assumption Table'!O51</f>
        <v/>
      </c>
      <c r="P51" s="162">
        <f>'Assumption Table'!P51</f>
        <v/>
      </c>
      <c r="Q51" s="162">
        <f>'Assumption Table'!Q51</f>
        <v/>
      </c>
      <c r="R51" s="162">
        <f>'Assumption Table'!R51</f>
        <v/>
      </c>
      <c r="S51" s="162">
        <f>'Assumption Table'!S51</f>
        <v/>
      </c>
      <c r="T51" s="162">
        <f>'Assumption Table'!T51</f>
        <v/>
      </c>
      <c r="U51" s="220" t="n"/>
    </row>
    <row r="52">
      <c r="A52" s="162" t="n"/>
      <c r="B52" s="162" t="n"/>
      <c r="C52" s="162" t="n"/>
      <c r="D52" s="162" t="n"/>
      <c r="E52" s="162" t="n"/>
      <c r="F52" s="162" t="n"/>
      <c r="G52" s="162" t="n"/>
      <c r="H52" s="162" t="n"/>
      <c r="I52" s="162" t="n"/>
      <c r="J52" s="162" t="n"/>
      <c r="K52" s="162" t="n"/>
      <c r="L52" s="162" t="n"/>
      <c r="M52" s="162" t="n"/>
      <c r="N52" s="162" t="n"/>
      <c r="O52" s="162" t="n"/>
      <c r="P52" s="162" t="n"/>
      <c r="Q52" s="162" t="n"/>
      <c r="R52" s="162" t="n"/>
      <c r="S52" s="162" t="n"/>
      <c r="T52" s="162" t="n"/>
      <c r="U52" s="220" t="n"/>
    </row>
    <row r="53">
      <c r="A53" s="171" t="inlineStr">
        <is>
          <t xml:space="preserve"> Total Liabilities</t>
        </is>
      </c>
      <c r="B53" s="172" t="n"/>
      <c r="C53" s="173">
        <f>'Financial Numbers From AR'!C38</f>
        <v/>
      </c>
      <c r="D53" s="173">
        <f>'Financial Numbers From AR'!D38</f>
        <v/>
      </c>
      <c r="E53" s="173">
        <f>'Financial Numbers From AR'!E38</f>
        <v/>
      </c>
      <c r="F53" s="173">
        <f>'Financial Numbers From AR'!F38</f>
        <v/>
      </c>
      <c r="G53" s="173">
        <f>'Financial Numbers From AR'!G38</f>
        <v/>
      </c>
      <c r="H53" s="173">
        <f>SUM(H48,H51)</f>
        <v/>
      </c>
      <c r="I53" s="173">
        <f>SUM(I48,I51)</f>
        <v/>
      </c>
      <c r="J53" s="173">
        <f>SUM(J48,J51)</f>
        <v/>
      </c>
      <c r="K53" s="173">
        <f>SUM(K48,K51)</f>
        <v/>
      </c>
      <c r="L53" s="173">
        <f>SUM(L48,L51)</f>
        <v/>
      </c>
      <c r="M53" s="173">
        <f>SUM(M48,M51)</f>
        <v/>
      </c>
      <c r="N53" s="173">
        <f>SUM(N48,N51)</f>
        <v/>
      </c>
      <c r="O53" s="173">
        <f>SUM(O48,O51)</f>
        <v/>
      </c>
      <c r="P53" s="173">
        <f>SUM(P48,P51)</f>
        <v/>
      </c>
      <c r="Q53" s="173">
        <f>SUM(Q48,Q51)</f>
        <v/>
      </c>
      <c r="R53" s="173">
        <f>SUM(R48,R51)</f>
        <v/>
      </c>
      <c r="S53" s="173">
        <f>SUM(S48,S51)</f>
        <v/>
      </c>
      <c r="T53" s="173">
        <f>SUM(T48,T51)</f>
        <v/>
      </c>
      <c r="U53" s="220" t="n"/>
    </row>
    <row r="54">
      <c r="A54" s="164" t="n"/>
      <c r="B54" s="167" t="n"/>
      <c r="C54" s="164" t="n"/>
      <c r="D54" s="164" t="n"/>
      <c r="E54" s="164" t="n"/>
      <c r="F54" s="164" t="n"/>
      <c r="G54" s="164" t="n"/>
      <c r="H54" s="164" t="n"/>
      <c r="I54" s="164" t="n"/>
      <c r="J54" s="164" t="n"/>
      <c r="K54" s="164" t="n"/>
      <c r="L54" s="164" t="n"/>
      <c r="M54" s="164" t="n"/>
      <c r="N54" s="164" t="n"/>
      <c r="O54" s="164" t="n"/>
      <c r="P54" s="164" t="n"/>
      <c r="Q54" s="164" t="n"/>
      <c r="R54" s="164" t="n"/>
      <c r="S54" s="164" t="n"/>
      <c r="T54" s="164" t="n"/>
      <c r="U54" s="220" t="n"/>
    </row>
    <row r="55">
      <c r="A55" s="164" t="inlineStr">
        <is>
          <t>Equity</t>
        </is>
      </c>
      <c r="B55" s="164" t="n"/>
      <c r="C55" s="164" t="n"/>
      <c r="D55" s="164" t="n"/>
      <c r="E55" s="164" t="n"/>
      <c r="F55" s="164" t="n"/>
      <c r="G55" s="164" t="n"/>
      <c r="H55" s="164" t="n"/>
      <c r="I55" s="164" t="n"/>
      <c r="J55" s="164" t="n"/>
      <c r="K55" s="164" t="n"/>
      <c r="L55" s="164" t="n"/>
      <c r="M55" s="164" t="n"/>
      <c r="N55" s="164" t="n"/>
      <c r="O55" s="164" t="n"/>
      <c r="P55" s="164" t="n"/>
      <c r="Q55" s="164" t="n"/>
      <c r="R55" s="164" t="n"/>
      <c r="S55" s="164" t="n"/>
      <c r="T55" s="164" t="n"/>
      <c r="U55" s="220" t="n"/>
    </row>
    <row r="56">
      <c r="A56" s="164" t="n"/>
      <c r="B56" s="167" t="inlineStr">
        <is>
          <t>Retained Earnings</t>
        </is>
      </c>
      <c r="C56" s="164" t="n"/>
      <c r="D56" s="164" t="n"/>
      <c r="E56" s="164" t="n"/>
      <c r="F56" s="164" t="n"/>
      <c r="G56" s="164" t="n"/>
      <c r="H56" s="162">
        <f>H20</f>
        <v/>
      </c>
      <c r="I56" s="162">
        <f>I20</f>
        <v/>
      </c>
      <c r="J56" s="162">
        <f>J20</f>
        <v/>
      </c>
      <c r="K56" s="162">
        <f>K20</f>
        <v/>
      </c>
      <c r="L56" s="162">
        <f>L20</f>
        <v/>
      </c>
      <c r="M56" s="162">
        <f>M20</f>
        <v/>
      </c>
      <c r="N56" s="162">
        <f>N20</f>
        <v/>
      </c>
      <c r="O56" s="162">
        <f>O20</f>
        <v/>
      </c>
      <c r="P56" s="162">
        <f>P20</f>
        <v/>
      </c>
      <c r="Q56" s="162">
        <f>Q20</f>
        <v/>
      </c>
      <c r="R56" s="162">
        <f>R20</f>
        <v/>
      </c>
      <c r="S56" s="162">
        <f>S20</f>
        <v/>
      </c>
      <c r="T56" s="162">
        <f>T20</f>
        <v/>
      </c>
      <c r="U56" s="220" t="n"/>
    </row>
    <row r="57">
      <c r="A57" s="164" t="n"/>
      <c r="B57" s="167" t="n"/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220" t="n"/>
    </row>
    <row r="58">
      <c r="A58" s="171" t="inlineStr">
        <is>
          <t xml:space="preserve"> Total Equity</t>
        </is>
      </c>
      <c r="B58" s="172" t="n"/>
      <c r="C58" s="173">
        <f>'Financial Numbers From AR'!C41</f>
        <v/>
      </c>
      <c r="D58" s="173">
        <f>'Financial Numbers From AR'!D41</f>
        <v/>
      </c>
      <c r="E58" s="173">
        <f>'Financial Numbers From AR'!E41</f>
        <v/>
      </c>
      <c r="F58" s="173">
        <f>'Financial Numbers From AR'!F41</f>
        <v/>
      </c>
      <c r="G58" s="173">
        <f>'Financial Numbers From AR'!G41</f>
        <v/>
      </c>
      <c r="H58" s="173">
        <f>G58+H56</f>
        <v/>
      </c>
      <c r="I58" s="173">
        <f>H58+I56</f>
        <v/>
      </c>
      <c r="J58" s="173">
        <f>I58+J56</f>
        <v/>
      </c>
      <c r="K58" s="173">
        <f>J58+K56</f>
        <v/>
      </c>
      <c r="L58" s="173">
        <f>K58+L56</f>
        <v/>
      </c>
      <c r="M58" s="173">
        <f>L58+M56</f>
        <v/>
      </c>
      <c r="N58" s="173">
        <f>M58+N56</f>
        <v/>
      </c>
      <c r="O58" s="173">
        <f>N58+O56</f>
        <v/>
      </c>
      <c r="P58" s="173">
        <f>O58+P56</f>
        <v/>
      </c>
      <c r="Q58" s="173">
        <f>P58+Q56</f>
        <v/>
      </c>
      <c r="R58" s="173">
        <f>Q58+R56</f>
        <v/>
      </c>
      <c r="S58" s="173">
        <f>R58+S56</f>
        <v/>
      </c>
      <c r="T58" s="173">
        <f>S58+T56</f>
        <v/>
      </c>
      <c r="U58" s="220" t="n"/>
    </row>
    <row r="59">
      <c r="A59" s="164" t="n"/>
      <c r="B59" s="167" t="n"/>
      <c r="C59" s="203" t="n"/>
      <c r="D59" s="203" t="n"/>
      <c r="E59" s="203" t="n"/>
      <c r="F59" s="203" t="n"/>
      <c r="G59" s="203" t="n"/>
      <c r="H59" s="203" t="n"/>
      <c r="I59" s="203" t="n"/>
      <c r="J59" s="203" t="n"/>
      <c r="K59" s="203" t="n"/>
      <c r="L59" s="203" t="n"/>
      <c r="M59" s="203" t="n"/>
      <c r="N59" s="203" t="n"/>
      <c r="O59" s="203" t="n"/>
      <c r="P59" s="203" t="n"/>
      <c r="Q59" s="203" t="n"/>
      <c r="R59" s="203" t="n"/>
      <c r="S59" s="203" t="n"/>
      <c r="T59" s="203" t="n"/>
      <c r="U59" s="220" t="n"/>
    </row>
    <row r="60">
      <c r="A60" s="171" t="inlineStr">
        <is>
          <t>TOTAL LIABILITIES &amp; EQUITY</t>
        </is>
      </c>
      <c r="B60" s="172" t="n"/>
      <c r="C60" s="173">
        <f>'Financial Numbers From AR'!C43</f>
        <v/>
      </c>
      <c r="D60" s="173">
        <f>'Financial Numbers From AR'!D43</f>
        <v/>
      </c>
      <c r="E60" s="173">
        <f>'Financial Numbers From AR'!E43</f>
        <v/>
      </c>
      <c r="F60" s="173">
        <f>'Financial Numbers From AR'!F43</f>
        <v/>
      </c>
      <c r="G60" s="173">
        <f>'Financial Numbers From AR'!G43</f>
        <v/>
      </c>
      <c r="H60" s="173">
        <f>H58+H53</f>
        <v/>
      </c>
      <c r="I60" s="173">
        <f>I58+I53</f>
        <v/>
      </c>
      <c r="J60" s="173">
        <f>J58+J53</f>
        <v/>
      </c>
      <c r="K60" s="173">
        <f>K58+K53</f>
        <v/>
      </c>
      <c r="L60" s="173">
        <f>L58+L53</f>
        <v/>
      </c>
      <c r="M60" s="173">
        <f>M58+M53</f>
        <v/>
      </c>
      <c r="N60" s="173">
        <f>N58+N53</f>
        <v/>
      </c>
      <c r="O60" s="173">
        <f>O58+O53</f>
        <v/>
      </c>
      <c r="P60" s="173">
        <f>P58+P53</f>
        <v/>
      </c>
      <c r="Q60" s="173">
        <f>Q58+Q53</f>
        <v/>
      </c>
      <c r="R60" s="173">
        <f>R58+R53</f>
        <v/>
      </c>
      <c r="S60" s="173">
        <f>S58+S53</f>
        <v/>
      </c>
      <c r="T60" s="173">
        <f>T58+T53</f>
        <v/>
      </c>
      <c r="U60" s="220" t="n"/>
    </row>
    <row r="61">
      <c r="U61" s="220" t="n"/>
    </row>
    <row r="62">
      <c r="A62" s="210" t="inlineStr">
        <is>
          <t xml:space="preserve">Debt </t>
        </is>
      </c>
      <c r="B62" s="210" t="n"/>
      <c r="C62" s="211" t="n"/>
      <c r="D62" s="211" t="n"/>
      <c r="E62" s="211" t="n"/>
      <c r="F62" s="211" t="n"/>
      <c r="G62" s="211" t="n"/>
      <c r="H62" s="211" t="n"/>
      <c r="I62" s="211" t="n"/>
      <c r="J62" s="211" t="n"/>
      <c r="K62" s="211" t="n"/>
      <c r="L62" s="211" t="n"/>
      <c r="M62" s="211" t="n"/>
      <c r="N62" s="211" t="n"/>
      <c r="O62" s="211" t="n"/>
      <c r="P62" s="211" t="n"/>
      <c r="Q62" s="211" t="n"/>
      <c r="R62" s="211" t="n"/>
      <c r="S62" s="211" t="n"/>
      <c r="T62" s="211" t="n"/>
      <c r="U62" s="220" t="n"/>
    </row>
    <row r="63">
      <c r="A63" s="162" t="inlineStr">
        <is>
          <t>Short-term Borrowings</t>
        </is>
      </c>
      <c r="B63" s="162" t="n"/>
      <c r="C63" s="162">
        <f>C44</f>
        <v/>
      </c>
      <c r="D63" s="162">
        <f>D44</f>
        <v/>
      </c>
      <c r="E63" s="162">
        <f>E44</f>
        <v/>
      </c>
      <c r="F63" s="162">
        <f>F44</f>
        <v/>
      </c>
      <c r="G63" s="162">
        <f>G44</f>
        <v/>
      </c>
      <c r="H63" s="162">
        <f>H44</f>
        <v/>
      </c>
      <c r="I63" s="162">
        <f>I44</f>
        <v/>
      </c>
      <c r="J63" s="162">
        <f>J44</f>
        <v/>
      </c>
      <c r="K63" s="162">
        <f>K44</f>
        <v/>
      </c>
      <c r="L63" s="162">
        <f>L44</f>
        <v/>
      </c>
      <c r="M63" s="162">
        <f>M44</f>
        <v/>
      </c>
      <c r="N63" s="162">
        <f>N44</f>
        <v/>
      </c>
      <c r="O63" s="162">
        <f>O44</f>
        <v/>
      </c>
      <c r="P63" s="162">
        <f>P44</f>
        <v/>
      </c>
      <c r="Q63" s="162">
        <f>Q44</f>
        <v/>
      </c>
      <c r="R63" s="162">
        <f>R44</f>
        <v/>
      </c>
      <c r="S63" s="162">
        <f>S44</f>
        <v/>
      </c>
      <c r="T63" s="162">
        <f>T44</f>
        <v/>
      </c>
      <c r="U63" s="220" t="n"/>
    </row>
    <row r="64">
      <c r="A64" s="162" t="inlineStr">
        <is>
          <t>Non-current debt</t>
        </is>
      </c>
      <c r="B64" s="162" t="n"/>
      <c r="C64" s="162">
        <f>C51</f>
        <v/>
      </c>
      <c r="D64" s="162">
        <f>D51</f>
        <v/>
      </c>
      <c r="E64" s="162">
        <f>E51</f>
        <v/>
      </c>
      <c r="F64" s="162">
        <f>F51</f>
        <v/>
      </c>
      <c r="G64" s="162">
        <f>G51</f>
        <v/>
      </c>
      <c r="H64" s="162">
        <f>H51</f>
        <v/>
      </c>
      <c r="I64" s="162">
        <f>I51</f>
        <v/>
      </c>
      <c r="J64" s="162">
        <f>J51</f>
        <v/>
      </c>
      <c r="K64" s="162">
        <f>K51</f>
        <v/>
      </c>
      <c r="L64" s="162">
        <f>L51</f>
        <v/>
      </c>
      <c r="M64" s="162">
        <f>M51</f>
        <v/>
      </c>
      <c r="N64" s="162">
        <f>N51</f>
        <v/>
      </c>
      <c r="O64" s="162">
        <f>O51</f>
        <v/>
      </c>
      <c r="P64" s="162">
        <f>P51</f>
        <v/>
      </c>
      <c r="Q64" s="162">
        <f>Q51</f>
        <v/>
      </c>
      <c r="R64" s="162">
        <f>R51</f>
        <v/>
      </c>
      <c r="S64" s="162">
        <f>S51</f>
        <v/>
      </c>
      <c r="T64" s="162">
        <f>T51</f>
        <v/>
      </c>
      <c r="U64" s="220" t="n"/>
    </row>
    <row r="65">
      <c r="A65" s="222" t="inlineStr">
        <is>
          <t>Total Debt</t>
        </is>
      </c>
      <c r="B65" s="222" t="n"/>
      <c r="C65" s="223">
        <f>SUM(C63:C64)</f>
        <v/>
      </c>
      <c r="D65" s="223">
        <f>SUM(D63:D64)</f>
        <v/>
      </c>
      <c r="E65" s="223">
        <f>SUM(E63:E64)</f>
        <v/>
      </c>
      <c r="F65" s="223">
        <f>SUM(F63:F64)</f>
        <v/>
      </c>
      <c r="G65" s="223">
        <f>SUM(G63:G64)</f>
        <v/>
      </c>
      <c r="H65" s="223">
        <f>SUM(H63:H64)</f>
        <v/>
      </c>
      <c r="I65" s="223">
        <f>SUM(I63:I64)</f>
        <v/>
      </c>
      <c r="J65" s="223">
        <f>SUM(J63:J64)</f>
        <v/>
      </c>
      <c r="K65" s="223">
        <f>SUM(K63:K64)</f>
        <v/>
      </c>
      <c r="L65" s="223">
        <f>SUM(L63:L64)</f>
        <v/>
      </c>
      <c r="M65" s="223">
        <f>SUM(M63:M64)</f>
        <v/>
      </c>
      <c r="N65" s="223">
        <f>SUM(N63:N64)</f>
        <v/>
      </c>
      <c r="O65" s="223">
        <f>SUM(O63:O64)</f>
        <v/>
      </c>
      <c r="P65" s="223">
        <f>SUM(P63:P64)</f>
        <v/>
      </c>
      <c r="Q65" s="223">
        <f>SUM(Q63:Q64)</f>
        <v/>
      </c>
      <c r="R65" s="223">
        <f>SUM(R63:R64)</f>
        <v/>
      </c>
      <c r="S65" s="223">
        <f>SUM(S63:S64)</f>
        <v/>
      </c>
      <c r="T65" s="223">
        <f>SUM(T63:T64)</f>
        <v/>
      </c>
      <c r="U65" s="220" t="n"/>
    </row>
    <row r="67" ht="17.5" customHeight="1">
      <c r="A67" s="174" t="inlineStr">
        <is>
          <t>Cash Flow Statement</t>
        </is>
      </c>
      <c r="B67" s="175" t="n"/>
      <c r="C67" s="175" t="n"/>
      <c r="D67" s="175" t="n"/>
      <c r="E67" s="175" t="n"/>
      <c r="F67" s="175" t="n"/>
      <c r="G67" s="175" t="n"/>
      <c r="H67" s="175" t="n"/>
      <c r="I67" s="175" t="n"/>
      <c r="J67" s="175" t="n"/>
      <c r="K67" s="175" t="n"/>
      <c r="L67" s="175" t="n"/>
      <c r="M67" s="175" t="n"/>
      <c r="N67" s="175" t="n"/>
      <c r="O67" s="175" t="n"/>
      <c r="P67" s="175" t="n"/>
      <c r="Q67" s="175" t="n"/>
      <c r="R67" s="175" t="n"/>
      <c r="S67" s="175" t="n"/>
      <c r="T67" s="175" t="n"/>
    </row>
    <row r="68" ht="17.5" customHeight="1">
      <c r="A68" s="2" t="inlineStr">
        <is>
          <t>unit</t>
        </is>
      </c>
      <c r="B68" s="167" t="inlineStr">
        <is>
          <t>in USD</t>
        </is>
      </c>
      <c r="C68" s="219" t="n"/>
      <c r="D68" s="219" t="n"/>
      <c r="E68" s="219" t="n"/>
      <c r="F68" s="219" t="n"/>
      <c r="G68" s="219" t="n"/>
      <c r="H68" s="219" t="n"/>
      <c r="I68" s="219" t="n"/>
      <c r="J68" s="219" t="n"/>
      <c r="K68" s="219" t="n"/>
      <c r="L68" s="219" t="n"/>
      <c r="M68" s="219" t="n"/>
      <c r="N68" s="219" t="n"/>
      <c r="O68" s="219" t="n"/>
      <c r="P68" s="219" t="n"/>
      <c r="Q68" s="219" t="n"/>
      <c r="R68" s="219" t="n"/>
      <c r="S68" s="219" t="n"/>
      <c r="T68" s="219" t="n"/>
    </row>
    <row r="69">
      <c r="A69" s="176" t="n"/>
      <c r="B69" s="177" t="n"/>
      <c r="C69" s="177" t="n"/>
      <c r="D69" s="177" t="n"/>
      <c r="E69" s="177" t="n"/>
      <c r="F69" s="177" t="n"/>
      <c r="G69" s="177" t="n"/>
      <c r="H69" s="177" t="n"/>
      <c r="I69" s="177" t="n"/>
      <c r="J69" s="177" t="n"/>
      <c r="K69" s="177" t="n"/>
      <c r="L69" s="177" t="n"/>
      <c r="M69" s="177" t="n"/>
      <c r="N69" s="177" t="n"/>
      <c r="O69" s="177" t="n"/>
      <c r="P69" s="177" t="n"/>
      <c r="Q69" s="177" t="n"/>
      <c r="R69" s="177" t="n"/>
      <c r="S69" s="177" t="n"/>
      <c r="T69" s="177" t="n"/>
    </row>
    <row r="70">
      <c r="A70" s="164" t="inlineStr">
        <is>
          <t>Cash Flow From Operations</t>
        </is>
      </c>
    </row>
    <row r="71">
      <c r="B71" s="162" t="inlineStr">
        <is>
          <t>Net Income</t>
        </is>
      </c>
      <c r="D71" s="224">
        <f>D20</f>
        <v/>
      </c>
      <c r="E71" s="224">
        <f>E20</f>
        <v/>
      </c>
      <c r="F71" s="224">
        <f>F20</f>
        <v/>
      </c>
      <c r="G71" s="224">
        <f>G20</f>
        <v/>
      </c>
      <c r="H71" s="224">
        <f>H20</f>
        <v/>
      </c>
      <c r="I71" s="224">
        <f>I20</f>
        <v/>
      </c>
      <c r="J71" s="224">
        <f>J20</f>
        <v/>
      </c>
      <c r="K71" s="224">
        <f>K20</f>
        <v/>
      </c>
      <c r="L71" s="224">
        <f>L20</f>
        <v/>
      </c>
      <c r="M71" s="224">
        <f>M20</f>
        <v/>
      </c>
      <c r="N71" s="224">
        <f>N20</f>
        <v/>
      </c>
      <c r="O71" s="224">
        <f>O20</f>
        <v/>
      </c>
      <c r="P71" s="224">
        <f>P20</f>
        <v/>
      </c>
      <c r="Q71" s="224">
        <f>Q20</f>
        <v/>
      </c>
      <c r="R71" s="224">
        <f>R20</f>
        <v/>
      </c>
      <c r="S71" s="224">
        <f>S20</f>
        <v/>
      </c>
      <c r="T71" s="224">
        <f>T20</f>
        <v/>
      </c>
    </row>
    <row r="72">
      <c r="B72" s="162" t="inlineStr">
        <is>
          <t>Depreciation &amp; Amortization</t>
        </is>
      </c>
      <c r="D72" s="224" t="n"/>
      <c r="E72" s="224" t="n"/>
      <c r="F72" s="224" t="n"/>
      <c r="G72" s="224" t="n"/>
      <c r="H72" s="224">
        <f>-'Assumption Table'!H124</f>
        <v/>
      </c>
      <c r="I72" s="224">
        <f>-'Assumption Table'!I124</f>
        <v/>
      </c>
      <c r="J72" s="224">
        <f>-'Assumption Table'!J124</f>
        <v/>
      </c>
      <c r="K72" s="224">
        <f>-'Assumption Table'!K124</f>
        <v/>
      </c>
      <c r="L72" s="224">
        <f>-'Assumption Table'!L124</f>
        <v/>
      </c>
      <c r="M72" s="224">
        <f>-'Assumption Table'!M124</f>
        <v/>
      </c>
      <c r="N72" s="224">
        <f>-'Assumption Table'!N124</f>
        <v/>
      </c>
      <c r="O72" s="224">
        <f>-'Assumption Table'!O124</f>
        <v/>
      </c>
      <c r="P72" s="224">
        <f>-'Assumption Table'!P124</f>
        <v/>
      </c>
      <c r="Q72" s="224">
        <f>-'Assumption Table'!Q124</f>
        <v/>
      </c>
      <c r="R72" s="224">
        <f>-'Assumption Table'!R124</f>
        <v/>
      </c>
      <c r="S72" s="224">
        <f>-'Assumption Table'!S124</f>
        <v/>
      </c>
      <c r="T72" s="224">
        <f>-'Assumption Table'!T124</f>
        <v/>
      </c>
    </row>
    <row r="73">
      <c r="B73" s="162" t="inlineStr">
        <is>
          <t>Change in Working Capital</t>
        </is>
      </c>
      <c r="D73" s="224" t="n"/>
      <c r="E73" s="224" t="n"/>
      <c r="F73" s="224" t="n"/>
      <c r="G73" s="224" t="n"/>
      <c r="H73" s="224" t="n"/>
      <c r="I73" s="224" t="n"/>
      <c r="J73" s="224" t="n"/>
      <c r="K73" s="224" t="n"/>
      <c r="L73" s="224" t="n"/>
      <c r="M73" s="224" t="n"/>
      <c r="N73" s="224" t="n"/>
      <c r="O73" s="224" t="n"/>
      <c r="P73" s="224" t="n"/>
      <c r="Q73" s="224" t="n"/>
      <c r="R73" s="224" t="n"/>
      <c r="S73" s="224" t="n"/>
      <c r="T73" s="224" t="n"/>
    </row>
    <row r="74">
      <c r="B74" s="184" t="inlineStr">
        <is>
          <t>Changes in:</t>
        </is>
      </c>
      <c r="D74" s="224">
        <f>(D75+D76+D77-D78-D79)</f>
        <v/>
      </c>
      <c r="E74" s="224">
        <f>(E75+E76+E77-E78-E79)</f>
        <v/>
      </c>
      <c r="F74" s="224">
        <f>(F75+F76+F77-F78-F79)</f>
        <v/>
      </c>
      <c r="G74" s="224">
        <f>(G75+G76+G77-G78-G79)</f>
        <v/>
      </c>
      <c r="H74" s="224">
        <f>(H75+H76+H77-H78-H79)</f>
        <v/>
      </c>
      <c r="I74" s="224">
        <f>(I75+I76+I77-I78-I79)</f>
        <v/>
      </c>
      <c r="J74" s="224">
        <f>(J75+J76+J77-J78-J79)</f>
        <v/>
      </c>
      <c r="K74" s="224">
        <f>(K75+K76+K77-K78-K79)</f>
        <v/>
      </c>
      <c r="L74" s="224">
        <f>(L75+L76+L77-L78-L79)</f>
        <v/>
      </c>
      <c r="M74" s="224">
        <f>(M75+M76+M77-M78-M79)</f>
        <v/>
      </c>
      <c r="N74" s="224">
        <f>(N75+N76+N77-N78-N79)</f>
        <v/>
      </c>
      <c r="O74" s="224">
        <f>(O75+O76+O77-O78-O79)</f>
        <v/>
      </c>
      <c r="P74" s="224">
        <f>(P75+P76+P77-P78-P79)</f>
        <v/>
      </c>
      <c r="Q74" s="224">
        <f>(Q75+Q76+Q77-Q78-Q79)</f>
        <v/>
      </c>
      <c r="R74" s="224">
        <f>(R75+R76+R77-R78-R79)</f>
        <v/>
      </c>
      <c r="S74" s="224">
        <f>(S75+S76+S77-S78-S79)</f>
        <v/>
      </c>
      <c r="T74" s="224">
        <f>(T75+T76+T77-T78-T79)</f>
        <v/>
      </c>
    </row>
    <row r="75">
      <c r="B75" s="184" t="inlineStr">
        <is>
          <t>Account Receivable</t>
        </is>
      </c>
      <c r="D75" s="224">
        <f>D28-C28</f>
        <v/>
      </c>
      <c r="E75" s="224">
        <f>E28-D28</f>
        <v/>
      </c>
      <c r="F75" s="224">
        <f>F28-E28</f>
        <v/>
      </c>
      <c r="G75" s="224">
        <f>G28-F28</f>
        <v/>
      </c>
      <c r="H75" s="224">
        <f>H28-G28</f>
        <v/>
      </c>
      <c r="I75" s="224">
        <f>I28-H28</f>
        <v/>
      </c>
      <c r="J75" s="224">
        <f>J28-I28</f>
        <v/>
      </c>
      <c r="K75" s="224">
        <f>K28-J28</f>
        <v/>
      </c>
      <c r="L75" s="224">
        <f>L28-K28</f>
        <v/>
      </c>
      <c r="M75" s="224">
        <f>M28-L28</f>
        <v/>
      </c>
      <c r="N75" s="224">
        <f>N28-M28</f>
        <v/>
      </c>
      <c r="O75" s="224">
        <f>O28-N28</f>
        <v/>
      </c>
      <c r="P75" s="224">
        <f>P28-O28</f>
        <v/>
      </c>
      <c r="Q75" s="224">
        <f>Q28-P28</f>
        <v/>
      </c>
      <c r="R75" s="224">
        <f>R28-Q28</f>
        <v/>
      </c>
      <c r="S75" s="224">
        <f>S28-R28</f>
        <v/>
      </c>
      <c r="T75" s="224">
        <f>T28-S28</f>
        <v/>
      </c>
    </row>
    <row r="76">
      <c r="B76" s="184" t="inlineStr">
        <is>
          <t>Inventory</t>
        </is>
      </c>
      <c r="D76" s="224">
        <f>D29-C29</f>
        <v/>
      </c>
      <c r="E76" s="224">
        <f>E29-D29</f>
        <v/>
      </c>
      <c r="F76" s="224">
        <f>F29-E29</f>
        <v/>
      </c>
      <c r="G76" s="224">
        <f>G29-F29</f>
        <v/>
      </c>
      <c r="H76" s="224">
        <f>H29-G29</f>
        <v/>
      </c>
      <c r="I76" s="224">
        <f>I29-H29</f>
        <v/>
      </c>
      <c r="J76" s="224">
        <f>J29-I29</f>
        <v/>
      </c>
      <c r="K76" s="224">
        <f>K29-J29</f>
        <v/>
      </c>
      <c r="L76" s="224">
        <f>L29-K29</f>
        <v/>
      </c>
      <c r="M76" s="224">
        <f>M29-L29</f>
        <v/>
      </c>
      <c r="N76" s="224">
        <f>N29-M29</f>
        <v/>
      </c>
      <c r="O76" s="224">
        <f>O29-N29</f>
        <v/>
      </c>
      <c r="P76" s="224">
        <f>P29-O29</f>
        <v/>
      </c>
      <c r="Q76" s="224">
        <f>Q29-P29</f>
        <v/>
      </c>
      <c r="R76" s="224">
        <f>R29-Q29</f>
        <v/>
      </c>
      <c r="S76" s="224">
        <f>S29-R29</f>
        <v/>
      </c>
      <c r="T76" s="224">
        <f>T29-S29</f>
        <v/>
      </c>
    </row>
    <row r="77">
      <c r="B77" s="184" t="inlineStr">
        <is>
          <t>Prepaid Expense</t>
        </is>
      </c>
      <c r="D77" s="224">
        <f>D30-C30</f>
        <v/>
      </c>
      <c r="E77" s="224">
        <f>E30-D30</f>
        <v/>
      </c>
      <c r="F77" s="224">
        <f>F30-E30</f>
        <v/>
      </c>
      <c r="G77" s="224">
        <f>G30-F30</f>
        <v/>
      </c>
      <c r="H77" s="224">
        <f>H30-G30</f>
        <v/>
      </c>
      <c r="I77" s="224">
        <f>I30-H30</f>
        <v/>
      </c>
      <c r="J77" s="224">
        <f>J30-I30</f>
        <v/>
      </c>
      <c r="K77" s="224">
        <f>K30-J30</f>
        <v/>
      </c>
      <c r="L77" s="224">
        <f>L30-K30</f>
        <v/>
      </c>
      <c r="M77" s="224">
        <f>M30-L30</f>
        <v/>
      </c>
      <c r="N77" s="224">
        <f>N30-M30</f>
        <v/>
      </c>
      <c r="O77" s="224">
        <f>O30-N30</f>
        <v/>
      </c>
      <c r="P77" s="224">
        <f>P30-O30</f>
        <v/>
      </c>
      <c r="Q77" s="224">
        <f>Q30-P30</f>
        <v/>
      </c>
      <c r="R77" s="224">
        <f>R30-Q30</f>
        <v/>
      </c>
      <c r="S77" s="224">
        <f>S30-R30</f>
        <v/>
      </c>
      <c r="T77" s="224">
        <f>T30-S30</f>
        <v/>
      </c>
    </row>
    <row r="78">
      <c r="B78" s="184" t="inlineStr">
        <is>
          <t>Account Payable</t>
        </is>
      </c>
      <c r="D78" s="224">
        <f>D45-C45</f>
        <v/>
      </c>
      <c r="E78" s="224">
        <f>E45-D45</f>
        <v/>
      </c>
      <c r="F78" s="224">
        <f>F45-E45</f>
        <v/>
      </c>
      <c r="G78" s="224">
        <f>G45-F45</f>
        <v/>
      </c>
      <c r="H78" s="224">
        <f>H45-G45</f>
        <v/>
      </c>
      <c r="I78" s="224">
        <f>I45-H45</f>
        <v/>
      </c>
      <c r="J78" s="224">
        <f>J45-I45</f>
        <v/>
      </c>
      <c r="K78" s="224">
        <f>K45-J45</f>
        <v/>
      </c>
      <c r="L78" s="224">
        <f>L45-K45</f>
        <v/>
      </c>
      <c r="M78" s="224">
        <f>M45-L45</f>
        <v/>
      </c>
      <c r="N78" s="224">
        <f>N45-M45</f>
        <v/>
      </c>
      <c r="O78" s="224">
        <f>O45-N45</f>
        <v/>
      </c>
      <c r="P78" s="224">
        <f>P45-O45</f>
        <v/>
      </c>
      <c r="Q78" s="224">
        <f>Q45-P45</f>
        <v/>
      </c>
      <c r="R78" s="224">
        <f>R45-Q45</f>
        <v/>
      </c>
      <c r="S78" s="224">
        <f>S45-R45</f>
        <v/>
      </c>
      <c r="T78" s="224">
        <f>T45-S45</f>
        <v/>
      </c>
    </row>
    <row r="79">
      <c r="B79" s="184" t="inlineStr">
        <is>
          <t>Accured Expense</t>
        </is>
      </c>
      <c r="D79" s="224">
        <f>D46-C46</f>
        <v/>
      </c>
      <c r="E79" s="224">
        <f>E46-D46</f>
        <v/>
      </c>
      <c r="F79" s="224">
        <f>F46-E46</f>
        <v/>
      </c>
      <c r="G79" s="224">
        <f>G46-F46</f>
        <v/>
      </c>
      <c r="H79" s="224">
        <f>H46-G46</f>
        <v/>
      </c>
      <c r="I79" s="224">
        <f>I46-H46</f>
        <v/>
      </c>
      <c r="J79" s="224">
        <f>J46-I46</f>
        <v/>
      </c>
      <c r="K79" s="224">
        <f>K46-J46</f>
        <v/>
      </c>
      <c r="L79" s="224">
        <f>L46-K46</f>
        <v/>
      </c>
      <c r="M79" s="224">
        <f>M46-L46</f>
        <v/>
      </c>
      <c r="N79" s="224">
        <f>N46-M46</f>
        <v/>
      </c>
      <c r="O79" s="224">
        <f>O46-N46</f>
        <v/>
      </c>
      <c r="P79" s="224">
        <f>P46-O46</f>
        <v/>
      </c>
      <c r="Q79" s="224">
        <f>Q46-P46</f>
        <v/>
      </c>
      <c r="R79" s="224">
        <f>R46-Q46</f>
        <v/>
      </c>
      <c r="S79" s="224">
        <f>S46-R46</f>
        <v/>
      </c>
      <c r="T79" s="224">
        <f>T46-S46</f>
        <v/>
      </c>
    </row>
    <row r="80">
      <c r="B80" s="184" t="n"/>
      <c r="D80" s="224" t="n"/>
      <c r="E80" s="224" t="n"/>
      <c r="F80" s="224" t="n"/>
      <c r="G80" s="224" t="n"/>
      <c r="H80" s="224" t="n"/>
      <c r="I80" s="224" t="n"/>
      <c r="J80" s="224" t="n"/>
      <c r="K80" s="224" t="n"/>
      <c r="L80" s="224" t="n"/>
      <c r="M80" s="224" t="n"/>
      <c r="N80" s="224" t="n"/>
      <c r="O80" s="224" t="n"/>
      <c r="P80" s="224" t="n"/>
      <c r="Q80" s="224" t="n"/>
      <c r="R80" s="224" t="n"/>
      <c r="S80" s="224" t="n"/>
      <c r="T80" s="224" t="n"/>
    </row>
    <row r="81">
      <c r="A81" s="164" t="inlineStr">
        <is>
          <t>Total Operating Cash Flow</t>
        </is>
      </c>
      <c r="D81" s="224">
        <f>D71+D72-D74</f>
        <v/>
      </c>
      <c r="E81" s="224">
        <f>E71+E72-E74</f>
        <v/>
      </c>
      <c r="F81" s="224">
        <f>F71+F72-F74</f>
        <v/>
      </c>
      <c r="G81" s="224">
        <f>G71+G72-G74</f>
        <v/>
      </c>
      <c r="H81" s="224">
        <f>H71+H72-H74</f>
        <v/>
      </c>
      <c r="I81" s="224">
        <f>I71+I72-I74</f>
        <v/>
      </c>
      <c r="J81" s="224">
        <f>J71+J72-J74</f>
        <v/>
      </c>
      <c r="K81" s="224">
        <f>K71+K72-K74</f>
        <v/>
      </c>
      <c r="L81" s="224">
        <f>L71+L72-L74</f>
        <v/>
      </c>
      <c r="M81" s="224">
        <f>M71+M72-M74</f>
        <v/>
      </c>
      <c r="N81" s="224">
        <f>N71+N72-N74</f>
        <v/>
      </c>
      <c r="O81" s="224">
        <f>O71+O72-O74</f>
        <v/>
      </c>
      <c r="P81" s="224">
        <f>P71+P72-P74</f>
        <v/>
      </c>
      <c r="Q81" s="224">
        <f>Q71+Q72-Q74</f>
        <v/>
      </c>
      <c r="R81" s="224">
        <f>R71+R72-R74</f>
        <v/>
      </c>
      <c r="S81" s="224">
        <f>S71+S72-S74</f>
        <v/>
      </c>
      <c r="T81" s="224">
        <f>T71+T72-T74</f>
        <v/>
      </c>
    </row>
    <row r="82">
      <c r="D82" s="224" t="n"/>
      <c r="E82" s="224" t="n"/>
      <c r="F82" s="224" t="n"/>
      <c r="G82" s="224" t="n"/>
      <c r="H82" s="224" t="n"/>
      <c r="I82" s="224" t="n"/>
      <c r="J82" s="224" t="n"/>
      <c r="K82" s="224" t="n"/>
      <c r="L82" s="224" t="n"/>
      <c r="M82" s="224" t="n"/>
      <c r="N82" s="224" t="n"/>
      <c r="O82" s="224" t="n"/>
      <c r="P82" s="224" t="n"/>
      <c r="Q82" s="224" t="n"/>
      <c r="R82" s="224" t="n"/>
      <c r="S82" s="224" t="n"/>
      <c r="T82" s="224" t="n"/>
    </row>
    <row r="83">
      <c r="A83" s="164" t="inlineStr">
        <is>
          <t>Cash Flow From Investing Activities</t>
        </is>
      </c>
      <c r="D83" s="224" t="n"/>
      <c r="E83" s="224" t="n"/>
      <c r="F83" s="224" t="n"/>
      <c r="G83" s="224" t="n"/>
      <c r="H83" s="224" t="n"/>
      <c r="I83" s="224" t="n"/>
      <c r="J83" s="224" t="n"/>
      <c r="K83" s="224" t="n"/>
      <c r="L83" s="224" t="n"/>
      <c r="M83" s="224" t="n"/>
      <c r="N83" s="224" t="n"/>
      <c r="O83" s="224" t="n"/>
      <c r="P83" s="224" t="n"/>
      <c r="Q83" s="224" t="n"/>
      <c r="R83" s="224" t="n"/>
      <c r="S83" s="224" t="n"/>
      <c r="T83" s="224" t="n"/>
    </row>
    <row r="84">
      <c r="B84" s="162" t="inlineStr">
        <is>
          <t>Capex (purchases of new PP&amp;E)</t>
        </is>
      </c>
      <c r="D84" s="224" t="n"/>
      <c r="E84" s="224" t="n"/>
      <c r="F84" s="224" t="n"/>
      <c r="G84" s="224" t="n"/>
      <c r="H84" s="224">
        <f>-'Assumption Table'!H79</f>
        <v/>
      </c>
      <c r="I84" s="224">
        <f>-'Assumption Table'!I79</f>
        <v/>
      </c>
      <c r="J84" s="224">
        <f>-'Assumption Table'!J79</f>
        <v/>
      </c>
      <c r="K84" s="224">
        <f>-'Assumption Table'!K79</f>
        <v/>
      </c>
      <c r="L84" s="224">
        <f>-'Assumption Table'!L79</f>
        <v/>
      </c>
      <c r="M84" s="224">
        <f>-'Assumption Table'!M79</f>
        <v/>
      </c>
      <c r="N84" s="224">
        <f>-'Assumption Table'!N79</f>
        <v/>
      </c>
      <c r="O84" s="224">
        <f>-'Assumption Table'!O79</f>
        <v/>
      </c>
      <c r="P84" s="224">
        <f>-'Assumption Table'!P79</f>
        <v/>
      </c>
      <c r="Q84" s="224">
        <f>-'Assumption Table'!Q79</f>
        <v/>
      </c>
      <c r="R84" s="224">
        <f>-'Assumption Table'!R79</f>
        <v/>
      </c>
      <c r="S84" s="224">
        <f>-'Assumption Table'!S79</f>
        <v/>
      </c>
      <c r="T84" s="224">
        <f>-'Assumption Table'!T79</f>
        <v/>
      </c>
    </row>
    <row r="85">
      <c r="B85" s="162" t="inlineStr">
        <is>
          <t>Capex (purchases of intengible asset)</t>
        </is>
      </c>
      <c r="D85" s="224" t="n"/>
      <c r="E85" s="224" t="n"/>
      <c r="F85" s="224" t="n"/>
      <c r="G85" s="224" t="n"/>
      <c r="H85" s="224">
        <f>-'Assumption Table'!H106</f>
        <v/>
      </c>
      <c r="I85" s="224">
        <f>-'Assumption Table'!I106</f>
        <v/>
      </c>
      <c r="J85" s="224">
        <f>-'Assumption Table'!J106</f>
        <v/>
      </c>
      <c r="K85" s="224">
        <f>-'Assumption Table'!K106</f>
        <v/>
      </c>
      <c r="L85" s="224">
        <f>-'Assumption Table'!L106</f>
        <v/>
      </c>
      <c r="M85" s="224">
        <f>-'Assumption Table'!M106</f>
        <v/>
      </c>
      <c r="N85" s="224">
        <f>-'Assumption Table'!N106</f>
        <v/>
      </c>
      <c r="O85" s="224">
        <f>-'Assumption Table'!O106</f>
        <v/>
      </c>
      <c r="P85" s="224">
        <f>-'Assumption Table'!P106</f>
        <v/>
      </c>
      <c r="Q85" s="224">
        <f>-'Assumption Table'!Q106</f>
        <v/>
      </c>
      <c r="R85" s="224">
        <f>-'Assumption Table'!R106</f>
        <v/>
      </c>
      <c r="S85" s="224">
        <f>-'Assumption Table'!S106</f>
        <v/>
      </c>
      <c r="T85" s="224">
        <f>-'Assumption Table'!T106</f>
        <v/>
      </c>
    </row>
    <row r="86">
      <c r="A86" s="164" t="inlineStr">
        <is>
          <t>Total Investment Cash Flow</t>
        </is>
      </c>
      <c r="D86" s="224" t="n"/>
      <c r="E86" s="224" t="n"/>
      <c r="F86" s="224" t="n"/>
      <c r="G86" s="224" t="n"/>
      <c r="H86" s="224">
        <f>SUM(H84:H85)</f>
        <v/>
      </c>
      <c r="I86" s="224">
        <f>SUM(I84:I85)</f>
        <v/>
      </c>
      <c r="J86" s="224">
        <f>SUM(J84:J85)</f>
        <v/>
      </c>
      <c r="K86" s="224">
        <f>SUM(K84:K85)</f>
        <v/>
      </c>
      <c r="L86" s="224">
        <f>SUM(L84:L85)</f>
        <v/>
      </c>
      <c r="M86" s="224">
        <f>SUM(M84:M85)</f>
        <v/>
      </c>
      <c r="N86" s="224">
        <f>SUM(N84:N85)</f>
        <v/>
      </c>
      <c r="O86" s="224">
        <f>SUM(O84:O85)</f>
        <v/>
      </c>
      <c r="P86" s="224">
        <f>SUM(P84:P85)</f>
        <v/>
      </c>
      <c r="Q86" s="224">
        <f>SUM(Q84:Q85)</f>
        <v/>
      </c>
      <c r="R86" s="224">
        <f>SUM(R84:R85)</f>
        <v/>
      </c>
      <c r="S86" s="224">
        <f>SUM(S84:S85)</f>
        <v/>
      </c>
      <c r="T86" s="224">
        <f>SUM(T84:T85)</f>
        <v/>
      </c>
    </row>
    <row r="87">
      <c r="D87" s="224" t="n"/>
      <c r="E87" s="224" t="n"/>
      <c r="F87" s="224" t="n"/>
      <c r="G87" s="224" t="n"/>
      <c r="H87" s="224" t="n"/>
      <c r="I87" s="224" t="n"/>
      <c r="J87" s="224" t="n"/>
      <c r="K87" s="224" t="n"/>
      <c r="L87" s="224" t="n"/>
      <c r="M87" s="224" t="n"/>
      <c r="N87" s="224" t="n"/>
      <c r="O87" s="224" t="n"/>
      <c r="P87" s="224" t="n"/>
      <c r="Q87" s="224" t="n"/>
      <c r="R87" s="224" t="n"/>
      <c r="S87" s="224" t="n"/>
      <c r="T87" s="224" t="n"/>
    </row>
    <row r="88">
      <c r="A88" s="164" t="inlineStr">
        <is>
          <t>Net Cash Flow From Financing Activities</t>
        </is>
      </c>
      <c r="D88" s="224" t="n"/>
      <c r="E88" s="224" t="n"/>
      <c r="F88" s="224" t="n"/>
      <c r="G88" s="224" t="n"/>
      <c r="H88" s="224" t="n"/>
      <c r="I88" s="224" t="n"/>
      <c r="J88" s="224" t="n"/>
      <c r="K88" s="224" t="n"/>
      <c r="L88" s="224" t="n"/>
      <c r="M88" s="224" t="n"/>
      <c r="N88" s="224" t="n"/>
      <c r="O88" s="224" t="n"/>
      <c r="P88" s="224" t="n"/>
      <c r="Q88" s="224" t="n"/>
      <c r="R88" s="224" t="n"/>
      <c r="S88" s="224" t="n"/>
      <c r="T88" s="224" t="n"/>
    </row>
    <row r="89">
      <c r="B89" s="162" t="inlineStr">
        <is>
          <t>Net borrwing</t>
        </is>
      </c>
      <c r="D89" s="224" t="n"/>
      <c r="E89" s="224" t="n"/>
      <c r="F89" s="224" t="n"/>
      <c r="G89" s="224" t="n"/>
      <c r="H89" s="224">
        <f>H65-G65</f>
        <v/>
      </c>
      <c r="I89" s="224">
        <f>I65-H65</f>
        <v/>
      </c>
      <c r="J89" s="224">
        <f>J65-I65</f>
        <v/>
      </c>
      <c r="K89" s="224">
        <f>K65-J65</f>
        <v/>
      </c>
      <c r="L89" s="224">
        <f>L65-K65</f>
        <v/>
      </c>
      <c r="M89" s="224">
        <f>M65-L65</f>
        <v/>
      </c>
      <c r="N89" s="224">
        <f>N65-M65</f>
        <v/>
      </c>
      <c r="O89" s="224">
        <f>O65-N65</f>
        <v/>
      </c>
      <c r="P89" s="224">
        <f>P65-O65</f>
        <v/>
      </c>
      <c r="Q89" s="224">
        <f>Q65-P65</f>
        <v/>
      </c>
      <c r="R89" s="224">
        <f>R65-Q65</f>
        <v/>
      </c>
      <c r="S89" s="224">
        <f>S65-R65</f>
        <v/>
      </c>
      <c r="T89" s="224">
        <f>T65-S65</f>
        <v/>
      </c>
    </row>
    <row r="90">
      <c r="A90" s="164" t="inlineStr">
        <is>
          <t>Total Financing Cash Flow</t>
        </is>
      </c>
      <c r="D90" s="224" t="n"/>
      <c r="E90" s="224" t="n"/>
      <c r="F90" s="224" t="n"/>
      <c r="G90" s="224" t="n"/>
      <c r="H90" s="224">
        <f>H89</f>
        <v/>
      </c>
      <c r="I90" s="224">
        <f>I89</f>
        <v/>
      </c>
      <c r="J90" s="224">
        <f>J89</f>
        <v/>
      </c>
      <c r="K90" s="224">
        <f>K89</f>
        <v/>
      </c>
      <c r="L90" s="224">
        <f>L89</f>
        <v/>
      </c>
      <c r="M90" s="224">
        <f>M89</f>
        <v/>
      </c>
      <c r="N90" s="224">
        <f>N89</f>
        <v/>
      </c>
      <c r="O90" s="224">
        <f>O89</f>
        <v/>
      </c>
      <c r="P90" s="224">
        <f>P89</f>
        <v/>
      </c>
      <c r="Q90" s="224">
        <f>Q89</f>
        <v/>
      </c>
      <c r="R90" s="224">
        <f>R89</f>
        <v/>
      </c>
      <c r="S90" s="224">
        <f>S89</f>
        <v/>
      </c>
      <c r="T90" s="224">
        <f>T89</f>
        <v/>
      </c>
    </row>
    <row r="91">
      <c r="D91" s="73" t="n"/>
      <c r="E91" s="73" t="n"/>
      <c r="F91" s="73" t="n"/>
      <c r="G91" s="73" t="n"/>
      <c r="H91" s="73" t="n"/>
      <c r="I91" s="73" t="n"/>
      <c r="J91" s="73" t="n"/>
      <c r="K91" s="73" t="n"/>
      <c r="L91" s="73" t="n"/>
      <c r="M91" s="73" t="n"/>
      <c r="N91" s="73" t="n"/>
      <c r="O91" s="73" t="n"/>
      <c r="P91" s="73" t="n"/>
      <c r="Q91" s="73" t="n"/>
      <c r="R91" s="73" t="n"/>
      <c r="S91" s="73" t="n"/>
      <c r="T91" s="73" t="n"/>
    </row>
    <row r="92">
      <c r="A92" s="171" t="inlineStr">
        <is>
          <t>Beginning Cash Balance</t>
        </is>
      </c>
      <c r="B92" s="171" t="n"/>
      <c r="C92" s="171" t="n"/>
      <c r="D92" s="171" t="n"/>
      <c r="E92" s="171" t="n"/>
      <c r="F92" s="171" t="n"/>
      <c r="G92" s="171" t="n"/>
      <c r="H92" s="171">
        <f>G94</f>
        <v/>
      </c>
      <c r="I92" s="171">
        <f>H94</f>
        <v/>
      </c>
      <c r="J92" s="171">
        <f>I94</f>
        <v/>
      </c>
      <c r="K92" s="171">
        <f>J94</f>
        <v/>
      </c>
      <c r="L92" s="171">
        <f>K94</f>
        <v/>
      </c>
      <c r="M92" s="171">
        <f>L94</f>
        <v/>
      </c>
      <c r="N92" s="171">
        <f>M94</f>
        <v/>
      </c>
      <c r="O92" s="171">
        <f>N94</f>
        <v/>
      </c>
      <c r="P92" s="171">
        <f>O94</f>
        <v/>
      </c>
      <c r="Q92" s="171">
        <f>P94</f>
        <v/>
      </c>
      <c r="R92" s="171">
        <f>Q94</f>
        <v/>
      </c>
      <c r="S92" s="171">
        <f>R94</f>
        <v/>
      </c>
      <c r="T92" s="171">
        <f>S94</f>
        <v/>
      </c>
    </row>
    <row r="93">
      <c r="A93" s="164" t="inlineStr">
        <is>
          <t>Cash Changes</t>
        </is>
      </c>
      <c r="B93" s="164" t="n"/>
      <c r="C93" s="164" t="n"/>
      <c r="D93" s="164" t="n"/>
      <c r="E93" s="164" t="n"/>
      <c r="F93" s="164" t="n"/>
      <c r="G93" s="164" t="n"/>
      <c r="H93" s="164">
        <f>H81+H86+H90</f>
        <v/>
      </c>
      <c r="I93" s="164">
        <f>I81+I86+I90</f>
        <v/>
      </c>
      <c r="J93" s="164">
        <f>J81+J86+J90</f>
        <v/>
      </c>
      <c r="K93" s="164">
        <f>K81+K86+K90</f>
        <v/>
      </c>
      <c r="L93" s="164">
        <f>L81+L86+L90</f>
        <v/>
      </c>
      <c r="M93" s="164">
        <f>M81+M86+M90</f>
        <v/>
      </c>
      <c r="N93" s="164">
        <f>N81+N86+N90</f>
        <v/>
      </c>
      <c r="O93" s="164">
        <f>O81+O86+O90</f>
        <v/>
      </c>
      <c r="P93" s="164">
        <f>P81+P86+P90</f>
        <v/>
      </c>
      <c r="Q93" s="164">
        <f>Q81+Q86+Q90</f>
        <v/>
      </c>
      <c r="R93" s="164">
        <f>R81+R86+R90</f>
        <v/>
      </c>
      <c r="S93" s="164">
        <f>S81+S86+S90</f>
        <v/>
      </c>
      <c r="T93" s="164">
        <f>T81+T86+T90</f>
        <v/>
      </c>
    </row>
    <row r="94">
      <c r="A94" s="171" t="inlineStr">
        <is>
          <t>Ending Cash Balance</t>
        </is>
      </c>
      <c r="B94" s="171" t="n"/>
      <c r="C94" s="171" t="n"/>
      <c r="D94" s="171">
        <f>D27</f>
        <v/>
      </c>
      <c r="E94" s="171">
        <f>E27</f>
        <v/>
      </c>
      <c r="F94" s="171">
        <f>F27</f>
        <v/>
      </c>
      <c r="G94" s="171">
        <f>G27</f>
        <v/>
      </c>
      <c r="H94" s="171">
        <f>SUM(H92:H93)</f>
        <v/>
      </c>
      <c r="I94" s="171">
        <f>SUM(I92:I93)</f>
        <v/>
      </c>
      <c r="J94" s="171">
        <f>SUM(J92:J93)</f>
        <v/>
      </c>
      <c r="K94" s="171">
        <f>SUM(K92:K93)</f>
        <v/>
      </c>
      <c r="L94" s="171">
        <f>SUM(L92:L93)</f>
        <v/>
      </c>
      <c r="M94" s="171">
        <f>SUM(M92:M93)</f>
        <v/>
      </c>
      <c r="N94" s="171">
        <f>SUM(N92:N93)</f>
        <v/>
      </c>
      <c r="O94" s="171">
        <f>SUM(O92:O93)</f>
        <v/>
      </c>
      <c r="P94" s="171">
        <f>SUM(P92:P93)</f>
        <v/>
      </c>
      <c r="Q94" s="171">
        <f>SUM(Q92:Q93)</f>
        <v/>
      </c>
      <c r="R94" s="171">
        <f>SUM(R92:R93)</f>
        <v/>
      </c>
      <c r="S94" s="171">
        <f>SUM(S92:S93)</f>
        <v/>
      </c>
      <c r="T94" s="171">
        <f>SUM(T92:T93)</f>
        <v/>
      </c>
    </row>
    <row r="98">
      <c r="A98" s="225" t="inlineStr">
        <is>
          <t>Profitability</t>
        </is>
      </c>
      <c r="B98" s="90" t="inlineStr">
        <is>
          <t>Gross Margin:</t>
        </is>
      </c>
      <c r="C98" s="91">
        <f>C8/C6*100</f>
        <v/>
      </c>
      <c r="D98" s="126">
        <f>D8/D6*100%</f>
        <v/>
      </c>
      <c r="E98" s="126">
        <f>E8/E6</f>
        <v/>
      </c>
      <c r="F98" s="126">
        <f>F8/F6</f>
        <v/>
      </c>
      <c r="G98" s="140">
        <f>G8/G6</f>
        <v/>
      </c>
      <c r="H98" s="146" t="n"/>
      <c r="I98" s="143" t="n"/>
      <c r="J98" s="143" t="n"/>
      <c r="K98" s="143" t="n"/>
      <c r="L98" s="143" t="n"/>
      <c r="M98" s="143" t="n"/>
      <c r="N98" s="143" t="n"/>
      <c r="O98" s="143" t="n"/>
      <c r="P98" s="143" t="n"/>
      <c r="Q98" s="143" t="n"/>
      <c r="R98" s="143" t="n"/>
      <c r="S98" s="143" t="n"/>
      <c r="T98" s="143" t="n"/>
    </row>
    <row r="99">
      <c r="A99" s="186" t="n"/>
      <c r="B99" s="90" t="inlineStr">
        <is>
          <t>Operating Margin</t>
        </is>
      </c>
      <c r="C99" s="91">
        <f>C13/C6</f>
        <v/>
      </c>
      <c r="D99" s="126">
        <f>(D13/D6)*-1</f>
        <v/>
      </c>
      <c r="E99" s="126">
        <f>(E13/E6)*-1</f>
        <v/>
      </c>
      <c r="F99" s="126">
        <f>(F13/F6)*-1</f>
        <v/>
      </c>
      <c r="G99" s="140">
        <f>(G13/G6)*-1</f>
        <v/>
      </c>
      <c r="H99" s="146" t="n"/>
      <c r="I99" s="143" t="n"/>
      <c r="J99" s="143" t="n"/>
      <c r="K99" s="143" t="n"/>
      <c r="L99" s="143" t="n"/>
      <c r="M99" s="143" t="n"/>
      <c r="N99" s="143" t="n"/>
      <c r="O99" s="143" t="n"/>
      <c r="P99" s="143" t="n"/>
      <c r="Q99" s="143" t="n"/>
      <c r="R99" s="143" t="n"/>
      <c r="S99" s="143" t="n"/>
      <c r="T99" s="143" t="n"/>
    </row>
    <row r="100">
      <c r="A100" s="186" t="n"/>
      <c r="B100" s="90" t="inlineStr">
        <is>
          <t>ROCE</t>
        </is>
      </c>
      <c r="C100" s="91">
        <f>C13/(C41-C48)</f>
        <v/>
      </c>
      <c r="D100" s="126">
        <f>D13/(D41-D48)</f>
        <v/>
      </c>
      <c r="E100" s="126">
        <f>E13/(E41-E48)</f>
        <v/>
      </c>
      <c r="F100" s="126">
        <f>F13/(F41-F48)</f>
        <v/>
      </c>
      <c r="G100" s="140">
        <f>G13/(G41-G48)</f>
        <v/>
      </c>
      <c r="H100" s="146" t="n"/>
      <c r="I100" s="143" t="n"/>
      <c r="J100" s="143" t="n"/>
      <c r="K100" s="143" t="n"/>
      <c r="L100" s="143" t="n"/>
      <c r="M100" s="143" t="n"/>
      <c r="N100" s="143" t="n"/>
      <c r="O100" s="143" t="n"/>
      <c r="P100" s="143" t="n"/>
      <c r="Q100" s="143" t="n"/>
      <c r="R100" s="143" t="n"/>
      <c r="S100" s="143" t="n"/>
      <c r="T100" s="143" t="n"/>
    </row>
    <row r="101">
      <c r="A101" s="185" t="n"/>
      <c r="B101" s="90" t="inlineStr">
        <is>
          <t>ROE</t>
        </is>
      </c>
      <c r="C101" s="126">
        <f>C20/((C58+D58)/2)</f>
        <v/>
      </c>
      <c r="D101" s="126">
        <f>D20/((D58+E58)/2)</f>
        <v/>
      </c>
      <c r="E101" s="126">
        <f>E20/((E58+F58)/2)</f>
        <v/>
      </c>
      <c r="F101" s="126">
        <f>F20/((F58+G58)/2)</f>
        <v/>
      </c>
      <c r="G101" s="140">
        <f>G20/((G58+H58)/2)</f>
        <v/>
      </c>
      <c r="H101" s="146" t="n"/>
      <c r="I101" s="143" t="n"/>
      <c r="J101" s="143" t="n"/>
      <c r="K101" s="143" t="n"/>
      <c r="L101" s="143" t="n"/>
      <c r="M101" s="143" t="n"/>
      <c r="N101" s="143" t="n"/>
      <c r="O101" s="143" t="n"/>
      <c r="P101" s="143" t="n"/>
      <c r="Q101" s="143" t="n"/>
      <c r="R101" s="143" t="n"/>
      <c r="S101" s="143" t="n"/>
      <c r="T101" s="143" t="n"/>
    </row>
    <row r="102">
      <c r="A102" s="225" t="inlineStr">
        <is>
          <t>Efficiency</t>
        </is>
      </c>
      <c r="B102" s="90" t="inlineStr">
        <is>
          <t>Non- Current Asset Turnover</t>
        </is>
      </c>
      <c r="C102" s="126">
        <f>C6/C41</f>
        <v/>
      </c>
      <c r="D102" s="126">
        <f>D6/D41</f>
        <v/>
      </c>
      <c r="E102" s="126">
        <f>E6/E41</f>
        <v/>
      </c>
      <c r="F102" s="126">
        <f>F6/F41</f>
        <v/>
      </c>
      <c r="G102" s="140">
        <f>G6/G41</f>
        <v/>
      </c>
      <c r="H102" s="146" t="n"/>
      <c r="I102" s="143" t="n"/>
      <c r="J102" s="143" t="n"/>
      <c r="K102" s="143" t="n"/>
      <c r="L102" s="143" t="n"/>
      <c r="M102" s="143" t="n"/>
      <c r="N102" s="143" t="n"/>
      <c r="O102" s="143" t="n"/>
      <c r="P102" s="143" t="n"/>
      <c r="Q102" s="143" t="n"/>
      <c r="R102" s="143" t="n"/>
      <c r="S102" s="143" t="n"/>
      <c r="T102" s="143" t="n"/>
    </row>
    <row r="103">
      <c r="A103" s="186" t="n"/>
      <c r="B103" s="90" t="inlineStr">
        <is>
          <t>Net Asset Turnover</t>
        </is>
      </c>
      <c r="C103" s="126">
        <f>C6/((D41-C41))/2</f>
        <v/>
      </c>
      <c r="D103" s="126">
        <f>D6/((E41-D41))/2</f>
        <v/>
      </c>
      <c r="E103" s="126">
        <f>E6/((F41-E41))/2</f>
        <v/>
      </c>
      <c r="F103" s="126">
        <f>F6/((G41-F41))/2</f>
        <v/>
      </c>
      <c r="G103" s="140">
        <f>G6/((H41-G41))/2</f>
        <v/>
      </c>
      <c r="H103" s="146" t="n"/>
      <c r="I103" s="143" t="n"/>
      <c r="J103" s="143" t="n"/>
      <c r="K103" s="143" t="n"/>
      <c r="L103" s="143" t="n"/>
      <c r="M103" s="143" t="n"/>
      <c r="N103" s="143" t="n"/>
      <c r="O103" s="143" t="n"/>
      <c r="P103" s="143" t="n"/>
      <c r="Q103" s="143" t="n"/>
      <c r="R103" s="143" t="n"/>
      <c r="S103" s="143" t="n"/>
      <c r="T103" s="143" t="n"/>
    </row>
    <row r="104">
      <c r="A104" s="186" t="n"/>
      <c r="B104" s="90" t="inlineStr">
        <is>
          <t xml:space="preserve">Investory Days </t>
        </is>
      </c>
      <c r="C104" s="91">
        <f>C29/-C7*365</f>
        <v/>
      </c>
      <c r="D104" s="91">
        <f>D29/-D7*365</f>
        <v/>
      </c>
      <c r="E104" s="91">
        <f>E29/-E7*365</f>
        <v/>
      </c>
      <c r="F104" s="91">
        <f>F29/-F7*365</f>
        <v/>
      </c>
      <c r="G104" s="141">
        <f>G29/-G7*365</f>
        <v/>
      </c>
      <c r="H104" s="147" t="n"/>
      <c r="I104" s="144" t="n"/>
      <c r="J104" s="144" t="n"/>
      <c r="K104" s="144" t="n"/>
      <c r="L104" s="144" t="n"/>
      <c r="M104" s="144" t="n"/>
      <c r="N104" s="144" t="n"/>
      <c r="O104" s="144" t="n"/>
      <c r="P104" s="144" t="n"/>
      <c r="Q104" s="144" t="n"/>
      <c r="R104" s="144" t="n"/>
      <c r="S104" s="144" t="n"/>
      <c r="T104" s="144" t="n"/>
    </row>
    <row r="105">
      <c r="A105" s="186" t="n"/>
      <c r="B105" s="90" t="inlineStr">
        <is>
          <t>Trade Recivable Days</t>
        </is>
      </c>
      <c r="C105" s="91">
        <f>(C28/C6)*365</f>
        <v/>
      </c>
      <c r="D105" s="91">
        <f>(D28/D6)*365</f>
        <v/>
      </c>
      <c r="E105" s="91">
        <f>(E28/E6)*365</f>
        <v/>
      </c>
      <c r="F105" s="91">
        <f>(F28/F6)*365</f>
        <v/>
      </c>
      <c r="G105" s="141">
        <f>(G28/G6)*365</f>
        <v/>
      </c>
      <c r="H105" s="147" t="n"/>
      <c r="I105" s="144" t="n"/>
      <c r="J105" s="144" t="n"/>
      <c r="K105" s="144" t="n"/>
      <c r="L105" s="144" t="n"/>
      <c r="M105" s="144" t="n"/>
      <c r="N105" s="144" t="n"/>
      <c r="O105" s="144" t="n"/>
      <c r="P105" s="144" t="n"/>
      <c r="Q105" s="144" t="n"/>
      <c r="R105" s="144" t="n"/>
      <c r="S105" s="144" t="n"/>
      <c r="T105" s="144" t="n"/>
    </row>
    <row r="106">
      <c r="A106" s="185" t="n"/>
      <c r="B106" s="90" t="inlineStr">
        <is>
          <t>Trade Payable Days</t>
        </is>
      </c>
      <c r="C106" s="91">
        <f>C45*365/-C7</f>
        <v/>
      </c>
      <c r="D106" s="91">
        <f>D45*365/-D7</f>
        <v/>
      </c>
      <c r="E106" s="91">
        <f>E45*365/-E7</f>
        <v/>
      </c>
      <c r="F106" s="91">
        <f>F45*365/-F7</f>
        <v/>
      </c>
      <c r="G106" s="141">
        <f>G45*365/-G7</f>
        <v/>
      </c>
      <c r="H106" s="147" t="n"/>
      <c r="I106" s="144" t="n"/>
      <c r="J106" s="144" t="n"/>
      <c r="K106" s="144" t="n"/>
      <c r="L106" s="144" t="n"/>
      <c r="M106" s="144" t="n"/>
      <c r="N106" s="144" t="n"/>
      <c r="O106" s="144" t="n"/>
      <c r="P106" s="144" t="n"/>
      <c r="Q106" s="144" t="n"/>
      <c r="R106" s="144" t="n"/>
      <c r="S106" s="144" t="n"/>
      <c r="T106" s="144" t="n"/>
    </row>
    <row r="107">
      <c r="A107" s="225" t="inlineStr">
        <is>
          <t>Liquidity</t>
        </is>
      </c>
      <c r="B107" s="93" t="inlineStr">
        <is>
          <t>Current Asset cover Current Liabilities</t>
        </is>
      </c>
      <c r="C107" s="126">
        <f>C32/C48</f>
        <v/>
      </c>
      <c r="D107" s="126">
        <f>D32/D48</f>
        <v/>
      </c>
      <c r="E107" s="126">
        <f>E32/E48</f>
        <v/>
      </c>
      <c r="F107" s="126">
        <f>F32/F48</f>
        <v/>
      </c>
      <c r="G107" s="140">
        <f>G32/G48</f>
        <v/>
      </c>
      <c r="H107" s="146" t="n"/>
      <c r="I107" s="143" t="n"/>
      <c r="J107" s="143" t="n"/>
      <c r="K107" s="143" t="n"/>
      <c r="L107" s="143" t="n"/>
      <c r="M107" s="143" t="n"/>
      <c r="N107" s="143" t="n"/>
      <c r="O107" s="143" t="n"/>
      <c r="P107" s="143" t="n"/>
      <c r="Q107" s="143" t="n"/>
      <c r="R107" s="143" t="n"/>
      <c r="S107" s="143" t="n"/>
      <c r="T107" s="143" t="n"/>
    </row>
    <row r="108">
      <c r="A108" s="186" t="n"/>
      <c r="B108" s="93" t="inlineStr">
        <is>
          <t>Current Asset-Inventory Cover Current Liabilities</t>
        </is>
      </c>
      <c r="C108" s="126">
        <f>(C32-C29)/C48</f>
        <v/>
      </c>
      <c r="D108" s="126">
        <f>(D32-D29)/D48</f>
        <v/>
      </c>
      <c r="E108" s="126">
        <f>(E32-E29)/E48</f>
        <v/>
      </c>
      <c r="F108" s="126">
        <f>(F32-F29)/F48</f>
        <v/>
      </c>
      <c r="G108" s="140">
        <f>(G32-G29)/G48</f>
        <v/>
      </c>
      <c r="H108" s="146" t="n"/>
      <c r="I108" s="143" t="n"/>
      <c r="J108" s="143" t="n"/>
      <c r="K108" s="143" t="n"/>
      <c r="L108" s="143" t="n"/>
      <c r="M108" s="143" t="n"/>
      <c r="N108" s="143" t="n"/>
      <c r="O108" s="143" t="n"/>
      <c r="P108" s="143" t="n"/>
      <c r="Q108" s="143" t="n"/>
      <c r="R108" s="143" t="n"/>
      <c r="S108" s="143" t="n"/>
      <c r="T108" s="143" t="n"/>
    </row>
    <row r="109">
      <c r="A109" s="185" t="n"/>
      <c r="B109" s="93" t="inlineStr">
        <is>
          <t>Operating Cash flow Cover Current Liabilities</t>
        </is>
      </c>
      <c r="C109" s="126">
        <f>C81/C48</f>
        <v/>
      </c>
      <c r="D109" s="126">
        <f>D81/D48</f>
        <v/>
      </c>
      <c r="E109" s="126">
        <f>E81/E48</f>
        <v/>
      </c>
      <c r="F109" s="126">
        <f>F81/F48</f>
        <v/>
      </c>
      <c r="G109" s="140">
        <f>G81/G48</f>
        <v/>
      </c>
      <c r="H109" s="146" t="n"/>
      <c r="I109" s="143" t="n"/>
      <c r="J109" s="143" t="n"/>
      <c r="K109" s="143" t="n"/>
      <c r="L109" s="143" t="n"/>
      <c r="M109" s="143" t="n"/>
      <c r="N109" s="143" t="n"/>
      <c r="O109" s="143" t="n"/>
      <c r="P109" s="143" t="n"/>
      <c r="Q109" s="143" t="n"/>
      <c r="R109" s="143" t="n"/>
      <c r="S109" s="143" t="n"/>
      <c r="T109" s="143" t="n"/>
    </row>
    <row r="110">
      <c r="A110" s="225" t="inlineStr">
        <is>
          <t>Gearing</t>
        </is>
      </c>
      <c r="B110" s="93" t="inlineStr">
        <is>
          <t>Debt/Total Capital Employeed</t>
        </is>
      </c>
      <c r="C110" s="126">
        <f>C51/(C41-C48)</f>
        <v/>
      </c>
      <c r="D110" s="126">
        <f>D51/(D41-D48)</f>
        <v/>
      </c>
      <c r="E110" s="126">
        <f>E51/(E41-E48)</f>
        <v/>
      </c>
      <c r="F110" s="126">
        <f>F51/(F41-F48)</f>
        <v/>
      </c>
      <c r="G110" s="140">
        <f>G51/(G41-G48)</f>
        <v/>
      </c>
      <c r="H110" s="146" t="n"/>
      <c r="I110" s="143" t="n"/>
      <c r="J110" s="143" t="n"/>
      <c r="K110" s="143" t="n"/>
      <c r="L110" s="143" t="n"/>
      <c r="M110" s="143" t="n"/>
      <c r="N110" s="143" t="n"/>
      <c r="O110" s="143" t="n"/>
      <c r="P110" s="143" t="n"/>
      <c r="Q110" s="143" t="n"/>
      <c r="R110" s="143" t="n"/>
      <c r="S110" s="143" t="n"/>
      <c r="T110" s="143" t="n"/>
    </row>
    <row r="111">
      <c r="A111" s="185" t="n"/>
      <c r="B111" s="93" t="inlineStr">
        <is>
          <t>Operating Profit/Interest Expense</t>
        </is>
      </c>
      <c r="C111" s="226">
        <f>C13/C15</f>
        <v/>
      </c>
      <c r="D111" s="226">
        <f>D13/D15</f>
        <v/>
      </c>
      <c r="E111" s="226">
        <f>E13/E15</f>
        <v/>
      </c>
      <c r="F111" s="226">
        <f>F13/F15</f>
        <v/>
      </c>
      <c r="G111" s="227">
        <f>G13/G15</f>
        <v/>
      </c>
      <c r="H111" s="228" t="n"/>
      <c r="I111" s="229" t="n"/>
      <c r="J111" s="229" t="n"/>
      <c r="K111" s="229" t="n"/>
      <c r="L111" s="229" t="n"/>
      <c r="M111" s="229" t="n"/>
      <c r="N111" s="229" t="n"/>
      <c r="O111" s="229" t="n"/>
      <c r="P111" s="229" t="n"/>
      <c r="Q111" s="229" t="n"/>
      <c r="R111" s="229" t="n"/>
      <c r="S111" s="229" t="n"/>
      <c r="T111" s="229" t="n"/>
    </row>
    <row r="120">
      <c r="A120" s="34" t="n"/>
    </row>
    <row r="121" ht="15.5" customHeight="1">
      <c r="A121" s="162" t="n"/>
      <c r="B121" s="26" t="n"/>
      <c r="C121" s="31" t="n"/>
      <c r="D121" s="31" t="n"/>
      <c r="E121" s="31" t="n"/>
      <c r="F121" s="31" t="n"/>
    </row>
    <row r="122" ht="15.5" customHeight="1">
      <c r="A122" s="163" t="n"/>
      <c r="B122" s="26" t="n"/>
      <c r="C122" s="32" t="n"/>
      <c r="D122" s="32" t="n"/>
      <c r="E122" s="32" t="n"/>
      <c r="F122" s="32" t="n"/>
    </row>
    <row r="123" ht="15.5" customHeight="1">
      <c r="A123" s="162" t="n"/>
      <c r="B123" s="26" t="n"/>
      <c r="C123" s="31" t="n"/>
      <c r="D123" s="31" t="n"/>
      <c r="E123" s="31" t="n"/>
      <c r="F123" s="31" t="n"/>
    </row>
    <row r="124" ht="15.5" customHeight="1">
      <c r="A124" s="162" t="n"/>
      <c r="B124" s="26" t="n"/>
      <c r="C124" s="31" t="n"/>
      <c r="D124" s="31" t="n"/>
      <c r="E124" s="31" t="n"/>
      <c r="F124" s="31" t="n"/>
    </row>
    <row r="125" ht="15.5" customHeight="1">
      <c r="A125" s="162" t="n"/>
      <c r="B125" s="26" t="n"/>
      <c r="C125" s="32" t="n"/>
      <c r="D125" s="32" t="n"/>
      <c r="E125" s="32" t="n"/>
      <c r="F125" s="32" t="n"/>
    </row>
  </sheetData>
  <mergeCells count="4">
    <mergeCell ref="A102:A106"/>
    <mergeCell ref="A110:A111"/>
    <mergeCell ref="A98:A101"/>
    <mergeCell ref="A107:A10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tabSelected="1" workbookViewId="0">
      <selection activeCell="H47" sqref="H47"/>
    </sheetView>
  </sheetViews>
  <sheetFormatPr baseColWidth="8" defaultRowHeight="14"/>
  <cols>
    <col width="21.75" customWidth="1" min="2" max="2"/>
    <col width="15.1640625" bestFit="1" customWidth="1" min="3" max="3"/>
    <col width="10.58203125" bestFit="1" customWidth="1" min="4" max="4"/>
    <col width="11.4140625" bestFit="1" customWidth="1" min="5" max="5"/>
    <col width="10.58203125" bestFit="1" customWidth="1" min="6" max="7"/>
    <col width="11.6640625" bestFit="1" customWidth="1" min="8" max="10"/>
    <col width="13.83203125" customWidth="1" min="11" max="11"/>
    <col width="12" bestFit="1" customWidth="1" min="12" max="12"/>
    <col width="11.6640625" bestFit="1" customWidth="1" min="13" max="15"/>
    <col width="12.6640625" bestFit="1" customWidth="1" min="16" max="20"/>
  </cols>
  <sheetData>
    <row r="1" ht="22.5" customHeight="1">
      <c r="A1" s="23" t="inlineStr">
        <is>
          <t>Universal Capital：BankerGPT</t>
        </is>
      </c>
    </row>
    <row r="2">
      <c r="A2" s="18" t="n"/>
      <c r="B2" s="19" t="n"/>
      <c r="C2" s="27" t="inlineStr">
        <is>
          <t>2018A</t>
        </is>
      </c>
      <c r="D2" s="27" t="inlineStr">
        <is>
          <t>2019A</t>
        </is>
      </c>
      <c r="E2" s="27" t="inlineStr">
        <is>
          <t>2020A</t>
        </is>
      </c>
      <c r="F2" s="27" t="inlineStr">
        <is>
          <t>2021A</t>
        </is>
      </c>
      <c r="G2" s="27" t="inlineStr">
        <is>
          <t>2022A</t>
        </is>
      </c>
      <c r="H2" s="27" t="n">
        <v>1</v>
      </c>
      <c r="I2" s="27">
        <f>H2+1</f>
        <v/>
      </c>
      <c r="J2" s="27">
        <f>I2+1</f>
        <v/>
      </c>
      <c r="K2" s="27">
        <f>J2+1</f>
        <v/>
      </c>
      <c r="L2" s="27">
        <f>K2+1</f>
        <v/>
      </c>
      <c r="M2" s="27">
        <f>L2+1</f>
        <v/>
      </c>
      <c r="N2" s="27">
        <f>M2+1</f>
        <v/>
      </c>
      <c r="O2" s="27">
        <f>N2+1</f>
        <v/>
      </c>
      <c r="P2" s="27">
        <f>O2+1</f>
        <v/>
      </c>
      <c r="Q2" s="27">
        <f>P2+1</f>
        <v/>
      </c>
      <c r="R2" s="27">
        <f>Q2+1</f>
        <v/>
      </c>
      <c r="S2" s="27">
        <f>R2+1</f>
        <v/>
      </c>
      <c r="T2" s="124">
        <f>S2+1</f>
        <v/>
      </c>
    </row>
    <row r="3" ht="17.5" customHeight="1">
      <c r="A3" s="174" t="inlineStr">
        <is>
          <t>Free Cash Flow</t>
        </is>
      </c>
      <c r="B3" s="175" t="n"/>
      <c r="C3" s="230" t="inlineStr">
        <is>
          <t>Accured</t>
        </is>
      </c>
      <c r="G3" s="231" t="n"/>
      <c r="H3" s="230" t="inlineStr">
        <is>
          <t>Estimate</t>
        </is>
      </c>
      <c r="T3" s="231" t="n"/>
    </row>
    <row r="4" ht="17.5" customHeight="1">
      <c r="A4" s="2" t="inlineStr">
        <is>
          <t>unit</t>
        </is>
      </c>
      <c r="B4" s="167">
        <f>Cover!F7</f>
        <v/>
      </c>
      <c r="C4" s="232" t="n"/>
      <c r="D4" s="219" t="n"/>
      <c r="E4" s="219" t="n"/>
      <c r="F4" s="219" t="n"/>
      <c r="G4" s="233" t="n"/>
      <c r="H4" s="232" t="n"/>
      <c r="I4" s="219" t="n"/>
      <c r="J4" s="219" t="n"/>
      <c r="K4" s="219" t="n"/>
      <c r="L4" s="219" t="n"/>
      <c r="M4" s="219" t="n"/>
      <c r="N4" s="219" t="n"/>
      <c r="O4" s="219" t="n"/>
      <c r="P4" s="219" t="n"/>
      <c r="Q4" s="219" t="n"/>
      <c r="R4" s="219" t="n"/>
      <c r="S4" s="219" t="n"/>
      <c r="T4" s="233" t="n"/>
    </row>
    <row r="5">
      <c r="A5" s="176" t="n"/>
      <c r="B5" s="177" t="n"/>
      <c r="C5" s="234" t="n"/>
      <c r="D5" s="177" t="n"/>
      <c r="E5" s="177" t="n"/>
      <c r="F5" s="177" t="n"/>
      <c r="G5" s="235" t="n"/>
      <c r="H5" s="234" t="n"/>
      <c r="I5" s="177" t="n"/>
      <c r="J5" s="177" t="n"/>
      <c r="K5" s="177" t="n"/>
      <c r="L5" s="177" t="n"/>
      <c r="M5" s="177" t="n"/>
      <c r="N5" s="177" t="n"/>
      <c r="O5" s="177" t="n"/>
      <c r="P5" s="177" t="n"/>
      <c r="Q5" s="177" t="n"/>
      <c r="R5" s="177" t="n"/>
      <c r="S5" s="177" t="n"/>
      <c r="T5" s="235" t="n"/>
    </row>
    <row r="6" ht="15.5" customHeight="1">
      <c r="B6" s="162" t="inlineStr">
        <is>
          <t>EBIT</t>
        </is>
      </c>
      <c r="C6" s="98" t="n"/>
      <c r="D6" s="26" t="n"/>
      <c r="E6" s="26" t="n"/>
      <c r="F6" s="26" t="n"/>
      <c r="G6" s="118" t="n"/>
      <c r="H6" s="98">
        <f>'FA &amp; Operating Model'!H13</f>
        <v/>
      </c>
      <c r="I6" s="26">
        <f>'FA &amp; Operating Model'!I13</f>
        <v/>
      </c>
      <c r="J6" s="26">
        <f>'FA &amp; Operating Model'!J13</f>
        <v/>
      </c>
      <c r="K6" s="26">
        <f>'FA &amp; Operating Model'!K13</f>
        <v/>
      </c>
      <c r="L6" s="26">
        <f>'FA &amp; Operating Model'!L13</f>
        <v/>
      </c>
      <c r="M6" s="26">
        <f>'FA &amp; Operating Model'!M13</f>
        <v/>
      </c>
      <c r="N6" s="26">
        <f>'FA &amp; Operating Model'!N13</f>
        <v/>
      </c>
      <c r="O6" s="26">
        <f>'FA &amp; Operating Model'!O13</f>
        <v/>
      </c>
      <c r="P6" s="26">
        <f>'FA &amp; Operating Model'!P13</f>
        <v/>
      </c>
      <c r="Q6" s="26">
        <f>'FA &amp; Operating Model'!Q13</f>
        <v/>
      </c>
      <c r="R6" s="26">
        <f>'FA &amp; Operating Model'!R13</f>
        <v/>
      </c>
      <c r="S6" s="26">
        <f>'FA &amp; Operating Model'!S13</f>
        <v/>
      </c>
      <c r="T6" s="118">
        <f>'FA &amp; Operating Model'!T13</f>
        <v/>
      </c>
    </row>
    <row r="7" ht="15.5" customHeight="1">
      <c r="B7" s="162" t="inlineStr">
        <is>
          <t>Tax rate</t>
        </is>
      </c>
      <c r="C7" s="100" t="n"/>
      <c r="D7" s="99" t="n"/>
      <c r="E7" s="99" t="n"/>
      <c r="F7" s="99" t="n"/>
      <c r="G7" s="119" t="n"/>
      <c r="H7" s="100">
        <f>'Assumption Table'!H13</f>
        <v/>
      </c>
      <c r="I7" s="99">
        <f>'Assumption Table'!I13</f>
        <v/>
      </c>
      <c r="J7" s="99">
        <f>'Assumption Table'!J13</f>
        <v/>
      </c>
      <c r="K7" s="99">
        <f>'Assumption Table'!K13</f>
        <v/>
      </c>
      <c r="L7" s="99">
        <f>'Assumption Table'!L13</f>
        <v/>
      </c>
      <c r="M7" s="99">
        <f>'Assumption Table'!M13</f>
        <v/>
      </c>
      <c r="N7" s="99">
        <f>'Assumption Table'!N13</f>
        <v/>
      </c>
      <c r="O7" s="99">
        <f>'Assumption Table'!O13</f>
        <v/>
      </c>
      <c r="P7" s="99">
        <f>'Assumption Table'!P13</f>
        <v/>
      </c>
      <c r="Q7" s="99">
        <f>'Assumption Table'!Q13</f>
        <v/>
      </c>
      <c r="R7" s="99">
        <f>'Assumption Table'!R13</f>
        <v/>
      </c>
      <c r="S7" s="99">
        <f>'Assumption Table'!S13</f>
        <v/>
      </c>
      <c r="T7" s="119">
        <f>'Assumption Table'!T13</f>
        <v/>
      </c>
    </row>
    <row r="8" ht="15.5" customHeight="1">
      <c r="B8" s="162" t="inlineStr">
        <is>
          <t>Dpreciation &amp; Amortisation</t>
        </is>
      </c>
      <c r="C8" s="98" t="n"/>
      <c r="D8" s="26" t="n"/>
      <c r="E8" s="26" t="n"/>
      <c r="F8" s="26" t="n"/>
      <c r="G8" s="118" t="n"/>
      <c r="H8" s="98">
        <f>'FA &amp; Operating Model'!H9</f>
        <v/>
      </c>
      <c r="I8" s="26">
        <f>'FA &amp; Operating Model'!I9</f>
        <v/>
      </c>
      <c r="J8" s="26">
        <f>'FA &amp; Operating Model'!J9</f>
        <v/>
      </c>
      <c r="K8" s="26">
        <f>'FA &amp; Operating Model'!K9</f>
        <v/>
      </c>
      <c r="L8" s="26">
        <f>'FA &amp; Operating Model'!L9</f>
        <v/>
      </c>
      <c r="M8" s="26">
        <f>'FA &amp; Operating Model'!M9</f>
        <v/>
      </c>
      <c r="N8" s="26">
        <f>'FA &amp; Operating Model'!N9</f>
        <v/>
      </c>
      <c r="O8" s="26">
        <f>'FA &amp; Operating Model'!O9</f>
        <v/>
      </c>
      <c r="P8" s="26">
        <f>'FA &amp; Operating Model'!P9</f>
        <v/>
      </c>
      <c r="Q8" s="26">
        <f>'FA &amp; Operating Model'!Q9</f>
        <v/>
      </c>
      <c r="R8" s="26">
        <f>'FA &amp; Operating Model'!R9</f>
        <v/>
      </c>
      <c r="S8" s="26">
        <f>'FA &amp; Operating Model'!S9</f>
        <v/>
      </c>
      <c r="T8" s="118">
        <f>'FA &amp; Operating Model'!T9</f>
        <v/>
      </c>
    </row>
    <row r="9" ht="15.5" customHeight="1">
      <c r="B9" s="162" t="inlineStr">
        <is>
          <t>Change in Working Capital</t>
        </is>
      </c>
      <c r="C9" s="98" t="n"/>
      <c r="D9" s="26" t="n"/>
      <c r="E9" s="26" t="n"/>
      <c r="F9" s="26" t="n"/>
      <c r="G9" s="118" t="n"/>
      <c r="H9" s="98">
        <f>'FA &amp; Operating Model'!H74</f>
        <v/>
      </c>
      <c r="I9" s="26">
        <f>'FA &amp; Operating Model'!I74</f>
        <v/>
      </c>
      <c r="J9" s="26">
        <f>'FA &amp; Operating Model'!J74</f>
        <v/>
      </c>
      <c r="K9" s="26">
        <f>'FA &amp; Operating Model'!K74</f>
        <v/>
      </c>
      <c r="L9" s="26">
        <f>'FA &amp; Operating Model'!L74</f>
        <v/>
      </c>
      <c r="M9" s="26">
        <f>'FA &amp; Operating Model'!M74</f>
        <v/>
      </c>
      <c r="N9" s="26">
        <f>'FA &amp; Operating Model'!N74</f>
        <v/>
      </c>
      <c r="O9" s="26">
        <f>'FA &amp; Operating Model'!O74</f>
        <v/>
      </c>
      <c r="P9" s="26">
        <f>'FA &amp; Operating Model'!P74</f>
        <v/>
      </c>
      <c r="Q9" s="26">
        <f>'FA &amp; Operating Model'!Q74</f>
        <v/>
      </c>
      <c r="R9" s="26">
        <f>'FA &amp; Operating Model'!R74</f>
        <v/>
      </c>
      <c r="S9" s="26">
        <f>'FA &amp; Operating Model'!S74</f>
        <v/>
      </c>
      <c r="T9" s="118">
        <f>'FA &amp; Operating Model'!T74</f>
        <v/>
      </c>
    </row>
    <row r="10" ht="15.5" customHeight="1">
      <c r="B10" s="162" t="inlineStr">
        <is>
          <t>Capex</t>
        </is>
      </c>
      <c r="C10" s="98" t="n"/>
      <c r="D10" s="26" t="n"/>
      <c r="E10" s="26" t="n"/>
      <c r="F10" s="26" t="n"/>
      <c r="G10" s="118" t="n"/>
      <c r="H10" s="98">
        <f>'FA &amp; Operating Model'!H84+'FA &amp; Operating Model'!H85</f>
        <v/>
      </c>
      <c r="I10" s="26">
        <f>'FA &amp; Operating Model'!I84+'FA &amp; Operating Model'!I85</f>
        <v/>
      </c>
      <c r="J10" s="26">
        <f>'FA &amp; Operating Model'!J84+'FA &amp; Operating Model'!J85</f>
        <v/>
      </c>
      <c r="K10" s="26">
        <f>'FA &amp; Operating Model'!K84+'FA &amp; Operating Model'!K85</f>
        <v/>
      </c>
      <c r="L10" s="26">
        <f>'FA &amp; Operating Model'!L84+'FA &amp; Operating Model'!L85</f>
        <v/>
      </c>
      <c r="M10" s="26">
        <f>'FA &amp; Operating Model'!M84+'FA &amp; Operating Model'!M85</f>
        <v/>
      </c>
      <c r="N10" s="26">
        <f>'FA &amp; Operating Model'!N84+'FA &amp; Operating Model'!N85</f>
        <v/>
      </c>
      <c r="O10" s="26">
        <f>'FA &amp; Operating Model'!O84+'FA &amp; Operating Model'!O85</f>
        <v/>
      </c>
      <c r="P10" s="26">
        <f>'FA &amp; Operating Model'!P84+'FA &amp; Operating Model'!P85</f>
        <v/>
      </c>
      <c r="Q10" s="26">
        <f>'FA &amp; Operating Model'!Q84+'FA &amp; Operating Model'!Q85</f>
        <v/>
      </c>
      <c r="R10" s="26">
        <f>'FA &amp; Operating Model'!R84+'FA &amp; Operating Model'!R85</f>
        <v/>
      </c>
      <c r="S10" s="26">
        <f>'FA &amp; Operating Model'!S84+'FA &amp; Operating Model'!S85</f>
        <v/>
      </c>
      <c r="T10" s="118">
        <f>'FA &amp; Operating Model'!T84+'FA &amp; Operating Model'!T85</f>
        <v/>
      </c>
    </row>
    <row r="11" ht="15" customHeight="1">
      <c r="B11" s="164" t="inlineStr">
        <is>
          <t>Free Cash Flow</t>
        </is>
      </c>
      <c r="C11" s="103" t="n"/>
      <c r="D11" s="104" t="n"/>
      <c r="E11" s="104" t="n"/>
      <c r="F11" s="104" t="n"/>
      <c r="G11" s="120" t="n"/>
      <c r="H11" s="103">
        <f>H6*(1-H7)-H8-H9+H10</f>
        <v/>
      </c>
      <c r="I11" s="104">
        <f>I6*(1-I7)-I8-I9+I10</f>
        <v/>
      </c>
      <c r="J11" s="104">
        <f>J6*(1-J7)-J8-J9+J10</f>
        <v/>
      </c>
      <c r="K11" s="104">
        <f>K6*(1-K7)-K8-K9+K10</f>
        <v/>
      </c>
      <c r="L11" s="104">
        <f>L6*(1-L7)-L8-L9+L10</f>
        <v/>
      </c>
      <c r="M11" s="104">
        <f>M6*(1-M7)-M8-M9+M10</f>
        <v/>
      </c>
      <c r="N11" s="104">
        <f>N6*(1-N7)-N8-N9+N10</f>
        <v/>
      </c>
      <c r="O11" s="104">
        <f>O6*(1-O7)-O8-O9+O10</f>
        <v/>
      </c>
      <c r="P11" s="104">
        <f>P6*(1-P7)-P8-P9+P10</f>
        <v/>
      </c>
      <c r="Q11" s="104">
        <f>Q6*(1-Q7)-Q8-Q9+Q10</f>
        <v/>
      </c>
      <c r="R11" s="104">
        <f>R6*(1-R7)-R8-R9+R10</f>
        <v/>
      </c>
      <c r="S11" s="104">
        <f>S6*(1-S7)-S8-S9+S10</f>
        <v/>
      </c>
      <c r="T11" s="120">
        <f>T6*(1-T7)-T8-T9+T10</f>
        <v/>
      </c>
    </row>
    <row r="12" ht="15.5" customHeight="1">
      <c r="A12" s="164" t="n"/>
      <c r="B12" s="162" t="inlineStr">
        <is>
          <t>Discount Factor</t>
        </is>
      </c>
      <c r="C12" s="98" t="n"/>
      <c r="D12" s="26" t="n"/>
      <c r="E12" s="26" t="n"/>
      <c r="F12" s="26" t="n"/>
      <c r="G12" s="118" t="n"/>
      <c r="H12" s="115">
        <f>1/(1+$H$27)^H2</f>
        <v/>
      </c>
      <c r="I12" s="114">
        <f>1/(1+$H$27)^I2</f>
        <v/>
      </c>
      <c r="J12" s="114">
        <f>1/(1+$H$27)^J2</f>
        <v/>
      </c>
      <c r="K12" s="114">
        <f>1/(1+$H$27)^K2</f>
        <v/>
      </c>
      <c r="L12" s="114">
        <f>1/(1+$H$27)^L2</f>
        <v/>
      </c>
      <c r="M12" s="114">
        <f>1/(1+$H$27)^M2</f>
        <v/>
      </c>
      <c r="N12" s="114">
        <f>1/(1+$H$27)^N2</f>
        <v/>
      </c>
      <c r="O12" s="114">
        <f>1/(1+$H$27)^O2</f>
        <v/>
      </c>
      <c r="P12" s="114">
        <f>1/(1+$H$27)^P2</f>
        <v/>
      </c>
      <c r="Q12" s="114">
        <f>1/(1+$H$27)^Q2</f>
        <v/>
      </c>
      <c r="R12" s="114">
        <f>1/(1+$H$27)^R2</f>
        <v/>
      </c>
      <c r="S12" s="114">
        <f>1/(1+$H$27)^S2</f>
        <v/>
      </c>
      <c r="T12" s="125">
        <f>1/(1+$H$27)^T2</f>
        <v/>
      </c>
    </row>
    <row r="13" ht="15.5" customHeight="1">
      <c r="A13" s="236" t="n"/>
      <c r="B13" s="237" t="inlineStr">
        <is>
          <t>PV</t>
        </is>
      </c>
      <c r="C13" s="102" t="n"/>
      <c r="D13" s="101" t="n"/>
      <c r="E13" s="101" t="n"/>
      <c r="F13" s="101" t="n"/>
      <c r="G13" s="123" t="n"/>
      <c r="H13" s="102">
        <f>H11*H12</f>
        <v/>
      </c>
      <c r="I13" s="101">
        <f>I11*I12</f>
        <v/>
      </c>
      <c r="J13" s="101">
        <f>J11*J12</f>
        <v/>
      </c>
      <c r="K13" s="101">
        <f>K11*K12</f>
        <v/>
      </c>
      <c r="L13" s="101">
        <f>L11*L12</f>
        <v/>
      </c>
      <c r="M13" s="101">
        <f>M11*M12</f>
        <v/>
      </c>
      <c r="N13" s="101">
        <f>N11*N12</f>
        <v/>
      </c>
      <c r="O13" s="101">
        <f>O11*O12</f>
        <v/>
      </c>
      <c r="P13" s="101">
        <f>P11*P12</f>
        <v/>
      </c>
      <c r="Q13" s="101">
        <f>Q11*Q12</f>
        <v/>
      </c>
      <c r="R13" s="101">
        <f>R11*R12</f>
        <v/>
      </c>
      <c r="S13" s="101">
        <f>S11*S12</f>
        <v/>
      </c>
      <c r="T13" s="123">
        <f>T11*T12</f>
        <v/>
      </c>
    </row>
    <row r="14" ht="15.5" customHeight="1">
      <c r="A14" s="164" t="n"/>
      <c r="B14" s="163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26" t="n"/>
      <c r="T14" s="26" t="n"/>
    </row>
    <row r="15" ht="15.5" customHeight="1">
      <c r="A15" s="164" t="n"/>
      <c r="B15" s="163" t="n"/>
      <c r="C15" s="26" t="n"/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</row>
    <row r="16" ht="15.5" customHeight="1">
      <c r="A16" s="164" t="n"/>
      <c r="B16" s="162" t="n"/>
      <c r="C16" s="26" t="n"/>
      <c r="D16" s="26" t="n"/>
      <c r="E16" s="26" t="n"/>
      <c r="F16" s="26" t="n"/>
      <c r="G16" s="26" t="n"/>
      <c r="H16" s="101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26" t="n"/>
      <c r="T16" s="26" t="n"/>
    </row>
    <row r="17" ht="15.5" customHeight="1">
      <c r="A17" s="164" t="n"/>
      <c r="B17" s="106" t="inlineStr">
        <is>
          <t>Terminal Value</t>
        </is>
      </c>
      <c r="C17" s="107">
        <f>T13*(1+H17)/(H27-H17)</f>
        <v/>
      </c>
      <c r="D17" s="106" t="n"/>
      <c r="E17" s="106" t="inlineStr">
        <is>
          <t>Terminal Growth Rate</t>
        </is>
      </c>
      <c r="F17" s="106" t="n"/>
      <c r="G17" s="106" t="n"/>
      <c r="H17" s="130">
        <f>'Assumption Table'!H39</f>
        <v/>
      </c>
      <c r="I17" s="95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</row>
    <row r="18" ht="15.5" customHeight="1">
      <c r="A18" s="162" t="n"/>
      <c r="B18" s="106" t="inlineStr">
        <is>
          <t>Present Value</t>
        </is>
      </c>
      <c r="C18" s="108">
        <f>SUM(H13:T13)</f>
        <v/>
      </c>
      <c r="D18" s="106" t="n"/>
      <c r="E18" s="106" t="n"/>
      <c r="F18" s="106" t="n"/>
      <c r="G18" s="106" t="n"/>
      <c r="H18" s="131" t="n"/>
      <c r="I18" s="95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26" t="n"/>
      <c r="T18" s="26" t="n"/>
    </row>
    <row r="19" ht="15.5" customHeight="1">
      <c r="A19" s="162" t="n"/>
      <c r="B19" s="109" t="inlineStr">
        <is>
          <t>Enterprise Value</t>
        </is>
      </c>
      <c r="C19" s="110">
        <f>C18+C17</f>
        <v/>
      </c>
      <c r="D19" s="106" t="n"/>
      <c r="E19" s="106" t="inlineStr">
        <is>
          <t>Risk Free Rate</t>
        </is>
      </c>
      <c r="F19" s="106" t="n"/>
      <c r="G19" s="106" t="n"/>
      <c r="H19" s="132">
        <f>'Assumption Table'!H40</f>
        <v/>
      </c>
      <c r="I19" s="95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</row>
    <row r="20" ht="15.5" customHeight="1">
      <c r="A20" s="162" t="n"/>
      <c r="B20" s="106" t="inlineStr">
        <is>
          <t>Cash on Balance Sheet</t>
        </is>
      </c>
      <c r="C20" s="108">
        <f>'FA &amp; Operating Model'!G27</f>
        <v/>
      </c>
      <c r="D20" s="106" t="n"/>
      <c r="E20" s="106" t="inlineStr">
        <is>
          <t>Implied Equity Premium</t>
        </is>
      </c>
      <c r="F20" s="106" t="n"/>
      <c r="G20" s="106" t="n"/>
      <c r="H20" s="133">
        <f>'Assumption Table'!H41</f>
        <v/>
      </c>
      <c r="I20" s="95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</row>
    <row r="21" ht="15.5" customHeight="1">
      <c r="A21" s="162" t="n"/>
      <c r="B21" s="106" t="inlineStr">
        <is>
          <t>Market Value of Debt</t>
        </is>
      </c>
      <c r="C21" s="108">
        <f>C30</f>
        <v/>
      </c>
      <c r="D21" s="106" t="n"/>
      <c r="E21" s="106" t="inlineStr">
        <is>
          <t>Unlevered Beta</t>
        </is>
      </c>
      <c r="F21" s="106" t="n"/>
      <c r="G21" s="106" t="n"/>
      <c r="H21" s="134">
        <f>'Assumption Table'!H42</f>
        <v/>
      </c>
      <c r="I21" s="95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</row>
    <row r="22" ht="15.5" customHeight="1">
      <c r="A22" s="162" t="n"/>
      <c r="B22" s="106" t="inlineStr">
        <is>
          <t>Implied Value of Equity</t>
        </is>
      </c>
      <c r="C22" s="108">
        <f>C19+C20-C21</f>
        <v/>
      </c>
      <c r="D22" s="106" t="n"/>
      <c r="E22" s="106" t="n"/>
      <c r="F22" s="106" t="n"/>
      <c r="G22" s="106" t="n"/>
      <c r="H22" s="135" t="n"/>
      <c r="I22" s="95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</row>
    <row r="23">
      <c r="B23" s="106" t="inlineStr">
        <is>
          <t>Market Value of Equity</t>
        </is>
      </c>
      <c r="C23" s="107">
        <f>'Assumption Table'!H45</f>
        <v/>
      </c>
      <c r="D23" s="106" t="n"/>
      <c r="E23" s="106" t="n"/>
      <c r="F23" s="106" t="n"/>
      <c r="G23" s="106" t="n"/>
      <c r="H23" s="73" t="n"/>
      <c r="I23" s="95" t="n"/>
    </row>
    <row r="24">
      <c r="B24" s="106" t="inlineStr">
        <is>
          <t>Total Shares</t>
        </is>
      </c>
      <c r="C24" s="111">
        <f>'Assumption Table'!H46</f>
        <v/>
      </c>
      <c r="D24" s="106" t="n"/>
      <c r="E24" s="106" t="inlineStr">
        <is>
          <t>Cost of Equity</t>
        </is>
      </c>
      <c r="F24" s="106" t="n"/>
      <c r="G24" s="106" t="n"/>
      <c r="H24" s="132">
        <f>H19+H21*H20</f>
        <v/>
      </c>
      <c r="I24" s="95" t="n"/>
    </row>
    <row r="25">
      <c r="B25" s="106" t="n"/>
      <c r="C25" s="112" t="n"/>
      <c r="D25" s="106" t="n"/>
      <c r="E25" s="106" t="inlineStr">
        <is>
          <t>Cost of Debt</t>
        </is>
      </c>
      <c r="F25" s="106" t="n"/>
      <c r="G25" s="106" t="n"/>
      <c r="H25" s="130">
        <f>'Assumption Table'!H43</f>
        <v/>
      </c>
      <c r="I25" s="95" t="n"/>
    </row>
    <row r="26">
      <c r="B26" s="109" t="inlineStr">
        <is>
          <t>Current Share Price</t>
        </is>
      </c>
      <c r="C26" s="238">
        <f>C23/C24</f>
        <v/>
      </c>
      <c r="D26" s="106" t="n"/>
      <c r="E26" s="106" t="n"/>
      <c r="F26" s="106" t="n"/>
      <c r="G26" s="106" t="n"/>
      <c r="H26" s="131" t="n"/>
      <c r="I26" s="95" t="n"/>
    </row>
    <row r="27">
      <c r="B27" s="109" t="inlineStr">
        <is>
          <t>Implied Share Price</t>
        </is>
      </c>
      <c r="C27" s="239">
        <f>C22/C24</f>
        <v/>
      </c>
      <c r="D27" s="106" t="n"/>
      <c r="E27" s="109" t="inlineStr">
        <is>
          <t>Cost of Capital (WACC)</t>
        </is>
      </c>
      <c r="F27" s="106" t="n"/>
      <c r="G27" s="106" t="n"/>
      <c r="H27" s="136">
        <f>C34*H24+C33*H25</f>
        <v/>
      </c>
      <c r="I27" s="95" t="n"/>
    </row>
    <row r="30" ht="15.5" customHeight="1">
      <c r="B30" s="26" t="inlineStr">
        <is>
          <t>Market Value of Debt</t>
        </is>
      </c>
      <c r="C30" s="139">
        <f>'Assumption Table'!H44</f>
        <v/>
      </c>
    </row>
    <row r="31" ht="15.5" customHeight="1">
      <c r="B31" s="26" t="inlineStr">
        <is>
          <t>Market Value of Equity</t>
        </is>
      </c>
      <c r="C31" s="139">
        <f>'Assumption Table'!H45</f>
        <v/>
      </c>
    </row>
    <row r="32" ht="15.5" customHeight="1">
      <c r="B32" s="26" t="inlineStr">
        <is>
          <t>Capital</t>
        </is>
      </c>
      <c r="C32" s="105">
        <f>C31+C30</f>
        <v/>
      </c>
    </row>
    <row r="33">
      <c r="B33" s="73" t="inlineStr">
        <is>
          <t>D/C</t>
        </is>
      </c>
      <c r="C33" s="113">
        <f>C30/C32</f>
        <v/>
      </c>
    </row>
    <row r="34">
      <c r="B34" s="73" t="inlineStr">
        <is>
          <t>E/C</t>
        </is>
      </c>
      <c r="C34" s="113">
        <f>C31/C32</f>
        <v/>
      </c>
    </row>
  </sheetData>
  <mergeCells count="2">
    <mergeCell ref="C3:G3"/>
    <mergeCell ref="H3: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Harry Wang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2023-11-19T20:53:00Z</dcterms:modified>
  <cp:lastModifiedBy>Haoxiang Wang</cp:lastModifiedBy>
</cp:coreProperties>
</file>