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Harry\Documents\Schule\5AHEL\Diplomarbeit\"/>
    </mc:Choice>
  </mc:AlternateContent>
  <xr:revisionPtr revIDLastSave="0" documentId="13_ncr:1_{7A6D5270-0323-47F7-B459-9282387635B0}" xr6:coauthVersionLast="47" xr6:coauthVersionMax="47" xr10:uidLastSave="{00000000-0000-0000-0000-000000000000}"/>
  <bookViews>
    <workbookView xWindow="-98" yWindow="-98" windowWidth="20715" windowHeight="132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1" l="1"/>
  <c r="I11" i="1"/>
  <c r="H10" i="1"/>
  <c r="H11" i="1"/>
  <c r="H17" i="1"/>
  <c r="H18" i="1"/>
  <c r="H19" i="1"/>
  <c r="G17" i="1"/>
  <c r="G18" i="1"/>
  <c r="G19" i="1"/>
  <c r="G47" i="1"/>
  <c r="G46" i="1"/>
  <c r="G25" i="1"/>
  <c r="H25" i="1"/>
  <c r="G24" i="1"/>
  <c r="H24" i="1"/>
  <c r="H22" i="1"/>
  <c r="H23" i="1"/>
  <c r="G22" i="1"/>
  <c r="G23" i="1"/>
  <c r="H26" i="1"/>
  <c r="G26" i="1"/>
  <c r="I38" i="1"/>
  <c r="E38" i="1"/>
  <c r="H38" i="1" s="1"/>
  <c r="E39" i="1"/>
  <c r="G39" i="1" s="1"/>
  <c r="H8" i="1"/>
  <c r="G43" i="1"/>
  <c r="E40" i="1"/>
  <c r="G62" i="1" s="1"/>
  <c r="E37" i="1"/>
  <c r="G37" i="1" s="1"/>
  <c r="G33" i="1"/>
  <c r="H34" i="1"/>
  <c r="G30" i="1"/>
  <c r="G29" i="1"/>
  <c r="I8" i="1"/>
  <c r="I9" i="1"/>
  <c r="I12" i="1"/>
  <c r="H9" i="1"/>
  <c r="H12" i="1"/>
  <c r="G13" i="1"/>
  <c r="G14" i="1" s="1"/>
  <c r="G61" i="1" s="1"/>
  <c r="I29" i="1"/>
  <c r="I30" i="1"/>
  <c r="I37" i="1"/>
  <c r="I39" i="1"/>
  <c r="I40" i="1"/>
  <c r="I43" i="1"/>
  <c r="I46" i="1"/>
  <c r="I47" i="1"/>
  <c r="I62" i="1"/>
  <c r="H16" i="1"/>
  <c r="H20" i="1"/>
  <c r="H21" i="1"/>
  <c r="H29" i="1"/>
  <c r="H30" i="1"/>
  <c r="H33" i="1"/>
  <c r="G34" i="1"/>
  <c r="H43" i="1"/>
  <c r="H46" i="1"/>
  <c r="H47" i="1"/>
  <c r="H63" i="1"/>
  <c r="H64" i="1"/>
  <c r="G16" i="1"/>
  <c r="G20" i="1"/>
  <c r="G21" i="1"/>
  <c r="G63" i="1"/>
  <c r="G64" i="1"/>
  <c r="F69" i="1"/>
  <c r="F68" i="1"/>
  <c r="F5" i="1"/>
  <c r="G48" i="1" l="1"/>
  <c r="H37" i="1"/>
  <c r="G38" i="1"/>
  <c r="H40" i="1"/>
  <c r="G27" i="1"/>
  <c r="H62" i="1"/>
  <c r="G40" i="1"/>
  <c r="G41" i="1" s="1"/>
  <c r="G44" i="1" s="1"/>
  <c r="I31" i="1"/>
  <c r="H13" i="1"/>
  <c r="H14" i="1" s="1"/>
  <c r="H61" i="1" s="1"/>
  <c r="H27" i="1"/>
  <c r="H48" i="1"/>
  <c r="H39" i="1"/>
  <c r="H41" i="1" s="1"/>
  <c r="H44" i="1" s="1"/>
  <c r="I14" i="1"/>
  <c r="I61" i="1" s="1"/>
  <c r="H31" i="1"/>
  <c r="I44" i="1"/>
  <c r="H35" i="1"/>
  <c r="I48" i="1"/>
  <c r="G35" i="1"/>
  <c r="G31" i="1"/>
  <c r="I49" i="1" l="1"/>
  <c r="I52" i="1" s="1"/>
  <c r="I60" i="1" s="1"/>
  <c r="I65" i="1" s="1"/>
  <c r="I67" i="1" s="1"/>
  <c r="I68" i="1" s="1"/>
  <c r="G49" i="1"/>
  <c r="G51" i="1" s="1"/>
  <c r="H49" i="1"/>
  <c r="H51" i="1" s="1"/>
  <c r="G50" i="1" l="1"/>
  <c r="G52" i="1" s="1"/>
  <c r="G60" i="1" s="1"/>
  <c r="G65" i="1" s="1"/>
  <c r="G67" i="1" s="1"/>
  <c r="G68" i="1" s="1"/>
  <c r="I69" i="1"/>
  <c r="I70" i="1" s="1"/>
  <c r="I71" i="1" s="1"/>
  <c r="H50" i="1"/>
  <c r="H52" i="1" s="1"/>
  <c r="H60" i="1" s="1"/>
  <c r="H65" i="1" s="1"/>
  <c r="H67" i="1" s="1"/>
  <c r="H69" i="1" s="1"/>
  <c r="G69" i="1" l="1"/>
  <c r="G70" i="1" s="1"/>
  <c r="G72" i="1" s="1"/>
  <c r="G73" i="1" s="1"/>
  <c r="I73" i="1"/>
  <c r="I74" i="1" s="1"/>
  <c r="I75" i="1" s="1"/>
  <c r="H68" i="1"/>
  <c r="H70" i="1" s="1"/>
  <c r="H71" i="1" s="1"/>
  <c r="H73" i="1" s="1"/>
  <c r="H74" i="1" l="1"/>
  <c r="H75" i="1" s="1"/>
  <c r="G74" i="1"/>
  <c r="G7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Harry Ye</author>
    <author>Mag. Peter Christoph Schabasser</author>
  </authors>
  <commentList>
    <comment ref="C2" authorId="0" shapeId="0" xr:uid="{4B0F9AE0-0B03-4483-AFA2-E4F64B20A268}">
      <text>
        <r>
          <rPr>
            <b/>
            <sz val="9"/>
            <color indexed="81"/>
            <rFont val="Segoe UI"/>
            <family val="2"/>
          </rPr>
          <t>Harry Ye:</t>
        </r>
        <r>
          <rPr>
            <sz val="9"/>
            <color indexed="81"/>
            <rFont val="Segoe UI"/>
            <family val="2"/>
          </rPr>
          <t xml:space="preserve">
</t>
        </r>
      </text>
    </comment>
    <comment ref="G16" authorId="1" shapeId="0" xr:uid="{00000000-0006-0000-0000-000001000000}">
      <text>
        <r>
          <rPr>
            <b/>
            <sz val="8"/>
            <color indexed="81"/>
            <rFont val="Tahoma"/>
            <family val="2"/>
          </rPr>
          <t>Mag. Peter Christoph Schabasser:</t>
        </r>
        <r>
          <rPr>
            <sz val="8"/>
            <color indexed="81"/>
            <rFont val="Tahoma"/>
            <family val="2"/>
          </rPr>
          <t xml:space="preserve">
Schätzungen über Einsatzdauer und Neupreis des Gerätes eingeben und dann als Werte in den Feldern fixieren (kopieren Werte)
</t>
        </r>
      </text>
    </comment>
    <comment ref="E62" authorId="1" shapeId="0" xr:uid="{00000000-0006-0000-0000-000002000000}">
      <text>
        <r>
          <rPr>
            <b/>
            <sz val="8"/>
            <color indexed="81"/>
            <rFont val="Tahoma"/>
            <family val="2"/>
          </rPr>
          <t>Geschätzte Fertigungsdauer / Stück in der Kleinserie</t>
        </r>
        <r>
          <rPr>
            <sz val="8"/>
            <color indexed="81"/>
            <rFont val="Tahoma"/>
            <family val="2"/>
          </rPr>
          <t xml:space="preserve">
</t>
        </r>
      </text>
    </comment>
    <comment ref="E64" authorId="1" shapeId="0" xr:uid="{00000000-0006-0000-0000-000003000000}">
      <text>
        <r>
          <rPr>
            <b/>
            <sz val="8"/>
            <color indexed="81"/>
            <rFont val="Tahoma"/>
            <family val="2"/>
          </rPr>
          <t xml:space="preserve">Geschätzte Pauschalkosten für die Verwendung der Maschinen und Geräte
</t>
        </r>
        <r>
          <rPr>
            <sz val="8"/>
            <color indexed="81"/>
            <rFont val="Tahoma"/>
            <family val="2"/>
          </rPr>
          <t xml:space="preserve">
</t>
        </r>
      </text>
    </comment>
  </commentList>
</comments>
</file>

<file path=xl/sharedStrings.xml><?xml version="1.0" encoding="utf-8"?>
<sst xmlns="http://schemas.openxmlformats.org/spreadsheetml/2006/main" count="113" uniqueCount="98">
  <si>
    <t>Kosten 
im 
privatwirtschaftlichen Umfeld</t>
  </si>
  <si>
    <t>Kalkulation-Entwicklungskosten</t>
  </si>
  <si>
    <t>auf Basis 
Werk-Vertrag</t>
  </si>
  <si>
    <t>Planung</t>
  </si>
  <si>
    <t>Realisierung</t>
  </si>
  <si>
    <t>KOSTENARTEN</t>
  </si>
  <si>
    <t>Ist-Daten Stand:</t>
  </si>
  <si>
    <t>SOLLKOSTEN</t>
  </si>
  <si>
    <t>ISTKOSTEN</t>
  </si>
  <si>
    <t>Plan-Daten Stand:</t>
  </si>
  <si>
    <t xml:space="preserve">Aktualisiert </t>
  </si>
  <si>
    <t>Elektronische Bauteile</t>
  </si>
  <si>
    <t>Mechanische Bauteile</t>
  </si>
  <si>
    <t>Materialgemeinkostenzuschlag</t>
  </si>
  <si>
    <t>Einzelmaterial-Kosten Summe</t>
  </si>
  <si>
    <t>Menge
[h]</t>
  </si>
  <si>
    <t>Nutzungs-Dauer [h]</t>
  </si>
  <si>
    <t>Spezialnetzgerät</t>
  </si>
  <si>
    <t>HF-Oszilloskop</t>
  </si>
  <si>
    <t>Bohrmaschine</t>
  </si>
  <si>
    <t>Ätzanlage</t>
  </si>
  <si>
    <t>Kalk.Afa-Kosten Summe</t>
  </si>
  <si>
    <t>Nutzung
[%]</t>
  </si>
  <si>
    <t>SW/Lizenz/Gebühren-Kosten Summe</t>
  </si>
  <si>
    <t>Labor</t>
  </si>
  <si>
    <t>Werkstatt</t>
  </si>
  <si>
    <t>Raum/Energie-Kosten Summe</t>
  </si>
  <si>
    <t>Menge   [h]</t>
  </si>
  <si>
    <t>Stunden-Satz
Werkvertrag</t>
  </si>
  <si>
    <t>Personalgemeinkostenzuschlag</t>
  </si>
  <si>
    <t>gefahrene Km</t>
  </si>
  <si>
    <t>Personal-Kosten Summe</t>
  </si>
  <si>
    <t>[Stk.]</t>
  </si>
  <si>
    <t>A4-Papier</t>
  </si>
  <si>
    <t>Vertriebs-Einzelkosten Summe</t>
  </si>
  <si>
    <t>Projekt Gesamt-Herstellungskosten</t>
  </si>
  <si>
    <t>Verwaltungsgemeinkostenzuschlag</t>
  </si>
  <si>
    <t>Vertriebsgemeinkostenzuschlag</t>
  </si>
  <si>
    <t>Projekt Entwicklungs-Selbstkosten</t>
  </si>
  <si>
    <t>Stückzahl - Kleinserie</t>
  </si>
  <si>
    <t>Stk.</t>
  </si>
  <si>
    <t>Entwicklungskosten</t>
  </si>
  <si>
    <t>Materialkosten (-20 % Mengenrabatt)</t>
  </si>
  <si>
    <t>Personalkosten (inkl. Gemeinkosten)</t>
  </si>
  <si>
    <t>h/Stk.</t>
  </si>
  <si>
    <t>Raumkosten</t>
  </si>
  <si>
    <t>/Stk.</t>
  </si>
  <si>
    <t>Gesamt-Herstellungskosten Kleinserie</t>
  </si>
  <si>
    <t>Herstellungskosten/Stück</t>
  </si>
  <si>
    <t>Gewinnzuschlag-IST</t>
  </si>
  <si>
    <t>Gewinnzuschlag-SOLL</t>
  </si>
  <si>
    <r>
      <t xml:space="preserve">Amtl. Km-Geld
</t>
    </r>
    <r>
      <rPr>
        <sz val="8"/>
        <color indexed="8"/>
        <rFont val="Verdana"/>
        <family val="2"/>
      </rPr>
      <t>[€]</t>
    </r>
  </si>
  <si>
    <r>
      <t xml:space="preserve">Material-Einzelkosten
</t>
    </r>
    <r>
      <rPr>
        <sz val="8"/>
        <color indexed="8"/>
        <rFont val="Verdana"/>
        <family val="2"/>
      </rPr>
      <t>exklusive Ust.</t>
    </r>
  </si>
  <si>
    <r>
      <t xml:space="preserve">Verwendete Geräte
</t>
    </r>
    <r>
      <rPr>
        <sz val="8"/>
        <color indexed="8"/>
        <rFont val="Verdana"/>
        <family val="2"/>
      </rPr>
      <t>exklusive Ust.</t>
    </r>
  </si>
  <si>
    <r>
      <t xml:space="preserve">SW/Lizenzen/Gebühren
</t>
    </r>
    <r>
      <rPr>
        <sz val="8"/>
        <color indexed="8"/>
        <rFont val="Verdana"/>
        <family val="2"/>
      </rPr>
      <t>exklusive Ust.</t>
    </r>
  </si>
  <si>
    <r>
      <t xml:space="preserve">Raum-/Energie-Kosten
</t>
    </r>
    <r>
      <rPr>
        <sz val="8"/>
        <color indexed="8"/>
        <rFont val="Verdana"/>
        <family val="2"/>
      </rPr>
      <t>exklusive Ust.</t>
    </r>
  </si>
  <si>
    <r>
      <t>[m</t>
    </r>
    <r>
      <rPr>
        <vertAlign val="superscript"/>
        <sz val="8"/>
        <color indexed="8"/>
        <rFont val="Verdana"/>
        <family val="2"/>
      </rPr>
      <t>2</t>
    </r>
    <r>
      <rPr>
        <sz val="8"/>
        <color indexed="8"/>
        <rFont val="Verdana"/>
        <family val="2"/>
      </rPr>
      <t>]</t>
    </r>
  </si>
  <si>
    <r>
      <t xml:space="preserve">Personalkosten
</t>
    </r>
    <r>
      <rPr>
        <sz val="8"/>
        <color indexed="8"/>
        <rFont val="Verdana"/>
        <family val="2"/>
      </rPr>
      <t>exklusive Ust.</t>
    </r>
  </si>
  <si>
    <r>
      <t>Kosten/m</t>
    </r>
    <r>
      <rPr>
        <vertAlign val="superscript"/>
        <sz val="8"/>
        <color indexed="8"/>
        <rFont val="Verdana"/>
        <family val="2"/>
      </rPr>
      <t>2</t>
    </r>
    <r>
      <rPr>
        <sz val="8"/>
        <color indexed="8"/>
        <rFont val="Verdana"/>
        <family val="2"/>
      </rPr>
      <t xml:space="preserve">  </t>
    </r>
    <r>
      <rPr>
        <sz val="7"/>
        <color indexed="8"/>
        <rFont val="Verdana"/>
        <family val="2"/>
      </rPr>
      <t xml:space="preserve">   pro Monat</t>
    </r>
  </si>
  <si>
    <t xml:space="preserve"> im Rahmen eines Dienstverhältnisses</t>
  </si>
  <si>
    <t>Maschinen/Gerätekostenpauschale</t>
  </si>
  <si>
    <t>im Rahmen eines Dienstverhältnisses</t>
  </si>
  <si>
    <r>
      <t xml:space="preserve">Rechnung
</t>
    </r>
    <r>
      <rPr>
        <sz val="8"/>
        <color indexed="8"/>
        <rFont val="Verdana"/>
        <family val="2"/>
      </rPr>
      <t>[€]</t>
    </r>
  </si>
  <si>
    <r>
      <t xml:space="preserve">Neupreis
</t>
    </r>
    <r>
      <rPr>
        <sz val="8"/>
        <color indexed="8"/>
        <rFont val="Verdana"/>
        <family val="2"/>
      </rPr>
      <t>[€]</t>
    </r>
  </si>
  <si>
    <r>
      <t xml:space="preserve">Schul-SW-Lizenz 
</t>
    </r>
    <r>
      <rPr>
        <sz val="8"/>
        <color indexed="8"/>
        <rFont val="Verdana"/>
        <family val="2"/>
      </rPr>
      <t>[€/</t>
    </r>
    <r>
      <rPr>
        <sz val="7"/>
        <color indexed="8"/>
        <rFont val="Verdana"/>
        <family val="2"/>
      </rPr>
      <t>Jahr</t>
    </r>
    <r>
      <rPr>
        <sz val="8"/>
        <color indexed="8"/>
        <rFont val="Verdana"/>
        <family val="2"/>
      </rPr>
      <t>]</t>
    </r>
  </si>
  <si>
    <r>
      <t xml:space="preserve">Ankauf für Projekt
[Neupreis </t>
    </r>
    <r>
      <rPr>
        <sz val="8"/>
        <color indexed="8"/>
        <rFont val="Verdana"/>
        <family val="2"/>
      </rPr>
      <t>€</t>
    </r>
    <r>
      <rPr>
        <sz val="7"/>
        <color indexed="8"/>
        <rFont val="Verdana"/>
        <family val="2"/>
      </rPr>
      <t>]</t>
    </r>
  </si>
  <si>
    <r>
      <t>Stunden-Kosten [</t>
    </r>
    <r>
      <rPr>
        <sz val="8"/>
        <color indexed="8"/>
        <rFont val="Verdana"/>
        <family val="2"/>
      </rPr>
      <t>€</t>
    </r>
    <r>
      <rPr>
        <sz val="7"/>
        <color indexed="8"/>
        <rFont val="Verdana"/>
        <family val="2"/>
      </rPr>
      <t>]</t>
    </r>
  </si>
  <si>
    <r>
      <t>Kosten 
[</t>
    </r>
    <r>
      <rPr>
        <sz val="8"/>
        <color indexed="8"/>
        <rFont val="Verdana"/>
        <family val="2"/>
      </rPr>
      <t>€</t>
    </r>
    <r>
      <rPr>
        <sz val="7"/>
        <color indexed="8"/>
        <rFont val="Verdana"/>
        <family val="2"/>
      </rPr>
      <t>/Stk]</t>
    </r>
  </si>
  <si>
    <t>Brutto-Verkaufspreis €/Stk</t>
  </si>
  <si>
    <t>Netto-Verkaufspreis €/Stk</t>
  </si>
  <si>
    <t>Selbstkosten €/Stück</t>
  </si>
  <si>
    <r>
      <t>Vertrieb-Einzelkosten</t>
    </r>
    <r>
      <rPr>
        <b/>
        <sz val="10"/>
        <color indexed="8"/>
        <rFont val="Verdana"/>
        <family val="2"/>
      </rPr>
      <t xml:space="preserve">
</t>
    </r>
    <r>
      <rPr>
        <sz val="8"/>
        <color indexed="8"/>
        <rFont val="Verdana"/>
        <family val="2"/>
      </rPr>
      <t>exklusive Ust.</t>
    </r>
  </si>
  <si>
    <t xml:space="preserve"> + Ust</t>
  </si>
  <si>
    <r>
      <t>Monatsgehalt   [</t>
    </r>
    <r>
      <rPr>
        <sz val="8"/>
        <color indexed="8"/>
        <rFont val="Verdana"/>
        <family val="2"/>
      </rPr>
      <t>€</t>
    </r>
    <r>
      <rPr>
        <sz val="7"/>
        <color indexed="8"/>
        <rFont val="Verdana"/>
        <family val="2"/>
      </rPr>
      <t>]</t>
    </r>
  </si>
  <si>
    <t>Jahrgang</t>
  </si>
  <si>
    <t>Kalkulation für die Kleinserie</t>
  </si>
  <si>
    <t>Teilnehmer</t>
  </si>
  <si>
    <t>Kosten 
unter Annahme eines
privatwirtschaftlichen Umfeldes</t>
  </si>
  <si>
    <t>ProjektleiterIn</t>
  </si>
  <si>
    <t>EntwicklerIn</t>
  </si>
  <si>
    <t xml:space="preserve">Die Projektkalkulation ist integraler Bestandteil der Projektmappe.
Ich empfehle pro Projektgruppe eine/n Verantwortliche/n zu definieren. Die Vorkalkulation (Sollkosten) ist gruppenweise mit Ende der Herbstferien per mail an den Wirtschaftslehrer abzugeben. Die Endkalkulation (Istkosten) ist bis spätestens 1 Woche vor Notenschluss am Ende des Schuljahres per mail abzugeben. Für nicht abgegebene Kalkulationen ist die gesamte Projektgruppe verantwortlich.
Das Grundprinzip dieser Kalkulation besteht darin, dass eine realwirtschaftliche Situation simuliert wird. Damit gibt es KEINE kostenlosen Leistungen von Seiten der Schule - ALLES ist kostenmäßig zu erfassen/ermitteln/schätzen. 
</t>
  </si>
  <si>
    <t>AW &gt; 399 €</t>
  </si>
  <si>
    <t>Lenovo Ideapad 300</t>
  </si>
  <si>
    <t>MATLAB</t>
  </si>
  <si>
    <t>Microsoft Office 365</t>
  </si>
  <si>
    <t>Lenovo Yoga</t>
  </si>
  <si>
    <t>Lenovo Thinkpad</t>
  </si>
  <si>
    <t>Apple Ipad</t>
  </si>
  <si>
    <t>Microsoft Surface 3</t>
  </si>
  <si>
    <t>Reisekosten (Top-Jugendticket)</t>
  </si>
  <si>
    <t>A4-Buch</t>
  </si>
  <si>
    <t>Lötkolben-Station</t>
  </si>
  <si>
    <t>Multimeter</t>
  </si>
  <si>
    <t>5AHEL</t>
  </si>
  <si>
    <t>Dudek, Kereku, Senel, Ye</t>
  </si>
  <si>
    <t>Solarpanel</t>
  </si>
  <si>
    <t>Motoren</t>
  </si>
  <si>
    <t>Autobatterie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</si>
</sst>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6" x14ac:knownFonts="1">
    <font>
      <sz val="11"/>
      <name val="Tahoma"/>
    </font>
    <font>
      <sz val="7"/>
      <color indexed="8"/>
      <name val="Verdana"/>
      <family val="2"/>
    </font>
    <font>
      <sz val="12"/>
      <color indexed="8"/>
      <name val="Verdana"/>
      <family val="2"/>
    </font>
    <font>
      <sz val="8"/>
      <color indexed="8"/>
      <name val="Verdana"/>
      <family val="2"/>
    </font>
    <font>
      <b/>
      <sz val="8"/>
      <color indexed="8"/>
      <name val="Verdana"/>
      <family val="2"/>
    </font>
    <font>
      <sz val="8"/>
      <color indexed="8"/>
      <name val="Tahoma"/>
      <family val="2"/>
    </font>
    <font>
      <i/>
      <sz val="8"/>
      <color indexed="8"/>
      <name val="Verdana"/>
      <family val="2"/>
    </font>
    <font>
      <b/>
      <sz val="11"/>
      <color indexed="8"/>
      <name val="Verdana"/>
      <family val="2"/>
    </font>
    <font>
      <b/>
      <sz val="10"/>
      <color indexed="8"/>
      <name val="Verdana"/>
      <family val="2"/>
    </font>
    <font>
      <sz val="11"/>
      <color indexed="8"/>
      <name val="Verdana"/>
      <family val="2"/>
    </font>
    <font>
      <sz val="11"/>
      <color indexed="8"/>
      <name val="Tahoma"/>
      <family val="2"/>
    </font>
    <font>
      <sz val="14"/>
      <color indexed="8"/>
      <name val="Verdana"/>
      <family val="2"/>
    </font>
    <font>
      <b/>
      <sz val="6"/>
      <color indexed="8"/>
      <name val="Verdana"/>
      <family val="2"/>
    </font>
    <font>
      <sz val="6"/>
      <color indexed="8"/>
      <name val="Verdana"/>
      <family val="2"/>
    </font>
    <font>
      <sz val="5"/>
      <color indexed="8"/>
      <name val="Verdana"/>
      <family val="2"/>
    </font>
    <font>
      <sz val="10"/>
      <color indexed="8"/>
      <name val="Verdana"/>
      <family val="2"/>
    </font>
    <font>
      <i/>
      <sz val="10"/>
      <color indexed="8"/>
      <name val="Verdana"/>
      <family val="2"/>
    </font>
    <font>
      <vertAlign val="superscript"/>
      <sz val="8"/>
      <color indexed="8"/>
      <name val="Verdana"/>
      <family val="2"/>
    </font>
    <font>
      <sz val="11"/>
      <name val="Tahoma"/>
      <family val="2"/>
    </font>
    <font>
      <sz val="8"/>
      <color indexed="81"/>
      <name val="Tahoma"/>
      <family val="2"/>
    </font>
    <font>
      <b/>
      <sz val="8"/>
      <color indexed="81"/>
      <name val="Tahoma"/>
      <family val="2"/>
    </font>
    <font>
      <sz val="10"/>
      <color indexed="8"/>
      <name val="Tahoma"/>
      <family val="2"/>
    </font>
    <font>
      <b/>
      <sz val="14"/>
      <color indexed="8"/>
      <name val="Verdana"/>
      <family val="2"/>
    </font>
    <font>
      <sz val="11"/>
      <name val="Tahoma"/>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22"/>
        <bgColor indexed="64"/>
      </patternFill>
    </fill>
  </fills>
  <borders count="82">
    <border>
      <left/>
      <right/>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Dashed">
        <color indexed="64"/>
      </left>
      <right style="medium">
        <color indexed="64"/>
      </right>
      <top/>
      <bottom/>
      <diagonal/>
    </border>
    <border>
      <left/>
      <right/>
      <top/>
      <bottom style="double">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style="hair">
        <color indexed="64"/>
      </right>
      <top style="double">
        <color indexed="64"/>
      </top>
      <bottom/>
      <diagonal/>
    </border>
    <border>
      <left style="hair">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bottom/>
      <diagonal/>
    </border>
    <border>
      <left style="medium">
        <color indexed="8"/>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right/>
      <top/>
      <bottom style="thin">
        <color indexed="10"/>
      </bottom>
      <diagonal/>
    </border>
    <border>
      <left style="medium">
        <color indexed="8"/>
      </left>
      <right style="medium">
        <color indexed="8"/>
      </right>
      <top style="medium">
        <color indexed="8"/>
      </top>
      <bottom/>
      <diagonal/>
    </border>
    <border>
      <left style="medium">
        <color indexed="8"/>
      </left>
      <right style="medium">
        <color indexed="8"/>
      </right>
      <top/>
      <bottom style="thin">
        <color indexed="12"/>
      </bottom>
      <diagonal/>
    </border>
    <border>
      <left style="medium">
        <color indexed="8"/>
      </left>
      <right style="medium">
        <color indexed="8"/>
      </right>
      <top style="thin">
        <color indexed="64"/>
      </top>
      <bottom style="thin">
        <color indexed="64"/>
      </bottom>
      <diagonal/>
    </border>
    <border>
      <left style="medium">
        <color indexed="8"/>
      </left>
      <right style="medium">
        <color indexed="8"/>
      </right>
      <top/>
      <bottom style="double">
        <color indexed="64"/>
      </bottom>
      <diagonal/>
    </border>
    <border>
      <left style="medium">
        <color indexed="8"/>
      </left>
      <right style="medium">
        <color indexed="8"/>
      </right>
      <top style="thin">
        <color indexed="64"/>
      </top>
      <bottom style="double">
        <color indexed="64"/>
      </bottom>
      <diagonal/>
    </border>
    <border>
      <left style="medium">
        <color indexed="64"/>
      </left>
      <right style="medium">
        <color indexed="64"/>
      </right>
      <top style="medium">
        <color indexed="8"/>
      </top>
      <bottom/>
      <diagonal/>
    </border>
    <border>
      <left style="medium">
        <color indexed="64"/>
      </left>
      <right style="medium">
        <color indexed="64"/>
      </right>
      <top style="thin">
        <color indexed="64"/>
      </top>
      <bottom style="double">
        <color indexed="8"/>
      </bottom>
      <diagonal/>
    </border>
    <border>
      <left/>
      <right/>
      <top/>
      <bottom style="medium">
        <color indexed="8"/>
      </bottom>
      <diagonal/>
    </border>
    <border>
      <left style="medium">
        <color indexed="64"/>
      </left>
      <right style="medium">
        <color indexed="64"/>
      </right>
      <top/>
      <bottom style="medium">
        <color indexed="8"/>
      </bottom>
      <diagonal/>
    </border>
    <border>
      <left style="mediumDashed">
        <color indexed="64"/>
      </left>
      <right style="medium">
        <color indexed="64"/>
      </right>
      <top/>
      <bottom style="medium">
        <color indexed="8"/>
      </bottom>
      <diagonal/>
    </border>
    <border>
      <left style="thin">
        <color indexed="64"/>
      </left>
      <right/>
      <top/>
      <bottom/>
      <diagonal/>
    </border>
    <border>
      <left style="medium">
        <color indexed="64"/>
      </left>
      <right style="medium">
        <color indexed="64"/>
      </right>
      <top/>
      <bottom style="thin">
        <color indexed="64"/>
      </bottom>
      <diagonal/>
    </border>
    <border>
      <left style="mediumDashed">
        <color indexed="64"/>
      </left>
      <right style="medium">
        <color indexed="64"/>
      </right>
      <top/>
      <bottom style="thin">
        <color indexed="64"/>
      </bottom>
      <diagonal/>
    </border>
    <border>
      <left style="medium">
        <color indexed="64"/>
      </left>
      <right style="medium">
        <color indexed="64"/>
      </right>
      <top style="double">
        <color indexed="12"/>
      </top>
      <bottom style="thin">
        <color indexed="64"/>
      </bottom>
      <diagonal/>
    </border>
    <border>
      <left style="mediumDashed">
        <color indexed="64"/>
      </left>
      <right style="medium">
        <color indexed="64"/>
      </right>
      <top style="double">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8"/>
      </left>
      <right style="medium">
        <color indexed="8"/>
      </right>
      <top/>
      <bottom/>
      <diagonal/>
    </border>
    <border>
      <left style="medium">
        <color indexed="8"/>
      </left>
      <right style="medium">
        <color indexed="8"/>
      </right>
      <top/>
      <bottom style="thin">
        <color indexed="64"/>
      </bottom>
      <diagonal/>
    </border>
    <border>
      <left style="medium">
        <color indexed="8"/>
      </left>
      <right style="medium">
        <color indexed="8"/>
      </right>
      <top style="thin">
        <color indexed="64"/>
      </top>
      <bottom style="medium">
        <color indexed="64"/>
      </bottom>
      <diagonal/>
    </border>
    <border>
      <left/>
      <right style="mediumDashed">
        <color indexed="64"/>
      </right>
      <top style="thin">
        <color indexed="64"/>
      </top>
      <bottom style="medium">
        <color indexed="64"/>
      </bottom>
      <diagonal/>
    </border>
    <border>
      <left style="mediumDashed">
        <color indexed="64"/>
      </left>
      <right style="medium">
        <color indexed="64"/>
      </right>
      <top style="double">
        <color indexed="64"/>
      </top>
      <bottom/>
      <diagonal/>
    </border>
    <border>
      <left/>
      <right style="thin">
        <color indexed="64"/>
      </right>
      <top style="thin">
        <color indexed="64"/>
      </top>
      <bottom/>
      <diagonal/>
    </border>
    <border>
      <left style="medium">
        <color indexed="8"/>
      </left>
      <right style="medium">
        <color indexed="8"/>
      </right>
      <top/>
      <bottom style="medium">
        <color indexed="64"/>
      </bottom>
      <diagonal/>
    </border>
    <border>
      <left style="medium">
        <color indexed="8"/>
      </left>
      <right/>
      <top/>
      <bottom style="medium">
        <color indexed="64"/>
      </bottom>
      <diagonal/>
    </border>
    <border>
      <left style="mediumDashed">
        <color indexed="64"/>
      </left>
      <right style="medium">
        <color indexed="64"/>
      </right>
      <top/>
      <bottom style="double">
        <color indexed="64"/>
      </bottom>
      <diagonal/>
    </border>
    <border>
      <left style="medium">
        <color indexed="64"/>
      </left>
      <right/>
      <top style="double">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medium">
        <color indexed="8"/>
      </left>
      <right style="medium">
        <color indexed="8"/>
      </right>
      <top style="medium">
        <color indexed="64"/>
      </top>
      <bottom style="thin">
        <color indexed="64"/>
      </bottom>
      <diagonal/>
    </border>
    <border>
      <left/>
      <right/>
      <top style="medium">
        <color indexed="64"/>
      </top>
      <bottom style="thin">
        <color indexed="64"/>
      </bottom>
      <diagonal/>
    </border>
    <border>
      <left/>
      <right style="mediumDashed">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8"/>
      </right>
      <top/>
      <bottom style="thin">
        <color indexed="64"/>
      </bottom>
      <diagonal/>
    </border>
    <border>
      <left style="thin">
        <color indexed="64"/>
      </left>
      <right style="medium">
        <color indexed="8"/>
      </right>
      <top style="thin">
        <color indexed="64"/>
      </top>
      <bottom/>
      <diagonal/>
    </border>
    <border>
      <left style="mediumDashed">
        <color indexed="64"/>
      </left>
      <right style="medium">
        <color indexed="64"/>
      </right>
      <top style="medium">
        <color indexed="8"/>
      </top>
      <bottom/>
      <diagonal/>
    </border>
    <border>
      <left style="mediumDashed">
        <color indexed="64"/>
      </left>
      <right style="medium">
        <color indexed="8"/>
      </right>
      <top style="medium">
        <color indexed="8"/>
      </top>
      <bottom/>
      <diagonal/>
    </border>
    <border>
      <left style="mediumDashed">
        <color indexed="64"/>
      </left>
      <right style="medium">
        <color indexed="8"/>
      </right>
      <top/>
      <bottom style="thin">
        <color indexed="10"/>
      </bottom>
      <diagonal/>
    </border>
    <border>
      <left style="mediumDashed">
        <color indexed="64"/>
      </left>
      <right style="medium">
        <color indexed="8"/>
      </right>
      <top style="medium">
        <color indexed="64"/>
      </top>
      <bottom style="thin">
        <color indexed="64"/>
      </bottom>
      <diagonal/>
    </border>
    <border>
      <left style="mediumDashed">
        <color indexed="64"/>
      </left>
      <right style="medium">
        <color indexed="8"/>
      </right>
      <top/>
      <bottom/>
      <diagonal/>
    </border>
    <border>
      <left style="mediumDashed">
        <color indexed="64"/>
      </left>
      <right style="medium">
        <color indexed="8"/>
      </right>
      <top style="thin">
        <color indexed="64"/>
      </top>
      <bottom style="thin">
        <color indexed="64"/>
      </bottom>
      <diagonal/>
    </border>
    <border>
      <left style="mediumDashed">
        <color indexed="64"/>
      </left>
      <right style="medium">
        <color indexed="8"/>
      </right>
      <top/>
      <bottom style="medium">
        <color indexed="64"/>
      </bottom>
      <diagonal/>
    </border>
    <border>
      <left style="mediumDashed">
        <color indexed="64"/>
      </left>
      <right style="medium">
        <color indexed="8"/>
      </right>
      <top/>
      <bottom style="thin">
        <color indexed="64"/>
      </bottom>
      <diagonal/>
    </border>
    <border>
      <left style="mediumDashed">
        <color indexed="64"/>
      </left>
      <right style="medium">
        <color indexed="8"/>
      </right>
      <top style="thin">
        <color indexed="64"/>
      </top>
      <bottom style="medium">
        <color indexed="64"/>
      </bottom>
      <diagonal/>
    </border>
    <border>
      <left style="mediumDashed">
        <color indexed="64"/>
      </left>
      <right style="medium">
        <color indexed="8"/>
      </right>
      <top style="medium">
        <color indexed="64"/>
      </top>
      <bottom style="double">
        <color indexed="64"/>
      </bottom>
      <diagonal/>
    </border>
    <border>
      <left style="mediumDashed">
        <color indexed="64"/>
      </left>
      <right style="medium">
        <color indexed="8"/>
      </right>
      <top/>
      <bottom style="double">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Dashed">
        <color indexed="64"/>
      </right>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right style="thin">
        <color indexed="64"/>
      </right>
      <top style="medium">
        <color indexed="8"/>
      </top>
      <bottom style="medium">
        <color indexed="8"/>
      </bottom>
      <diagonal/>
    </border>
  </borders>
  <cellStyleXfs count="1">
    <xf numFmtId="0" fontId="0" fillId="0" borderId="0"/>
  </cellStyleXfs>
  <cellXfs count="195">
    <xf numFmtId="0" fontId="0" fillId="0" borderId="0" xfId="0"/>
    <xf numFmtId="0" fontId="1" fillId="0" borderId="1" xfId="0" applyFont="1" applyBorder="1" applyAlignment="1">
      <alignment horizontal="center" vertical="center" wrapText="1"/>
    </xf>
    <xf numFmtId="4" fontId="1" fillId="0" borderId="2" xfId="0" applyNumberFormat="1" applyFont="1" applyBorder="1" applyAlignment="1">
      <alignment horizontal="center" wrapText="1"/>
    </xf>
    <xf numFmtId="4" fontId="1" fillId="0" borderId="1" xfId="0" applyNumberFormat="1" applyFont="1" applyBorder="1" applyAlignment="1">
      <alignment horizontal="center" vertical="center" wrapText="1"/>
    </xf>
    <xf numFmtId="0" fontId="4" fillId="0" borderId="0" xfId="0" applyFont="1" applyBorder="1"/>
    <xf numFmtId="4" fontId="3" fillId="0" borderId="0" xfId="0" applyNumberFormat="1" applyFont="1" applyBorder="1"/>
    <xf numFmtId="0" fontId="4" fillId="0" borderId="3" xfId="0" applyFont="1" applyBorder="1"/>
    <xf numFmtId="0" fontId="3" fillId="0" borderId="4" xfId="0" applyFont="1" applyBorder="1"/>
    <xf numFmtId="4" fontId="3" fillId="0" borderId="4" xfId="0" applyNumberFormat="1" applyFont="1" applyBorder="1"/>
    <xf numFmtId="9" fontId="3" fillId="0" borderId="4" xfId="0" applyNumberFormat="1" applyFont="1" applyBorder="1"/>
    <xf numFmtId="0" fontId="7" fillId="0" borderId="0" xfId="0" applyFont="1" applyBorder="1" applyAlignment="1"/>
    <xf numFmtId="0" fontId="7" fillId="0" borderId="0" xfId="0" applyFont="1" applyBorder="1" applyAlignment="1">
      <alignment wrapText="1"/>
    </xf>
    <xf numFmtId="4" fontId="7" fillId="0" borderId="0" xfId="0" applyNumberFormat="1" applyFont="1" applyBorder="1" applyAlignment="1">
      <alignment wrapText="1"/>
    </xf>
    <xf numFmtId="4" fontId="3" fillId="0" borderId="0" xfId="0" applyNumberFormat="1" applyFont="1" applyBorder="1" applyAlignment="1">
      <alignment horizontal="right"/>
    </xf>
    <xf numFmtId="22" fontId="14" fillId="0" borderId="0" xfId="0" applyNumberFormat="1" applyFont="1" applyBorder="1" applyAlignment="1">
      <alignment horizontal="center" wrapText="1"/>
    </xf>
    <xf numFmtId="4" fontId="1" fillId="0" borderId="0" xfId="0" applyNumberFormat="1" applyFont="1" applyBorder="1" applyAlignment="1">
      <alignment horizontal="center" wrapText="1"/>
    </xf>
    <xf numFmtId="14" fontId="13" fillId="0" borderId="0" xfId="0" applyNumberFormat="1" applyFont="1" applyBorder="1" applyAlignment="1">
      <alignment horizontal="center" wrapText="1"/>
    </xf>
    <xf numFmtId="4" fontId="3" fillId="0" borderId="5" xfId="0" applyNumberFormat="1" applyFont="1" applyBorder="1"/>
    <xf numFmtId="0" fontId="8" fillId="0" borderId="0" xfId="0" applyFont="1" applyBorder="1"/>
    <xf numFmtId="0" fontId="6" fillId="0" borderId="6" xfId="0" applyFont="1" applyBorder="1"/>
    <xf numFmtId="0" fontId="15" fillId="0" borderId="3" xfId="0" applyFont="1" applyBorder="1"/>
    <xf numFmtId="4" fontId="15" fillId="0" borderId="4" xfId="0" applyNumberFormat="1" applyFont="1" applyBorder="1"/>
    <xf numFmtId="4" fontId="15" fillId="0" borderId="3" xfId="0" applyNumberFormat="1" applyFont="1" applyBorder="1"/>
    <xf numFmtId="0" fontId="16" fillId="0" borderId="7" xfId="0" applyFont="1" applyBorder="1" applyAlignment="1">
      <alignment horizontal="right"/>
    </xf>
    <xf numFmtId="4" fontId="15" fillId="0" borderId="0" xfId="0" applyNumberFormat="1" applyFont="1" applyBorder="1"/>
    <xf numFmtId="0" fontId="15" fillId="0" borderId="4" xfId="0" applyFont="1" applyBorder="1"/>
    <xf numFmtId="0" fontId="8" fillId="0" borderId="8" xfId="0" applyFont="1" applyBorder="1"/>
    <xf numFmtId="4" fontId="15" fillId="0" borderId="9" xfId="0" applyNumberFormat="1" applyFont="1" applyBorder="1"/>
    <xf numFmtId="4" fontId="3" fillId="0" borderId="10" xfId="0" applyNumberFormat="1" applyFont="1" applyBorder="1"/>
    <xf numFmtId="4" fontId="4" fillId="0" borderId="11" xfId="0" applyNumberFormat="1" applyFont="1" applyBorder="1"/>
    <xf numFmtId="0" fontId="4" fillId="0" borderId="12" xfId="0" applyFont="1" applyBorder="1"/>
    <xf numFmtId="0" fontId="8" fillId="0" borderId="11" xfId="0" applyFont="1" applyBorder="1"/>
    <xf numFmtId="0" fontId="8" fillId="0" borderId="14" xfId="0" applyFont="1" applyBorder="1"/>
    <xf numFmtId="4" fontId="8" fillId="0" borderId="14" xfId="0" applyNumberFormat="1" applyFont="1" applyBorder="1"/>
    <xf numFmtId="4" fontId="4" fillId="0" borderId="14" xfId="0" applyNumberFormat="1" applyFont="1" applyBorder="1"/>
    <xf numFmtId="4" fontId="4" fillId="0" borderId="15" xfId="0" applyNumberFormat="1" applyFont="1" applyBorder="1"/>
    <xf numFmtId="4" fontId="9" fillId="0" borderId="0" xfId="0" applyNumberFormat="1" applyFont="1" applyBorder="1"/>
    <xf numFmtId="0" fontId="9" fillId="0" borderId="16" xfId="0" applyFont="1" applyBorder="1"/>
    <xf numFmtId="4" fontId="15" fillId="0" borderId="17" xfId="0" applyNumberFormat="1" applyFont="1" applyBorder="1"/>
    <xf numFmtId="0" fontId="9" fillId="0" borderId="18" xfId="0" applyFont="1" applyBorder="1"/>
    <xf numFmtId="4" fontId="15" fillId="0" borderId="19" xfId="0" applyNumberFormat="1" applyFont="1" applyBorder="1"/>
    <xf numFmtId="4" fontId="2" fillId="0" borderId="0" xfId="0" applyNumberFormat="1" applyFont="1" applyBorder="1"/>
    <xf numFmtId="0" fontId="15" fillId="0" borderId="18" xfId="0" applyFont="1" applyBorder="1"/>
    <xf numFmtId="0" fontId="15" fillId="0" borderId="0" xfId="0" applyFont="1" applyBorder="1"/>
    <xf numFmtId="0" fontId="15" fillId="0" borderId="14" xfId="0" applyFont="1" applyBorder="1"/>
    <xf numFmtId="4" fontId="15" fillId="0" borderId="14" xfId="0" applyNumberFormat="1" applyFont="1" applyBorder="1"/>
    <xf numFmtId="10" fontId="15" fillId="0" borderId="14" xfId="0" applyNumberFormat="1" applyFont="1" applyBorder="1" applyAlignment="1">
      <alignment horizontal="center" vertical="center"/>
    </xf>
    <xf numFmtId="0" fontId="7" fillId="0" borderId="0" xfId="0" applyFont="1" applyBorder="1" applyAlignment="1">
      <alignment vertical="top"/>
    </xf>
    <xf numFmtId="4" fontId="8" fillId="0" borderId="0" xfId="0" applyNumberFormat="1" applyFont="1" applyBorder="1" applyAlignment="1">
      <alignment vertical="top"/>
    </xf>
    <xf numFmtId="0" fontId="9" fillId="0" borderId="0" xfId="0" applyFont="1" applyBorder="1" applyAlignment="1">
      <alignment vertical="top"/>
    </xf>
    <xf numFmtId="0" fontId="9" fillId="0" borderId="0" xfId="0" applyFont="1" applyBorder="1"/>
    <xf numFmtId="0" fontId="10" fillId="0" borderId="0" xfId="0" applyFont="1" applyBorder="1"/>
    <xf numFmtId="0" fontId="7" fillId="0" borderId="0" xfId="0" applyFont="1" applyBorder="1"/>
    <xf numFmtId="0" fontId="3" fillId="0" borderId="0" xfId="0" applyFont="1" applyBorder="1"/>
    <xf numFmtId="0" fontId="5" fillId="0" borderId="0" xfId="0" applyFont="1" applyBorder="1"/>
    <xf numFmtId="0" fontId="11" fillId="0" borderId="0" xfId="0" applyFont="1" applyBorder="1" applyAlignment="1">
      <alignment horizontal="left"/>
    </xf>
    <xf numFmtId="0" fontId="2" fillId="0" borderId="0" xfId="0" applyFont="1" applyBorder="1"/>
    <xf numFmtId="4" fontId="9" fillId="0" borderId="20" xfId="0" applyNumberFormat="1" applyFont="1" applyBorder="1" applyAlignment="1">
      <alignment horizontal="center"/>
    </xf>
    <xf numFmtId="4" fontId="6" fillId="0" borderId="21" xfId="0" applyNumberFormat="1" applyFont="1" applyBorder="1" applyAlignment="1">
      <alignment horizontal="right"/>
    </xf>
    <xf numFmtId="4" fontId="3" fillId="2" borderId="0" xfId="0" applyNumberFormat="1" applyFont="1" applyFill="1" applyBorder="1" applyProtection="1">
      <protection locked="0"/>
    </xf>
    <xf numFmtId="0" fontId="16" fillId="0" borderId="21" xfId="0" applyFont="1" applyBorder="1" applyAlignment="1">
      <alignment horizontal="right"/>
    </xf>
    <xf numFmtId="4" fontId="4" fillId="0" borderId="22" xfId="0" applyNumberFormat="1" applyFont="1" applyBorder="1" applyAlignment="1">
      <alignment horizontal="center" wrapText="1"/>
    </xf>
    <xf numFmtId="4" fontId="1" fillId="0" borderId="23" xfId="0" applyNumberFormat="1" applyFont="1" applyBorder="1" applyAlignment="1">
      <alignment horizontal="center" wrapText="1"/>
    </xf>
    <xf numFmtId="4" fontId="1" fillId="0" borderId="24" xfId="0" applyNumberFormat="1" applyFont="1" applyBorder="1" applyAlignment="1">
      <alignment horizontal="center" wrapText="1"/>
    </xf>
    <xf numFmtId="4" fontId="15" fillId="0" borderId="25" xfId="0" applyNumberFormat="1" applyFont="1" applyBorder="1"/>
    <xf numFmtId="4" fontId="4" fillId="0" borderId="26" xfId="0" applyNumberFormat="1" applyFont="1" applyBorder="1"/>
    <xf numFmtId="4" fontId="4" fillId="0" borderId="27" xfId="0" applyNumberFormat="1" applyFont="1" applyBorder="1"/>
    <xf numFmtId="4" fontId="1" fillId="0" borderId="28" xfId="0" applyNumberFormat="1" applyFont="1" applyBorder="1" applyAlignment="1">
      <alignment horizontal="center" wrapText="1"/>
    </xf>
    <xf numFmtId="4" fontId="8" fillId="0" borderId="29" xfId="0" applyNumberFormat="1" applyFont="1" applyBorder="1"/>
    <xf numFmtId="0" fontId="15" fillId="0" borderId="30" xfId="0" applyFont="1" applyBorder="1"/>
    <xf numFmtId="4" fontId="15" fillId="0" borderId="30" xfId="0" applyNumberFormat="1" applyFont="1" applyBorder="1"/>
    <xf numFmtId="3" fontId="15" fillId="0" borderId="30" xfId="0" applyNumberFormat="1" applyFont="1" applyBorder="1"/>
    <xf numFmtId="4" fontId="1" fillId="0" borderId="31" xfId="0" applyNumberFormat="1" applyFont="1" applyBorder="1" applyAlignment="1">
      <alignment horizontal="center" wrapText="1"/>
    </xf>
    <xf numFmtId="4" fontId="4" fillId="0" borderId="30" xfId="0" applyNumberFormat="1" applyFont="1" applyBorder="1" applyAlignment="1">
      <alignment horizontal="center" wrapText="1"/>
    </xf>
    <xf numFmtId="4" fontId="4" fillId="0" borderId="32" xfId="0" applyNumberFormat="1" applyFont="1" applyBorder="1" applyAlignment="1">
      <alignment horizontal="center" wrapText="1"/>
    </xf>
    <xf numFmtId="4" fontId="3" fillId="0" borderId="33" xfId="0" applyNumberFormat="1" applyFont="1" applyFill="1" applyBorder="1"/>
    <xf numFmtId="10" fontId="3" fillId="0" borderId="0" xfId="0" applyNumberFormat="1" applyFont="1" applyFill="1" applyBorder="1"/>
    <xf numFmtId="4" fontId="15" fillId="0" borderId="3" xfId="0" applyNumberFormat="1" applyFont="1" applyFill="1" applyBorder="1"/>
    <xf numFmtId="0" fontId="16" fillId="0" borderId="7" xfId="0" applyFont="1" applyFill="1" applyBorder="1" applyAlignment="1">
      <alignment horizontal="right"/>
    </xf>
    <xf numFmtId="4" fontId="1" fillId="0" borderId="2" xfId="0" applyNumberFormat="1" applyFont="1" applyBorder="1" applyAlignment="1">
      <alignment horizontal="center" vertical="center" wrapText="1"/>
    </xf>
    <xf numFmtId="0" fontId="4" fillId="0" borderId="14" xfId="0" applyFont="1" applyBorder="1"/>
    <xf numFmtId="10" fontId="3" fillId="0" borderId="0" xfId="0" applyNumberFormat="1" applyFont="1" applyBorder="1" applyAlignment="1">
      <alignment horizontal="center" vertical="center"/>
    </xf>
    <xf numFmtId="4" fontId="3" fillId="0" borderId="34" xfId="0" applyNumberFormat="1" applyFont="1" applyBorder="1"/>
    <xf numFmtId="4" fontId="3" fillId="0" borderId="35" xfId="0" applyNumberFormat="1" applyFont="1" applyBorder="1"/>
    <xf numFmtId="0" fontId="3" fillId="0" borderId="14" xfId="0" applyFont="1" applyBorder="1"/>
    <xf numFmtId="4" fontId="3" fillId="0" borderId="14" xfId="0" applyNumberFormat="1" applyFont="1" applyBorder="1"/>
    <xf numFmtId="10" fontId="3" fillId="0" borderId="14" xfId="0" applyNumberFormat="1" applyFont="1" applyBorder="1" applyAlignment="1">
      <alignment horizontal="center" vertical="center"/>
    </xf>
    <xf numFmtId="4" fontId="4" fillId="0" borderId="29" xfId="0" applyNumberFormat="1" applyFont="1" applyBorder="1"/>
    <xf numFmtId="4" fontId="3" fillId="0" borderId="36" xfId="0" applyNumberFormat="1" applyFont="1" applyBorder="1"/>
    <xf numFmtId="4" fontId="3" fillId="0" borderId="37" xfId="0" applyNumberFormat="1" applyFont="1" applyBorder="1"/>
    <xf numFmtId="3" fontId="3" fillId="2" borderId="0" xfId="0" applyNumberFormat="1" applyFont="1" applyFill="1" applyBorder="1" applyProtection="1">
      <protection locked="0"/>
    </xf>
    <xf numFmtId="0" fontId="3" fillId="3" borderId="38" xfId="0" applyFont="1" applyFill="1" applyBorder="1"/>
    <xf numFmtId="4" fontId="3" fillId="3" borderId="33" xfId="0" applyNumberFormat="1" applyFont="1" applyFill="1" applyBorder="1" applyProtection="1">
      <protection locked="0"/>
    </xf>
    <xf numFmtId="0" fontId="3" fillId="3" borderId="33" xfId="0" applyFont="1" applyFill="1" applyBorder="1" applyAlignment="1" applyProtection="1">
      <alignment horizontal="center"/>
      <protection locked="0"/>
    </xf>
    <xf numFmtId="4" fontId="3" fillId="3" borderId="39" xfId="0" applyNumberFormat="1" applyFont="1" applyFill="1" applyBorder="1" applyProtection="1">
      <protection locked="0"/>
    </xf>
    <xf numFmtId="0" fontId="3" fillId="3" borderId="33" xfId="0" applyFont="1" applyFill="1" applyBorder="1" applyProtection="1">
      <protection locked="0"/>
    </xf>
    <xf numFmtId="9" fontId="3" fillId="3" borderId="33" xfId="0" applyNumberFormat="1" applyFont="1" applyFill="1" applyBorder="1" applyProtection="1">
      <protection locked="0"/>
    </xf>
    <xf numFmtId="0" fontId="3" fillId="3" borderId="40" xfId="0" applyFont="1" applyFill="1" applyBorder="1" applyProtection="1">
      <protection locked="0"/>
    </xf>
    <xf numFmtId="3" fontId="3" fillId="3" borderId="33" xfId="0" applyNumberFormat="1" applyFont="1" applyFill="1" applyBorder="1" applyProtection="1">
      <protection locked="0"/>
    </xf>
    <xf numFmtId="4" fontId="6" fillId="0" borderId="0" xfId="0" applyNumberFormat="1" applyFont="1" applyBorder="1"/>
    <xf numFmtId="4" fontId="6" fillId="0" borderId="25" xfId="0" applyNumberFormat="1" applyFont="1" applyBorder="1"/>
    <xf numFmtId="4" fontId="6" fillId="0" borderId="9" xfId="0" applyNumberFormat="1" applyFont="1" applyBorder="1"/>
    <xf numFmtId="4" fontId="6" fillId="0" borderId="41" xfId="0" applyNumberFormat="1" applyFont="1" applyBorder="1"/>
    <xf numFmtId="4" fontId="6" fillId="0" borderId="42" xfId="0" applyNumberFormat="1" applyFont="1" applyBorder="1"/>
    <xf numFmtId="4" fontId="6" fillId="0" borderId="13" xfId="0" applyNumberFormat="1" applyFont="1" applyBorder="1"/>
    <xf numFmtId="4" fontId="4" fillId="0" borderId="43" xfId="0" applyNumberFormat="1" applyFont="1" applyBorder="1"/>
    <xf numFmtId="4" fontId="4" fillId="0" borderId="44" xfId="0" applyNumberFormat="1" applyFont="1" applyBorder="1"/>
    <xf numFmtId="4" fontId="3" fillId="0" borderId="45" xfId="0" applyNumberFormat="1" applyFont="1" applyBorder="1"/>
    <xf numFmtId="0" fontId="6" fillId="0" borderId="46" xfId="0" applyFont="1" applyBorder="1"/>
    <xf numFmtId="4" fontId="6" fillId="0" borderId="40" xfId="0" applyNumberFormat="1" applyFont="1" applyBorder="1"/>
    <xf numFmtId="4" fontId="6" fillId="0" borderId="12" xfId="0" applyNumberFormat="1" applyFont="1" applyBorder="1"/>
    <xf numFmtId="10" fontId="6" fillId="0" borderId="12" xfId="0" applyNumberFormat="1" applyFont="1" applyFill="1" applyBorder="1" applyAlignment="1" applyProtection="1">
      <alignment horizontal="center" vertical="center"/>
      <protection locked="0"/>
    </xf>
    <xf numFmtId="4" fontId="6" fillId="0" borderId="39" xfId="0" applyNumberFormat="1" applyFont="1" applyBorder="1"/>
    <xf numFmtId="10" fontId="6" fillId="0" borderId="13" xfId="0" applyNumberFormat="1" applyFont="1" applyFill="1" applyBorder="1" applyAlignment="1" applyProtection="1">
      <alignment horizontal="center" vertical="center"/>
      <protection locked="0"/>
    </xf>
    <xf numFmtId="10" fontId="6" fillId="0" borderId="13" xfId="0" applyNumberFormat="1" applyFont="1" applyBorder="1" applyAlignment="1">
      <alignment horizontal="center" vertical="center"/>
    </xf>
    <xf numFmtId="4" fontId="4" fillId="0" borderId="47" xfId="0" applyNumberFormat="1" applyFont="1" applyFill="1" applyBorder="1"/>
    <xf numFmtId="4" fontId="4" fillId="0" borderId="48" xfId="0" applyNumberFormat="1" applyFont="1" applyBorder="1"/>
    <xf numFmtId="4" fontId="4" fillId="0" borderId="47" xfId="0" applyNumberFormat="1" applyFont="1" applyBorder="1"/>
    <xf numFmtId="4" fontId="4" fillId="0" borderId="49" xfId="0" applyNumberFormat="1" applyFont="1" applyBorder="1"/>
    <xf numFmtId="4" fontId="3" fillId="0" borderId="50" xfId="0" applyNumberFormat="1" applyFont="1" applyBorder="1"/>
    <xf numFmtId="4" fontId="3" fillId="0" borderId="51" xfId="0" applyNumberFormat="1" applyFont="1" applyBorder="1"/>
    <xf numFmtId="4" fontId="3" fillId="3" borderId="41" xfId="0" applyNumberFormat="1" applyFont="1" applyFill="1" applyBorder="1" applyProtection="1">
      <protection locked="0"/>
    </xf>
    <xf numFmtId="4" fontId="6" fillId="0" borderId="33" xfId="0" applyNumberFormat="1" applyFont="1" applyBorder="1"/>
    <xf numFmtId="10" fontId="6" fillId="0" borderId="0" xfId="0" applyNumberFormat="1" applyFont="1" applyBorder="1" applyAlignment="1">
      <alignment horizontal="center" vertical="center"/>
    </xf>
    <xf numFmtId="4" fontId="1" fillId="0" borderId="52" xfId="0" applyNumberFormat="1" applyFont="1" applyBorder="1" applyAlignment="1">
      <alignment horizontal="center" vertical="center" wrapText="1"/>
    </xf>
    <xf numFmtId="4" fontId="1" fillId="0" borderId="53" xfId="0" applyNumberFormat="1" applyFont="1" applyBorder="1" applyAlignment="1">
      <alignment horizontal="center" vertical="center" wrapText="1"/>
    </xf>
    <xf numFmtId="4" fontId="1" fillId="0" borderId="54" xfId="0" applyNumberFormat="1" applyFont="1" applyBorder="1" applyAlignment="1">
      <alignment horizontal="center" vertical="center" wrapText="1"/>
    </xf>
    <xf numFmtId="164" fontId="3" fillId="2" borderId="0" xfId="0" applyNumberFormat="1" applyFont="1" applyFill="1" applyBorder="1" applyProtection="1">
      <protection locked="0"/>
    </xf>
    <xf numFmtId="4" fontId="15" fillId="0" borderId="55" xfId="0" applyNumberFormat="1" applyFont="1" applyBorder="1"/>
    <xf numFmtId="4" fontId="15" fillId="0" borderId="56" xfId="0" applyNumberFormat="1" applyFont="1" applyBorder="1"/>
    <xf numFmtId="4" fontId="15" fillId="0" borderId="57" xfId="0" applyNumberFormat="1" applyFont="1" applyBorder="1"/>
    <xf numFmtId="10" fontId="3" fillId="3" borderId="0" xfId="0" applyNumberFormat="1" applyFont="1" applyFill="1" applyBorder="1" applyAlignment="1" applyProtection="1">
      <alignment horizontal="center" vertical="center"/>
      <protection locked="0"/>
    </xf>
    <xf numFmtId="4" fontId="8" fillId="0" borderId="11" xfId="0" applyNumberFormat="1" applyFont="1" applyBorder="1"/>
    <xf numFmtId="4" fontId="8" fillId="0" borderId="49" xfId="0" applyNumberFormat="1" applyFont="1" applyBorder="1"/>
    <xf numFmtId="0" fontId="21" fillId="0" borderId="0" xfId="0" applyFont="1" applyBorder="1"/>
    <xf numFmtId="0" fontId="9" fillId="0" borderId="58" xfId="0" applyFont="1" applyBorder="1" applyAlignment="1"/>
    <xf numFmtId="0" fontId="3" fillId="0" borderId="58" xfId="0" applyFont="1" applyBorder="1" applyAlignment="1"/>
    <xf numFmtId="4" fontId="3" fillId="0" borderId="39" xfId="0" applyNumberFormat="1" applyFont="1" applyFill="1" applyBorder="1"/>
    <xf numFmtId="10" fontId="3" fillId="0" borderId="59" xfId="0" applyNumberFormat="1" applyFont="1" applyFill="1" applyBorder="1"/>
    <xf numFmtId="2" fontId="3" fillId="0" borderId="60" xfId="0" applyNumberFormat="1" applyFont="1" applyFill="1" applyBorder="1" applyAlignment="1" applyProtection="1">
      <alignment horizontal="center" vertical="center"/>
      <protection locked="0"/>
    </xf>
    <xf numFmtId="4" fontId="3" fillId="0" borderId="33" xfId="0" applyNumberFormat="1" applyFont="1" applyFill="1" applyBorder="1" applyProtection="1">
      <protection locked="0"/>
    </xf>
    <xf numFmtId="0" fontId="3" fillId="3" borderId="0" xfId="0" applyFont="1" applyFill="1" applyBorder="1" applyProtection="1">
      <protection locked="0"/>
    </xf>
    <xf numFmtId="0" fontId="3" fillId="3" borderId="13" xfId="0" applyFont="1" applyFill="1" applyBorder="1" applyProtection="1">
      <protection locked="0"/>
    </xf>
    <xf numFmtId="0" fontId="6" fillId="0" borderId="13" xfId="0" applyFont="1" applyBorder="1"/>
    <xf numFmtId="0" fontId="3" fillId="3" borderId="0" xfId="0" applyFont="1" applyFill="1" applyBorder="1"/>
    <xf numFmtId="0" fontId="6" fillId="0" borderId="0" xfId="0" applyFont="1" applyBorder="1"/>
    <xf numFmtId="0" fontId="8" fillId="0" borderId="9" xfId="0" applyFont="1" applyBorder="1"/>
    <xf numFmtId="0" fontId="6" fillId="0" borderId="12" xfId="0" applyFont="1" applyBorder="1"/>
    <xf numFmtId="4" fontId="3" fillId="3" borderId="0" xfId="0" applyNumberFormat="1" applyFont="1" applyFill="1" applyBorder="1"/>
    <xf numFmtId="0" fontId="6" fillId="0" borderId="38" xfId="0" applyFont="1" applyBorder="1"/>
    <xf numFmtId="4" fontId="6" fillId="0" borderId="5" xfId="0" applyNumberFormat="1" applyFont="1" applyBorder="1"/>
    <xf numFmtId="4" fontId="6" fillId="0" borderId="10" xfId="0" applyNumberFormat="1" applyFont="1" applyBorder="1"/>
    <xf numFmtId="4" fontId="6" fillId="0" borderId="51" xfId="0" applyNumberFormat="1" applyFont="1" applyBorder="1"/>
    <xf numFmtId="4" fontId="6" fillId="0" borderId="35" xfId="0" applyNumberFormat="1" applyFont="1" applyBorder="1"/>
    <xf numFmtId="0" fontId="22" fillId="0" borderId="0" xfId="0" applyFont="1" applyBorder="1" applyAlignment="1">
      <alignment horizontal="left"/>
    </xf>
    <xf numFmtId="4" fontId="4" fillId="0" borderId="0" xfId="0" applyNumberFormat="1" applyFont="1" applyBorder="1" applyAlignment="1">
      <alignment vertical="top"/>
    </xf>
    <xf numFmtId="0" fontId="3" fillId="0" borderId="0" xfId="0" applyFont="1" applyBorder="1" applyAlignment="1">
      <alignment vertical="top"/>
    </xf>
    <xf numFmtId="0" fontId="12" fillId="0" borderId="0" xfId="0" applyFont="1" applyBorder="1" applyAlignment="1">
      <alignment vertical="top"/>
    </xf>
    <xf numFmtId="4" fontId="1" fillId="0" borderId="61" xfId="0" applyNumberFormat="1" applyFont="1" applyBorder="1" applyAlignment="1">
      <alignment horizontal="center" wrapText="1"/>
    </xf>
    <xf numFmtId="4" fontId="1" fillId="0" borderId="32" xfId="0" applyNumberFormat="1" applyFont="1" applyBorder="1" applyAlignment="1">
      <alignment horizontal="center" vertical="center" wrapText="1"/>
    </xf>
    <xf numFmtId="4" fontId="1" fillId="0" borderId="62" xfId="0" applyNumberFormat="1" applyFont="1" applyBorder="1" applyAlignment="1">
      <alignment horizontal="center" wrapText="1"/>
    </xf>
    <xf numFmtId="4" fontId="4" fillId="0" borderId="63" xfId="0" applyNumberFormat="1" applyFont="1" applyBorder="1" applyAlignment="1">
      <alignment horizontal="center" wrapText="1"/>
    </xf>
    <xf numFmtId="4" fontId="15" fillId="0" borderId="64" xfId="0" applyNumberFormat="1" applyFont="1" applyBorder="1"/>
    <xf numFmtId="4" fontId="3" fillId="0" borderId="65" xfId="0" applyNumberFormat="1" applyFont="1" applyBorder="1"/>
    <xf numFmtId="4" fontId="3" fillId="0" borderId="66" xfId="0" applyNumberFormat="1" applyFont="1" applyBorder="1"/>
    <xf numFmtId="4" fontId="4" fillId="0" borderId="67" xfId="0" applyNumberFormat="1" applyFont="1" applyBorder="1"/>
    <xf numFmtId="4" fontId="15" fillId="4" borderId="64" xfId="0" applyNumberFormat="1" applyFont="1" applyFill="1" applyBorder="1"/>
    <xf numFmtId="4" fontId="3" fillId="4" borderId="65" xfId="0" applyNumberFormat="1" applyFont="1" applyFill="1" applyBorder="1"/>
    <xf numFmtId="4" fontId="4" fillId="4" borderId="67" xfId="0" applyNumberFormat="1" applyFont="1" applyFill="1" applyBorder="1"/>
    <xf numFmtId="4" fontId="3" fillId="0" borderId="68" xfId="0" applyNumberFormat="1" applyFont="1" applyBorder="1"/>
    <xf numFmtId="4" fontId="15" fillId="4" borderId="65" xfId="0" applyNumberFormat="1" applyFont="1" applyFill="1" applyBorder="1"/>
    <xf numFmtId="4" fontId="15" fillId="0" borderId="66" xfId="0" applyNumberFormat="1" applyFont="1" applyBorder="1"/>
    <xf numFmtId="4" fontId="4" fillId="0" borderId="69" xfId="0" applyNumberFormat="1" applyFont="1" applyBorder="1"/>
    <xf numFmtId="4" fontId="4" fillId="0" borderId="70" xfId="0" applyNumberFormat="1" applyFont="1" applyBorder="1"/>
    <xf numFmtId="4" fontId="4" fillId="0" borderId="71" xfId="0" applyNumberFormat="1" applyFont="1" applyBorder="1"/>
    <xf numFmtId="0" fontId="23" fillId="0" borderId="0" xfId="0" applyFont="1" applyAlignment="1">
      <alignment horizontal="justify"/>
    </xf>
    <xf numFmtId="0" fontId="1" fillId="0" borderId="56" xfId="0" applyFont="1" applyBorder="1" applyAlignment="1"/>
    <xf numFmtId="0" fontId="23" fillId="0" borderId="0" xfId="0" applyFont="1" applyAlignment="1">
      <alignment horizontal="left" wrapText="1"/>
    </xf>
    <xf numFmtId="4" fontId="9" fillId="0" borderId="77" xfId="0" applyNumberFormat="1" applyFont="1" applyBorder="1" applyAlignment="1">
      <alignment horizontal="center"/>
    </xf>
    <xf numFmtId="0" fontId="18" fillId="0" borderId="78" xfId="0" applyFont="1" applyBorder="1" applyAlignment="1">
      <alignment horizontal="center"/>
    </xf>
    <xf numFmtId="4" fontId="4" fillId="0" borderId="72" xfId="0" applyNumberFormat="1" applyFont="1" applyBorder="1" applyAlignment="1">
      <alignment horizontal="center" wrapText="1"/>
    </xf>
    <xf numFmtId="0" fontId="3" fillId="0" borderId="73" xfId="0" applyFont="1" applyBorder="1" applyAlignment="1">
      <alignment horizontal="center" wrapText="1"/>
    </xf>
    <xf numFmtId="0" fontId="3" fillId="0" borderId="74" xfId="0" applyFont="1" applyBorder="1" applyAlignment="1">
      <alignment horizontal="center" wrapText="1"/>
    </xf>
    <xf numFmtId="0" fontId="0" fillId="0" borderId="79" xfId="0" applyBorder="1" applyAlignment="1">
      <alignment horizontal="center" wrapText="1"/>
    </xf>
    <xf numFmtId="0" fontId="0" fillId="0" borderId="0" xfId="0" applyBorder="1" applyAlignment="1">
      <alignment horizontal="center" wrapText="1"/>
    </xf>
    <xf numFmtId="0" fontId="0" fillId="0" borderId="80" xfId="0" applyBorder="1" applyAlignment="1">
      <alignment horizontal="center" wrapText="1"/>
    </xf>
    <xf numFmtId="0" fontId="22" fillId="0" borderId="0" xfId="0" applyFont="1" applyBorder="1" applyAlignment="1">
      <alignment horizontal="left" wrapText="1"/>
    </xf>
    <xf numFmtId="4" fontId="1" fillId="0" borderId="75" xfId="0" applyNumberFormat="1" applyFont="1" applyBorder="1" applyAlignment="1">
      <alignment horizontal="center" vertical="center" wrapText="1"/>
    </xf>
    <xf numFmtId="0" fontId="1" fillId="0" borderId="76" xfId="0" applyFont="1" applyBorder="1" applyAlignment="1">
      <alignment horizontal="center" vertical="center" wrapText="1"/>
    </xf>
    <xf numFmtId="0" fontId="4" fillId="0" borderId="56" xfId="0" applyFont="1" applyBorder="1" applyAlignment="1">
      <alignment wrapText="1"/>
    </xf>
    <xf numFmtId="0" fontId="3" fillId="0" borderId="56" xfId="0" applyFont="1" applyBorder="1" applyAlignment="1"/>
    <xf numFmtId="0" fontId="18" fillId="0" borderId="81" xfId="0" applyFont="1" applyBorder="1" applyAlignment="1">
      <alignment horizontal="center"/>
    </xf>
    <xf numFmtId="0" fontId="3" fillId="0" borderId="58" xfId="0" applyFont="1" applyBorder="1" applyAlignment="1"/>
    <xf numFmtId="0" fontId="4" fillId="0" borderId="56" xfId="0" applyFont="1" applyBorder="1" applyAlignment="1">
      <alignment vertical="center" wrapText="1"/>
    </xf>
    <xf numFmtId="0" fontId="4" fillId="0" borderId="58" xfId="0" applyFont="1" applyBorder="1" applyAlignment="1">
      <alignment vertical="center" wrapText="1"/>
    </xf>
  </cellXfs>
  <cellStyles count="1">
    <cellStyle name="Standard" xfId="0" builtinId="0"/>
  </cellStyles>
  <dxfs count="2">
    <dxf>
      <fill>
        <patternFill>
          <bgColor indexed="52"/>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19050</xdr:rowOff>
    </xdr:from>
    <xdr:to>
      <xdr:col>1</xdr:col>
      <xdr:colOff>666750</xdr:colOff>
      <xdr:row>1</xdr:row>
      <xdr:rowOff>180975</xdr:rowOff>
    </xdr:to>
    <xdr:pic>
      <xdr:nvPicPr>
        <xdr:cNvPr id="1036" name="Picture 4">
          <a:extLst>
            <a:ext uri="{FF2B5EF4-FFF2-40B4-BE49-F238E27FC236}">
              <a16:creationId xmlns:a16="http://schemas.microsoft.com/office/drawing/2014/main" id="{C755F1D3-455E-4F91-842C-E0A3AE3EF1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9050"/>
          <a:ext cx="8477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4"/>
  <sheetViews>
    <sheetView tabSelected="1" view="pageLayout" topLeftCell="A51" zoomScale="130" zoomScaleNormal="100" zoomScalePageLayoutView="130" workbookViewId="0">
      <selection activeCell="C2" sqref="C2"/>
    </sheetView>
  </sheetViews>
  <sheetFormatPr baseColWidth="10" defaultColWidth="11" defaultRowHeight="13.5" x14ac:dyDescent="0.35"/>
  <cols>
    <col min="1" max="1" width="2.5" style="51" customWidth="1"/>
    <col min="2" max="2" width="14" style="51" customWidth="1"/>
    <col min="3" max="3" width="8.1875" style="51" customWidth="1"/>
    <col min="4" max="4" width="8.125" style="51" customWidth="1"/>
    <col min="5" max="5" width="7.875" style="51" customWidth="1"/>
    <col min="6" max="6" width="10.125" style="51" customWidth="1"/>
    <col min="7" max="7" width="11" style="51"/>
    <col min="8" max="8" width="10.6875" style="51" customWidth="1"/>
    <col min="9" max="9" width="10.5" style="51" customWidth="1"/>
    <col min="10" max="16384" width="11" style="51"/>
  </cols>
  <sheetData>
    <row r="1" spans="1:9" ht="16.25" customHeight="1" x14ac:dyDescent="0.35">
      <c r="A1" s="47"/>
      <c r="B1" s="47"/>
      <c r="C1" s="48" t="s">
        <v>76</v>
      </c>
      <c r="D1" s="48"/>
      <c r="E1" s="48" t="s">
        <v>74</v>
      </c>
      <c r="F1" s="49"/>
      <c r="G1" s="180" t="s">
        <v>77</v>
      </c>
      <c r="H1" s="181"/>
      <c r="I1" s="182"/>
    </row>
    <row r="2" spans="1:9" ht="15" customHeight="1" x14ac:dyDescent="0.35">
      <c r="A2" s="47"/>
      <c r="B2" s="157"/>
      <c r="C2" s="51" t="s">
        <v>94</v>
      </c>
      <c r="D2" s="155"/>
      <c r="E2" s="155" t="s">
        <v>93</v>
      </c>
      <c r="F2" s="156"/>
      <c r="G2" s="183"/>
      <c r="H2" s="184"/>
      <c r="I2" s="185"/>
    </row>
    <row r="3" spans="1:9" ht="32" customHeight="1" thickBot="1" x14ac:dyDescent="0.5">
      <c r="A3" s="186" t="s">
        <v>1</v>
      </c>
      <c r="B3" s="186"/>
      <c r="C3" s="186"/>
      <c r="D3" s="186"/>
      <c r="E3" s="186"/>
      <c r="F3" s="186"/>
      <c r="G3" s="187" t="s">
        <v>59</v>
      </c>
      <c r="H3" s="188"/>
      <c r="I3" s="159" t="s">
        <v>2</v>
      </c>
    </row>
    <row r="4" spans="1:9" ht="13.9" thickBot="1" x14ac:dyDescent="0.4">
      <c r="A4" s="52"/>
      <c r="B4" s="50"/>
      <c r="C4" s="50"/>
      <c r="D4" s="36"/>
      <c r="E4" s="36"/>
      <c r="F4" s="50"/>
      <c r="G4" s="57" t="s">
        <v>3</v>
      </c>
      <c r="H4" s="178" t="s">
        <v>4</v>
      </c>
      <c r="I4" s="191"/>
    </row>
    <row r="5" spans="1:9" x14ac:dyDescent="0.35">
      <c r="A5" s="10" t="s">
        <v>5</v>
      </c>
      <c r="B5" s="11"/>
      <c r="C5" s="11"/>
      <c r="D5" s="12"/>
      <c r="E5" s="13" t="s">
        <v>6</v>
      </c>
      <c r="F5" s="14">
        <f ca="1">NOW()</f>
        <v>44551.346621759258</v>
      </c>
      <c r="G5" s="62" t="s">
        <v>7</v>
      </c>
      <c r="H5" s="15" t="s">
        <v>8</v>
      </c>
      <c r="I5" s="160" t="s">
        <v>8</v>
      </c>
    </row>
    <row r="6" spans="1:9" ht="12" customHeight="1" thickBot="1" x14ac:dyDescent="0.4">
      <c r="A6" s="11"/>
      <c r="B6" s="11"/>
      <c r="C6" s="11"/>
      <c r="D6" s="12"/>
      <c r="E6" s="13" t="s">
        <v>9</v>
      </c>
      <c r="F6" s="16">
        <v>44497</v>
      </c>
      <c r="G6" s="63" t="s">
        <v>10</v>
      </c>
      <c r="H6" s="61"/>
      <c r="I6" s="161"/>
    </row>
    <row r="7" spans="1:9" ht="21.6" customHeight="1" x14ac:dyDescent="0.35">
      <c r="A7" s="189" t="s">
        <v>52</v>
      </c>
      <c r="B7" s="190"/>
      <c r="C7" s="136"/>
      <c r="D7" s="79" t="s">
        <v>62</v>
      </c>
      <c r="E7" s="79"/>
      <c r="F7" s="3"/>
      <c r="G7" s="128"/>
      <c r="H7" s="129"/>
      <c r="I7" s="162"/>
    </row>
    <row r="8" spans="1:9" ht="10.5" customHeight="1" x14ac:dyDescent="0.35">
      <c r="A8" s="18"/>
      <c r="B8" s="141" t="s">
        <v>11</v>
      </c>
      <c r="C8" s="141"/>
      <c r="D8" s="92">
        <v>75</v>
      </c>
      <c r="E8" s="75"/>
      <c r="F8" s="76"/>
      <c r="G8" s="121">
        <v>75</v>
      </c>
      <c r="H8" s="5">
        <f>D8</f>
        <v>75</v>
      </c>
      <c r="I8" s="163">
        <f>D8</f>
        <v>75</v>
      </c>
    </row>
    <row r="9" spans="1:9" ht="10.5" customHeight="1" x14ac:dyDescent="0.35">
      <c r="A9" s="18"/>
      <c r="B9" s="141" t="s">
        <v>12</v>
      </c>
      <c r="C9" s="141"/>
      <c r="D9" s="92">
        <v>50</v>
      </c>
      <c r="E9" s="75"/>
      <c r="F9" s="76"/>
      <c r="G9" s="121">
        <v>50</v>
      </c>
      <c r="H9" s="5">
        <f>D9</f>
        <v>50</v>
      </c>
      <c r="I9" s="163">
        <f>D9</f>
        <v>50</v>
      </c>
    </row>
    <row r="10" spans="1:9" ht="10.5" customHeight="1" x14ac:dyDescent="0.35">
      <c r="A10" s="18"/>
      <c r="B10" s="141" t="s">
        <v>97</v>
      </c>
      <c r="C10" s="141"/>
      <c r="D10" s="92">
        <v>100</v>
      </c>
      <c r="E10" s="75"/>
      <c r="F10" s="76"/>
      <c r="G10" s="121">
        <v>100</v>
      </c>
      <c r="H10" s="5">
        <f t="shared" ref="H10:H11" si="0">D10</f>
        <v>100</v>
      </c>
      <c r="I10" s="163">
        <f t="shared" ref="I10:I11" si="1">D10</f>
        <v>100</v>
      </c>
    </row>
    <row r="11" spans="1:9" ht="10.5" customHeight="1" x14ac:dyDescent="0.35">
      <c r="A11" s="18"/>
      <c r="B11" s="141" t="s">
        <v>96</v>
      </c>
      <c r="C11" s="141"/>
      <c r="D11" s="92">
        <v>200</v>
      </c>
      <c r="E11" s="75"/>
      <c r="F11" s="76"/>
      <c r="G11" s="121">
        <v>200</v>
      </c>
      <c r="H11" s="5">
        <f t="shared" si="0"/>
        <v>200</v>
      </c>
      <c r="I11" s="163">
        <f t="shared" si="1"/>
        <v>200</v>
      </c>
    </row>
    <row r="12" spans="1:9" ht="10.5" customHeight="1" x14ac:dyDescent="0.35">
      <c r="A12" s="18"/>
      <c r="B12" s="142" t="s">
        <v>95</v>
      </c>
      <c r="C12" s="142"/>
      <c r="D12" s="94">
        <v>200</v>
      </c>
      <c r="E12" s="137"/>
      <c r="F12" s="138"/>
      <c r="G12" s="121">
        <v>200</v>
      </c>
      <c r="H12" s="5">
        <f>D12</f>
        <v>200</v>
      </c>
      <c r="I12" s="163">
        <f>D12</f>
        <v>200</v>
      </c>
    </row>
    <row r="13" spans="1:9" x14ac:dyDescent="0.35">
      <c r="A13" s="18"/>
      <c r="B13" s="143" t="s">
        <v>13</v>
      </c>
      <c r="C13" s="143"/>
      <c r="D13" s="112"/>
      <c r="E13" s="112"/>
      <c r="F13" s="114">
        <v>0.18</v>
      </c>
      <c r="G13" s="100">
        <f>SUM(G8:G12)*F13</f>
        <v>112.5</v>
      </c>
      <c r="H13" s="101">
        <f>SUM(H8:H12)*F13</f>
        <v>112.5</v>
      </c>
      <c r="I13" s="164"/>
    </row>
    <row r="14" spans="1:9" ht="13.9" thickBot="1" x14ac:dyDescent="0.4">
      <c r="A14" s="6" t="s">
        <v>14</v>
      </c>
      <c r="B14" s="20"/>
      <c r="C14" s="20"/>
      <c r="D14" s="21"/>
      <c r="E14" s="22"/>
      <c r="F14" s="23"/>
      <c r="G14" s="105">
        <f>SUM(G8:G13)</f>
        <v>737.5</v>
      </c>
      <c r="H14" s="116">
        <f>SUM(H8:H13)</f>
        <v>737.5</v>
      </c>
      <c r="I14" s="165">
        <f>SUM(I8:I12)</f>
        <v>625</v>
      </c>
    </row>
    <row r="15" spans="1:9" ht="24.75" customHeight="1" x14ac:dyDescent="0.35">
      <c r="A15" s="189" t="s">
        <v>53</v>
      </c>
      <c r="B15" s="190"/>
      <c r="C15" s="176" t="s">
        <v>81</v>
      </c>
      <c r="D15" s="1" t="s">
        <v>15</v>
      </c>
      <c r="E15" s="79" t="s">
        <v>63</v>
      </c>
      <c r="F15" s="3" t="s">
        <v>16</v>
      </c>
      <c r="G15" s="128"/>
      <c r="H15" s="129"/>
      <c r="I15" s="166"/>
    </row>
    <row r="16" spans="1:9" s="54" customFormat="1" ht="9.75" x14ac:dyDescent="0.25">
      <c r="A16" s="4"/>
      <c r="B16" s="141" t="s">
        <v>17</v>
      </c>
      <c r="C16" s="141"/>
      <c r="D16" s="93">
        <v>100</v>
      </c>
      <c r="E16" s="92">
        <v>500</v>
      </c>
      <c r="F16" s="98">
        <v>87660</v>
      </c>
      <c r="G16" s="121">
        <f>E16/F16*D16</f>
        <v>0.5703855806525211</v>
      </c>
      <c r="H16" s="5">
        <f>E16/F16*D16</f>
        <v>0.5703855806525211</v>
      </c>
      <c r="I16" s="167"/>
    </row>
    <row r="17" spans="1:9" s="54" customFormat="1" ht="9.75" x14ac:dyDescent="0.25">
      <c r="A17" s="4"/>
      <c r="B17" s="141" t="s">
        <v>92</v>
      </c>
      <c r="C17" s="141"/>
      <c r="D17" s="93">
        <v>50</v>
      </c>
      <c r="E17" s="92">
        <v>50</v>
      </c>
      <c r="F17" s="98">
        <v>43800</v>
      </c>
      <c r="G17" s="121">
        <f t="shared" ref="G17:G19" si="2">E17/F17*D17</f>
        <v>5.7077625570776253E-2</v>
      </c>
      <c r="H17" s="5">
        <f t="shared" ref="H17:H19" si="3">E17/F17*D17</f>
        <v>5.7077625570776253E-2</v>
      </c>
      <c r="I17" s="167"/>
    </row>
    <row r="18" spans="1:9" s="54" customFormat="1" ht="9.75" x14ac:dyDescent="0.25">
      <c r="A18" s="4"/>
      <c r="B18" s="141" t="s">
        <v>91</v>
      </c>
      <c r="C18" s="141"/>
      <c r="D18" s="93">
        <v>50</v>
      </c>
      <c r="E18" s="92">
        <v>150</v>
      </c>
      <c r="F18" s="98">
        <v>87600</v>
      </c>
      <c r="G18" s="121">
        <f t="shared" si="2"/>
        <v>8.5616438356164379E-2</v>
      </c>
      <c r="H18" s="5">
        <f t="shared" si="3"/>
        <v>8.5616438356164379E-2</v>
      </c>
      <c r="I18" s="167"/>
    </row>
    <row r="19" spans="1:9" s="54" customFormat="1" ht="9.75" x14ac:dyDescent="0.25">
      <c r="A19" s="4"/>
      <c r="B19" s="141" t="s">
        <v>18</v>
      </c>
      <c r="C19" s="141"/>
      <c r="D19" s="93">
        <v>100</v>
      </c>
      <c r="E19" s="92">
        <v>9000</v>
      </c>
      <c r="F19" s="98">
        <v>43830</v>
      </c>
      <c r="G19" s="121">
        <f t="shared" si="2"/>
        <v>20.533880903490758</v>
      </c>
      <c r="H19" s="5">
        <f t="shared" si="3"/>
        <v>20.533880903490758</v>
      </c>
      <c r="I19" s="167"/>
    </row>
    <row r="20" spans="1:9" s="54" customFormat="1" ht="9.75" x14ac:dyDescent="0.25">
      <c r="A20" s="4"/>
      <c r="B20" s="141" t="s">
        <v>19</v>
      </c>
      <c r="C20" s="141"/>
      <c r="D20" s="93">
        <v>20</v>
      </c>
      <c r="E20" s="92">
        <v>410</v>
      </c>
      <c r="F20" s="98">
        <v>8766</v>
      </c>
      <c r="G20" s="121">
        <f>E20/F20*D20</f>
        <v>0.93543235227013466</v>
      </c>
      <c r="H20" s="5">
        <f>E20/F20*D20</f>
        <v>0.93543235227013466</v>
      </c>
      <c r="I20" s="167"/>
    </row>
    <row r="21" spans="1:9" s="54" customFormat="1" ht="9.75" x14ac:dyDescent="0.25">
      <c r="A21" s="4"/>
      <c r="B21" s="141" t="s">
        <v>20</v>
      </c>
      <c r="C21" s="141"/>
      <c r="D21" s="93">
        <v>10</v>
      </c>
      <c r="E21" s="92">
        <v>10000</v>
      </c>
      <c r="F21" s="98">
        <v>17532</v>
      </c>
      <c r="G21" s="121">
        <f>E21/F21*D21</f>
        <v>5.703855806525211</v>
      </c>
      <c r="H21" s="5">
        <f>E21/F21*D21</f>
        <v>5.703855806525211</v>
      </c>
      <c r="I21" s="167"/>
    </row>
    <row r="22" spans="1:9" s="54" customFormat="1" ht="9.75" x14ac:dyDescent="0.25">
      <c r="A22" s="4"/>
      <c r="B22" s="141" t="s">
        <v>85</v>
      </c>
      <c r="C22" s="141"/>
      <c r="D22" s="93">
        <v>300</v>
      </c>
      <c r="E22" s="92">
        <v>500</v>
      </c>
      <c r="F22" s="98">
        <v>43800</v>
      </c>
      <c r="G22" s="121">
        <f t="shared" ref="G22:G25" si="4">E22/F22*D22</f>
        <v>3.4246575342465753</v>
      </c>
      <c r="H22" s="5">
        <f t="shared" ref="H22:H25" si="5">E22/F22*D22</f>
        <v>3.4246575342465753</v>
      </c>
      <c r="I22" s="167"/>
    </row>
    <row r="23" spans="1:9" s="54" customFormat="1" ht="9.75" x14ac:dyDescent="0.25">
      <c r="A23" s="4"/>
      <c r="B23" s="141" t="s">
        <v>86</v>
      </c>
      <c r="C23" s="141"/>
      <c r="D23" s="93">
        <v>300</v>
      </c>
      <c r="E23" s="92">
        <v>583</v>
      </c>
      <c r="F23" s="98">
        <v>43800</v>
      </c>
      <c r="G23" s="121">
        <f t="shared" si="4"/>
        <v>3.9931506849315066</v>
      </c>
      <c r="H23" s="5">
        <f t="shared" si="5"/>
        <v>3.9931506849315066</v>
      </c>
      <c r="I23" s="167"/>
    </row>
    <row r="24" spans="1:9" s="54" customFormat="1" ht="9.75" x14ac:dyDescent="0.25">
      <c r="A24" s="4"/>
      <c r="B24" s="141" t="s">
        <v>87</v>
      </c>
      <c r="C24" s="141"/>
      <c r="D24" s="93">
        <v>300</v>
      </c>
      <c r="E24" s="92">
        <v>416</v>
      </c>
      <c r="F24" s="98">
        <v>8760</v>
      </c>
      <c r="G24" s="121">
        <f t="shared" si="4"/>
        <v>14.246575342465754</v>
      </c>
      <c r="H24" s="5">
        <f t="shared" si="5"/>
        <v>14.246575342465754</v>
      </c>
      <c r="I24" s="167"/>
    </row>
    <row r="25" spans="1:9" s="54" customFormat="1" ht="9.75" x14ac:dyDescent="0.25">
      <c r="A25" s="4"/>
      <c r="B25" s="141" t="s">
        <v>88</v>
      </c>
      <c r="C25" s="141"/>
      <c r="D25" s="93">
        <v>300</v>
      </c>
      <c r="E25" s="92">
        <v>416</v>
      </c>
      <c r="F25" s="98">
        <v>35040</v>
      </c>
      <c r="G25" s="121">
        <f t="shared" si="4"/>
        <v>3.5616438356164384</v>
      </c>
      <c r="H25" s="5">
        <f t="shared" si="5"/>
        <v>3.5616438356164384</v>
      </c>
      <c r="I25" s="167"/>
    </row>
    <row r="26" spans="1:9" s="54" customFormat="1" ht="9.75" x14ac:dyDescent="0.25">
      <c r="A26" s="4"/>
      <c r="B26" s="141" t="s">
        <v>82</v>
      </c>
      <c r="C26" s="141"/>
      <c r="D26" s="93">
        <v>300</v>
      </c>
      <c r="E26" s="92">
        <v>666</v>
      </c>
      <c r="F26" s="98">
        <v>61320</v>
      </c>
      <c r="G26" s="121">
        <f>E26/F26*D26</f>
        <v>3.2583170254403129</v>
      </c>
      <c r="H26" s="5">
        <f>E26/F26*D26</f>
        <v>3.2583170254403129</v>
      </c>
      <c r="I26" s="167"/>
    </row>
    <row r="27" spans="1:9" s="54" customFormat="1" ht="15" customHeight="1" thickBot="1" x14ac:dyDescent="0.3">
      <c r="A27" s="6" t="s">
        <v>21</v>
      </c>
      <c r="B27" s="7"/>
      <c r="C27" s="7"/>
      <c r="D27" s="7"/>
      <c r="E27" s="8"/>
      <c r="F27" s="58"/>
      <c r="G27" s="105">
        <f>SUM(G16:G26)</f>
        <v>56.370593129566146</v>
      </c>
      <c r="H27" s="116">
        <f>SUM(H16:H26)</f>
        <v>56.370593129566146</v>
      </c>
      <c r="I27" s="168"/>
    </row>
    <row r="28" spans="1:9" ht="32.25" customHeight="1" x14ac:dyDescent="0.35">
      <c r="A28" s="193" t="s">
        <v>54</v>
      </c>
      <c r="B28" s="193"/>
      <c r="C28" s="194"/>
      <c r="D28" s="1" t="s">
        <v>65</v>
      </c>
      <c r="E28" s="79" t="s">
        <v>22</v>
      </c>
      <c r="F28" s="3" t="s">
        <v>64</v>
      </c>
      <c r="G28" s="128"/>
      <c r="H28" s="129"/>
      <c r="I28" s="162"/>
    </row>
    <row r="29" spans="1:9" s="54" customFormat="1" ht="9.75" x14ac:dyDescent="0.25">
      <c r="A29" s="4"/>
      <c r="B29" s="141" t="s">
        <v>83</v>
      </c>
      <c r="C29" s="141"/>
      <c r="D29" s="92">
        <v>2000</v>
      </c>
      <c r="E29" s="96"/>
      <c r="F29" s="97"/>
      <c r="G29" s="121">
        <f>D29</f>
        <v>2000</v>
      </c>
      <c r="H29" s="5">
        <f>D29</f>
        <v>2000</v>
      </c>
      <c r="I29" s="163">
        <f>D29</f>
        <v>2000</v>
      </c>
    </row>
    <row r="30" spans="1:9" s="54" customFormat="1" ht="9.75" x14ac:dyDescent="0.25">
      <c r="A30" s="4"/>
      <c r="B30" s="141" t="s">
        <v>84</v>
      </c>
      <c r="C30" s="141"/>
      <c r="D30" s="92"/>
      <c r="E30" s="96">
        <v>0.6</v>
      </c>
      <c r="F30" s="92">
        <v>100</v>
      </c>
      <c r="G30" s="121">
        <f>F30*E30</f>
        <v>60</v>
      </c>
      <c r="H30" s="5">
        <f>F30*E30</f>
        <v>60</v>
      </c>
      <c r="I30" s="163">
        <f>F30*E30</f>
        <v>60</v>
      </c>
    </row>
    <row r="31" spans="1:9" s="54" customFormat="1" ht="15" customHeight="1" thickBot="1" x14ac:dyDescent="0.3">
      <c r="A31" s="6" t="s">
        <v>23</v>
      </c>
      <c r="B31" s="7"/>
      <c r="C31" s="7"/>
      <c r="D31" s="8"/>
      <c r="E31" s="9"/>
      <c r="F31" s="58"/>
      <c r="G31" s="117">
        <f>SUM(G29:G30)</f>
        <v>2060</v>
      </c>
      <c r="H31" s="116">
        <f>SUM(H29:H30)</f>
        <v>2060</v>
      </c>
      <c r="I31" s="165">
        <f>SUM(I29:I30)</f>
        <v>2060</v>
      </c>
    </row>
    <row r="32" spans="1:9" ht="24.75" customHeight="1" x14ac:dyDescent="0.35">
      <c r="A32" s="193" t="s">
        <v>55</v>
      </c>
      <c r="B32" s="193"/>
      <c r="C32" s="194"/>
      <c r="D32" s="1" t="s">
        <v>15</v>
      </c>
      <c r="E32" s="79" t="s">
        <v>56</v>
      </c>
      <c r="F32" s="3" t="s">
        <v>58</v>
      </c>
      <c r="G32" s="128"/>
      <c r="H32" s="130"/>
      <c r="I32" s="170"/>
    </row>
    <row r="33" spans="1:9" s="54" customFormat="1" ht="9.75" x14ac:dyDescent="0.25">
      <c r="A33" s="4"/>
      <c r="B33" s="144" t="s">
        <v>24</v>
      </c>
      <c r="C33" s="91"/>
      <c r="D33" s="95">
        <v>200</v>
      </c>
      <c r="E33" s="75">
        <v>50</v>
      </c>
      <c r="F33" s="75">
        <v>25</v>
      </c>
      <c r="G33" s="121">
        <f>F33/(30*24)*E33*D33</f>
        <v>347.22222222222223</v>
      </c>
      <c r="H33" s="5">
        <f>F33/(30*24)*E33*D33</f>
        <v>347.22222222222223</v>
      </c>
      <c r="I33" s="167"/>
    </row>
    <row r="34" spans="1:9" s="54" customFormat="1" ht="9.75" x14ac:dyDescent="0.25">
      <c r="A34" s="4"/>
      <c r="B34" s="144" t="s">
        <v>25</v>
      </c>
      <c r="C34" s="91"/>
      <c r="D34" s="95">
        <v>100</v>
      </c>
      <c r="E34" s="75">
        <v>100</v>
      </c>
      <c r="F34" s="75">
        <v>15</v>
      </c>
      <c r="G34" s="121">
        <f>F34/(30*24)*E34*D34</f>
        <v>208.33333333333331</v>
      </c>
      <c r="H34" s="5">
        <f>F34/(30*24)*E34*D34</f>
        <v>208.33333333333331</v>
      </c>
      <c r="I34" s="167"/>
    </row>
    <row r="35" spans="1:9" ht="13.9" thickBot="1" x14ac:dyDescent="0.4">
      <c r="A35" s="6" t="s">
        <v>26</v>
      </c>
      <c r="B35" s="25"/>
      <c r="C35" s="25"/>
      <c r="D35" s="25"/>
      <c r="E35" s="21"/>
      <c r="F35" s="60"/>
      <c r="G35" s="105">
        <f>SUM(G33:G34)</f>
        <v>555.55555555555554</v>
      </c>
      <c r="H35" s="116">
        <f>SUM(H33:H34)</f>
        <v>555.55555555555554</v>
      </c>
      <c r="I35" s="168"/>
    </row>
    <row r="36" spans="1:9" ht="23.25" customHeight="1" x14ac:dyDescent="0.35">
      <c r="A36" s="189" t="s">
        <v>57</v>
      </c>
      <c r="B36" s="192"/>
      <c r="C36" s="1" t="s">
        <v>73</v>
      </c>
      <c r="D36" s="1" t="s">
        <v>27</v>
      </c>
      <c r="E36" s="2" t="s">
        <v>66</v>
      </c>
      <c r="F36" s="3" t="s">
        <v>28</v>
      </c>
      <c r="G36" s="128"/>
      <c r="H36" s="129"/>
      <c r="I36" s="162"/>
    </row>
    <row r="37" spans="1:9" s="54" customFormat="1" ht="9.75" x14ac:dyDescent="0.25">
      <c r="A37" s="4"/>
      <c r="B37" s="91" t="s">
        <v>78</v>
      </c>
      <c r="C37" s="148">
        <v>5000</v>
      </c>
      <c r="D37" s="95">
        <v>300</v>
      </c>
      <c r="E37" s="92">
        <f>C37/(4.33*38.5)</f>
        <v>29.993101586635071</v>
      </c>
      <c r="F37" s="140">
        <v>100</v>
      </c>
      <c r="G37" s="121">
        <f>D37*E37</f>
        <v>8997.9304759905208</v>
      </c>
      <c r="H37" s="5">
        <f t="shared" ref="H37:I40" si="6">$D37*E37</f>
        <v>8997.9304759905208</v>
      </c>
      <c r="I37" s="163">
        <f t="shared" si="6"/>
        <v>30000</v>
      </c>
    </row>
    <row r="38" spans="1:9" s="54" customFormat="1" ht="9.75" x14ac:dyDescent="0.25">
      <c r="A38" s="4"/>
      <c r="B38" s="91" t="s">
        <v>79</v>
      </c>
      <c r="C38" s="148">
        <v>3000</v>
      </c>
      <c r="D38" s="95">
        <v>300</v>
      </c>
      <c r="E38" s="92">
        <f>C38/(4.33*38.5)</f>
        <v>17.995860951981044</v>
      </c>
      <c r="F38" s="140">
        <v>60</v>
      </c>
      <c r="G38" s="121">
        <f>D38*E38</f>
        <v>5398.7582855943128</v>
      </c>
      <c r="H38" s="5">
        <f t="shared" si="6"/>
        <v>5398.7582855943128</v>
      </c>
      <c r="I38" s="163">
        <f t="shared" si="6"/>
        <v>18000</v>
      </c>
    </row>
    <row r="39" spans="1:9" s="54" customFormat="1" ht="9.75" x14ac:dyDescent="0.25">
      <c r="A39" s="4"/>
      <c r="B39" s="91" t="s">
        <v>79</v>
      </c>
      <c r="C39" s="148">
        <v>3000</v>
      </c>
      <c r="D39" s="95">
        <v>300</v>
      </c>
      <c r="E39" s="92">
        <f>C39/(4.33*38.5)</f>
        <v>17.995860951981044</v>
      </c>
      <c r="F39" s="140">
        <v>60</v>
      </c>
      <c r="G39" s="121">
        <f>D39*E39</f>
        <v>5398.7582855943128</v>
      </c>
      <c r="H39" s="5">
        <f t="shared" si="6"/>
        <v>5398.7582855943128</v>
      </c>
      <c r="I39" s="163">
        <f t="shared" si="6"/>
        <v>18000</v>
      </c>
    </row>
    <row r="40" spans="1:9" s="54" customFormat="1" ht="9.75" x14ac:dyDescent="0.25">
      <c r="A40" s="4"/>
      <c r="B40" s="91" t="s">
        <v>79</v>
      </c>
      <c r="C40" s="148">
        <v>3000</v>
      </c>
      <c r="D40" s="95">
        <v>300</v>
      </c>
      <c r="E40" s="94">
        <f>C40/(4.33*38.5)</f>
        <v>17.995860951981044</v>
      </c>
      <c r="F40" s="140">
        <v>60</v>
      </c>
      <c r="G40" s="121">
        <f>D40*E40</f>
        <v>5398.7582855943128</v>
      </c>
      <c r="H40" s="5">
        <f t="shared" si="6"/>
        <v>5398.7582855943128</v>
      </c>
      <c r="I40" s="163">
        <f t="shared" si="6"/>
        <v>18000</v>
      </c>
    </row>
    <row r="41" spans="1:9" s="54" customFormat="1" ht="14.25" customHeight="1" x14ac:dyDescent="0.25">
      <c r="A41" s="4"/>
      <c r="B41" s="19" t="s">
        <v>29</v>
      </c>
      <c r="C41" s="145"/>
      <c r="D41" s="122"/>
      <c r="E41" s="122"/>
      <c r="F41" s="123">
        <v>1.2</v>
      </c>
      <c r="G41" s="100">
        <f>SUM(G37:G40)*F41</f>
        <v>30233.046399328152</v>
      </c>
      <c r="H41" s="101">
        <f>SUM(H37:H40)*F41</f>
        <v>30233.046399328152</v>
      </c>
      <c r="I41" s="164"/>
    </row>
    <row r="42" spans="1:9" ht="27.75" customHeight="1" x14ac:dyDescent="0.35">
      <c r="A42" s="18"/>
      <c r="B42" s="146"/>
      <c r="C42" s="26"/>
      <c r="D42" s="124" t="s">
        <v>62</v>
      </c>
      <c r="E42" s="125" t="s">
        <v>30</v>
      </c>
      <c r="F42" s="126" t="s">
        <v>51</v>
      </c>
      <c r="G42" s="64"/>
      <c r="H42" s="27"/>
      <c r="I42" s="171"/>
    </row>
    <row r="43" spans="1:9" s="54" customFormat="1" ht="9.75" x14ac:dyDescent="0.25">
      <c r="A43" s="4"/>
      <c r="B43" s="144" t="s">
        <v>89</v>
      </c>
      <c r="C43" s="91"/>
      <c r="D43" s="92">
        <v>316</v>
      </c>
      <c r="E43" s="92"/>
      <c r="F43" s="139"/>
      <c r="G43" s="121">
        <f>D43</f>
        <v>316</v>
      </c>
      <c r="H43" s="5">
        <f>D43</f>
        <v>316</v>
      </c>
      <c r="I43" s="163">
        <f>D43</f>
        <v>316</v>
      </c>
    </row>
    <row r="44" spans="1:9" ht="13.9" thickBot="1" x14ac:dyDescent="0.4">
      <c r="A44" s="6" t="s">
        <v>31</v>
      </c>
      <c r="B44" s="20"/>
      <c r="C44" s="20"/>
      <c r="D44" s="77"/>
      <c r="E44" s="77"/>
      <c r="F44" s="78"/>
      <c r="G44" s="115">
        <f>SUM(G37:G41,G43:G43)</f>
        <v>55743.251732101613</v>
      </c>
      <c r="H44" s="116">
        <f>SUM(H37:H41,H43:H43)</f>
        <v>55743.251732101613</v>
      </c>
      <c r="I44" s="165">
        <f>SUM(I37:I41,I43:I43)</f>
        <v>84316</v>
      </c>
    </row>
    <row r="45" spans="1:9" ht="23.25" customHeight="1" x14ac:dyDescent="0.35">
      <c r="A45" s="189" t="s">
        <v>71</v>
      </c>
      <c r="B45" s="189"/>
      <c r="C45" s="135"/>
      <c r="D45" s="124" t="s">
        <v>62</v>
      </c>
      <c r="E45" s="2" t="s">
        <v>67</v>
      </c>
      <c r="F45" s="3" t="s">
        <v>32</v>
      </c>
      <c r="G45" s="128"/>
      <c r="H45" s="129"/>
      <c r="I45" s="162"/>
    </row>
    <row r="46" spans="1:9" s="54" customFormat="1" ht="9.75" x14ac:dyDescent="0.25">
      <c r="A46" s="4"/>
      <c r="B46" s="144" t="s">
        <v>90</v>
      </c>
      <c r="C46" s="91"/>
      <c r="D46" s="92"/>
      <c r="E46" s="92">
        <v>19.2</v>
      </c>
      <c r="F46" s="93">
        <v>1</v>
      </c>
      <c r="G46" s="121">
        <f>E46*F46</f>
        <v>19.2</v>
      </c>
      <c r="H46" s="5">
        <f>E46*F46</f>
        <v>19.2</v>
      </c>
      <c r="I46" s="163">
        <f>E46*F46</f>
        <v>19.2</v>
      </c>
    </row>
    <row r="47" spans="1:9" s="54" customFormat="1" ht="9.75" x14ac:dyDescent="0.25">
      <c r="A47" s="4"/>
      <c r="B47" s="144" t="s">
        <v>33</v>
      </c>
      <c r="C47" s="91"/>
      <c r="D47" s="92"/>
      <c r="E47" s="92">
        <v>0.05</v>
      </c>
      <c r="F47" s="93">
        <v>100</v>
      </c>
      <c r="G47" s="121">
        <f t="shared" ref="G47" si="7">E47*F47</f>
        <v>5</v>
      </c>
      <c r="H47" s="5">
        <f>E47*F47</f>
        <v>5</v>
      </c>
      <c r="I47" s="163">
        <f>E47*F47</f>
        <v>5</v>
      </c>
    </row>
    <row r="48" spans="1:9" ht="13.9" thickBot="1" x14ac:dyDescent="0.4">
      <c r="A48" s="6" t="s">
        <v>34</v>
      </c>
      <c r="B48" s="25"/>
      <c r="C48" s="25"/>
      <c r="D48" s="21"/>
      <c r="E48" s="21"/>
      <c r="F48" s="60"/>
      <c r="G48" s="105">
        <f>SUM(G46:G47)</f>
        <v>24.2</v>
      </c>
      <c r="H48" s="106">
        <f>SUM(H46:H47)</f>
        <v>24.2</v>
      </c>
      <c r="I48" s="172">
        <f>SUM(I46:I47)</f>
        <v>24.2</v>
      </c>
    </row>
    <row r="49" spans="1:10" s="54" customFormat="1" ht="13.9" thickBot="1" x14ac:dyDescent="0.4">
      <c r="A49" s="4" t="s">
        <v>35</v>
      </c>
      <c r="B49" s="53"/>
      <c r="C49" s="53"/>
      <c r="D49" s="5"/>
      <c r="E49" s="5"/>
      <c r="F49" s="53"/>
      <c r="G49" s="66">
        <f>G14+G27+G31+G35+G44+G48</f>
        <v>59176.877880786735</v>
      </c>
      <c r="H49" s="34">
        <f>H14+H27+H31+H35+H44+H48</f>
        <v>59176.877880786735</v>
      </c>
      <c r="I49" s="173">
        <f>I14+I27+I31+I35+I44+I48</f>
        <v>87025.2</v>
      </c>
      <c r="J49" s="51"/>
    </row>
    <row r="50" spans="1:10" s="54" customFormat="1" ht="12" customHeight="1" thickTop="1" x14ac:dyDescent="0.35">
      <c r="A50" s="30"/>
      <c r="B50" s="108" t="s">
        <v>36</v>
      </c>
      <c r="C50" s="147"/>
      <c r="D50" s="109"/>
      <c r="E50" s="110"/>
      <c r="F50" s="111">
        <v>0.09</v>
      </c>
      <c r="G50" s="102">
        <f>G$49*F50</f>
        <v>5325.9190092708059</v>
      </c>
      <c r="H50" s="99">
        <f>H$49*F50</f>
        <v>5325.9190092708059</v>
      </c>
      <c r="I50" s="163"/>
      <c r="J50" s="51"/>
    </row>
    <row r="51" spans="1:10" s="54" customFormat="1" ht="12" customHeight="1" x14ac:dyDescent="0.25">
      <c r="A51" s="4"/>
      <c r="B51" s="19" t="s">
        <v>37</v>
      </c>
      <c r="C51" s="143"/>
      <c r="D51" s="112"/>
      <c r="E51" s="104"/>
      <c r="F51" s="113">
        <v>0.05</v>
      </c>
      <c r="G51" s="103">
        <f>G$49*F51</f>
        <v>2958.8438940393371</v>
      </c>
      <c r="H51" s="104">
        <f>H$49*F51</f>
        <v>2958.8438940393371</v>
      </c>
      <c r="I51" s="169"/>
    </row>
    <row r="52" spans="1:10" ht="13.9" thickBot="1" x14ac:dyDescent="0.4">
      <c r="A52" s="31" t="s">
        <v>38</v>
      </c>
      <c r="B52" s="32"/>
      <c r="C52" s="32"/>
      <c r="D52" s="33"/>
      <c r="E52" s="33"/>
      <c r="F52" s="32"/>
      <c r="G52" s="65">
        <f>G49+G50+G51</f>
        <v>67461.640784096875</v>
      </c>
      <c r="H52" s="29">
        <f>H49+H50+H51</f>
        <v>67461.640784096875</v>
      </c>
      <c r="I52" s="174">
        <f>I49+I50+I51</f>
        <v>87025.2</v>
      </c>
    </row>
    <row r="53" spans="1:10" ht="13.9" thickTop="1" x14ac:dyDescent="0.35">
      <c r="A53" s="18"/>
      <c r="B53" s="50"/>
      <c r="C53" s="50"/>
      <c r="D53" s="36"/>
      <c r="E53" s="36"/>
      <c r="F53" s="37"/>
      <c r="G53" s="38"/>
      <c r="H53" s="38"/>
    </row>
    <row r="54" spans="1:10" ht="13.9" thickBot="1" x14ac:dyDescent="0.4">
      <c r="A54" s="18"/>
      <c r="B54" s="50"/>
      <c r="C54" s="50"/>
      <c r="D54" s="36"/>
      <c r="E54" s="36"/>
      <c r="F54" s="39"/>
      <c r="G54" s="40"/>
      <c r="H54" s="40"/>
    </row>
    <row r="55" spans="1:10" ht="36" customHeight="1" x14ac:dyDescent="0.45">
      <c r="A55" s="154" t="s">
        <v>75</v>
      </c>
      <c r="C55" s="55"/>
      <c r="D55" s="36"/>
      <c r="E55" s="36"/>
      <c r="G55" s="180" t="s">
        <v>0</v>
      </c>
      <c r="H55" s="181"/>
      <c r="I55" s="182"/>
    </row>
    <row r="56" spans="1:10" ht="18.399999999999999" thickBot="1" x14ac:dyDescent="0.4">
      <c r="A56" s="56"/>
      <c r="B56" s="56"/>
      <c r="C56" s="56"/>
      <c r="D56" s="41"/>
      <c r="E56" s="41"/>
      <c r="F56" s="56"/>
      <c r="G56" s="187" t="s">
        <v>61</v>
      </c>
      <c r="H56" s="188"/>
      <c r="I56" s="159" t="s">
        <v>2</v>
      </c>
    </row>
    <row r="57" spans="1:10" ht="13.9" thickBot="1" x14ac:dyDescent="0.4">
      <c r="A57" s="18"/>
      <c r="B57" s="43"/>
      <c r="C57" s="43"/>
      <c r="D57" s="24"/>
      <c r="E57" s="24"/>
      <c r="F57" s="42"/>
      <c r="G57" s="57" t="s">
        <v>3</v>
      </c>
      <c r="H57" s="178" t="s">
        <v>4</v>
      </c>
      <c r="I57" s="179"/>
    </row>
    <row r="58" spans="1:10" x14ac:dyDescent="0.35">
      <c r="A58" s="4" t="s">
        <v>39</v>
      </c>
      <c r="B58" s="43"/>
      <c r="C58" s="43"/>
      <c r="D58" s="24"/>
      <c r="E58" s="90">
        <v>100</v>
      </c>
      <c r="F58" s="53" t="s">
        <v>40</v>
      </c>
      <c r="G58" s="67" t="s">
        <v>7</v>
      </c>
      <c r="H58" s="15" t="s">
        <v>8</v>
      </c>
      <c r="I58" s="158" t="s">
        <v>8</v>
      </c>
    </row>
    <row r="59" spans="1:10" ht="13.9" thickBot="1" x14ac:dyDescent="0.4">
      <c r="A59" s="69"/>
      <c r="B59" s="69"/>
      <c r="C59" s="69"/>
      <c r="D59" s="70"/>
      <c r="E59" s="71"/>
      <c r="F59" s="69"/>
      <c r="G59" s="72" t="s">
        <v>10</v>
      </c>
      <c r="H59" s="73"/>
      <c r="I59" s="74"/>
    </row>
    <row r="60" spans="1:10" s="54" customFormat="1" ht="9.75" x14ac:dyDescent="0.25">
      <c r="A60" s="53" t="s">
        <v>41</v>
      </c>
      <c r="B60" s="53"/>
      <c r="C60" s="53"/>
      <c r="D60" s="5"/>
      <c r="E60" s="5"/>
      <c r="F60" s="53"/>
      <c r="G60" s="17">
        <f>G52</f>
        <v>67461.640784096875</v>
      </c>
      <c r="H60" s="5">
        <f>H52</f>
        <v>67461.640784096875</v>
      </c>
      <c r="I60" s="28">
        <f>I52</f>
        <v>87025.2</v>
      </c>
    </row>
    <row r="61" spans="1:10" s="54" customFormat="1" ht="9.75" x14ac:dyDescent="0.25">
      <c r="A61" s="53" t="s">
        <v>42</v>
      </c>
      <c r="B61" s="53"/>
      <c r="C61" s="53"/>
      <c r="D61" s="5"/>
      <c r="E61" s="5"/>
      <c r="F61" s="53"/>
      <c r="G61" s="17">
        <f>G14*0.8*E58</f>
        <v>59000</v>
      </c>
      <c r="H61" s="5">
        <f>H14*0.8*E58</f>
        <v>59000</v>
      </c>
      <c r="I61" s="28">
        <f>I14*0.8*E58</f>
        <v>50000</v>
      </c>
    </row>
    <row r="62" spans="1:10" s="54" customFormat="1" ht="9.75" x14ac:dyDescent="0.25">
      <c r="A62" s="53" t="s">
        <v>43</v>
      </c>
      <c r="B62" s="53"/>
      <c r="C62" s="53"/>
      <c r="D62" s="5"/>
      <c r="E62" s="59">
        <v>10</v>
      </c>
      <c r="F62" s="53" t="s">
        <v>44</v>
      </c>
      <c r="G62" s="17">
        <f>(E$40*$E$62*$E$58)*(1+F41)</f>
        <v>39590.8940943583</v>
      </c>
      <c r="H62" s="5">
        <f>(E$40*$E$62*$E$58)*(1+F41)</f>
        <v>39590.8940943583</v>
      </c>
      <c r="I62" s="28">
        <f>F$40*$E$62*$E$58</f>
        <v>60000</v>
      </c>
    </row>
    <row r="63" spans="1:10" s="54" customFormat="1" ht="9.75" x14ac:dyDescent="0.25">
      <c r="A63" s="53" t="s">
        <v>45</v>
      </c>
      <c r="B63" s="53"/>
      <c r="C63" s="53"/>
      <c r="D63" s="5"/>
      <c r="E63" s="5"/>
      <c r="F63" s="53"/>
      <c r="G63" s="17">
        <f>F$34/(30*24)*E$34*$E$62*$E$58</f>
        <v>2083.333333333333</v>
      </c>
      <c r="H63" s="5">
        <f>F$34/(30*24)*E$34*$E$62*$E$58</f>
        <v>2083.333333333333</v>
      </c>
      <c r="I63" s="28"/>
    </row>
    <row r="64" spans="1:10" s="54" customFormat="1" ht="9.75" x14ac:dyDescent="0.25">
      <c r="A64" s="53" t="s">
        <v>60</v>
      </c>
      <c r="B64" s="53"/>
      <c r="C64" s="53"/>
      <c r="D64" s="5"/>
      <c r="E64" s="127">
        <v>1</v>
      </c>
      <c r="F64" s="53" t="s">
        <v>46</v>
      </c>
      <c r="G64" s="17">
        <f>E64*E58</f>
        <v>100</v>
      </c>
      <c r="H64" s="120">
        <f>E64*E58</f>
        <v>100</v>
      </c>
      <c r="I64" s="83"/>
    </row>
    <row r="65" spans="1:9" s="54" customFormat="1" ht="10.15" thickBot="1" x14ac:dyDescent="0.3">
      <c r="A65" s="80" t="s">
        <v>47</v>
      </c>
      <c r="B65" s="80"/>
      <c r="C65" s="80"/>
      <c r="D65" s="34"/>
      <c r="E65" s="34"/>
      <c r="F65" s="80"/>
      <c r="G65" s="35">
        <f>SUM(G60:G64)</f>
        <v>168235.8682117885</v>
      </c>
      <c r="H65" s="29">
        <f>SUM(H60:H64)</f>
        <v>168235.8682117885</v>
      </c>
      <c r="I65" s="118">
        <f>SUM(I60:I64)</f>
        <v>197025.2</v>
      </c>
    </row>
    <row r="66" spans="1:9" s="54" customFormat="1" ht="10.15" thickTop="1" x14ac:dyDescent="0.25">
      <c r="A66" s="4"/>
      <c r="B66" s="53"/>
      <c r="C66" s="53"/>
      <c r="D66" s="5"/>
      <c r="E66" s="5"/>
      <c r="F66" s="53"/>
      <c r="G66" s="17"/>
      <c r="H66" s="5"/>
      <c r="I66" s="28"/>
    </row>
    <row r="67" spans="1:9" s="54" customFormat="1" ht="9.75" x14ac:dyDescent="0.25">
      <c r="A67" s="4" t="s">
        <v>48</v>
      </c>
      <c r="B67" s="53"/>
      <c r="C67" s="53"/>
      <c r="D67" s="5"/>
      <c r="E67" s="5"/>
      <c r="F67" s="53"/>
      <c r="G67" s="17">
        <f>G65/E58</f>
        <v>1682.3586821178851</v>
      </c>
      <c r="H67" s="5">
        <f>H65/E58</f>
        <v>1682.3586821178851</v>
      </c>
      <c r="I67" s="28">
        <f>I65/E58</f>
        <v>1970.2520000000002</v>
      </c>
    </row>
    <row r="68" spans="1:9" s="54" customFormat="1" ht="9.75" x14ac:dyDescent="0.25">
      <c r="A68" s="149" t="s">
        <v>36</v>
      </c>
      <c r="B68" s="145"/>
      <c r="C68" s="145"/>
      <c r="D68" s="99"/>
      <c r="E68" s="99"/>
      <c r="F68" s="123">
        <f>F50</f>
        <v>0.09</v>
      </c>
      <c r="G68" s="150">
        <f>G67*$F68</f>
        <v>151.41228139060965</v>
      </c>
      <c r="H68" s="99">
        <f>H67*$F68</f>
        <v>151.41228139060965</v>
      </c>
      <c r="I68" s="151">
        <f>I67*$F68</f>
        <v>177.32268000000002</v>
      </c>
    </row>
    <row r="69" spans="1:9" s="54" customFormat="1" ht="9.75" x14ac:dyDescent="0.25">
      <c r="A69" s="149" t="s">
        <v>37</v>
      </c>
      <c r="B69" s="145"/>
      <c r="C69" s="145"/>
      <c r="D69" s="99"/>
      <c r="E69" s="99"/>
      <c r="F69" s="123">
        <f>F51</f>
        <v>0.05</v>
      </c>
      <c r="G69" s="150">
        <f>G67*$F69</f>
        <v>84.117934105894264</v>
      </c>
      <c r="H69" s="152">
        <f>H67*$F69</f>
        <v>84.117934105894264</v>
      </c>
      <c r="I69" s="153">
        <f>I67*$F69</f>
        <v>98.51260000000002</v>
      </c>
    </row>
    <row r="70" spans="1:9" s="54" customFormat="1" ht="10.15" thickBot="1" x14ac:dyDescent="0.3">
      <c r="A70" s="80" t="s">
        <v>70</v>
      </c>
      <c r="B70" s="80"/>
      <c r="C70" s="80"/>
      <c r="D70" s="34"/>
      <c r="E70" s="34"/>
      <c r="F70" s="80"/>
      <c r="G70" s="35">
        <f>SUM(G67:G69)</f>
        <v>1917.888897614389</v>
      </c>
      <c r="H70" s="29">
        <f>SUM(H67:H69)</f>
        <v>1917.888897614389</v>
      </c>
      <c r="I70" s="118">
        <f>SUM(I67:I69)</f>
        <v>2246.0872800000002</v>
      </c>
    </row>
    <row r="71" spans="1:9" s="54" customFormat="1" ht="10.15" thickTop="1" x14ac:dyDescent="0.25">
      <c r="A71" s="53" t="s">
        <v>49</v>
      </c>
      <c r="B71" s="53"/>
      <c r="C71" s="53"/>
      <c r="D71" s="5"/>
      <c r="E71" s="5"/>
      <c r="F71" s="131">
        <v>0.05</v>
      </c>
      <c r="G71" s="17"/>
      <c r="H71" s="5">
        <f>$F71*H70</f>
        <v>95.894444880719448</v>
      </c>
      <c r="I71" s="107">
        <f>$F71*I70</f>
        <v>112.30436400000002</v>
      </c>
    </row>
    <row r="72" spans="1:9" s="54" customFormat="1" ht="9.75" x14ac:dyDescent="0.25">
      <c r="A72" s="53" t="s">
        <v>50</v>
      </c>
      <c r="B72" s="53"/>
      <c r="C72" s="53"/>
      <c r="D72" s="5"/>
      <c r="E72" s="5"/>
      <c r="F72" s="131">
        <v>0.15</v>
      </c>
      <c r="G72" s="82">
        <f>$F72*G70</f>
        <v>287.68333464215834</v>
      </c>
      <c r="H72" s="120"/>
      <c r="I72" s="83"/>
    </row>
    <row r="73" spans="1:9" s="54" customFormat="1" ht="10.15" thickBot="1" x14ac:dyDescent="0.3">
      <c r="A73" s="80" t="s">
        <v>69</v>
      </c>
      <c r="B73" s="84"/>
      <c r="C73" s="84"/>
      <c r="D73" s="85"/>
      <c r="E73" s="85"/>
      <c r="F73" s="86"/>
      <c r="G73" s="87">
        <f>G70+G72</f>
        <v>2205.5722322565471</v>
      </c>
      <c r="H73" s="29">
        <f>H70+H71</f>
        <v>2013.7833424951084</v>
      </c>
      <c r="I73" s="118">
        <f>I70+I71</f>
        <v>2358.3916440000003</v>
      </c>
    </row>
    <row r="74" spans="1:9" s="54" customFormat="1" ht="10.15" thickTop="1" x14ac:dyDescent="0.25">
      <c r="A74" s="4"/>
      <c r="B74" s="53" t="s">
        <v>72</v>
      </c>
      <c r="C74" s="53"/>
      <c r="D74" s="5"/>
      <c r="E74" s="5"/>
      <c r="F74" s="81">
        <v>0.2</v>
      </c>
      <c r="G74" s="88">
        <f>G73*$F$74</f>
        <v>441.11444645130945</v>
      </c>
      <c r="H74" s="119">
        <f>H73*$F$74</f>
        <v>402.75666849902171</v>
      </c>
      <c r="I74" s="89">
        <f>I73*$F$74</f>
        <v>471.67832880000009</v>
      </c>
    </row>
    <row r="75" spans="1:9" s="134" customFormat="1" ht="13.15" thickBot="1" x14ac:dyDescent="0.4">
      <c r="A75" s="32" t="s">
        <v>68</v>
      </c>
      <c r="B75" s="44"/>
      <c r="C75" s="44"/>
      <c r="D75" s="45"/>
      <c r="E75" s="45"/>
      <c r="F75" s="46"/>
      <c r="G75" s="68">
        <f>SUM(G73:G74)</f>
        <v>2646.6866787078566</v>
      </c>
      <c r="H75" s="132">
        <f>SUM(H73:H74)</f>
        <v>2416.5400109941302</v>
      </c>
      <c r="I75" s="133">
        <f>SUM(I73:I74)</f>
        <v>2830.0699728000004</v>
      </c>
    </row>
    <row r="76" spans="1:9" ht="13.9" thickTop="1" x14ac:dyDescent="0.35">
      <c r="A76" s="18"/>
      <c r="B76" s="43"/>
      <c r="C76" s="43"/>
      <c r="D76" s="24"/>
      <c r="E76" s="24"/>
      <c r="F76" s="43"/>
      <c r="G76" s="24"/>
      <c r="H76" s="24"/>
      <c r="I76" s="24"/>
    </row>
    <row r="81" spans="2:9" ht="175.5" customHeight="1" x14ac:dyDescent="0.35">
      <c r="B81" s="177" t="s">
        <v>80</v>
      </c>
      <c r="C81" s="177"/>
      <c r="D81" s="177"/>
      <c r="E81" s="177"/>
      <c r="F81" s="177"/>
      <c r="G81" s="177"/>
      <c r="H81" s="177"/>
      <c r="I81" s="177"/>
    </row>
    <row r="82" spans="2:9" x14ac:dyDescent="0.35">
      <c r="B82" s="175"/>
    </row>
    <row r="83" spans="2:9" x14ac:dyDescent="0.35">
      <c r="B83" s="175"/>
    </row>
    <row r="84" spans="2:9" x14ac:dyDescent="0.35">
      <c r="B84" s="175"/>
    </row>
  </sheetData>
  <mergeCells count="14">
    <mergeCell ref="B81:I81"/>
    <mergeCell ref="H57:I57"/>
    <mergeCell ref="G1:I2"/>
    <mergeCell ref="A3:F3"/>
    <mergeCell ref="G3:H3"/>
    <mergeCell ref="A7:B7"/>
    <mergeCell ref="H4:I4"/>
    <mergeCell ref="A15:B15"/>
    <mergeCell ref="A36:B36"/>
    <mergeCell ref="A28:C28"/>
    <mergeCell ref="A32:C32"/>
    <mergeCell ref="A45:B45"/>
    <mergeCell ref="G55:I55"/>
    <mergeCell ref="G56:H56"/>
  </mergeCells>
  <phoneticPr fontId="0" type="noConversion"/>
  <conditionalFormatting sqref="H49:I49 H52:I52 H44:I44 H31:I31 H35 H27 H14:I14 H65:I65 H70:I70 H73:I73 H75:I75">
    <cfRule type="cellIs" dxfId="1" priority="1" stopIfTrue="1" operator="lessThanOrEqual">
      <formula>$G14</formula>
    </cfRule>
    <cfRule type="cellIs" dxfId="0" priority="2" stopIfTrue="1" operator="greaterThan">
      <formula>$G14</formula>
    </cfRule>
  </conditionalFormatting>
  <pageMargins left="0.82" right="0.39" top="1.01" bottom="0.66" header="0.51" footer="0.46"/>
  <pageSetup paperSize="9" orientation="portrait" r:id="rId1"/>
  <headerFooter alignWithMargins="0">
    <oddHeader>&amp;L&amp;"Tempus Sans ITC,Standard"&amp;10Abteilung 5AHEL&amp;C&amp;"Tempus Sans ITC,Standard" G&amp;14esamtkostenkalkulation für &amp;"Tempus Sans ITC,Fett"Smart Solar Seeker&amp;R&amp;"Tempus Sans ITC,Standard"&amp;10Schuljahr 2021/2022</oddHeader>
    <oddFooter>&amp;L&amp;"Tempus Sans ITC,Standard"&amp;4Erstellt v. Harry Ye /&amp;F&amp;C&amp;"Tempus Sans ITC,Standard"&amp;8&amp;D</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TGM-Wien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 Peter Christoph Schabasser</dc:creator>
  <cp:lastModifiedBy>Harry Ye</cp:lastModifiedBy>
  <cp:lastPrinted>2021-10-27T22:26:16Z</cp:lastPrinted>
  <dcterms:created xsi:type="dcterms:W3CDTF">2005-01-17T11:42:50Z</dcterms:created>
  <dcterms:modified xsi:type="dcterms:W3CDTF">2021-12-21T07:30:58Z</dcterms:modified>
</cp:coreProperties>
</file>