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USC\Spring 2025\ISE 513\Class Exercises\Mini Project\"/>
    </mc:Choice>
  </mc:AlternateContent>
  <xr:revisionPtr revIDLastSave="0" documentId="8_{AF3952FF-D6F6-4E24-8B3D-94E2CE4C3824}" xr6:coauthVersionLast="47" xr6:coauthVersionMax="47" xr10:uidLastSave="{00000000-0000-0000-0000-000000000000}"/>
  <bookViews>
    <workbookView xWindow="10718" yWindow="0" windowWidth="10965" windowHeight="13583" xr2:uid="{F50BB4F4-EA70-45A0-B6DA-7CBC775D6702}"/>
  </bookViews>
  <sheets>
    <sheet name="Aggregate Plan" sheetId="1" r:id="rId1"/>
    <sheet name="Optimal Forecast" sheetId="3" r:id="rId2"/>
    <sheet name="Contracts" sheetId="4" r:id="rId3"/>
    <sheet name="BOM" sheetId="2" r:id="rId4"/>
  </sheets>
  <definedNames>
    <definedName name="solver_adj" localSheetId="0" hidden="1">'Aggregate Plan'!$B$3,'Aggregate Plan'!$B$2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'Aggregate Plan'!$M$14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I17" i="1" s="1"/>
  <c r="G5" i="1" s="1"/>
  <c r="J5" i="1" l="1"/>
  <c r="L5" i="1"/>
  <c r="M7" i="1" s="1"/>
  <c r="I15" i="1"/>
  <c r="I16" i="1"/>
  <c r="F5" i="1" l="1"/>
  <c r="I5" i="1"/>
  <c r="E5" i="1"/>
  <c r="H5" i="1"/>
  <c r="M6" i="1" l="1"/>
  <c r="M8" i="1" s="1"/>
  <c r="M10" i="1" s="1"/>
  <c r="M12" i="1" l="1"/>
  <c r="M13" i="1" s="1"/>
  <c r="M14" i="1" s="1"/>
  <c r="R8" i="1"/>
</calcChain>
</file>

<file path=xl/sharedStrings.xml><?xml version="1.0" encoding="utf-8"?>
<sst xmlns="http://schemas.openxmlformats.org/spreadsheetml/2006/main" count="114" uniqueCount="71">
  <si>
    <t>Forecasts</t>
  </si>
  <si>
    <t xml:space="preserve">Market share </t>
  </si>
  <si>
    <t>profit</t>
  </si>
  <si>
    <t>R1</t>
  </si>
  <si>
    <t>PT</t>
  </si>
  <si>
    <t>Ot</t>
  </si>
  <si>
    <t>Month</t>
  </si>
  <si>
    <t>Forecast</t>
  </si>
  <si>
    <t>M1</t>
  </si>
  <si>
    <t>M2</t>
  </si>
  <si>
    <t>M3</t>
  </si>
  <si>
    <t>It</t>
  </si>
  <si>
    <t>Total Production</t>
  </si>
  <si>
    <t>total cost</t>
  </si>
  <si>
    <t>Costs of Machines</t>
  </si>
  <si>
    <t xml:space="preserve">$36 </t>
  </si>
  <si>
    <t>$/ unit</t>
  </si>
  <si>
    <t>Selling price</t>
  </si>
  <si>
    <t>Product</t>
  </si>
  <si>
    <t>Machine Type</t>
  </si>
  <si>
    <t>Processing Time (hrs/unit)</t>
  </si>
  <si>
    <t>Fitness Tracker</t>
  </si>
  <si>
    <t>Precision SMT Line</t>
  </si>
  <si>
    <t>Automated Assembly Bench</t>
  </si>
  <si>
    <t>Flexible Electronics Workcell</t>
  </si>
  <si>
    <t>Total material cost</t>
  </si>
  <si>
    <t>Level</t>
  </si>
  <si>
    <t>Parent</t>
  </si>
  <si>
    <t>Component</t>
  </si>
  <si>
    <t>Quantity</t>
  </si>
  <si>
    <t>Unit Cost ($)</t>
  </si>
  <si>
    <t>Main Board</t>
  </si>
  <si>
    <t>Display</t>
  </si>
  <si>
    <t>Battery</t>
  </si>
  <si>
    <t>Bluetooth Chip</t>
  </si>
  <si>
    <t xml:space="preserve">$5 </t>
  </si>
  <si>
    <t xml:space="preserve">$10 </t>
  </si>
  <si>
    <t xml:space="preserve">$8 </t>
  </si>
  <si>
    <t>Sensor Module</t>
  </si>
  <si>
    <t>R1 D</t>
  </si>
  <si>
    <t>R2 D</t>
  </si>
  <si>
    <t>R3 D</t>
  </si>
  <si>
    <t>R4 D</t>
  </si>
  <si>
    <t>R all</t>
  </si>
  <si>
    <t>st.dev</t>
  </si>
  <si>
    <t>Buy back contract</t>
  </si>
  <si>
    <t>Revenue Sharing Contract</t>
  </si>
  <si>
    <t>D</t>
  </si>
  <si>
    <t>c</t>
  </si>
  <si>
    <t>v</t>
  </si>
  <si>
    <t>b</t>
  </si>
  <si>
    <t>1-r(Disr. Share)</t>
  </si>
  <si>
    <t>p</t>
  </si>
  <si>
    <t>s</t>
  </si>
  <si>
    <t>B</t>
  </si>
  <si>
    <t>Cu</t>
  </si>
  <si>
    <t>Co</t>
  </si>
  <si>
    <t>Q</t>
  </si>
  <si>
    <t>Understock</t>
  </si>
  <si>
    <t>Overstock</t>
  </si>
  <si>
    <t>Pi,S(Q)</t>
  </si>
  <si>
    <t>Pi,R(Q)</t>
  </si>
  <si>
    <t>Pi(Q)</t>
  </si>
  <si>
    <t>Max Regular</t>
  </si>
  <si>
    <t>Max Overtime</t>
  </si>
  <si>
    <t>Input</t>
  </si>
  <si>
    <t>Output</t>
  </si>
  <si>
    <t>Cost of Materials (From BOM)</t>
  </si>
  <si>
    <t>Cost Price</t>
  </si>
  <si>
    <t>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</si>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</sst>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_-[$$-409]* #,##0.00_ ;_-[$$-409]* \-#,##0.00\ ;_-[$$-409]* &quot;-&quot;??_ ;_-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Calibri"/>
      <family val="2"/>
    </font>
    <font>
      <b/>
      <sz val="11"/>
      <color rgb="FF00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5" borderId="0" xfId="0" applyFont="1" applyFill="1"/>
    <xf numFmtId="0" fontId="3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6" borderId="0" xfId="0" applyFont="1" applyFill="1" applyAlignment="1">
      <alignment horizontal="center"/>
    </xf>
    <xf numFmtId="0" fontId="2" fillId="4" borderId="6" xfId="0" applyFont="1" applyFill="1" applyBorder="1"/>
    <xf numFmtId="0" fontId="2" fillId="4" borderId="7" xfId="0" applyFont="1" applyFill="1" applyBorder="1"/>
    <xf numFmtId="0" fontId="2" fillId="6" borderId="0" xfId="0" applyFont="1" applyFill="1"/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7" borderId="0" xfId="0" applyFont="1" applyFill="1"/>
    <xf numFmtId="0" fontId="2" fillId="8" borderId="2" xfId="0" applyFont="1" applyFill="1" applyBorder="1"/>
    <xf numFmtId="0" fontId="4" fillId="0" borderId="0" xfId="0" applyFont="1" applyAlignment="1">
      <alignment horizontal="center"/>
    </xf>
    <xf numFmtId="0" fontId="2" fillId="10" borderId="2" xfId="0" applyFont="1" applyFill="1" applyBorder="1"/>
    <xf numFmtId="0" fontId="0" fillId="10" borderId="0" xfId="0" applyFill="1"/>
    <xf numFmtId="0" fontId="0" fillId="9" borderId="0" xfId="0" applyFill="1"/>
    <xf numFmtId="168" fontId="2" fillId="2" borderId="0" xfId="1" applyNumberFormat="1" applyFont="1" applyFill="1"/>
    <xf numFmtId="168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8" fontId="2" fillId="5" borderId="2" xfId="0" applyNumberFormat="1" applyFont="1" applyFill="1" applyBorder="1"/>
    <xf numFmtId="168" fontId="2" fillId="10" borderId="2" xfId="0" applyNumberFormat="1" applyFont="1" applyFill="1" applyBorder="1"/>
    <xf numFmtId="168" fontId="2" fillId="5" borderId="0" xfId="0" applyNumberFormat="1" applyFont="1" applyFill="1"/>
    <xf numFmtId="168" fontId="0" fillId="0" borderId="0" xfId="0" applyNumberFormat="1"/>
    <xf numFmtId="0" fontId="0" fillId="0" borderId="0" xfId="0" applyAlignment="1">
      <alignment horizontal="center"/>
    </xf>
    <xf numFmtId="168" fontId="2" fillId="10" borderId="0" xfId="0" applyNumberFormat="1" applyFont="1" applyFill="1"/>
    <xf numFmtId="0" fontId="0" fillId="0" borderId="3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C737-0328-48FA-932E-206021E116F9}">
  <dimension ref="A1:T19"/>
  <sheetViews>
    <sheetView tabSelected="1" workbookViewId="0">
      <selection activeCell="B4" sqref="B4"/>
    </sheetView>
  </sheetViews>
  <sheetFormatPr defaultRowHeight="14.25" x14ac:dyDescent="0.45"/>
  <cols>
    <col min="8" max="9" width="9.19921875" bestFit="1" customWidth="1"/>
    <col min="10" max="10" width="10.1328125" bestFit="1" customWidth="1"/>
    <col min="12" max="12" width="13.59765625" bestFit="1" customWidth="1"/>
    <col min="13" max="13" width="13.33203125" bestFit="1" customWidth="1"/>
    <col min="14" max="14" width="9.06640625" style="39"/>
  </cols>
  <sheetData>
    <row r="1" spans="1:20" x14ac:dyDescent="0.45">
      <c r="A1" s="1" t="s">
        <v>0</v>
      </c>
      <c r="B1" s="2">
        <v>13664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x14ac:dyDescent="0.45">
      <c r="A2" s="1" t="s">
        <v>1</v>
      </c>
      <c r="B2" s="2">
        <v>0.5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29"/>
      <c r="P2" t="s">
        <v>65</v>
      </c>
    </row>
    <row r="3" spans="1:20" x14ac:dyDescent="0.45">
      <c r="A3" s="1" t="s">
        <v>2</v>
      </c>
      <c r="B3" s="30">
        <v>40</v>
      </c>
      <c r="C3" s="3" t="s">
        <v>3</v>
      </c>
      <c r="D3" s="3"/>
      <c r="E3" s="12" t="s">
        <v>4</v>
      </c>
      <c r="F3" s="12"/>
      <c r="G3" s="12"/>
      <c r="H3" s="12" t="s">
        <v>5</v>
      </c>
      <c r="I3" s="12"/>
      <c r="J3" s="12"/>
      <c r="K3" s="1"/>
      <c r="L3" s="1"/>
      <c r="M3" s="1"/>
      <c r="O3" s="28"/>
      <c r="P3" t="s">
        <v>66</v>
      </c>
    </row>
    <row r="4" spans="1:20" x14ac:dyDescent="0.45">
      <c r="A4" s="1"/>
      <c r="B4" s="1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spans="1:20" x14ac:dyDescent="0.45">
      <c r="A5" s="1"/>
      <c r="B5" s="1"/>
      <c r="C5" s="6">
        <v>1</v>
      </c>
      <c r="D5" s="7">
        <f>INT($B$1*$B$2)</f>
        <v>6832</v>
      </c>
      <c r="E5" s="6">
        <f>IF(I15&lt;=J15,I15,J15)</f>
        <v>3416</v>
      </c>
      <c r="F5" s="6">
        <f>IF(I16&lt;=J16,I16,J16)</f>
        <v>2050</v>
      </c>
      <c r="G5" s="6">
        <f>IF(I17&lt;=I17,I17,J17)</f>
        <v>1366</v>
      </c>
      <c r="H5" s="6">
        <f>IF(I15&gt;J15,(I15-J15),0)</f>
        <v>0</v>
      </c>
      <c r="I5" s="6">
        <f>IF(I16&gt;J16,(I16-J16),0)</f>
        <v>0</v>
      </c>
      <c r="J5" s="6">
        <f>IF(I17&gt;J17,(I17-J17),0)</f>
        <v>0</v>
      </c>
      <c r="K5" s="6">
        <v>0</v>
      </c>
      <c r="L5" s="6">
        <f>D5</f>
        <v>6832</v>
      </c>
      <c r="M5" s="8"/>
    </row>
    <row r="6" spans="1:20" x14ac:dyDescent="0.45">
      <c r="A6" s="1"/>
      <c r="B6" s="1" t="s">
        <v>14</v>
      </c>
      <c r="C6" s="4"/>
      <c r="D6" s="1"/>
      <c r="E6" s="31">
        <v>25</v>
      </c>
      <c r="F6" s="31">
        <v>25</v>
      </c>
      <c r="G6" s="31">
        <v>20</v>
      </c>
      <c r="H6" s="31">
        <v>28</v>
      </c>
      <c r="I6" s="31">
        <v>30</v>
      </c>
      <c r="J6" s="31">
        <v>25</v>
      </c>
      <c r="K6" s="4"/>
      <c r="L6" s="4"/>
      <c r="M6" s="34">
        <f>SUMPRODUCT(E5:J5,E6:J6)</f>
        <v>163970</v>
      </c>
    </row>
    <row r="7" spans="1:20" x14ac:dyDescent="0.45">
      <c r="A7" s="1"/>
      <c r="B7" s="1" t="s">
        <v>67</v>
      </c>
      <c r="C7" s="4"/>
      <c r="D7" s="1"/>
      <c r="E7" s="32">
        <v>36</v>
      </c>
      <c r="F7" s="32"/>
      <c r="G7" s="32"/>
      <c r="H7" s="32"/>
      <c r="I7" s="32"/>
      <c r="J7" s="32"/>
      <c r="K7" s="4"/>
      <c r="L7" s="4"/>
      <c r="M7" s="34">
        <f>E7*L5</f>
        <v>245952</v>
      </c>
      <c r="P7" s="36"/>
      <c r="Q7" s="37" t="s">
        <v>68</v>
      </c>
      <c r="R7" s="37"/>
      <c r="S7" s="37" t="s">
        <v>69</v>
      </c>
      <c r="T7" s="37"/>
    </row>
    <row r="8" spans="1:20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3">
        <f>SUM(M6:M7)</f>
        <v>409922</v>
      </c>
      <c r="R8" s="36">
        <f>M10</f>
        <v>60.000292740046838</v>
      </c>
    </row>
    <row r="9" spans="1:20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Q9">
        <v>0</v>
      </c>
      <c r="R9">
        <f t="dataTable" ref="R9:R19" dt2D="0" dtr="0" r1="B2"/>
        <v>0</v>
      </c>
    </row>
    <row r="10" spans="1:20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16</v>
      </c>
      <c r="M10" s="35">
        <f>IFERROR(M8/L5,0)</f>
        <v>60.000292740046838</v>
      </c>
      <c r="Q10">
        <v>0.1</v>
      </c>
      <c r="R10">
        <v>60.000732064421669</v>
      </c>
    </row>
    <row r="11" spans="1:20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Q11">
        <v>0.2</v>
      </c>
      <c r="R11">
        <v>60.000732064421669</v>
      </c>
    </row>
    <row r="12" spans="1:20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17</v>
      </c>
      <c r="M12" s="35">
        <f>IF(M10=0,0,M10+B3)</f>
        <v>100.00029274004683</v>
      </c>
      <c r="Q12">
        <v>0.3</v>
      </c>
      <c r="R12">
        <v>60.005855086606488</v>
      </c>
    </row>
    <row r="13" spans="1:20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70</v>
      </c>
      <c r="M13" s="38">
        <f>M12*L5</f>
        <v>683202</v>
      </c>
      <c r="Q13">
        <v>0.4</v>
      </c>
      <c r="R13">
        <v>60.004574565416284</v>
      </c>
    </row>
    <row r="14" spans="1:20" x14ac:dyDescent="0.45">
      <c r="A14" s="1"/>
      <c r="B14" s="1"/>
      <c r="C14" s="1"/>
      <c r="D14" s="1"/>
      <c r="E14" s="1"/>
      <c r="F14" s="11" t="s">
        <v>18</v>
      </c>
      <c r="G14" s="11" t="s">
        <v>19</v>
      </c>
      <c r="H14" s="11" t="s">
        <v>20</v>
      </c>
      <c r="I14" s="8"/>
      <c r="J14" s="1" t="s">
        <v>63</v>
      </c>
      <c r="K14" s="1" t="s">
        <v>64</v>
      </c>
      <c r="L14" s="23" t="s">
        <v>69</v>
      </c>
      <c r="M14" s="38">
        <f>M13-M8</f>
        <v>273280</v>
      </c>
      <c r="Q14">
        <v>0.5</v>
      </c>
      <c r="R14">
        <v>60.000292740046838</v>
      </c>
    </row>
    <row r="15" spans="1:20" x14ac:dyDescent="0.45">
      <c r="A15" s="1"/>
      <c r="B15" s="1"/>
      <c r="C15" s="1"/>
      <c r="D15" s="1"/>
      <c r="E15" s="1"/>
      <c r="F15" s="8" t="s">
        <v>21</v>
      </c>
      <c r="G15" s="8" t="s">
        <v>22</v>
      </c>
      <c r="H15" s="8">
        <v>0.5</v>
      </c>
      <c r="I15" s="27">
        <f>ROUND($D$5*H15,0)</f>
        <v>3416</v>
      </c>
      <c r="J15" s="1">
        <v>4000</v>
      </c>
      <c r="K15" s="1">
        <v>1000</v>
      </c>
      <c r="L15" s="1"/>
      <c r="M15" s="1"/>
      <c r="Q15">
        <v>0.6</v>
      </c>
      <c r="R15">
        <v>60.462917784825564</v>
      </c>
    </row>
    <row r="16" spans="1:20" x14ac:dyDescent="0.45">
      <c r="A16" s="1"/>
      <c r="B16" s="1"/>
      <c r="C16" s="1"/>
      <c r="D16" s="1"/>
      <c r="E16" s="1"/>
      <c r="F16" s="8" t="s">
        <v>21</v>
      </c>
      <c r="G16" s="8" t="s">
        <v>23</v>
      </c>
      <c r="H16" s="8">
        <v>0.3</v>
      </c>
      <c r="I16" s="27">
        <f t="shared" ref="I16:I17" si="0">ROUND($D$5*H16,0)</f>
        <v>2050</v>
      </c>
      <c r="J16" s="1">
        <v>2500</v>
      </c>
      <c r="K16" s="1">
        <v>2000</v>
      </c>
      <c r="L16" s="1"/>
      <c r="M16" s="1"/>
      <c r="Q16">
        <v>0.7</v>
      </c>
      <c r="R16">
        <v>61.517670430782097</v>
      </c>
    </row>
    <row r="17" spans="1:18" x14ac:dyDescent="0.45">
      <c r="A17" s="1"/>
      <c r="B17" s="1"/>
      <c r="C17" s="1"/>
      <c r="D17" s="1"/>
      <c r="E17" s="1"/>
      <c r="F17" s="8" t="s">
        <v>21</v>
      </c>
      <c r="G17" s="8" t="s">
        <v>24</v>
      </c>
      <c r="H17" s="8">
        <v>0.2</v>
      </c>
      <c r="I17" s="27">
        <f t="shared" si="0"/>
        <v>1366</v>
      </c>
      <c r="J17" s="1">
        <v>1500</v>
      </c>
      <c r="K17" s="1">
        <v>1000</v>
      </c>
      <c r="L17" s="1"/>
      <c r="M17" s="1"/>
      <c r="Q17">
        <v>0.8</v>
      </c>
      <c r="R17">
        <v>62.327691885463359</v>
      </c>
    </row>
    <row r="18" spans="1:18" x14ac:dyDescent="0.45">
      <c r="Q18">
        <v>0.9</v>
      </c>
      <c r="R18">
        <v>62.95755062210295</v>
      </c>
    </row>
    <row r="19" spans="1:18" x14ac:dyDescent="0.45">
      <c r="Q19">
        <v>1</v>
      </c>
      <c r="R19">
        <v>63.462748829039811</v>
      </c>
    </row>
  </sheetData>
  <mergeCells count="5">
    <mergeCell ref="E3:G3"/>
    <mergeCell ref="H3:J3"/>
    <mergeCell ref="E7:J7"/>
    <mergeCell ref="Q7:R7"/>
    <mergeCell ref="S7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0A27-893C-4BE1-8D88-95526DB58E6D}">
  <dimension ref="A1:J20"/>
  <sheetViews>
    <sheetView workbookViewId="0">
      <selection activeCell="F22" sqref="F22"/>
    </sheetView>
  </sheetViews>
  <sheetFormatPr defaultRowHeight="14.25" x14ac:dyDescent="0.45"/>
  <sheetData>
    <row r="1" spans="1:10" x14ac:dyDescent="0.45">
      <c r="A1" s="1"/>
      <c r="B1" s="1"/>
      <c r="C1" s="8" t="s">
        <v>39</v>
      </c>
      <c r="D1" s="8" t="s">
        <v>40</v>
      </c>
      <c r="E1" s="8" t="s">
        <v>41</v>
      </c>
      <c r="F1" s="8" t="s">
        <v>42</v>
      </c>
      <c r="G1" s="1"/>
      <c r="H1" s="1" t="s">
        <v>43</v>
      </c>
      <c r="I1" s="1"/>
      <c r="J1" s="1"/>
    </row>
    <row r="2" spans="1:10" x14ac:dyDescent="0.45">
      <c r="A2" s="1"/>
      <c r="B2" s="1"/>
      <c r="C2" s="8">
        <v>1142</v>
      </c>
      <c r="D2" s="8">
        <v>1282</v>
      </c>
      <c r="E2" s="8">
        <v>1176</v>
      </c>
      <c r="F2" s="8">
        <v>1203</v>
      </c>
      <c r="G2" s="1"/>
      <c r="H2" s="1">
        <v>4803</v>
      </c>
      <c r="I2" s="1"/>
      <c r="J2" s="1"/>
    </row>
    <row r="3" spans="1:10" x14ac:dyDescent="0.45">
      <c r="A3" s="1"/>
      <c r="B3" s="1"/>
      <c r="C3" s="8">
        <v>1232</v>
      </c>
      <c r="D3" s="8">
        <v>1288</v>
      </c>
      <c r="E3" s="8">
        <v>1012</v>
      </c>
      <c r="F3" s="8">
        <v>1146</v>
      </c>
      <c r="G3" s="1"/>
      <c r="H3" s="1">
        <v>4678</v>
      </c>
      <c r="I3" s="1"/>
      <c r="J3" s="1"/>
    </row>
    <row r="4" spans="1:10" x14ac:dyDescent="0.45">
      <c r="A4" s="1"/>
      <c r="B4" s="1"/>
      <c r="C4" s="8">
        <v>899</v>
      </c>
      <c r="D4" s="8">
        <v>1180</v>
      </c>
      <c r="E4" s="8">
        <v>996</v>
      </c>
      <c r="F4" s="8">
        <v>1075</v>
      </c>
      <c r="G4" s="1"/>
      <c r="H4" s="1">
        <v>4150</v>
      </c>
      <c r="I4" s="1"/>
      <c r="J4" s="1"/>
    </row>
    <row r="5" spans="1:10" x14ac:dyDescent="0.45">
      <c r="A5" s="1"/>
      <c r="B5" s="1"/>
      <c r="C5" s="8">
        <v>1327</v>
      </c>
      <c r="D5" s="8">
        <v>1175</v>
      </c>
      <c r="E5" s="8">
        <v>1153</v>
      </c>
      <c r="F5" s="8">
        <v>1177</v>
      </c>
      <c r="G5" s="1"/>
      <c r="H5" s="1">
        <v>4832</v>
      </c>
      <c r="I5" s="1"/>
      <c r="J5" s="1"/>
    </row>
    <row r="6" spans="1:10" x14ac:dyDescent="0.45">
      <c r="A6" s="1"/>
      <c r="B6" s="1"/>
      <c r="C6" s="8">
        <v>1283</v>
      </c>
      <c r="D6" s="8">
        <v>1214</v>
      </c>
      <c r="E6" s="8">
        <v>1094</v>
      </c>
      <c r="F6" s="8">
        <v>1181</v>
      </c>
      <c r="G6" s="1"/>
      <c r="H6" s="1">
        <v>4772</v>
      </c>
      <c r="I6" s="1"/>
      <c r="J6" s="1"/>
    </row>
    <row r="7" spans="1:10" x14ac:dyDescent="0.45">
      <c r="A7" s="1"/>
      <c r="B7" s="1"/>
      <c r="C7" s="8">
        <v>1123</v>
      </c>
      <c r="D7" s="8">
        <v>1137</v>
      </c>
      <c r="E7" s="8">
        <v>1047</v>
      </c>
      <c r="F7" s="8">
        <v>1110</v>
      </c>
      <c r="G7" s="1"/>
      <c r="H7" s="1">
        <v>4417</v>
      </c>
      <c r="I7" s="1"/>
      <c r="J7" s="1"/>
    </row>
    <row r="8" spans="1:10" x14ac:dyDescent="0.45">
      <c r="A8" s="1"/>
      <c r="B8" s="1"/>
      <c r="C8" s="8">
        <v>1206</v>
      </c>
      <c r="D8" s="8">
        <v>1341</v>
      </c>
      <c r="E8" s="8">
        <v>1143</v>
      </c>
      <c r="F8" s="8">
        <v>1207</v>
      </c>
      <c r="G8" s="1"/>
      <c r="H8" s="1">
        <v>4897</v>
      </c>
      <c r="I8" s="1"/>
      <c r="J8" s="1"/>
    </row>
    <row r="9" spans="1:10" x14ac:dyDescent="0.45">
      <c r="A9" s="1"/>
      <c r="B9" s="1"/>
      <c r="C9" s="8">
        <v>1119</v>
      </c>
      <c r="D9" s="8">
        <v>1179</v>
      </c>
      <c r="E9" s="8">
        <v>1165</v>
      </c>
      <c r="F9" s="8">
        <v>1042</v>
      </c>
      <c r="G9" s="1"/>
      <c r="H9" s="1">
        <v>4505</v>
      </c>
      <c r="I9" s="1"/>
      <c r="J9" s="1"/>
    </row>
    <row r="10" spans="1:10" x14ac:dyDescent="0.45">
      <c r="A10" s="1"/>
      <c r="B10" s="1"/>
      <c r="C10" s="8">
        <v>1067</v>
      </c>
      <c r="D10" s="8">
        <v>1228</v>
      </c>
      <c r="E10" s="8">
        <v>1105</v>
      </c>
      <c r="F10" s="8">
        <v>1072</v>
      </c>
      <c r="G10" s="1"/>
      <c r="H10" s="1">
        <v>4472</v>
      </c>
      <c r="I10" s="1"/>
      <c r="J10" s="1"/>
    </row>
    <row r="11" spans="1:10" x14ac:dyDescent="0.45">
      <c r="A11" s="1"/>
      <c r="B11" s="1"/>
      <c r="C11" s="8">
        <v>1184</v>
      </c>
      <c r="D11" s="8">
        <v>1296</v>
      </c>
      <c r="E11" s="8">
        <v>1240</v>
      </c>
      <c r="F11" s="8">
        <v>1243</v>
      </c>
      <c r="G11" s="1"/>
      <c r="H11" s="1">
        <v>4963</v>
      </c>
      <c r="I11" s="1"/>
      <c r="J11" s="1"/>
    </row>
    <row r="12" spans="1:10" x14ac:dyDescent="0.45">
      <c r="A12" s="1"/>
      <c r="B12" s="1"/>
      <c r="C12" s="8">
        <v>1086</v>
      </c>
      <c r="D12" s="8">
        <v>1310</v>
      </c>
      <c r="E12" s="8">
        <v>1152</v>
      </c>
      <c r="F12" s="8">
        <v>1208</v>
      </c>
      <c r="G12" s="1"/>
      <c r="H12" s="1">
        <v>4756</v>
      </c>
      <c r="I12" s="1"/>
      <c r="J12" s="1"/>
    </row>
    <row r="13" spans="1:10" x14ac:dyDescent="0.45">
      <c r="A13" s="1"/>
      <c r="B13" s="1"/>
      <c r="C13" s="8">
        <v>1077</v>
      </c>
      <c r="D13" s="8">
        <v>1127</v>
      </c>
      <c r="E13" s="8">
        <v>1105</v>
      </c>
      <c r="F13" s="8">
        <v>1103</v>
      </c>
      <c r="G13" s="1"/>
      <c r="H13" s="1">
        <v>4412</v>
      </c>
      <c r="I13" s="1"/>
      <c r="J13" s="1"/>
    </row>
    <row r="14" spans="1:10" x14ac:dyDescent="0.45">
      <c r="A14" s="1"/>
      <c r="B14" s="1"/>
      <c r="C14" s="9">
        <v>1125</v>
      </c>
      <c r="D14" s="9">
        <v>1237</v>
      </c>
      <c r="E14" s="9">
        <v>1215</v>
      </c>
      <c r="F14" s="9">
        <v>1050</v>
      </c>
      <c r="G14" s="1"/>
      <c r="H14" s="1">
        <v>4627.196645</v>
      </c>
      <c r="I14" s="1"/>
      <c r="J14" s="1"/>
    </row>
    <row r="15" spans="1:10" x14ac:dyDescent="0.45">
      <c r="A15" s="1"/>
      <c r="B15" s="1"/>
      <c r="C15" s="9">
        <v>1121</v>
      </c>
      <c r="D15" s="9">
        <v>1213</v>
      </c>
      <c r="E15" s="9">
        <v>1182</v>
      </c>
      <c r="F15" s="9">
        <v>1039</v>
      </c>
      <c r="G15" s="1"/>
      <c r="H15" s="1">
        <v>4555.4840640000002</v>
      </c>
      <c r="I15" s="1"/>
      <c r="J15" s="1"/>
    </row>
    <row r="16" spans="1:10" x14ac:dyDescent="0.45">
      <c r="A16" s="1"/>
      <c r="B16" s="1"/>
      <c r="C16" s="9">
        <v>1117</v>
      </c>
      <c r="D16" s="9">
        <v>1240</v>
      </c>
      <c r="E16" s="9">
        <v>1095</v>
      </c>
      <c r="F16" s="9">
        <v>1028</v>
      </c>
      <c r="G16" s="1"/>
      <c r="H16" s="1">
        <v>4481.0153030000001</v>
      </c>
      <c r="I16" s="1"/>
      <c r="J16" s="1"/>
    </row>
    <row r="17" spans="1:10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45">
      <c r="A18" s="1"/>
      <c r="B18" s="1"/>
      <c r="C18" s="1">
        <v>3363</v>
      </c>
      <c r="D18" s="1">
        <v>3691</v>
      </c>
      <c r="E18" s="1">
        <v>3493</v>
      </c>
      <c r="F18" s="1">
        <v>3117</v>
      </c>
      <c r="G18" s="1"/>
      <c r="H18" s="1">
        <v>13664</v>
      </c>
      <c r="I18" s="1"/>
      <c r="J18" s="1" t="s">
        <v>44</v>
      </c>
    </row>
    <row r="19" spans="1:10" x14ac:dyDescent="0.45">
      <c r="A19" s="1"/>
      <c r="B19" s="1"/>
      <c r="C19" s="1"/>
      <c r="D19" s="1"/>
      <c r="E19" s="1"/>
      <c r="F19" s="1"/>
      <c r="G19" s="1"/>
      <c r="H19" s="1"/>
      <c r="I19" s="1"/>
      <c r="J19" s="10">
        <v>213</v>
      </c>
    </row>
    <row r="20" spans="1:10" x14ac:dyDescent="0.45">
      <c r="A20" s="1"/>
      <c r="B20" s="1"/>
      <c r="C20" s="1">
        <v>1681</v>
      </c>
      <c r="D20" s="1">
        <v>1845</v>
      </c>
      <c r="E20" s="1">
        <v>1746</v>
      </c>
      <c r="F20" s="1">
        <v>1558</v>
      </c>
      <c r="G20" s="1"/>
      <c r="H20" s="10">
        <v>6832</v>
      </c>
      <c r="I20" s="1"/>
      <c r="J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1D4D-12CF-4E33-B564-3FA7DE5455BB}">
  <dimension ref="A1:E18"/>
  <sheetViews>
    <sheetView workbookViewId="0">
      <selection activeCell="D1" sqref="D1:E1"/>
    </sheetView>
  </sheetViews>
  <sheetFormatPr defaultRowHeight="14.25" x14ac:dyDescent="0.45"/>
  <cols>
    <col min="1" max="1" width="9.73046875" bestFit="1" customWidth="1"/>
    <col min="4" max="4" width="12.59765625" bestFit="1" customWidth="1"/>
    <col min="5" max="5" width="14.265625" customWidth="1"/>
  </cols>
  <sheetData>
    <row r="1" spans="1:5" x14ac:dyDescent="0.45">
      <c r="A1" s="26" t="s">
        <v>45</v>
      </c>
      <c r="B1" s="26"/>
      <c r="C1" s="1"/>
      <c r="D1" s="26" t="s">
        <v>46</v>
      </c>
      <c r="E1" s="26"/>
    </row>
    <row r="2" spans="1:5" x14ac:dyDescent="0.45">
      <c r="A2" s="1" t="s">
        <v>47</v>
      </c>
      <c r="B2" s="1">
        <v>6832</v>
      </c>
      <c r="C2" s="1"/>
      <c r="D2" s="1" t="s">
        <v>47</v>
      </c>
      <c r="E2" s="1">
        <v>6832</v>
      </c>
    </row>
    <row r="3" spans="1:5" x14ac:dyDescent="0.45">
      <c r="A3" s="1" t="s">
        <v>44</v>
      </c>
      <c r="B3" s="1">
        <v>213</v>
      </c>
      <c r="C3" s="1"/>
      <c r="D3" s="1" t="s">
        <v>44</v>
      </c>
      <c r="E3" s="1">
        <v>213</v>
      </c>
    </row>
    <row r="4" spans="1:5" x14ac:dyDescent="0.45">
      <c r="A4" s="1" t="s">
        <v>48</v>
      </c>
      <c r="B4" s="1">
        <v>60</v>
      </c>
      <c r="C4" s="1"/>
      <c r="D4" s="1" t="s">
        <v>48</v>
      </c>
      <c r="E4" s="1">
        <v>60</v>
      </c>
    </row>
    <row r="5" spans="1:5" x14ac:dyDescent="0.45">
      <c r="A5" s="1" t="s">
        <v>49</v>
      </c>
      <c r="B5" s="1">
        <v>100</v>
      </c>
      <c r="C5" s="1"/>
      <c r="D5" s="1" t="s">
        <v>49</v>
      </c>
      <c r="E5" s="1">
        <v>100</v>
      </c>
    </row>
    <row r="6" spans="1:5" x14ac:dyDescent="0.45">
      <c r="A6" s="1" t="s">
        <v>50</v>
      </c>
      <c r="B6" s="24">
        <v>75</v>
      </c>
      <c r="C6" s="1"/>
      <c r="D6" s="1" t="s">
        <v>51</v>
      </c>
      <c r="E6" s="1">
        <v>0.1</v>
      </c>
    </row>
    <row r="7" spans="1:5" x14ac:dyDescent="0.45">
      <c r="A7" s="1" t="s">
        <v>52</v>
      </c>
      <c r="B7" s="1">
        <v>110</v>
      </c>
      <c r="C7" s="1"/>
      <c r="D7" s="1" t="s">
        <v>52</v>
      </c>
      <c r="E7" s="1">
        <v>110</v>
      </c>
    </row>
    <row r="8" spans="1:5" x14ac:dyDescent="0.45">
      <c r="A8" s="1" t="s">
        <v>53</v>
      </c>
      <c r="B8" s="1">
        <v>0</v>
      </c>
      <c r="C8" s="1"/>
      <c r="D8" s="1" t="s">
        <v>53</v>
      </c>
      <c r="E8" s="1">
        <v>0</v>
      </c>
    </row>
    <row r="9" spans="1:5" x14ac:dyDescent="0.45">
      <c r="A9" s="1" t="s">
        <v>54</v>
      </c>
      <c r="B9" s="1">
        <v>5</v>
      </c>
      <c r="C9" s="1"/>
      <c r="D9" s="1" t="s">
        <v>54</v>
      </c>
      <c r="E9" s="1">
        <v>5</v>
      </c>
    </row>
    <row r="10" spans="1:5" x14ac:dyDescent="0.45">
      <c r="A10" s="9" t="s">
        <v>55</v>
      </c>
      <c r="B10" s="9">
        <v>15</v>
      </c>
      <c r="C10" s="1"/>
      <c r="D10" s="9" t="s">
        <v>55</v>
      </c>
      <c r="E10" s="9">
        <v>4</v>
      </c>
    </row>
    <row r="11" spans="1:5" x14ac:dyDescent="0.45">
      <c r="A11" s="9" t="s">
        <v>56</v>
      </c>
      <c r="B11" s="9">
        <v>25</v>
      </c>
      <c r="C11" s="1"/>
      <c r="D11" s="9" t="s">
        <v>56</v>
      </c>
      <c r="E11" s="9">
        <v>100</v>
      </c>
    </row>
    <row r="12" spans="1:5" x14ac:dyDescent="0.45">
      <c r="A12" s="1"/>
      <c r="B12" s="1"/>
      <c r="C12" s="1"/>
      <c r="D12" s="1"/>
      <c r="E12" s="1"/>
    </row>
    <row r="13" spans="1:5" x14ac:dyDescent="0.45">
      <c r="A13" s="25" t="s">
        <v>57</v>
      </c>
      <c r="B13" s="25">
        <v>6764</v>
      </c>
      <c r="C13" s="1"/>
      <c r="D13" s="25" t="s">
        <v>57</v>
      </c>
      <c r="E13" s="25">
        <v>6455</v>
      </c>
    </row>
    <row r="14" spans="1:5" x14ac:dyDescent="0.45">
      <c r="A14" s="25" t="s">
        <v>58</v>
      </c>
      <c r="B14" s="25">
        <v>123.3</v>
      </c>
      <c r="C14" s="1"/>
      <c r="D14" s="25" t="s">
        <v>58</v>
      </c>
      <c r="E14" s="25">
        <v>380.4</v>
      </c>
    </row>
    <row r="15" spans="1:5" x14ac:dyDescent="0.45">
      <c r="A15" s="25" t="s">
        <v>59</v>
      </c>
      <c r="B15" s="25">
        <v>55.4</v>
      </c>
      <c r="C15" s="1"/>
      <c r="D15" s="25" t="s">
        <v>59</v>
      </c>
      <c r="E15" s="25">
        <v>3.3</v>
      </c>
    </row>
    <row r="16" spans="1:5" x14ac:dyDescent="0.45">
      <c r="A16" s="25" t="s">
        <v>60</v>
      </c>
      <c r="B16" s="25">
        <v>266410</v>
      </c>
      <c r="C16" s="1"/>
      <c r="D16" s="25" t="s">
        <v>60</v>
      </c>
      <c r="E16" s="25">
        <v>329163</v>
      </c>
    </row>
    <row r="17" spans="1:5" x14ac:dyDescent="0.45">
      <c r="A17" s="25" t="s">
        <v>61</v>
      </c>
      <c r="B17" s="25">
        <v>65086</v>
      </c>
      <c r="C17" s="1"/>
      <c r="D17" s="25" t="s">
        <v>61</v>
      </c>
      <c r="E17" s="25">
        <v>-8683</v>
      </c>
    </row>
    <row r="18" spans="1:5" x14ac:dyDescent="0.45">
      <c r="A18" s="25" t="s">
        <v>62</v>
      </c>
      <c r="B18" s="25">
        <v>331496</v>
      </c>
      <c r="C18" s="1"/>
      <c r="D18" s="25" t="s">
        <v>62</v>
      </c>
      <c r="E18" s="25">
        <v>320481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B934-51A3-4888-B269-5EBDF0E4111D}">
  <dimension ref="A1:T17"/>
  <sheetViews>
    <sheetView topLeftCell="L1" workbookViewId="0">
      <selection activeCell="D25" sqref="D25"/>
    </sheetView>
  </sheetViews>
  <sheetFormatPr defaultRowHeight="14.25" x14ac:dyDescent="0.45"/>
  <sheetData>
    <row r="1" spans="1:20" x14ac:dyDescent="0.45">
      <c r="A1" s="13"/>
      <c r="B1" s="13"/>
      <c r="C1" s="13" t="s">
        <v>25</v>
      </c>
      <c r="D1" s="13"/>
      <c r="E1" s="10" t="s">
        <v>15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x14ac:dyDescent="0.4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x14ac:dyDescent="0.45">
      <c r="A4" s="13"/>
      <c r="B4" s="13"/>
      <c r="C4" s="13"/>
      <c r="D4" s="13"/>
      <c r="E4" s="13"/>
      <c r="F4" s="13"/>
      <c r="G4" s="22" t="s">
        <v>21</v>
      </c>
      <c r="H4" s="22"/>
      <c r="I4" s="13"/>
      <c r="J4" s="13"/>
      <c r="K4" s="13"/>
      <c r="L4" s="13"/>
      <c r="M4" s="13"/>
      <c r="N4" s="13"/>
      <c r="O4" s="13" t="s">
        <v>18</v>
      </c>
      <c r="P4" s="13" t="s">
        <v>26</v>
      </c>
      <c r="Q4" s="13" t="s">
        <v>27</v>
      </c>
      <c r="R4" s="13" t="s">
        <v>28</v>
      </c>
      <c r="S4" s="13" t="s">
        <v>29</v>
      </c>
      <c r="T4" s="13" t="s">
        <v>30</v>
      </c>
    </row>
    <row r="5" spans="1:20" x14ac:dyDescent="0.45">
      <c r="A5" s="13"/>
      <c r="B5" s="13"/>
      <c r="C5" s="13"/>
      <c r="D5" s="13"/>
      <c r="E5" s="13"/>
      <c r="F5" s="13"/>
      <c r="G5" s="22">
        <v>1</v>
      </c>
      <c r="H5" s="22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45">
      <c r="A6" s="13"/>
      <c r="B6" s="13"/>
      <c r="C6" s="13"/>
      <c r="D6" s="13"/>
      <c r="E6" s="13"/>
      <c r="F6" s="13"/>
      <c r="G6" s="15"/>
      <c r="H6" s="13"/>
      <c r="I6" s="13"/>
      <c r="J6" s="13"/>
      <c r="K6" s="13"/>
      <c r="L6" s="13"/>
      <c r="M6" s="13"/>
      <c r="N6" s="13"/>
      <c r="O6" s="13" t="s">
        <v>21</v>
      </c>
      <c r="P6" s="13">
        <v>0</v>
      </c>
      <c r="Q6" s="13"/>
      <c r="R6" s="13" t="s">
        <v>21</v>
      </c>
      <c r="S6" s="13">
        <v>1</v>
      </c>
      <c r="T6" s="13"/>
    </row>
    <row r="7" spans="1:20" x14ac:dyDescent="0.45">
      <c r="A7" s="13"/>
      <c r="B7" s="13"/>
      <c r="C7" s="13"/>
      <c r="D7" s="13"/>
      <c r="E7" s="13"/>
      <c r="F7" s="13"/>
      <c r="G7" s="15"/>
      <c r="H7" s="13"/>
      <c r="I7" s="13"/>
      <c r="J7" s="13"/>
      <c r="K7" s="13"/>
      <c r="L7" s="13"/>
      <c r="M7" s="13"/>
      <c r="N7" s="13"/>
      <c r="O7" s="13" t="s">
        <v>21</v>
      </c>
      <c r="P7" s="13">
        <v>1</v>
      </c>
      <c r="Q7" s="13" t="s">
        <v>21</v>
      </c>
      <c r="R7" s="13" t="s">
        <v>31</v>
      </c>
      <c r="S7" s="13">
        <v>1</v>
      </c>
      <c r="T7" s="13">
        <v>10</v>
      </c>
    </row>
    <row r="8" spans="1:20" x14ac:dyDescent="0.45">
      <c r="A8" s="13"/>
      <c r="B8" s="13"/>
      <c r="C8" s="13"/>
      <c r="D8" s="13"/>
      <c r="E8" s="15"/>
      <c r="F8" s="16"/>
      <c r="G8" s="17"/>
      <c r="H8" s="16"/>
      <c r="I8" s="17"/>
      <c r="J8" s="13"/>
      <c r="K8" s="13"/>
      <c r="L8" s="13"/>
      <c r="M8" s="13"/>
      <c r="N8" s="13"/>
      <c r="O8" s="13" t="s">
        <v>21</v>
      </c>
      <c r="P8" s="13">
        <v>1</v>
      </c>
      <c r="Q8" s="13" t="s">
        <v>21</v>
      </c>
      <c r="R8" s="13" t="s">
        <v>32</v>
      </c>
      <c r="S8" s="13">
        <v>1</v>
      </c>
      <c r="T8" s="13">
        <v>8</v>
      </c>
    </row>
    <row r="9" spans="1:20" x14ac:dyDescent="0.45">
      <c r="A9" s="13"/>
      <c r="B9" s="13"/>
      <c r="C9" s="13"/>
      <c r="D9" s="13"/>
      <c r="E9" s="15"/>
      <c r="F9" s="13"/>
      <c r="G9" s="15"/>
      <c r="H9" s="13"/>
      <c r="I9" s="15"/>
      <c r="J9" s="13"/>
      <c r="K9" s="13"/>
      <c r="L9" s="13"/>
      <c r="M9" s="13"/>
      <c r="N9" s="13"/>
      <c r="O9" s="13" t="s">
        <v>21</v>
      </c>
      <c r="P9" s="13">
        <v>1</v>
      </c>
      <c r="Q9" s="13" t="s">
        <v>21</v>
      </c>
      <c r="R9" s="13" t="s">
        <v>33</v>
      </c>
      <c r="S9" s="13">
        <v>1</v>
      </c>
      <c r="T9" s="13">
        <v>5</v>
      </c>
    </row>
    <row r="10" spans="1:20" x14ac:dyDescent="0.45">
      <c r="A10" s="13"/>
      <c r="B10" s="13"/>
      <c r="C10" s="13"/>
      <c r="D10" s="13"/>
      <c r="E10" s="22" t="s">
        <v>33</v>
      </c>
      <c r="F10" s="22"/>
      <c r="G10" s="22" t="s">
        <v>31</v>
      </c>
      <c r="H10" s="22"/>
      <c r="I10" s="22" t="s">
        <v>32</v>
      </c>
      <c r="J10" s="22"/>
      <c r="K10" s="13"/>
      <c r="L10" s="13"/>
      <c r="M10" s="13"/>
      <c r="N10" s="13"/>
      <c r="O10" s="13" t="s">
        <v>21</v>
      </c>
      <c r="P10" s="13">
        <v>2</v>
      </c>
      <c r="Q10" s="13" t="s">
        <v>31</v>
      </c>
      <c r="R10" s="13" t="s">
        <v>34</v>
      </c>
      <c r="S10" s="13">
        <v>1</v>
      </c>
      <c r="T10" s="13">
        <v>5</v>
      </c>
    </row>
    <row r="11" spans="1:20" x14ac:dyDescent="0.45">
      <c r="A11" s="13"/>
      <c r="B11" s="13"/>
      <c r="C11" s="13"/>
      <c r="D11" s="13"/>
      <c r="E11" s="18" t="s">
        <v>35</v>
      </c>
      <c r="F11" s="14">
        <v>1</v>
      </c>
      <c r="G11" s="18" t="s">
        <v>36</v>
      </c>
      <c r="H11" s="14">
        <v>1</v>
      </c>
      <c r="I11" s="18" t="s">
        <v>37</v>
      </c>
      <c r="J11" s="14">
        <v>1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45">
      <c r="A12" s="13"/>
      <c r="B12" s="13"/>
      <c r="C12" s="13"/>
      <c r="D12" s="13"/>
      <c r="E12" s="13"/>
      <c r="F12" s="13"/>
      <c r="G12" s="15"/>
      <c r="H12" s="13"/>
      <c r="I12" s="13"/>
      <c r="J12" s="13"/>
      <c r="K12" s="13"/>
      <c r="L12" s="13"/>
      <c r="M12" s="13"/>
      <c r="N12" s="13"/>
      <c r="O12" s="13" t="s">
        <v>21</v>
      </c>
      <c r="P12" s="13">
        <v>2</v>
      </c>
      <c r="Q12" s="13" t="s">
        <v>31</v>
      </c>
      <c r="R12" s="13" t="s">
        <v>38</v>
      </c>
      <c r="S12" s="13">
        <v>1</v>
      </c>
      <c r="T12" s="13">
        <v>8</v>
      </c>
    </row>
    <row r="13" spans="1:20" x14ac:dyDescent="0.45">
      <c r="A13" s="13"/>
      <c r="B13" s="13"/>
      <c r="C13" s="13"/>
      <c r="D13" s="13"/>
      <c r="E13" s="13"/>
      <c r="F13" s="13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45">
      <c r="A14" s="13"/>
      <c r="B14" s="13"/>
      <c r="C14" s="13"/>
      <c r="D14" s="13"/>
      <c r="E14" s="13"/>
      <c r="F14" s="13"/>
      <c r="G14" s="19"/>
      <c r="H14" s="1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45">
      <c r="A15" s="13"/>
      <c r="B15" s="13"/>
      <c r="C15" s="13"/>
      <c r="D15" s="13"/>
      <c r="E15" s="13"/>
      <c r="F15" s="13"/>
      <c r="G15" s="20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x14ac:dyDescent="0.45">
      <c r="A16" s="13"/>
      <c r="B16" s="13"/>
      <c r="C16" s="13"/>
      <c r="D16" s="13"/>
      <c r="E16" s="13"/>
      <c r="F16" s="22" t="s">
        <v>38</v>
      </c>
      <c r="G16" s="22"/>
      <c r="H16" s="22" t="s">
        <v>34</v>
      </c>
      <c r="I16" s="2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45">
      <c r="A17" s="13"/>
      <c r="B17" s="13"/>
      <c r="C17" s="13"/>
      <c r="D17" s="13"/>
      <c r="E17" s="13"/>
      <c r="F17" s="21" t="s">
        <v>37</v>
      </c>
      <c r="G17" s="13">
        <v>1</v>
      </c>
      <c r="H17" s="21" t="s">
        <v>35</v>
      </c>
      <c r="I17" s="13">
        <v>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</sheetData>
  <mergeCells count="7">
    <mergeCell ref="G4:H4"/>
    <mergeCell ref="G5:H5"/>
    <mergeCell ref="E10:F10"/>
    <mergeCell ref="G10:H10"/>
    <mergeCell ref="I10:J10"/>
    <mergeCell ref="F16:G16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 Plan</vt:lpstr>
      <vt:lpstr>Optimal Forecast</vt:lpstr>
      <vt:lpstr>Contracts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Kubadia</dc:creator>
  <cp:lastModifiedBy>Harsh Kubadia</cp:lastModifiedBy>
  <dcterms:created xsi:type="dcterms:W3CDTF">2025-04-27T19:41:12Z</dcterms:created>
  <dcterms:modified xsi:type="dcterms:W3CDTF">2025-04-27T21:02:48Z</dcterms:modified>
</cp:coreProperties>
</file>