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h\USC\Spring 2025\ISE 513\"/>
    </mc:Choice>
  </mc:AlternateContent>
  <xr:revisionPtr revIDLastSave="0" documentId="13_ncr:1_{D06E60BF-6535-4E4F-95C6-D28F305A6FC3}" xr6:coauthVersionLast="47" xr6:coauthVersionMax="47" xr10:uidLastSave="{00000000-0000-0000-0000-000000000000}"/>
  <bookViews>
    <workbookView minimized="1" xWindow="1042" yWindow="1042" windowWidth="16200" windowHeight="9848" xr2:uid="{4B7013D7-32A0-45E1-AD5F-BDABD4B25FC1}"/>
  </bookViews>
  <sheets>
    <sheet name="Sheet1" sheetId="1" r:id="rId1"/>
  </sheets>
  <definedNames>
    <definedName name="solver_adj" localSheetId="0" hidden="1">Sheet1!$H$7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Sheet1!$H$20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14" i="1"/>
  <c r="K17" i="1"/>
  <c r="K18" i="1" s="1"/>
  <c r="H15" i="1"/>
  <c r="B13" i="1"/>
  <c r="E16" i="1"/>
  <c r="E17" i="1"/>
  <c r="B16" i="1"/>
  <c r="B17" i="1" s="1"/>
  <c r="K15" i="1"/>
  <c r="H14" i="1"/>
  <c r="E14" i="1"/>
  <c r="E13" i="1"/>
  <c r="B14" i="1"/>
  <c r="H17" i="1" l="1"/>
  <c r="H18" i="1" s="1"/>
  <c r="K20" i="1"/>
  <c r="K19" i="1"/>
  <c r="K21" i="1" s="1"/>
  <c r="B19" i="1"/>
  <c r="E19" i="1"/>
  <c r="B18" i="1"/>
  <c r="B20" i="1" s="1"/>
  <c r="H19" i="1" l="1"/>
  <c r="H20" i="1" s="1"/>
  <c r="K22" i="1"/>
  <c r="E18" i="1"/>
  <c r="E20" i="1" s="1"/>
  <c r="E21" i="1" s="1"/>
  <c r="B21" i="1"/>
  <c r="H21" i="1" l="1"/>
  <c r="H22" i="1" s="1"/>
</calcChain>
</file>

<file path=xl/sharedStrings.xml><?xml version="1.0" encoding="utf-8"?>
<sst xmlns="http://schemas.openxmlformats.org/spreadsheetml/2006/main" count="71" uniqueCount="23">
  <si>
    <t>VMI</t>
  </si>
  <si>
    <t>Mean demand</t>
  </si>
  <si>
    <t>Standard Deviation</t>
  </si>
  <si>
    <t>Solution:</t>
  </si>
  <si>
    <t>Cu</t>
  </si>
  <si>
    <t>Co</t>
  </si>
  <si>
    <t>Distributor's Cost, c</t>
  </si>
  <si>
    <t>Wholesale Price, v</t>
  </si>
  <si>
    <t>Distributor's sale price, p</t>
  </si>
  <si>
    <t>Distributor's Salvage value, s</t>
  </si>
  <si>
    <t>Penalty, B</t>
  </si>
  <si>
    <t>Order Quantity, Q</t>
  </si>
  <si>
    <t>Expected Value of Shortage, E(D-Q)-</t>
  </si>
  <si>
    <t>Expected Value of Overstocking, E(D-Q)+</t>
  </si>
  <si>
    <t>Profit at Supplier's End</t>
  </si>
  <si>
    <t>Profit at Retailer's End</t>
  </si>
  <si>
    <t>Net Profit</t>
  </si>
  <si>
    <t>Wholesale Price Contract</t>
  </si>
  <si>
    <t>Buyback Contract</t>
  </si>
  <si>
    <t>Buyback Level,b</t>
  </si>
  <si>
    <t>Revenue-Sharing Contract</t>
  </si>
  <si>
    <t>Revenue-Sharing, (1-r)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</si>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</sst>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 applyAlignment="1">
      <alignment vertical="center"/>
    </xf>
    <xf numFmtId="0" fontId="0" fillId="4" borderId="0" xfId="0" applyFill="1" applyAlignment="1">
      <alignment wrapText="1"/>
    </xf>
    <xf numFmtId="0" fontId="0" fillId="4" borderId="0" xfId="0" applyFill="1"/>
    <xf numFmtId="9" fontId="0" fillId="0" borderId="0" xfId="0" applyNumberFormat="1"/>
    <xf numFmtId="165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E07E-00A4-4261-B48C-D9A789906689}">
  <dimension ref="A1:Q27"/>
  <sheetViews>
    <sheetView showGridLines="0" tabSelected="1" topLeftCell="H1" zoomScale="96" workbookViewId="0">
      <selection activeCell="K28" sqref="K28"/>
    </sheetView>
  </sheetViews>
  <sheetFormatPr defaultRowHeight="14.25" x14ac:dyDescent="0.45"/>
  <cols>
    <col min="1" max="1" width="32.46484375" style="1" bestFit="1" customWidth="1"/>
    <col min="2" max="2" width="9.19921875" customWidth="1"/>
    <col min="4" max="4" width="32.46484375" bestFit="1" customWidth="1"/>
    <col min="7" max="7" width="33.06640625" bestFit="1" customWidth="1"/>
    <col min="8" max="8" width="12.86328125" bestFit="1" customWidth="1"/>
    <col min="10" max="10" width="33.06640625" bestFit="1" customWidth="1"/>
    <col min="11" max="11" width="11.33203125" bestFit="1" customWidth="1"/>
  </cols>
  <sheetData>
    <row r="1" spans="1:17" x14ac:dyDescent="0.45">
      <c r="A1" s="10" t="s">
        <v>0</v>
      </c>
      <c r="B1" s="10"/>
      <c r="C1" s="5"/>
      <c r="D1" s="11" t="s">
        <v>17</v>
      </c>
      <c r="E1" s="11"/>
      <c r="F1" s="5"/>
      <c r="G1" s="11" t="s">
        <v>18</v>
      </c>
      <c r="H1" s="11"/>
      <c r="I1" s="5"/>
      <c r="J1" s="11" t="s">
        <v>20</v>
      </c>
      <c r="K1" s="11"/>
    </row>
    <row r="2" spans="1:17" x14ac:dyDescent="0.45">
      <c r="A2" s="10"/>
      <c r="B2" s="10"/>
      <c r="C2" s="5"/>
      <c r="D2" s="11"/>
      <c r="E2" s="11"/>
      <c r="F2" s="5"/>
      <c r="G2" s="11"/>
      <c r="H2" s="11"/>
      <c r="I2" s="5"/>
      <c r="J2" s="11"/>
      <c r="K2" s="11"/>
    </row>
    <row r="3" spans="1:17" x14ac:dyDescent="0.45">
      <c r="A3" s="1" t="s">
        <v>1</v>
      </c>
      <c r="B3">
        <v>100</v>
      </c>
      <c r="D3" t="s">
        <v>1</v>
      </c>
      <c r="E3">
        <v>100</v>
      </c>
      <c r="G3" t="s">
        <v>1</v>
      </c>
      <c r="H3">
        <v>500</v>
      </c>
      <c r="J3" t="s">
        <v>1</v>
      </c>
      <c r="K3">
        <v>5000</v>
      </c>
    </row>
    <row r="4" spans="1:17" x14ac:dyDescent="0.45">
      <c r="A4" s="1" t="s">
        <v>2</v>
      </c>
      <c r="B4">
        <v>30</v>
      </c>
      <c r="D4" t="s">
        <v>2</v>
      </c>
      <c r="E4">
        <v>30</v>
      </c>
      <c r="G4" t="s">
        <v>2</v>
      </c>
      <c r="H4">
        <v>50</v>
      </c>
      <c r="J4" t="s">
        <v>2</v>
      </c>
      <c r="K4">
        <v>40</v>
      </c>
    </row>
    <row r="5" spans="1:17" x14ac:dyDescent="0.45">
      <c r="A5" s="1" t="s">
        <v>6</v>
      </c>
      <c r="B5" s="2">
        <v>2</v>
      </c>
      <c r="D5" t="s">
        <v>6</v>
      </c>
      <c r="E5" s="2">
        <v>2</v>
      </c>
      <c r="G5" t="s">
        <v>6</v>
      </c>
      <c r="H5" s="2">
        <v>10</v>
      </c>
      <c r="J5" t="s">
        <v>6</v>
      </c>
      <c r="K5" s="2">
        <v>10</v>
      </c>
      <c r="P5" t="s">
        <v>22</v>
      </c>
    </row>
    <row r="6" spans="1:17" x14ac:dyDescent="0.45">
      <c r="A6" s="1" t="s">
        <v>7</v>
      </c>
      <c r="B6" s="2">
        <v>7</v>
      </c>
      <c r="D6" t="s">
        <v>7</v>
      </c>
      <c r="E6" s="2">
        <v>7</v>
      </c>
      <c r="G6" t="s">
        <v>7</v>
      </c>
      <c r="H6" s="2">
        <v>15</v>
      </c>
      <c r="J6" t="s">
        <v>7</v>
      </c>
      <c r="K6" s="2">
        <v>11</v>
      </c>
      <c r="O6">
        <v>0.25</v>
      </c>
      <c r="P6">
        <v>35.409999999999997</v>
      </c>
    </row>
    <row r="7" spans="1:17" x14ac:dyDescent="0.45">
      <c r="A7" s="1" t="s">
        <v>8</v>
      </c>
      <c r="B7" s="2">
        <v>10</v>
      </c>
      <c r="D7" t="s">
        <v>8</v>
      </c>
      <c r="E7" s="2">
        <v>10</v>
      </c>
      <c r="G7" t="s">
        <v>19</v>
      </c>
      <c r="H7" s="2">
        <v>6</v>
      </c>
      <c r="J7" t="s">
        <v>21</v>
      </c>
      <c r="K7" s="8">
        <v>0.3</v>
      </c>
      <c r="O7">
        <v>0.3</v>
      </c>
      <c r="P7">
        <v>35.409999999999997</v>
      </c>
    </row>
    <row r="8" spans="1:17" x14ac:dyDescent="0.45">
      <c r="A8" s="1" t="s">
        <v>9</v>
      </c>
      <c r="B8" s="2">
        <v>0</v>
      </c>
      <c r="D8" t="s">
        <v>9</v>
      </c>
      <c r="E8" s="2">
        <v>0</v>
      </c>
      <c r="G8" t="s">
        <v>8</v>
      </c>
      <c r="H8" s="2">
        <v>25</v>
      </c>
      <c r="J8" t="s">
        <v>8</v>
      </c>
      <c r="K8" s="2">
        <v>20</v>
      </c>
      <c r="O8">
        <v>0.35</v>
      </c>
      <c r="P8">
        <v>35.409999999999997</v>
      </c>
      <c r="Q8">
        <v>115207.881010966</v>
      </c>
    </row>
    <row r="9" spans="1:17" x14ac:dyDescent="0.45">
      <c r="A9" s="1" t="s">
        <v>10</v>
      </c>
      <c r="B9" s="2">
        <v>0</v>
      </c>
      <c r="D9" t="s">
        <v>10</v>
      </c>
      <c r="E9" s="2">
        <v>0</v>
      </c>
      <c r="G9" t="s">
        <v>9</v>
      </c>
      <c r="H9" s="2">
        <v>3</v>
      </c>
      <c r="J9" t="s">
        <v>9</v>
      </c>
      <c r="K9" s="2">
        <v>5</v>
      </c>
      <c r="O9">
        <v>0.4</v>
      </c>
    </row>
    <row r="10" spans="1:17" x14ac:dyDescent="0.45">
      <c r="G10" t="s">
        <v>10</v>
      </c>
      <c r="H10" s="2">
        <v>3</v>
      </c>
      <c r="J10" t="s">
        <v>10</v>
      </c>
      <c r="K10" s="2">
        <v>3</v>
      </c>
      <c r="O10">
        <v>0.45</v>
      </c>
    </row>
    <row r="11" spans="1:17" x14ac:dyDescent="0.45">
      <c r="O11">
        <v>0.5</v>
      </c>
      <c r="P11">
        <v>35.409999999999997</v>
      </c>
      <c r="Q11">
        <v>166457.881010966</v>
      </c>
    </row>
    <row r="12" spans="1:17" x14ac:dyDescent="0.45">
      <c r="A12" s="6" t="s">
        <v>3</v>
      </c>
      <c r="D12" s="7" t="s">
        <v>3</v>
      </c>
      <c r="O12">
        <v>0.55000000000000004</v>
      </c>
    </row>
    <row r="13" spans="1:17" x14ac:dyDescent="0.45">
      <c r="A13" s="1" t="s">
        <v>4</v>
      </c>
      <c r="B13" s="2">
        <f>B7-B5+B9</f>
        <v>8</v>
      </c>
      <c r="D13" t="s">
        <v>4</v>
      </c>
      <c r="E13" s="2">
        <f>E7-E6+E9</f>
        <v>3</v>
      </c>
      <c r="G13" s="7" t="s">
        <v>3</v>
      </c>
      <c r="J13" s="7" t="s">
        <v>3</v>
      </c>
      <c r="O13">
        <v>0.6</v>
      </c>
    </row>
    <row r="14" spans="1:17" x14ac:dyDescent="0.45">
      <c r="A14" s="1" t="s">
        <v>5</v>
      </c>
      <c r="B14" s="2">
        <f>B5-B8</f>
        <v>2</v>
      </c>
      <c r="D14" t="s">
        <v>5</v>
      </c>
      <c r="E14" s="2">
        <f>E6-E8</f>
        <v>7</v>
      </c>
      <c r="G14" t="s">
        <v>4</v>
      </c>
      <c r="H14" s="2">
        <f>H8-H6+H10</f>
        <v>13</v>
      </c>
      <c r="J14" t="s">
        <v>4</v>
      </c>
      <c r="K14" s="2">
        <f>(1-K7)*K8-K6+K10</f>
        <v>6</v>
      </c>
      <c r="O14">
        <v>0.65</v>
      </c>
    </row>
    <row r="15" spans="1:17" x14ac:dyDescent="0.45">
      <c r="G15" t="s">
        <v>5</v>
      </c>
      <c r="H15" s="2">
        <f>H6-H7</f>
        <v>9</v>
      </c>
      <c r="J15" t="s">
        <v>5</v>
      </c>
      <c r="K15" s="2">
        <f>K6-K9</f>
        <v>6</v>
      </c>
      <c r="O15">
        <v>0.7</v>
      </c>
      <c r="P15">
        <v>35.409999999999997</v>
      </c>
    </row>
    <row r="16" spans="1:17" x14ac:dyDescent="0.45">
      <c r="A16" s="1" t="s">
        <v>11</v>
      </c>
      <c r="B16" s="4">
        <f>$B$3+$B$4*(_xlfn.NORM.INV($B$13/($B$13+$B$14),0,1))</f>
        <v>125.24863700718744</v>
      </c>
      <c r="D16" t="s">
        <v>11</v>
      </c>
      <c r="E16" s="4">
        <f>E3+E4*(_xlfn.NORM.INV(E13/(E13+E14),0,1))</f>
        <v>84.267984618758774</v>
      </c>
    </row>
    <row r="17" spans="1:11" x14ac:dyDescent="0.45">
      <c r="A17" s="1" t="s">
        <v>12</v>
      </c>
      <c r="B17" s="9">
        <f>($B$3-$B$16)*(1-_xlfn.NORM.DIST(($B$16-$B$3)/B4,0,1,TRUE))+$B$4*_xlfn.NORM.DIST(($B$16-$B$3)/B4,0,1,FALSE)</f>
        <v>3.3491302107967629</v>
      </c>
      <c r="D17" s="1" t="s">
        <v>12</v>
      </c>
      <c r="E17" s="3">
        <f>($E$3-$E$16)*(1-_xlfn.NORM.DIST(($E$16-$E$3)/E4,0,1,TRUE))+$E$4*_xlfn.NORM.DIST(($E$16-$E$3)/E4,0,1,FALSE)</f>
        <v>21.443189192871074</v>
      </c>
      <c r="G17" t="s">
        <v>11</v>
      </c>
      <c r="H17" s="4">
        <f>H3+H4*(_xlfn.NORM.INV(H14/(H14+H15),0,1))</f>
        <v>511.49420587896162</v>
      </c>
      <c r="J17" t="s">
        <v>11</v>
      </c>
      <c r="K17" s="4">
        <f>K3+K4*(_xlfn.NORM.INV(K14/(K14+K15),0,1))</f>
        <v>5000</v>
      </c>
    </row>
    <row r="18" spans="1:11" x14ac:dyDescent="0.45">
      <c r="A18" s="1" t="s">
        <v>13</v>
      </c>
      <c r="B18" s="3">
        <f>B17+($B$16-$B$3)</f>
        <v>28.597767217984202</v>
      </c>
      <c r="D18" s="1" t="s">
        <v>13</v>
      </c>
      <c r="E18" s="3">
        <f>E17+($E$16-$E$3)</f>
        <v>5.7111738116298483</v>
      </c>
      <c r="G18" s="1" t="s">
        <v>12</v>
      </c>
      <c r="H18" s="3">
        <f>(H3-H17)*(1-_xlfn.NORM.DIST((H17-H3)/H4,0,1,TRUE))+H4*_xlfn.NORM.DIST((H17-H3)/H4,0,1,FALSE)</f>
        <v>14.724771781729329</v>
      </c>
      <c r="J18" s="1" t="s">
        <v>12</v>
      </c>
      <c r="K18" s="3">
        <f>(K3-K17)*(1-_xlfn.NORM.DIST((K17-K3)/K4,0,1,TRUE))+K4*_xlfn.NORM.DIST((K17-K3)/K4,0,1,FALSE)</f>
        <v>15.957691216057308</v>
      </c>
    </row>
    <row r="19" spans="1:11" x14ac:dyDescent="0.45">
      <c r="A19" s="1" t="s">
        <v>14</v>
      </c>
      <c r="B19" s="2">
        <f>($B$6-$B$5)*B16</f>
        <v>626.24318503593724</v>
      </c>
      <c r="D19" t="s">
        <v>14</v>
      </c>
      <c r="E19" s="2">
        <f>($E$6-$E$5)*E16</f>
        <v>421.33992309379386</v>
      </c>
      <c r="G19" s="1" t="s">
        <v>13</v>
      </c>
      <c r="H19" s="3">
        <f>H18+(H17-H3)</f>
        <v>26.218977660690953</v>
      </c>
      <c r="J19" s="1" t="s">
        <v>13</v>
      </c>
      <c r="K19" s="3">
        <f>K18+(K17-K3)</f>
        <v>15.957691216057308</v>
      </c>
    </row>
    <row r="20" spans="1:11" x14ac:dyDescent="0.45">
      <c r="A20" s="1" t="s">
        <v>15</v>
      </c>
      <c r="B20" s="2">
        <f>($B$7-$B$6)*$B$3-($B$7-$B$6+$B$9)*$B$17-($B$6-$B$8)*$B$18</f>
        <v>89.768238841720319</v>
      </c>
      <c r="D20" t="s">
        <v>15</v>
      </c>
      <c r="E20" s="2">
        <f>(E7-E6)*E3-(E7-E6+E9)*E17-(E6-E8)*E18</f>
        <v>195.69221573997783</v>
      </c>
      <c r="G20" t="s">
        <v>14</v>
      </c>
      <c r="H20" s="2">
        <f>(H6-H5)*H17-H7*H19</f>
        <v>2400.1571634306624</v>
      </c>
      <c r="J20" t="s">
        <v>14</v>
      </c>
      <c r="K20" s="2">
        <f>(K6-K5)*K17+K7*K8*(K3-K18)</f>
        <v>34904.253852703652</v>
      </c>
    </row>
    <row r="21" spans="1:11" x14ac:dyDescent="0.45">
      <c r="A21" s="1" t="s">
        <v>16</v>
      </c>
      <c r="B21" s="2">
        <f>$B$19+$B$20</f>
        <v>716.01142387765753</v>
      </c>
      <c r="D21" t="s">
        <v>16</v>
      </c>
      <c r="E21" s="2">
        <f>E19+E20</f>
        <v>617.03213883377168</v>
      </c>
      <c r="G21" t="s">
        <v>15</v>
      </c>
      <c r="H21" s="2">
        <f>(H8-H6)*H3-(H8-H6+H10)*H18-(H6-H7)*H19</f>
        <v>4572.6071678913004</v>
      </c>
      <c r="J21" t="s">
        <v>15</v>
      </c>
      <c r="K21" s="2">
        <f>((1-K7)*K8-K6)*K3-((1-K7)*K8-K6+K10)*K18-(K6-K9)*K19</f>
        <v>14808.507705407312</v>
      </c>
    </row>
    <row r="22" spans="1:11" x14ac:dyDescent="0.45">
      <c r="G22" t="s">
        <v>16</v>
      </c>
      <c r="H22" s="2">
        <f>H20+H21</f>
        <v>6972.7643313219633</v>
      </c>
      <c r="J22" t="s">
        <v>16</v>
      </c>
      <c r="K22" s="2">
        <f>K20+K21</f>
        <v>49712.761558110964</v>
      </c>
    </row>
    <row r="25" spans="1:11" x14ac:dyDescent="0.45">
      <c r="K25">
        <f>_xlfn.NORM.INV(0.5,0,1)</f>
        <v>0</v>
      </c>
    </row>
    <row r="26" spans="1:11" x14ac:dyDescent="0.45">
      <c r="K26">
        <f>_xlfn.NORM.DIST(0,0,1,FALSE)</f>
        <v>0.3989422804014327</v>
      </c>
    </row>
    <row r="27" spans="1:11" x14ac:dyDescent="0.45">
      <c r="K27">
        <f>K26*K4</f>
        <v>15.957691216057308</v>
      </c>
    </row>
  </sheetData>
  <mergeCells count="4">
    <mergeCell ref="A1:B2"/>
    <mergeCell ref="D1:E2"/>
    <mergeCell ref="G1:H2"/>
    <mergeCell ref="J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Kubadia</dc:creator>
  <cp:lastModifiedBy>Harsh Kubadia</cp:lastModifiedBy>
  <dcterms:created xsi:type="dcterms:W3CDTF">2025-04-01T03:20:22Z</dcterms:created>
  <dcterms:modified xsi:type="dcterms:W3CDTF">2025-05-13T17:55:19Z</dcterms:modified>
</cp:coreProperties>
</file>