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raj/Desktop/"/>
    </mc:Choice>
  </mc:AlternateContent>
  <xr:revisionPtr revIDLastSave="0" documentId="8_{88F135EF-2BF4-4B4D-9FCA-0D176EA702FB}" xr6:coauthVersionLast="47" xr6:coauthVersionMax="47" xr10:uidLastSave="{00000000-0000-0000-0000-000000000000}"/>
  <bookViews>
    <workbookView xWindow="2140" yWindow="1700" windowWidth="26660" windowHeight="14200" activeTab="1" xr2:uid="{D53EA642-37D8-E24F-9B71-050BB2C6364D}"/>
  </bookViews>
  <sheets>
    <sheet name="TCS " sheetId="1" r:id="rId1"/>
    <sheet name="Infosys" sheetId="2" r:id="rId2"/>
    <sheet name="ANALYSIS" sheetId="3" r:id="rId3"/>
  </sheet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3" i="2" l="1"/>
  <c r="K13" i="2" a="1"/>
  <c r="K13" i="2" s="1"/>
  <c r="M27" i="2" s="1"/>
  <c r="F4" i="2"/>
  <c r="F5" i="2"/>
  <c r="N52" i="2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3" i="2"/>
  <c r="L23" i="1"/>
  <c r="L40" i="1"/>
  <c r="F4" i="1"/>
  <c r="L51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3" i="1"/>
  <c r="I7" i="2" l="1"/>
  <c r="K46" i="2"/>
  <c r="K16" i="2"/>
  <c r="M30" i="2" s="1"/>
  <c r="K20" i="2"/>
  <c r="M34" i="2" s="1"/>
  <c r="O46" i="2"/>
  <c r="I6" i="2"/>
  <c r="K19" i="2"/>
  <c r="M33" i="2" s="1"/>
  <c r="K48" i="2"/>
  <c r="K49" i="2" s="1"/>
  <c r="K47" i="2"/>
  <c r="K23" i="2"/>
  <c r="K15" i="2"/>
  <c r="M29" i="2" s="1"/>
  <c r="K22" i="2"/>
  <c r="K18" i="2"/>
  <c r="M32" i="2" s="1"/>
  <c r="K14" i="2"/>
  <c r="M28" i="2" s="1"/>
  <c r="K21" i="2"/>
  <c r="M35" i="2" s="1"/>
  <c r="K17" i="2"/>
  <c r="M31" i="2" s="1"/>
  <c r="L44" i="1"/>
  <c r="H4" i="1"/>
  <c r="L46" i="1"/>
  <c r="L45" i="1"/>
  <c r="H8" i="1"/>
  <c r="K10" i="1" a="1"/>
  <c r="K10" i="1" s="1"/>
  <c r="N23" i="1" s="1"/>
  <c r="P44" i="1"/>
  <c r="K15" i="1" l="1"/>
  <c r="N28" i="1" s="1"/>
  <c r="L47" i="1"/>
  <c r="M37" i="2"/>
  <c r="K41" i="2" s="1"/>
  <c r="N49" i="2" s="1"/>
  <c r="K51" i="2"/>
  <c r="K50" i="2"/>
  <c r="K14" i="1"/>
  <c r="N27" i="1" s="1"/>
  <c r="K12" i="1"/>
  <c r="N25" i="1" s="1"/>
  <c r="K18" i="1"/>
  <c r="K16" i="1"/>
  <c r="N29" i="1" s="1"/>
  <c r="K13" i="1"/>
  <c r="N26" i="1" s="1"/>
  <c r="K17" i="1"/>
  <c r="N30" i="1" s="1"/>
  <c r="K11" i="1"/>
  <c r="N24" i="1" s="1"/>
  <c r="K19" i="1"/>
  <c r="Q48" i="2" l="1"/>
  <c r="Q49" i="2"/>
  <c r="N48" i="2"/>
  <c r="L49" i="1"/>
  <c r="L48" i="1"/>
  <c r="N32" i="1"/>
  <c r="L37" i="1" s="1"/>
  <c r="R46" i="1" s="1"/>
  <c r="O46" i="1"/>
  <c r="O47" i="1"/>
  <c r="R47" i="1"/>
</calcChain>
</file>

<file path=xl/sharedStrings.xml><?xml version="1.0" encoding="utf-8"?>
<sst xmlns="http://schemas.openxmlformats.org/spreadsheetml/2006/main" count="156" uniqueCount="90">
  <si>
    <t>Date</t>
  </si>
  <si>
    <t>Open</t>
  </si>
  <si>
    <t>High</t>
  </si>
  <si>
    <t>Low</t>
  </si>
  <si>
    <t>Close</t>
  </si>
  <si>
    <t>Max return</t>
  </si>
  <si>
    <t>Min return</t>
  </si>
  <si>
    <t>BIN</t>
  </si>
  <si>
    <t>Percentage return</t>
  </si>
  <si>
    <t>Frequency</t>
  </si>
  <si>
    <t>Row Labels</t>
  </si>
  <si>
    <t>Grand Total</t>
  </si>
  <si>
    <t>Sum of Frequency</t>
  </si>
  <si>
    <t>-7--6</t>
  </si>
  <si>
    <t>-5--4</t>
  </si>
  <si>
    <t>-3--2</t>
  </si>
  <si>
    <t>-1-0</t>
  </si>
  <si>
    <t>1-2</t>
  </si>
  <si>
    <t>3-4</t>
  </si>
  <si>
    <t>5-6</t>
  </si>
  <si>
    <t>7-8</t>
  </si>
  <si>
    <t>9-11</t>
  </si>
  <si>
    <t>Mid</t>
  </si>
  <si>
    <t>U</t>
  </si>
  <si>
    <t>FU</t>
  </si>
  <si>
    <t>MEAN</t>
  </si>
  <si>
    <t>SUM</t>
  </si>
  <si>
    <t>CF</t>
  </si>
  <si>
    <t>MEDIAN</t>
  </si>
  <si>
    <t>QUARTILES</t>
  </si>
  <si>
    <t>Q1</t>
  </si>
  <si>
    <t>Q2</t>
  </si>
  <si>
    <t>Q3</t>
  </si>
  <si>
    <t>S1</t>
  </si>
  <si>
    <t>S2</t>
  </si>
  <si>
    <t>R1</t>
  </si>
  <si>
    <t>R2</t>
  </si>
  <si>
    <t>STANDARD DEVIATION</t>
  </si>
  <si>
    <t>Skewness</t>
  </si>
  <si>
    <t>PERCENTAGE RETURN</t>
  </si>
  <si>
    <t>Max Return</t>
  </si>
  <si>
    <t>Min Return</t>
  </si>
  <si>
    <t>-10--9</t>
  </si>
  <si>
    <t>-8--7</t>
  </si>
  <si>
    <t>-6--5</t>
  </si>
  <si>
    <t>-4--3</t>
  </si>
  <si>
    <t>-2--1</t>
  </si>
  <si>
    <t>0-1</t>
  </si>
  <si>
    <t>2-3</t>
  </si>
  <si>
    <t>4-5</t>
  </si>
  <si>
    <t>6-7</t>
  </si>
  <si>
    <t>8-10</t>
  </si>
  <si>
    <t>MID</t>
  </si>
  <si>
    <t>Mean</t>
  </si>
  <si>
    <t>Median</t>
  </si>
  <si>
    <t>cf</t>
  </si>
  <si>
    <t>ANALYSIS</t>
  </si>
  <si>
    <t>After Calculating Various aspects of Both The shares in there repective sheets we can now compare the datas</t>
  </si>
  <si>
    <t>TCS</t>
  </si>
  <si>
    <t>INFOSYS</t>
  </si>
  <si>
    <t>PART1</t>
  </si>
  <si>
    <t>FROM JULY 2020 TO AUG 2021 (TIME PERIOD FOR COVID IMPACT)</t>
  </si>
  <si>
    <t>AS WE CAN SEE THAT THE MEAN OF BOTH THE STOCKS  HAVE MEAN NEARLY THE SAME BUT THE MEDIAN OF THE INFOSYS SHARE IS HIGGHER THAN THAT OF THE ITCS</t>
  </si>
  <si>
    <t>THIS SHOWS US THAT INFOSYS SHARE GIVES BETTER RETURN OVER THE PERIOD OF TIME , HAVING SHARE GIVING MOSTLY POSITIVE RETURN</t>
  </si>
  <si>
    <t>PART2</t>
  </si>
  <si>
    <t>INFER-</t>
  </si>
  <si>
    <t>IQR</t>
  </si>
  <si>
    <t>UPPER LIMIT</t>
  </si>
  <si>
    <t>LOWER LIMIT</t>
  </si>
  <si>
    <t>UPPER EXCESS</t>
  </si>
  <si>
    <t>LOWER EXCESS</t>
  </si>
  <si>
    <t>THE DISTRIBUTION OF QUARTILES ARE NEARLY SAME FOR BOTH THE STOCKS . AND IN THERE UPPER AND LOWER EXCESS TCS EXTREMES ARE BIT HIGHER THEN INFOSYS, BUT THEY ARE VERY CLOSE</t>
  </si>
  <si>
    <t>BOTH HAVE NEARY SAME RESULT IN THIS FIELD</t>
  </si>
  <si>
    <t>PART3</t>
  </si>
  <si>
    <t>STANDARD DEVIATIONS</t>
  </si>
  <si>
    <t>STD</t>
  </si>
  <si>
    <t>AFTER SEEING THE STANDARD DEVIATION AND THE SUPPORT AND RESISTANCE BOTH AGAIN SHOW VERY CLOSE DATA BUT INFOSYS HAS MORE DATA IN THE HIGHER RETURN RANGE</t>
  </si>
  <si>
    <t>THIS SHOWS THAT OUPUT OF STOCKS IS BETTER FOR INFOSYS OVER THE PERIOD OF COVID</t>
  </si>
  <si>
    <t>PART4</t>
  </si>
  <si>
    <t>SKEWNESS</t>
  </si>
  <si>
    <t xml:space="preserve">HERE A CLEAR TREND IS VISIBLE , AS INFOSYS SHARE HAS NEGATIVE SKEWNESS IT SHOWS THAT THEY BETTER OUTPUT AS MOST OF THERE DATA IS GREATER THEN MEAN , WHILE IT IS </t>
  </si>
  <si>
    <t>OPPOSITE FOR TCS.</t>
  </si>
  <si>
    <t>HERE IN THE GRAPHS ALSO WE CAN SEE THE -VE SKEWNESS FOR INFOSYS WHILE POSITIVE FOR TCS.</t>
  </si>
  <si>
    <t>FINAL INFER</t>
  </si>
  <si>
    <t>I THINK THAT INFOSYS HAS PERFORMED BETTER THAN TCS IN THE COVID PERIOD AS IT IS CLEARLY VISIBLE THROUGH THE FOUR POINTS MENSION ABOVE . INFOSYS HAS GIVEN</t>
  </si>
  <si>
    <t>BETTER RETURN TO ITS SHARE HOLDER OVER THE PERIOD OF COVID SHOWING THERE BETTER MANAGEMENT OF THE COVID PANDEMIC AND BETTER PROFIT IN LAST ONE YEAR</t>
  </si>
  <si>
    <t>NAME</t>
  </si>
  <si>
    <t>HARSH RAJ</t>
  </si>
  <si>
    <t>ROLL</t>
  </si>
  <si>
    <t>J011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</si>
</sst>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[TCS vs INFOSYS STOCK ANALYSIS.xlsx]TCS 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'TCS '!$K$22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'TCS '!$J$23:$J$32</c:f>
              <c:strCache>
                <c:ptCount val="9"/>
                <c:pt idx="0">
                  <c:v>-7--6</c:v>
                </c:pt>
                <c:pt idx="1">
                  <c:v>-5--4</c:v>
                </c:pt>
                <c:pt idx="2">
                  <c:v>-3--2</c:v>
                </c:pt>
                <c:pt idx="3">
                  <c:v>-1-0</c:v>
                </c:pt>
                <c:pt idx="4">
                  <c:v>1-2</c:v>
                </c:pt>
                <c:pt idx="5">
                  <c:v>3-4</c:v>
                </c:pt>
                <c:pt idx="6">
                  <c:v>5-6</c:v>
                </c:pt>
                <c:pt idx="7">
                  <c:v>7-8</c:v>
                </c:pt>
                <c:pt idx="8">
                  <c:v>9-11</c:v>
                </c:pt>
              </c:strCache>
            </c:strRef>
          </c:cat>
          <c:val>
            <c:numRef>
              <c:f>'TCS '!$K$23:$K$32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3-034A-90D0-F2424ABEF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0688671"/>
        <c:axId val="292512079"/>
      </c:barChart>
      <c:catAx>
        <c:axId val="32068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12079"/>
        <c:crosses val="autoZero"/>
        <c:auto val="1"/>
        <c:lblAlgn val="ctr"/>
        <c:lblOffset val="100"/>
        <c:noMultiLvlLbl val="0"/>
      </c:catAx>
      <c:valAx>
        <c:axId val="2925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8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[TCS vs INFOSYS STOCK ANALYSIS.xlsx]Infosys!PivotTable10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Infosys!$J$26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Infosys!$I$27:$I$37</c:f>
              <c:strCache>
                <c:ptCount val="10"/>
                <c:pt idx="0">
                  <c:v>-10--9</c:v>
                </c:pt>
                <c:pt idx="1">
                  <c:v>-8--7</c:v>
                </c:pt>
                <c:pt idx="2">
                  <c:v>-6--5</c:v>
                </c:pt>
                <c:pt idx="3">
                  <c:v>-4--3</c:v>
                </c:pt>
                <c:pt idx="4">
                  <c:v>-2--1</c:v>
                </c:pt>
                <c:pt idx="5">
                  <c:v>0-1</c:v>
                </c:pt>
                <c:pt idx="6">
                  <c:v>2-3</c:v>
                </c:pt>
                <c:pt idx="7">
                  <c:v>4-5</c:v>
                </c:pt>
                <c:pt idx="8">
                  <c:v>6-7</c:v>
                </c:pt>
                <c:pt idx="9">
                  <c:v>8-10</c:v>
                </c:pt>
              </c:strCache>
            </c:strRef>
          </c:cat>
          <c:val>
            <c:numRef>
              <c:f>Infosys!$J$27:$J$37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14</c:v>
                </c:pt>
                <c:pt idx="6">
                  <c:v>11</c:v>
                </c:pt>
                <c:pt idx="7">
                  <c:v>12</c:v>
                </c:pt>
                <c:pt idx="8">
                  <c:v>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5-7E43-9102-071290C98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98517695"/>
        <c:axId val="377809343"/>
      </c:barChart>
      <c:catAx>
        <c:axId val="29851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9343"/>
        <c:crosses val="autoZero"/>
        <c:auto val="1"/>
        <c:lblAlgn val="ctr"/>
        <c:lblOffset val="100"/>
        <c:noMultiLvlLbl val="0"/>
      </c:catAx>
      <c:valAx>
        <c:axId val="37780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1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[TCS vs INFOSYS STOCK ANALYSIS.xlsx]Infosys!PivotTable10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Infosys!$J$26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Infosys!$I$27:$I$37</c:f>
              <c:strCache>
                <c:ptCount val="10"/>
                <c:pt idx="0">
                  <c:v>-10--9</c:v>
                </c:pt>
                <c:pt idx="1">
                  <c:v>-8--7</c:v>
                </c:pt>
                <c:pt idx="2">
                  <c:v>-6--5</c:v>
                </c:pt>
                <c:pt idx="3">
                  <c:v>-4--3</c:v>
                </c:pt>
                <c:pt idx="4">
                  <c:v>-2--1</c:v>
                </c:pt>
                <c:pt idx="5">
                  <c:v>0-1</c:v>
                </c:pt>
                <c:pt idx="6">
                  <c:v>2-3</c:v>
                </c:pt>
                <c:pt idx="7">
                  <c:v>4-5</c:v>
                </c:pt>
                <c:pt idx="8">
                  <c:v>6-7</c:v>
                </c:pt>
                <c:pt idx="9">
                  <c:v>8-10</c:v>
                </c:pt>
              </c:strCache>
            </c:strRef>
          </c:cat>
          <c:val>
            <c:numRef>
              <c:f>Infosys!$J$27:$J$37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14</c:v>
                </c:pt>
                <c:pt idx="6">
                  <c:v>11</c:v>
                </c:pt>
                <c:pt idx="7">
                  <c:v>12</c:v>
                </c:pt>
                <c:pt idx="8">
                  <c:v>9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B-344B-9712-B6D6693F8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98517695"/>
        <c:axId val="377809343"/>
      </c:barChart>
      <c:catAx>
        <c:axId val="29851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09343"/>
        <c:crosses val="autoZero"/>
        <c:auto val="1"/>
        <c:lblAlgn val="ctr"/>
        <c:lblOffset val="100"/>
        <c:noMultiLvlLbl val="0"/>
      </c:catAx>
      <c:valAx>
        <c:axId val="37780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51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[TCS vs INFOSYS STOCK ANALYSIS.xlsx]TCS !PivotTable9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'TCS '!$K$22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'TCS '!$J$23:$J$32</c:f>
              <c:strCache>
                <c:ptCount val="9"/>
                <c:pt idx="0">
                  <c:v>-7--6</c:v>
                </c:pt>
                <c:pt idx="1">
                  <c:v>-5--4</c:v>
                </c:pt>
                <c:pt idx="2">
                  <c:v>-3--2</c:v>
                </c:pt>
                <c:pt idx="3">
                  <c:v>-1-0</c:v>
                </c:pt>
                <c:pt idx="4">
                  <c:v>1-2</c:v>
                </c:pt>
                <c:pt idx="5">
                  <c:v>3-4</c:v>
                </c:pt>
                <c:pt idx="6">
                  <c:v>5-6</c:v>
                </c:pt>
                <c:pt idx="7">
                  <c:v>7-8</c:v>
                </c:pt>
                <c:pt idx="8">
                  <c:v>9-11</c:v>
                </c:pt>
              </c:strCache>
            </c:strRef>
          </c:cat>
          <c:val>
            <c:numRef>
              <c:f>'TCS '!$K$23:$K$32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1-FC40-9EA8-0C5C64F08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0688671"/>
        <c:axId val="292512079"/>
      </c:barChart>
      <c:catAx>
        <c:axId val="32068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512079"/>
        <c:crosses val="autoZero"/>
        <c:auto val="1"/>
        <c:lblAlgn val="ctr"/>
        <c:lblOffset val="100"/>
        <c:noMultiLvlLbl val="0"/>
      </c:catAx>
      <c:valAx>
        <c:axId val="29251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8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127000</xdr:colOff>
      <xdr:row>6</xdr:row>
      <xdr:rowOff>50800</xdr:rowOff>
    </xdr:from>
    <xdr:to>
      <xdr:col>16</xdr:col>
      <xdr:colOff>279400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C148A-6EA3-A44A-A5CC-A3BF384B3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5</xdr:row>
      <xdr:rowOff>165100</xdr:rowOff>
    </xdr:from>
    <xdr:to>
      <xdr:col>16</xdr:col>
      <xdr:colOff>787400</xdr:colOff>
      <xdr:row>21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90D02-3A83-6146-A805-C1B28375E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52</xdr:row>
      <xdr:rowOff>0</xdr:rowOff>
    </xdr:from>
    <xdr:to>
      <xdr:col>7</xdr:col>
      <xdr:colOff>774700</xdr:colOff>
      <xdr:row>67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624C81-9CD9-6348-BC8C-B746D711F4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520700</xdr:colOff>
      <xdr:row>52</xdr:row>
      <xdr:rowOff>0</xdr:rowOff>
    </xdr:from>
    <xdr:to>
      <xdr:col>15</xdr:col>
      <xdr:colOff>152400</xdr:colOff>
      <xdr:row>66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EE5B49-657B-4F47-B661-A9C08DCDA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27.489720717589" createdVersion="7" refreshedVersion="7" minRefreshableVersion="3" recordCount="10" xr:uid="{F3793936-17A0-944C-A8E0-78E256DAB6F6}">
  <cacheSource type="worksheet">
    <worksheetSource ref="J9:K19" sheet="TCS "/>
  </cacheSource>
  <cacheFields count="2">
    <cacheField name="BIN" numFmtId="0">
      <sharedItems containsSemiMixedTypes="0" containsString="0" containsNumber="1" containsInteger="1" minValue="-7" maxValue="11" count="10">
        <n v="-7"/>
        <n v="-5"/>
        <n v="-3"/>
        <n v="-1"/>
        <n v="1"/>
        <n v="3"/>
        <n v="5"/>
        <n v="7"/>
        <n v="9"/>
        <n v="11"/>
      </sharedItems>
      <fieldGroup base="0">
        <rangePr startNum="-7" endNum="11" groupInterval="2"/>
        <groupItems count="11">
          <s v="&lt;-7"/>
          <s v="-7--6"/>
          <s v="-5--4"/>
          <s v="-3--2"/>
          <s v="-1-0"/>
          <s v="1-2"/>
          <s v="3-4"/>
          <s v="5-6"/>
          <s v="7-8"/>
          <s v="9-11"/>
          <s v="&gt;11"/>
        </groupItems>
      </fieldGroup>
    </cacheField>
    <cacheField name="Frequency" numFmtId="0">
      <sharedItems containsSemiMixedTypes="0" containsString="0" containsNumber="1" containsInteger="1" minValue="0" maxValue="15" count="7">
        <n v="0"/>
        <n v="2"/>
        <n v="4"/>
        <n v="11"/>
        <n v="15"/>
        <n v="1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27.509890740737" createdVersion="7" refreshedVersion="7" minRefreshableVersion="3" recordCount="11" xr:uid="{86EBB84D-6765-0D4B-BE40-4CB75DEA375D}">
  <cacheSource type="worksheet">
    <worksheetSource ref="J12:K23" sheet="Infosys"/>
  </cacheSource>
  <cacheFields count="2">
    <cacheField name="BIN" numFmtId="0">
      <sharedItems containsSemiMixedTypes="0" containsString="0" containsNumber="1" containsInteger="1" minValue="-10" maxValue="10" count="11">
        <n v="-10"/>
        <n v="-8"/>
        <n v="-6"/>
        <n v="-4"/>
        <n v="-2"/>
        <n v="0"/>
        <n v="2"/>
        <n v="4"/>
        <n v="6"/>
        <n v="8"/>
        <n v="10"/>
      </sharedItems>
      <fieldGroup base="0">
        <rangePr startNum="-10" endNum="10" groupInterval="2"/>
        <groupItems count="12">
          <s v="&lt;-10"/>
          <s v="-10--9"/>
          <s v="-8--7"/>
          <s v="-6--5"/>
          <s v="-4--3"/>
          <s v="-2--1"/>
          <s v="0-1"/>
          <s v="2-3"/>
          <s v="4-5"/>
          <s v="6-7"/>
          <s v="8-10"/>
          <s v="&gt;10"/>
        </groupItems>
      </fieldGroup>
    </cacheField>
    <cacheField name="Frequency" numFmtId="0">
      <sharedItems containsSemiMixedTypes="0" containsString="0" containsNumber="1" containsInteger="1" minValue="0" maxValue="14" count="7">
        <n v="1"/>
        <n v="0"/>
        <n v="3"/>
        <n v="14"/>
        <n v="11"/>
        <n v="12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</r>
  <r>
    <x v="1"/>
    <x v="1"/>
  </r>
  <r>
    <x v="2"/>
    <x v="2"/>
  </r>
  <r>
    <x v="3"/>
    <x v="3"/>
  </r>
  <r>
    <x v="4"/>
    <x v="4"/>
  </r>
  <r>
    <x v="5"/>
    <x v="3"/>
  </r>
  <r>
    <x v="6"/>
    <x v="5"/>
  </r>
  <r>
    <x v="7"/>
    <x v="1"/>
  </r>
  <r>
    <x v="8"/>
    <x v="1"/>
  </r>
  <r>
    <x v="9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</r>
  <r>
    <x v="1"/>
    <x v="1"/>
  </r>
  <r>
    <x v="2"/>
    <x v="0"/>
  </r>
  <r>
    <x v="3"/>
    <x v="0"/>
  </r>
  <r>
    <x v="4"/>
    <x v="2"/>
  </r>
  <r>
    <x v="5"/>
    <x v="3"/>
  </r>
  <r>
    <x v="6"/>
    <x v="4"/>
  </r>
  <r>
    <x v="7"/>
    <x v="5"/>
  </r>
  <r>
    <x v="8"/>
    <x v="6"/>
  </r>
  <r>
    <x v="9"/>
    <x v="1"/>
  </r>
  <r>
    <x v="1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4D8A5-9C01-C549-94EA-FCE77DFC63D2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J22:K32" firstHeaderRow="1" firstDataRow="1" firstDataCol="1"/>
  <pivotFields count="2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8">
        <item x="0"/>
        <item x="6"/>
        <item x="1"/>
        <item x="2"/>
        <item x="3"/>
        <item x="5"/>
        <item x="4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Frequency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DD9B2-B65A-E24C-88C8-97BA208545E0}" name="PivotTable1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I26:J37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8">
        <item x="1"/>
        <item x="0"/>
        <item x="2"/>
        <item x="6"/>
        <item x="4"/>
        <item x="5"/>
        <item x="3"/>
        <item t="default"/>
      </items>
    </pivotField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Frequency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BC74-CAFE-9C42-B195-9BCB4BF0F571}">
  <dimension ref="A1:R62"/>
  <sheetViews>
    <sheetView topLeftCell="F40" workbookViewId="0">
      <selection activeCell="R46" sqref="R46"/>
    </sheetView>
  </sheetViews>
  <sheetFormatPr baseColWidth="10" defaultRowHeight="16" x14ac:dyDescent="0.2"/>
  <cols>
    <col min="6" max="6" width="16.33203125" customWidth="1"/>
    <col min="10" max="10" width="13" bestFit="1" customWidth="1"/>
    <col min="11" max="11" width="1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11" x14ac:dyDescent="0.2">
      <c r="A2" s="1">
        <v>44011</v>
      </c>
      <c r="B2">
        <v>2079.6999510000001</v>
      </c>
      <c r="C2">
        <v>2205</v>
      </c>
      <c r="D2">
        <v>2079.5</v>
      </c>
      <c r="E2">
        <v>2199.6499020000001</v>
      </c>
    </row>
    <row r="3" spans="1:11" x14ac:dyDescent="0.2">
      <c r="A3" s="1">
        <v>44018</v>
      </c>
      <c r="B3">
        <v>2205</v>
      </c>
      <c r="C3">
        <v>2302.6999510000001</v>
      </c>
      <c r="D3">
        <v>2176</v>
      </c>
      <c r="E3">
        <v>2222.3500979999999</v>
      </c>
      <c r="F3">
        <f t="shared" ref="F3:F34" si="0">(B3-B2)/B2*100</f>
        <v>6.0249099366353711</v>
      </c>
    </row>
    <row r="4" spans="1:11" x14ac:dyDescent="0.2">
      <c r="A4" s="1">
        <v>44025</v>
      </c>
      <c r="B4">
        <v>2220</v>
      </c>
      <c r="C4">
        <v>2333</v>
      </c>
      <c r="D4">
        <v>2165</v>
      </c>
      <c r="E4">
        <v>2200.75</v>
      </c>
      <c r="F4">
        <f t="shared" si="0"/>
        <v>0.68027210884353739</v>
      </c>
      <c r="G4" t="s">
        <v>5</v>
      </c>
      <c r="H4">
        <f>MAX(F:F)</f>
        <v>9.4915254237288131</v>
      </c>
    </row>
    <row r="5" spans="1:11" x14ac:dyDescent="0.2">
      <c r="A5" s="1">
        <v>44032</v>
      </c>
      <c r="B5">
        <v>2201</v>
      </c>
      <c r="C5">
        <v>2238.6499020000001</v>
      </c>
      <c r="D5">
        <v>2125.1000979999999</v>
      </c>
      <c r="E5">
        <v>2157.3999020000001</v>
      </c>
      <c r="F5">
        <f t="shared" si="0"/>
        <v>-0.85585585585585577</v>
      </c>
    </row>
    <row r="6" spans="1:11" x14ac:dyDescent="0.2">
      <c r="A6" s="1">
        <v>44039</v>
      </c>
      <c r="B6">
        <v>2165</v>
      </c>
      <c r="C6">
        <v>2358</v>
      </c>
      <c r="D6">
        <v>2163.5</v>
      </c>
      <c r="E6">
        <v>2281.3999020000001</v>
      </c>
      <c r="F6">
        <f t="shared" si="0"/>
        <v>-1.635620172648796</v>
      </c>
    </row>
    <row r="7" spans="1:11" x14ac:dyDescent="0.2">
      <c r="A7" s="1">
        <v>44046</v>
      </c>
      <c r="B7">
        <v>2290.4499510000001</v>
      </c>
      <c r="C7">
        <v>2328</v>
      </c>
      <c r="D7">
        <v>2225.0500489999999</v>
      </c>
      <c r="E7">
        <v>2295.3500979999999</v>
      </c>
      <c r="F7">
        <f t="shared" si="0"/>
        <v>5.7944550115473472</v>
      </c>
    </row>
    <row r="8" spans="1:11" x14ac:dyDescent="0.2">
      <c r="A8" s="1">
        <v>44053</v>
      </c>
      <c r="B8">
        <v>2318</v>
      </c>
      <c r="C8">
        <v>2325</v>
      </c>
      <c r="D8">
        <v>2233.1000979999999</v>
      </c>
      <c r="E8">
        <v>2242.1499020000001</v>
      </c>
      <c r="F8">
        <f t="shared" si="0"/>
        <v>1.2028225715201382</v>
      </c>
      <c r="G8" t="s">
        <v>6</v>
      </c>
      <c r="H8">
        <f>MIN(F:F)</f>
        <v>-6.3146905844512142</v>
      </c>
    </row>
    <row r="9" spans="1:11" x14ac:dyDescent="0.2">
      <c r="A9" s="1">
        <v>44060</v>
      </c>
      <c r="B9">
        <v>2263</v>
      </c>
      <c r="C9">
        <v>2289</v>
      </c>
      <c r="D9">
        <v>2238.25</v>
      </c>
      <c r="E9">
        <v>2248.6000979999999</v>
      </c>
      <c r="F9">
        <f t="shared" si="0"/>
        <v>-2.3727351164797241</v>
      </c>
      <c r="J9" t="s">
        <v>7</v>
      </c>
      <c r="K9" t="s">
        <v>9</v>
      </c>
    </row>
    <row r="10" spans="1:11" x14ac:dyDescent="0.2">
      <c r="A10" s="1">
        <v>44067</v>
      </c>
      <c r="B10">
        <v>2250.6000979999999</v>
      </c>
      <c r="C10">
        <v>2287.3500979999999</v>
      </c>
      <c r="D10">
        <v>2216.4499510000001</v>
      </c>
      <c r="E10">
        <v>2238.5500489999999</v>
      </c>
      <c r="F10">
        <f t="shared" si="0"/>
        <v>-0.54794087494476851</v>
      </c>
      <c r="J10">
        <v>-7</v>
      </c>
      <c r="K10">
        <f t="array" ref="K10:K19">FREQUENCY(F3:F62,J10:J19)</f>
        <v>0</v>
      </c>
    </row>
    <row r="11" spans="1:11" x14ac:dyDescent="0.2">
      <c r="A11" s="1">
        <v>44074</v>
      </c>
      <c r="B11">
        <v>2240</v>
      </c>
      <c r="C11">
        <v>2324.25</v>
      </c>
      <c r="D11">
        <v>2228</v>
      </c>
      <c r="E11">
        <v>2288.8000489999999</v>
      </c>
      <c r="F11">
        <f t="shared" si="0"/>
        <v>-0.47098984885940809</v>
      </c>
      <c r="J11">
        <v>-5</v>
      </c>
      <c r="K11">
        <v>2</v>
      </c>
    </row>
    <row r="12" spans="1:11" x14ac:dyDescent="0.2">
      <c r="A12" s="1">
        <v>44081</v>
      </c>
      <c r="B12">
        <v>2289</v>
      </c>
      <c r="C12">
        <v>2390.4499510000001</v>
      </c>
      <c r="D12">
        <v>2283.3500979999999</v>
      </c>
      <c r="E12">
        <v>2374.1000979999999</v>
      </c>
      <c r="F12">
        <f t="shared" si="0"/>
        <v>2.1875</v>
      </c>
      <c r="J12">
        <v>-3</v>
      </c>
      <c r="K12">
        <v>4</v>
      </c>
    </row>
    <row r="13" spans="1:11" x14ac:dyDescent="0.2">
      <c r="A13" s="1">
        <v>44088</v>
      </c>
      <c r="B13">
        <v>2384.1000979999999</v>
      </c>
      <c r="C13">
        <v>2538</v>
      </c>
      <c r="D13">
        <v>2381.8500979999999</v>
      </c>
      <c r="E13">
        <v>2449.8999020000001</v>
      </c>
      <c r="F13">
        <f t="shared" si="0"/>
        <v>4.1546569681083394</v>
      </c>
      <c r="J13">
        <v>-1</v>
      </c>
      <c r="K13">
        <v>11</v>
      </c>
    </row>
    <row r="14" spans="1:11" x14ac:dyDescent="0.2">
      <c r="A14" s="1">
        <v>44095</v>
      </c>
      <c r="B14">
        <v>2465</v>
      </c>
      <c r="C14">
        <v>2555</v>
      </c>
      <c r="D14">
        <v>2302.6000979999999</v>
      </c>
      <c r="E14">
        <v>2422.3000489999999</v>
      </c>
      <c r="F14">
        <f t="shared" si="0"/>
        <v>3.3933097887905923</v>
      </c>
      <c r="J14">
        <v>1</v>
      </c>
      <c r="K14">
        <v>15</v>
      </c>
    </row>
    <row r="15" spans="1:11" x14ac:dyDescent="0.2">
      <c r="A15" s="1">
        <v>44102</v>
      </c>
      <c r="B15">
        <v>2440</v>
      </c>
      <c r="C15">
        <v>2540</v>
      </c>
      <c r="D15">
        <v>2366</v>
      </c>
      <c r="E15">
        <v>2523.4499510000001</v>
      </c>
      <c r="F15">
        <f t="shared" si="0"/>
        <v>-1.0141987829614605</v>
      </c>
      <c r="J15">
        <v>3</v>
      </c>
      <c r="K15">
        <v>11</v>
      </c>
    </row>
    <row r="16" spans="1:11" x14ac:dyDescent="0.2">
      <c r="A16" s="1">
        <v>44109</v>
      </c>
      <c r="B16">
        <v>2620</v>
      </c>
      <c r="C16">
        <v>2885</v>
      </c>
      <c r="D16">
        <v>2603.0500489999999</v>
      </c>
      <c r="E16">
        <v>2812.9499510000001</v>
      </c>
      <c r="F16">
        <f t="shared" si="0"/>
        <v>7.3770491803278686</v>
      </c>
      <c r="J16">
        <v>5</v>
      </c>
      <c r="K16">
        <v>12</v>
      </c>
    </row>
    <row r="17" spans="1:15" x14ac:dyDescent="0.2">
      <c r="A17" s="1">
        <v>44116</v>
      </c>
      <c r="B17">
        <v>2815.5</v>
      </c>
      <c r="C17">
        <v>2854.8999020000001</v>
      </c>
      <c r="D17">
        <v>2727</v>
      </c>
      <c r="E17">
        <v>2763.3000489999999</v>
      </c>
      <c r="F17">
        <f t="shared" si="0"/>
        <v>7.4618320610687014</v>
      </c>
      <c r="J17">
        <v>7</v>
      </c>
      <c r="K17">
        <v>2</v>
      </c>
    </row>
    <row r="18" spans="1:15" x14ac:dyDescent="0.2">
      <c r="A18" s="1">
        <v>44123</v>
      </c>
      <c r="B18">
        <v>2774</v>
      </c>
      <c r="C18">
        <v>2774</v>
      </c>
      <c r="D18">
        <v>2638.1000979999999</v>
      </c>
      <c r="E18">
        <v>2686.8000489999999</v>
      </c>
      <c r="F18">
        <f t="shared" si="0"/>
        <v>-1.4739833066950809</v>
      </c>
      <c r="J18">
        <v>9</v>
      </c>
      <c r="K18">
        <v>2</v>
      </c>
    </row>
    <row r="19" spans="1:15" x14ac:dyDescent="0.2">
      <c r="A19" s="1">
        <v>44130</v>
      </c>
      <c r="B19">
        <v>2689.9499510000001</v>
      </c>
      <c r="C19">
        <v>2718.1499020000001</v>
      </c>
      <c r="D19">
        <v>2600.25</v>
      </c>
      <c r="E19">
        <v>2664.8500979999999</v>
      </c>
      <c r="F19">
        <f t="shared" si="0"/>
        <v>-3.0299224585436173</v>
      </c>
      <c r="J19">
        <v>10</v>
      </c>
      <c r="K19">
        <v>1</v>
      </c>
    </row>
    <row r="20" spans="1:15" x14ac:dyDescent="0.2">
      <c r="A20" s="1">
        <v>44137</v>
      </c>
      <c r="B20">
        <v>2660</v>
      </c>
      <c r="C20">
        <v>2721.8500979999999</v>
      </c>
      <c r="D20">
        <v>2600.0500489999999</v>
      </c>
      <c r="E20">
        <v>2707.4499510000001</v>
      </c>
      <c r="F20">
        <f t="shared" si="0"/>
        <v>-1.1134017935488367</v>
      </c>
    </row>
    <row r="21" spans="1:15" x14ac:dyDescent="0.2">
      <c r="A21" s="1">
        <v>44144</v>
      </c>
      <c r="B21">
        <v>2731.1000979999999</v>
      </c>
      <c r="C21">
        <v>2744</v>
      </c>
      <c r="D21">
        <v>2636</v>
      </c>
      <c r="E21">
        <v>2670.3500979999999</v>
      </c>
      <c r="F21">
        <f t="shared" si="0"/>
        <v>2.6729360150375898</v>
      </c>
    </row>
    <row r="22" spans="1:15" x14ac:dyDescent="0.2">
      <c r="A22" s="1">
        <v>44151</v>
      </c>
      <c r="B22">
        <v>2656.8500979999999</v>
      </c>
      <c r="C22">
        <v>2695</v>
      </c>
      <c r="D22">
        <v>2607.0500489999999</v>
      </c>
      <c r="E22">
        <v>2660.25</v>
      </c>
      <c r="F22">
        <f t="shared" si="0"/>
        <v>-2.7186846814722645</v>
      </c>
      <c r="J22" s="2" t="s">
        <v>10</v>
      </c>
      <c r="K22" t="s">
        <v>12</v>
      </c>
      <c r="L22" t="s">
        <v>22</v>
      </c>
      <c r="M22" t="s">
        <v>23</v>
      </c>
      <c r="N22" t="s">
        <v>24</v>
      </c>
      <c r="O22" t="s">
        <v>27</v>
      </c>
    </row>
    <row r="23" spans="1:15" x14ac:dyDescent="0.2">
      <c r="A23" s="1">
        <v>44158</v>
      </c>
      <c r="B23">
        <v>2690</v>
      </c>
      <c r="C23">
        <v>2743</v>
      </c>
      <c r="D23">
        <v>2665</v>
      </c>
      <c r="E23">
        <v>2679.6499020000001</v>
      </c>
      <c r="F23">
        <f t="shared" si="0"/>
        <v>1.2477144278841474</v>
      </c>
      <c r="J23" s="3" t="s">
        <v>13</v>
      </c>
      <c r="K23" s="4">
        <v>0</v>
      </c>
      <c r="L23">
        <f>(-7-6)/2</f>
        <v>-6.5</v>
      </c>
      <c r="M23">
        <v>-4</v>
      </c>
      <c r="N23">
        <f>M23*K10</f>
        <v>0</v>
      </c>
      <c r="O23">
        <v>0</v>
      </c>
    </row>
    <row r="24" spans="1:15" x14ac:dyDescent="0.2">
      <c r="A24" s="1">
        <v>44165</v>
      </c>
      <c r="B24">
        <v>2679.6499020000001</v>
      </c>
      <c r="C24">
        <v>2773.8999020000001</v>
      </c>
      <c r="D24">
        <v>2624.4499510000001</v>
      </c>
      <c r="E24">
        <v>2727.5500489999999</v>
      </c>
      <c r="F24">
        <f t="shared" si="0"/>
        <v>-0.3847620074349401</v>
      </c>
      <c r="J24" s="3" t="s">
        <v>14</v>
      </c>
      <c r="K24" s="4">
        <v>2</v>
      </c>
      <c r="L24">
        <v>-4.5</v>
      </c>
      <c r="M24">
        <v>-3</v>
      </c>
      <c r="N24">
        <f t="shared" ref="N24:N30" si="1">M24*K11</f>
        <v>-6</v>
      </c>
      <c r="O24">
        <v>2</v>
      </c>
    </row>
    <row r="25" spans="1:15" x14ac:dyDescent="0.2">
      <c r="A25" s="1">
        <v>44172</v>
      </c>
      <c r="B25">
        <v>2715</v>
      </c>
      <c r="C25">
        <v>2840</v>
      </c>
      <c r="D25">
        <v>2706.1499020000001</v>
      </c>
      <c r="E25">
        <v>2783.6000979999999</v>
      </c>
      <c r="F25">
        <f t="shared" si="0"/>
        <v>1.3192058400470812</v>
      </c>
      <c r="J25" s="3" t="s">
        <v>15</v>
      </c>
      <c r="K25" s="4">
        <v>4</v>
      </c>
      <c r="L25">
        <v>-2.5</v>
      </c>
      <c r="M25">
        <v>-2</v>
      </c>
      <c r="N25">
        <f t="shared" si="1"/>
        <v>-8</v>
      </c>
      <c r="O25">
        <v>6</v>
      </c>
    </row>
    <row r="26" spans="1:15" x14ac:dyDescent="0.2">
      <c r="A26" s="1">
        <v>44179</v>
      </c>
      <c r="B26">
        <v>2802</v>
      </c>
      <c r="C26">
        <v>2898</v>
      </c>
      <c r="D26">
        <v>2755</v>
      </c>
      <c r="E26">
        <v>2861</v>
      </c>
      <c r="F26">
        <f t="shared" si="0"/>
        <v>3.2044198895027622</v>
      </c>
      <c r="J26" s="3" t="s">
        <v>16</v>
      </c>
      <c r="K26" s="4">
        <v>11</v>
      </c>
      <c r="L26">
        <v>-0.5</v>
      </c>
      <c r="M26">
        <v>-1</v>
      </c>
      <c r="N26">
        <f t="shared" si="1"/>
        <v>-11</v>
      </c>
      <c r="O26">
        <v>17</v>
      </c>
    </row>
    <row r="27" spans="1:15" x14ac:dyDescent="0.2">
      <c r="A27" s="1">
        <v>44186</v>
      </c>
      <c r="B27">
        <v>2861</v>
      </c>
      <c r="C27">
        <v>2921.3500979999999</v>
      </c>
      <c r="D27">
        <v>2785</v>
      </c>
      <c r="E27">
        <v>2909.3500979999999</v>
      </c>
      <c r="F27">
        <f t="shared" si="0"/>
        <v>2.1056388294075661</v>
      </c>
      <c r="J27" s="3" t="s">
        <v>17</v>
      </c>
      <c r="K27" s="4">
        <v>15</v>
      </c>
      <c r="L27">
        <v>1.5</v>
      </c>
      <c r="M27">
        <v>0</v>
      </c>
      <c r="N27">
        <f t="shared" si="1"/>
        <v>0</v>
      </c>
      <c r="O27">
        <v>32</v>
      </c>
    </row>
    <row r="28" spans="1:15" x14ac:dyDescent="0.2">
      <c r="A28" s="1">
        <v>44193</v>
      </c>
      <c r="B28">
        <v>2910</v>
      </c>
      <c r="C28">
        <v>2952</v>
      </c>
      <c r="D28">
        <v>2845</v>
      </c>
      <c r="E28">
        <v>2928.25</v>
      </c>
      <c r="F28">
        <f t="shared" si="0"/>
        <v>1.7126878713736458</v>
      </c>
      <c r="J28" s="3" t="s">
        <v>18</v>
      </c>
      <c r="K28" s="4">
        <v>11</v>
      </c>
      <c r="L28">
        <v>3.5</v>
      </c>
      <c r="M28">
        <v>1</v>
      </c>
      <c r="N28">
        <f t="shared" si="1"/>
        <v>11</v>
      </c>
      <c r="O28">
        <v>43</v>
      </c>
    </row>
    <row r="29" spans="1:15" x14ac:dyDescent="0.2">
      <c r="A29" s="1">
        <v>44200</v>
      </c>
      <c r="B29">
        <v>2950</v>
      </c>
      <c r="C29">
        <v>3128</v>
      </c>
      <c r="D29">
        <v>2940.9499510000001</v>
      </c>
      <c r="E29">
        <v>3120.8999020000001</v>
      </c>
      <c r="F29">
        <f t="shared" si="0"/>
        <v>1.3745704467353952</v>
      </c>
      <c r="J29" s="3" t="s">
        <v>19</v>
      </c>
      <c r="K29" s="4">
        <v>12</v>
      </c>
      <c r="L29">
        <v>5.5</v>
      </c>
      <c r="M29">
        <v>2</v>
      </c>
      <c r="N29">
        <f t="shared" si="1"/>
        <v>24</v>
      </c>
      <c r="O29">
        <v>55</v>
      </c>
    </row>
    <row r="30" spans="1:15" x14ac:dyDescent="0.2">
      <c r="A30" s="1">
        <v>44207</v>
      </c>
      <c r="B30">
        <v>3230</v>
      </c>
      <c r="C30">
        <v>3274</v>
      </c>
      <c r="D30">
        <v>3120.3999020000001</v>
      </c>
      <c r="E30">
        <v>3233.3500979999999</v>
      </c>
      <c r="F30">
        <f t="shared" si="0"/>
        <v>9.4915254237288131</v>
      </c>
      <c r="J30" s="3" t="s">
        <v>20</v>
      </c>
      <c r="K30" s="4">
        <v>2</v>
      </c>
      <c r="L30">
        <v>7.5</v>
      </c>
      <c r="M30">
        <v>3</v>
      </c>
      <c r="N30">
        <f t="shared" si="1"/>
        <v>6</v>
      </c>
      <c r="O30">
        <v>57</v>
      </c>
    </row>
    <row r="31" spans="1:15" x14ac:dyDescent="0.2">
      <c r="A31" s="1">
        <v>44214</v>
      </c>
      <c r="B31">
        <v>3250</v>
      </c>
      <c r="C31">
        <v>3327.9499510000001</v>
      </c>
      <c r="D31">
        <v>3187.3999020000001</v>
      </c>
      <c r="E31">
        <v>3303.1000979999999</v>
      </c>
      <c r="F31">
        <f t="shared" si="0"/>
        <v>0.61919504643962853</v>
      </c>
      <c r="J31" s="3" t="s">
        <v>21</v>
      </c>
      <c r="K31" s="4">
        <v>3</v>
      </c>
      <c r="L31">
        <v>10.5</v>
      </c>
      <c r="M31">
        <v>4</v>
      </c>
      <c r="N31">
        <v>12</v>
      </c>
      <c r="O31">
        <v>60</v>
      </c>
    </row>
    <row r="32" spans="1:15" x14ac:dyDescent="0.2">
      <c r="A32" s="1">
        <v>44221</v>
      </c>
      <c r="B32">
        <v>3308.9499510000001</v>
      </c>
      <c r="C32">
        <v>3339.8000489999999</v>
      </c>
      <c r="D32">
        <v>3100</v>
      </c>
      <c r="E32">
        <v>3111.3500979999999</v>
      </c>
      <c r="F32">
        <f t="shared" si="0"/>
        <v>1.813844646153848</v>
      </c>
      <c r="J32" s="3" t="s">
        <v>11</v>
      </c>
      <c r="K32" s="4">
        <v>60</v>
      </c>
      <c r="M32" t="s">
        <v>26</v>
      </c>
      <c r="N32">
        <f>SUM(N23:N31)</f>
        <v>28</v>
      </c>
    </row>
    <row r="33" spans="1:18" x14ac:dyDescent="0.2">
      <c r="A33" s="1">
        <v>44228</v>
      </c>
      <c r="B33">
        <v>3100</v>
      </c>
      <c r="C33">
        <v>3237.8500979999999</v>
      </c>
      <c r="D33">
        <v>3044.1000979999999</v>
      </c>
      <c r="E33">
        <v>3157.9499510000001</v>
      </c>
      <c r="F33">
        <f t="shared" si="0"/>
        <v>-6.3146905844512142</v>
      </c>
    </row>
    <row r="34" spans="1:18" x14ac:dyDescent="0.2">
      <c r="A34" s="1">
        <v>44235</v>
      </c>
      <c r="B34">
        <v>3189.5</v>
      </c>
      <c r="C34">
        <v>3245.8000489999999</v>
      </c>
      <c r="D34">
        <v>3155.1499020000001</v>
      </c>
      <c r="E34">
        <v>3190.8000489999999</v>
      </c>
      <c r="F34">
        <f t="shared" si="0"/>
        <v>2.887096774193548</v>
      </c>
    </row>
    <row r="35" spans="1:18" x14ac:dyDescent="0.2">
      <c r="A35" s="1">
        <v>44242</v>
      </c>
      <c r="B35">
        <v>3209</v>
      </c>
      <c r="C35">
        <v>3209</v>
      </c>
      <c r="D35">
        <v>3016.1499020000001</v>
      </c>
      <c r="E35">
        <v>3071.8500979999999</v>
      </c>
      <c r="F35">
        <f t="shared" ref="F35:F62" si="2">(B35-B34)/B34*100</f>
        <v>0.61138109421539422</v>
      </c>
    </row>
    <row r="36" spans="1:18" x14ac:dyDescent="0.2">
      <c r="A36" s="1">
        <v>44249</v>
      </c>
      <c r="B36">
        <v>3096</v>
      </c>
      <c r="C36">
        <v>3096</v>
      </c>
      <c r="D36">
        <v>2880</v>
      </c>
      <c r="E36">
        <v>2894.3000489999999</v>
      </c>
      <c r="F36">
        <f t="shared" si="2"/>
        <v>-3.5213462137737612</v>
      </c>
    </row>
    <row r="37" spans="1:18" x14ac:dyDescent="0.2">
      <c r="A37" s="1">
        <v>44256</v>
      </c>
      <c r="B37">
        <v>2926</v>
      </c>
      <c r="C37">
        <v>3081.4499510000001</v>
      </c>
      <c r="D37">
        <v>2901.8000489999999</v>
      </c>
      <c r="E37">
        <v>3008.0500489999999</v>
      </c>
      <c r="F37">
        <f t="shared" si="2"/>
        <v>-5.4909560723514206</v>
      </c>
      <c r="K37" t="s">
        <v>25</v>
      </c>
      <c r="L37">
        <f>L27+(N32/60)*2</f>
        <v>2.4333333333333336</v>
      </c>
    </row>
    <row r="38" spans="1:18" x14ac:dyDescent="0.2">
      <c r="A38" s="1">
        <v>44263</v>
      </c>
      <c r="B38">
        <v>3016</v>
      </c>
      <c r="C38">
        <v>3117</v>
      </c>
      <c r="D38">
        <v>2992.1000979999999</v>
      </c>
      <c r="E38">
        <v>3057.9499510000001</v>
      </c>
      <c r="F38">
        <f t="shared" si="2"/>
        <v>3.0758714969241283</v>
      </c>
    </row>
    <row r="39" spans="1:18" x14ac:dyDescent="0.2">
      <c r="A39" s="1">
        <v>44270</v>
      </c>
      <c r="B39">
        <v>3041</v>
      </c>
      <c r="C39">
        <v>3155</v>
      </c>
      <c r="D39">
        <v>2987.0500489999999</v>
      </c>
      <c r="E39">
        <v>3050.1999510000001</v>
      </c>
      <c r="F39">
        <f t="shared" si="2"/>
        <v>0.82891246684350139</v>
      </c>
    </row>
    <row r="40" spans="1:18" x14ac:dyDescent="0.2">
      <c r="A40" s="1">
        <v>44277</v>
      </c>
      <c r="B40">
        <v>3048.6999510000001</v>
      </c>
      <c r="C40">
        <v>3169</v>
      </c>
      <c r="D40">
        <v>3018.6499020000001</v>
      </c>
      <c r="E40">
        <v>3066.8000489999999</v>
      </c>
      <c r="F40">
        <f t="shared" si="2"/>
        <v>0.25320457086484888</v>
      </c>
      <c r="K40" t="s">
        <v>28</v>
      </c>
      <c r="L40">
        <f>1+((30-32)/15)*2</f>
        <v>0.73333333333333339</v>
      </c>
    </row>
    <row r="41" spans="1:18" x14ac:dyDescent="0.2">
      <c r="A41" s="1">
        <v>44284</v>
      </c>
      <c r="B41">
        <v>3066.8000489999999</v>
      </c>
      <c r="C41">
        <v>3215</v>
      </c>
      <c r="D41">
        <v>3060.8999020000001</v>
      </c>
      <c r="E41">
        <v>3165</v>
      </c>
      <c r="F41">
        <f t="shared" si="2"/>
        <v>0.59369889759282146</v>
      </c>
    </row>
    <row r="42" spans="1:18" x14ac:dyDescent="0.2">
      <c r="A42" s="1">
        <v>44291</v>
      </c>
      <c r="B42">
        <v>3171</v>
      </c>
      <c r="C42">
        <v>3354.3500979999999</v>
      </c>
      <c r="D42">
        <v>3151</v>
      </c>
      <c r="E42">
        <v>3322.25</v>
      </c>
      <c r="F42">
        <f t="shared" si="2"/>
        <v>3.3976767097671341</v>
      </c>
    </row>
    <row r="43" spans="1:18" x14ac:dyDescent="0.2">
      <c r="A43" s="1">
        <v>44298</v>
      </c>
      <c r="B43">
        <v>3322.25</v>
      </c>
      <c r="C43">
        <v>3338.1000979999999</v>
      </c>
      <c r="D43">
        <v>3073.0500489999999</v>
      </c>
      <c r="E43">
        <v>3195.1499020000001</v>
      </c>
      <c r="F43">
        <f t="shared" si="2"/>
        <v>4.7697887101860612</v>
      </c>
      <c r="K43" t="s">
        <v>29</v>
      </c>
    </row>
    <row r="44" spans="1:18" x14ac:dyDescent="0.2">
      <c r="A44" s="1">
        <v>44305</v>
      </c>
      <c r="B44">
        <v>3169</v>
      </c>
      <c r="C44">
        <v>3225.3500979999999</v>
      </c>
      <c r="D44">
        <v>3091.0500489999999</v>
      </c>
      <c r="E44">
        <v>3109.5</v>
      </c>
      <c r="F44">
        <f t="shared" si="2"/>
        <v>-4.612837685303635</v>
      </c>
      <c r="K44" t="s">
        <v>30</v>
      </c>
      <c r="L44">
        <f>QUARTILE(F3:F62,1)</f>
        <v>-1.1999341403849799</v>
      </c>
      <c r="N44" t="s">
        <v>37</v>
      </c>
      <c r="P44">
        <f>STDEV(F3:F62)</f>
        <v>3.2166577304442199</v>
      </c>
    </row>
    <row r="45" spans="1:18" x14ac:dyDescent="0.2">
      <c r="A45" s="1">
        <v>44312</v>
      </c>
      <c r="B45">
        <v>3102.0500489999999</v>
      </c>
      <c r="C45">
        <v>3157.3500979999999</v>
      </c>
      <c r="D45">
        <v>3020</v>
      </c>
      <c r="E45">
        <v>3035.6499020000001</v>
      </c>
      <c r="F45">
        <f t="shared" si="2"/>
        <v>-2.1126522877879474</v>
      </c>
      <c r="K45" t="s">
        <v>31</v>
      </c>
      <c r="L45">
        <f>QUARTILE(F3:F62,2)</f>
        <v>0.75459228784351939</v>
      </c>
    </row>
    <row r="46" spans="1:18" x14ac:dyDescent="0.2">
      <c r="A46" s="1">
        <v>44319</v>
      </c>
      <c r="B46">
        <v>3024.8999020000001</v>
      </c>
      <c r="C46">
        <v>3159.8500979999999</v>
      </c>
      <c r="D46">
        <v>3004</v>
      </c>
      <c r="E46">
        <v>3132.8999020000001</v>
      </c>
      <c r="F46">
        <f t="shared" si="2"/>
        <v>-2.4870697049156423</v>
      </c>
      <c r="K46" t="s">
        <v>32</v>
      </c>
      <c r="L46">
        <f>QUARTILE(F3:F62,3)</f>
        <v>3.2259312321559728</v>
      </c>
      <c r="N46" t="s">
        <v>33</v>
      </c>
      <c r="O46">
        <f>L37-P44</f>
        <v>-0.78332439711088631</v>
      </c>
      <c r="Q46" t="s">
        <v>35</v>
      </c>
      <c r="R46">
        <f>P44+L37</f>
        <v>5.6499910637775539</v>
      </c>
    </row>
    <row r="47" spans="1:18" x14ac:dyDescent="0.2">
      <c r="A47" s="1">
        <v>44326</v>
      </c>
      <c r="B47">
        <v>3145.9499510000001</v>
      </c>
      <c r="C47">
        <v>3164.1999510000001</v>
      </c>
      <c r="D47">
        <v>3040</v>
      </c>
      <c r="E47">
        <v>3051.5</v>
      </c>
      <c r="F47">
        <f t="shared" si="2"/>
        <v>4.0017869325184678</v>
      </c>
      <c r="K47" t="s">
        <v>66</v>
      </c>
      <c r="L47">
        <f>L46-L44</f>
        <v>4.4258653725409527</v>
      </c>
      <c r="N47" t="s">
        <v>34</v>
      </c>
      <c r="O47">
        <f>L37-2*P44</f>
        <v>-3.9999821275551062</v>
      </c>
      <c r="Q47" t="s">
        <v>36</v>
      </c>
      <c r="R47">
        <f>2*P44+L37</f>
        <v>8.8666487942217742</v>
      </c>
    </row>
    <row r="48" spans="1:18" x14ac:dyDescent="0.2">
      <c r="A48" s="1">
        <v>44333</v>
      </c>
      <c r="B48">
        <v>3055</v>
      </c>
      <c r="C48">
        <v>3124</v>
      </c>
      <c r="D48">
        <v>3036</v>
      </c>
      <c r="E48">
        <v>3080.5</v>
      </c>
      <c r="F48">
        <f t="shared" si="2"/>
        <v>-2.8910170987014552</v>
      </c>
      <c r="K48" t="s">
        <v>67</v>
      </c>
      <c r="L48">
        <f>F42+1.5*L47</f>
        <v>10.036474768578563</v>
      </c>
    </row>
    <row r="49" spans="1:12" x14ac:dyDescent="0.2">
      <c r="A49" s="1">
        <v>44340</v>
      </c>
      <c r="B49">
        <v>3081.5</v>
      </c>
      <c r="C49">
        <v>3217.75</v>
      </c>
      <c r="D49">
        <v>3072</v>
      </c>
      <c r="E49">
        <v>3143.6000979999999</v>
      </c>
      <c r="F49">
        <f t="shared" si="2"/>
        <v>0.86743044189852703</v>
      </c>
      <c r="K49" t="s">
        <v>68</v>
      </c>
      <c r="L49">
        <f>-1.12-1.5*L47</f>
        <v>-7.7587980588114291</v>
      </c>
    </row>
    <row r="50" spans="1:12" x14ac:dyDescent="0.2">
      <c r="A50" s="1">
        <v>44347</v>
      </c>
      <c r="B50">
        <v>3150</v>
      </c>
      <c r="C50">
        <v>3170.3500979999999</v>
      </c>
      <c r="D50">
        <v>3115</v>
      </c>
      <c r="E50">
        <v>3143.75</v>
      </c>
      <c r="F50">
        <f t="shared" si="2"/>
        <v>2.2229433717345448</v>
      </c>
    </row>
    <row r="51" spans="1:12" x14ac:dyDescent="0.2">
      <c r="A51" s="1">
        <v>44354</v>
      </c>
      <c r="B51">
        <v>3145</v>
      </c>
      <c r="C51">
        <v>3309</v>
      </c>
      <c r="D51">
        <v>3133.6000979999999</v>
      </c>
      <c r="E51">
        <v>3273.8000489999999</v>
      </c>
      <c r="F51">
        <f t="shared" si="2"/>
        <v>-0.15873015873015872</v>
      </c>
      <c r="K51" t="s">
        <v>38</v>
      </c>
      <c r="L51">
        <f>SKEW(F3:F62)</f>
        <v>0.19605295549449137</v>
      </c>
    </row>
    <row r="52" spans="1:12" x14ac:dyDescent="0.2">
      <c r="A52" s="1">
        <v>44361</v>
      </c>
      <c r="B52">
        <v>3279</v>
      </c>
      <c r="C52">
        <v>3358</v>
      </c>
      <c r="D52">
        <v>3251.5500489999999</v>
      </c>
      <c r="E52">
        <v>3297.3000489999999</v>
      </c>
      <c r="F52">
        <f t="shared" si="2"/>
        <v>4.2607313195548491</v>
      </c>
    </row>
    <row r="53" spans="1:12" x14ac:dyDescent="0.2">
      <c r="A53" s="1">
        <v>44368</v>
      </c>
      <c r="B53">
        <v>3265</v>
      </c>
      <c r="C53">
        <v>3399.6499020000001</v>
      </c>
      <c r="D53">
        <v>3251.6999510000001</v>
      </c>
      <c r="E53">
        <v>3380.8000489999999</v>
      </c>
      <c r="F53">
        <f t="shared" si="2"/>
        <v>-0.42695943885330889</v>
      </c>
    </row>
    <row r="54" spans="1:12" x14ac:dyDescent="0.2">
      <c r="A54" s="1">
        <v>44375</v>
      </c>
      <c r="B54">
        <v>3391.5</v>
      </c>
      <c r="C54">
        <v>3391.5</v>
      </c>
      <c r="D54">
        <v>3295.1999510000001</v>
      </c>
      <c r="E54">
        <v>3325.4499510000001</v>
      </c>
      <c r="F54">
        <f t="shared" si="2"/>
        <v>3.8744257274119445</v>
      </c>
    </row>
    <row r="55" spans="1:12" x14ac:dyDescent="0.2">
      <c r="A55" s="1">
        <v>44382</v>
      </c>
      <c r="B55">
        <v>3342</v>
      </c>
      <c r="C55">
        <v>3374</v>
      </c>
      <c r="D55">
        <v>3201</v>
      </c>
      <c r="E55">
        <v>3208.1499020000001</v>
      </c>
      <c r="F55">
        <f t="shared" si="2"/>
        <v>-1.4595311808934099</v>
      </c>
    </row>
    <row r="56" spans="1:12" x14ac:dyDescent="0.2">
      <c r="A56" s="1">
        <v>44389</v>
      </c>
      <c r="B56">
        <v>3235</v>
      </c>
      <c r="C56">
        <v>3236</v>
      </c>
      <c r="D56">
        <v>3175</v>
      </c>
      <c r="E56">
        <v>3194.8000489999999</v>
      </c>
      <c r="F56">
        <f t="shared" si="2"/>
        <v>-3.2016756433273486</v>
      </c>
    </row>
    <row r="57" spans="1:12" x14ac:dyDescent="0.2">
      <c r="A57" s="1">
        <v>44396</v>
      </c>
      <c r="B57">
        <v>3180</v>
      </c>
      <c r="C57">
        <v>3241.5500489999999</v>
      </c>
      <c r="D57">
        <v>3156.1499020000001</v>
      </c>
      <c r="E57">
        <v>3212.8500979999999</v>
      </c>
      <c r="F57">
        <f t="shared" si="2"/>
        <v>-1.7001545595054095</v>
      </c>
    </row>
    <row r="58" spans="1:12" x14ac:dyDescent="0.2">
      <c r="A58" s="1">
        <v>44403</v>
      </c>
      <c r="B58">
        <v>3200</v>
      </c>
      <c r="C58">
        <v>3225.4499510000001</v>
      </c>
      <c r="D58">
        <v>3132.3999020000001</v>
      </c>
      <c r="E58">
        <v>3167.4499510000001</v>
      </c>
      <c r="F58">
        <f t="shared" si="2"/>
        <v>0.62893081761006298</v>
      </c>
    </row>
    <row r="59" spans="1:12" x14ac:dyDescent="0.2">
      <c r="A59" s="1">
        <v>44410</v>
      </c>
      <c r="B59">
        <v>3180</v>
      </c>
      <c r="C59">
        <v>3324</v>
      </c>
      <c r="D59">
        <v>3167</v>
      </c>
      <c r="E59">
        <v>3309.8000489999999</v>
      </c>
      <c r="F59">
        <f t="shared" si="2"/>
        <v>-0.625</v>
      </c>
    </row>
    <row r="60" spans="1:12" x14ac:dyDescent="0.2">
      <c r="A60" s="1">
        <v>44417</v>
      </c>
      <c r="B60">
        <v>3323.8999020000001</v>
      </c>
      <c r="C60">
        <v>3480</v>
      </c>
      <c r="D60">
        <v>3310</v>
      </c>
      <c r="E60">
        <v>3463.3999020000001</v>
      </c>
      <c r="F60">
        <f t="shared" si="2"/>
        <v>4.5251541509433997</v>
      </c>
    </row>
    <row r="61" spans="1:12" x14ac:dyDescent="0.2">
      <c r="A61" s="1">
        <v>44424</v>
      </c>
      <c r="B61">
        <v>3460</v>
      </c>
      <c r="C61">
        <v>3595</v>
      </c>
      <c r="D61">
        <v>3436.5</v>
      </c>
      <c r="E61">
        <v>3560.5500489999999</v>
      </c>
      <c r="F61">
        <f t="shared" si="2"/>
        <v>4.0945907522097178</v>
      </c>
    </row>
    <row r="62" spans="1:12" x14ac:dyDescent="0.2">
      <c r="A62" s="1">
        <v>44426</v>
      </c>
      <c r="B62">
        <v>3573.8500979999999</v>
      </c>
      <c r="C62">
        <v>3595</v>
      </c>
      <c r="D62">
        <v>3536.6000979999999</v>
      </c>
      <c r="E62">
        <v>3560.5500489999999</v>
      </c>
      <c r="F62">
        <f t="shared" si="2"/>
        <v>3.2904652601156035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4629-CC5F-5944-B9BB-4BC5C7A4B671}">
  <dimension ref="A1:Q55"/>
  <sheetViews>
    <sheetView tabSelected="1" workbookViewId="0">
      <selection activeCell="H46" sqref="H46"/>
    </sheetView>
  </sheetViews>
  <sheetFormatPr baseColWidth="10" defaultRowHeight="16" x14ac:dyDescent="0.2"/>
  <cols>
    <col min="6" max="6" width="19.83203125" customWidth="1"/>
    <col min="9" max="9" width="13" bestFit="1" customWidth="1"/>
    <col min="10" max="10" width="1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</row>
    <row r="2" spans="1:11" x14ac:dyDescent="0.2">
      <c r="A2" s="1">
        <v>44060</v>
      </c>
      <c r="B2">
        <v>970.90002400000003</v>
      </c>
      <c r="C2">
        <v>971.54998799999998</v>
      </c>
      <c r="D2">
        <v>946.54998799999998</v>
      </c>
      <c r="E2">
        <v>948.79998799999998</v>
      </c>
    </row>
    <row r="3" spans="1:11" x14ac:dyDescent="0.2">
      <c r="A3" s="1">
        <v>44067</v>
      </c>
      <c r="B3">
        <v>947</v>
      </c>
      <c r="C3">
        <v>960.95001200000002</v>
      </c>
      <c r="D3">
        <v>933.04998799999998</v>
      </c>
      <c r="E3">
        <v>935.25</v>
      </c>
      <c r="F3">
        <f>(B3-B2)/B3*100</f>
        <v>-2.5237617740232343</v>
      </c>
    </row>
    <row r="4" spans="1:11" x14ac:dyDescent="0.2">
      <c r="A4" s="1">
        <v>44074</v>
      </c>
      <c r="B4">
        <v>935.25</v>
      </c>
      <c r="C4">
        <v>950.5</v>
      </c>
      <c r="D4">
        <v>912.09997599999997</v>
      </c>
      <c r="E4">
        <v>919.15002400000003</v>
      </c>
      <c r="F4">
        <f t="shared" ref="F4:F55" si="0">(B4-B3)/B4*100</f>
        <v>-1.2563485699010959</v>
      </c>
    </row>
    <row r="5" spans="1:11" x14ac:dyDescent="0.2">
      <c r="A5" s="1">
        <v>44081</v>
      </c>
      <c r="B5">
        <v>918.90002400000003</v>
      </c>
      <c r="C5">
        <v>954.15002400000003</v>
      </c>
      <c r="D5">
        <v>913.04998799999998</v>
      </c>
      <c r="E5">
        <v>945.70001200000002</v>
      </c>
      <c r="F5">
        <f t="shared" si="0"/>
        <v>-1.7792986802664366</v>
      </c>
    </row>
    <row r="6" spans="1:11" x14ac:dyDescent="0.2">
      <c r="A6" s="1">
        <v>44088</v>
      </c>
      <c r="B6">
        <v>957</v>
      </c>
      <c r="C6">
        <v>1021</v>
      </c>
      <c r="D6">
        <v>948.29998799999998</v>
      </c>
      <c r="E6">
        <v>1002.150024</v>
      </c>
      <c r="F6">
        <f t="shared" si="0"/>
        <v>3.981188714733539</v>
      </c>
      <c r="H6" t="s">
        <v>40</v>
      </c>
      <c r="I6">
        <f>MAX(F3:F55)</f>
        <v>9.3455041852181679</v>
      </c>
    </row>
    <row r="7" spans="1:11" x14ac:dyDescent="0.2">
      <c r="A7" s="1">
        <v>44095</v>
      </c>
      <c r="B7">
        <v>1001</v>
      </c>
      <c r="C7">
        <v>1037</v>
      </c>
      <c r="D7">
        <v>970</v>
      </c>
      <c r="E7">
        <v>1011.450012</v>
      </c>
      <c r="F7">
        <f t="shared" si="0"/>
        <v>4.395604395604396</v>
      </c>
      <c r="H7" t="s">
        <v>41</v>
      </c>
      <c r="I7">
        <f>MIN(F3:F55)</f>
        <v>-10</v>
      </c>
    </row>
    <row r="8" spans="1:11" x14ac:dyDescent="0.2">
      <c r="A8" s="1">
        <v>44102</v>
      </c>
      <c r="B8">
        <v>1014.799988</v>
      </c>
      <c r="C8">
        <v>1028</v>
      </c>
      <c r="D8">
        <v>998.5</v>
      </c>
      <c r="E8">
        <v>1017.650024</v>
      </c>
      <c r="F8">
        <f t="shared" si="0"/>
        <v>1.3598727003532429</v>
      </c>
    </row>
    <row r="9" spans="1:11" x14ac:dyDescent="0.2">
      <c r="A9" s="1">
        <v>44109</v>
      </c>
      <c r="B9">
        <v>1018.049988</v>
      </c>
      <c r="C9">
        <v>1124</v>
      </c>
      <c r="D9">
        <v>1018.049988</v>
      </c>
      <c r="E9">
        <v>1106.8000489999999</v>
      </c>
      <c r="F9">
        <f t="shared" si="0"/>
        <v>0.31923776222273281</v>
      </c>
    </row>
    <row r="10" spans="1:11" x14ac:dyDescent="0.2">
      <c r="A10" s="1">
        <v>44116</v>
      </c>
      <c r="B10">
        <v>1123</v>
      </c>
      <c r="C10">
        <v>1186</v>
      </c>
      <c r="D10">
        <v>1092.5</v>
      </c>
      <c r="E10">
        <v>1127.5</v>
      </c>
      <c r="F10">
        <f t="shared" si="0"/>
        <v>9.3455041852181679</v>
      </c>
    </row>
    <row r="11" spans="1:11" x14ac:dyDescent="0.2">
      <c r="A11" s="1">
        <v>44123</v>
      </c>
      <c r="B11">
        <v>1135</v>
      </c>
      <c r="C11">
        <v>1158</v>
      </c>
      <c r="D11">
        <v>1110</v>
      </c>
      <c r="E11">
        <v>1122.5</v>
      </c>
      <c r="F11">
        <f t="shared" si="0"/>
        <v>1.0572687224669604</v>
      </c>
    </row>
    <row r="12" spans="1:11" x14ac:dyDescent="0.2">
      <c r="A12" s="1">
        <v>44130</v>
      </c>
      <c r="B12">
        <v>1122.25</v>
      </c>
      <c r="C12">
        <v>1129.599976</v>
      </c>
      <c r="D12">
        <v>1052.349976</v>
      </c>
      <c r="E12">
        <v>1060.599976</v>
      </c>
      <c r="F12">
        <f t="shared" si="0"/>
        <v>-1.1361104923145466</v>
      </c>
      <c r="J12" t="s">
        <v>7</v>
      </c>
      <c r="K12" t="s">
        <v>9</v>
      </c>
    </row>
    <row r="13" spans="1:11" x14ac:dyDescent="0.2">
      <c r="A13" s="1">
        <v>44137</v>
      </c>
      <c r="B13">
        <v>1065</v>
      </c>
      <c r="C13">
        <v>1123</v>
      </c>
      <c r="D13">
        <v>1051.099976</v>
      </c>
      <c r="E13">
        <v>1112.75</v>
      </c>
      <c r="F13">
        <f t="shared" si="0"/>
        <v>-5.375586854460094</v>
      </c>
      <c r="J13">
        <v>-10</v>
      </c>
      <c r="K13">
        <f t="array" ref="K13:K23">FREQUENCY(F3:F55,J13:J23)</f>
        <v>1</v>
      </c>
    </row>
    <row r="14" spans="1:11" x14ac:dyDescent="0.2">
      <c r="A14" s="1">
        <v>44144</v>
      </c>
      <c r="B14">
        <v>1129.3000489999999</v>
      </c>
      <c r="C14">
        <v>1146</v>
      </c>
      <c r="D14">
        <v>1078</v>
      </c>
      <c r="E14">
        <v>1133.4499510000001</v>
      </c>
      <c r="F14">
        <f t="shared" si="0"/>
        <v>5.6937967068130311</v>
      </c>
      <c r="J14">
        <v>-8</v>
      </c>
      <c r="K14">
        <v>0</v>
      </c>
    </row>
    <row r="15" spans="1:11" x14ac:dyDescent="0.2">
      <c r="A15" s="1">
        <v>44151</v>
      </c>
      <c r="B15">
        <v>1124.1999510000001</v>
      </c>
      <c r="C15">
        <v>1145</v>
      </c>
      <c r="D15">
        <v>1091.099976</v>
      </c>
      <c r="E15">
        <v>1103.349976</v>
      </c>
      <c r="F15">
        <f t="shared" si="0"/>
        <v>-0.45366467019174322</v>
      </c>
      <c r="J15">
        <v>-6</v>
      </c>
      <c r="K15">
        <v>1</v>
      </c>
    </row>
    <row r="16" spans="1:11" x14ac:dyDescent="0.2">
      <c r="A16" s="1">
        <v>44158</v>
      </c>
      <c r="B16">
        <v>1105</v>
      </c>
      <c r="C16">
        <v>1154.900024</v>
      </c>
      <c r="D16">
        <v>1091</v>
      </c>
      <c r="E16">
        <v>1100</v>
      </c>
      <c r="F16">
        <f t="shared" si="0"/>
        <v>-1.7375521266968377</v>
      </c>
      <c r="J16">
        <v>-4</v>
      </c>
      <c r="K16">
        <v>1</v>
      </c>
    </row>
    <row r="17" spans="1:14" x14ac:dyDescent="0.2">
      <c r="A17" s="1">
        <v>44165</v>
      </c>
      <c r="B17">
        <v>1100</v>
      </c>
      <c r="C17">
        <v>1147.4499510000001</v>
      </c>
      <c r="D17">
        <v>1100</v>
      </c>
      <c r="E17">
        <v>1134.650024</v>
      </c>
      <c r="F17">
        <f t="shared" si="0"/>
        <v>-0.45454545454545453</v>
      </c>
      <c r="J17">
        <v>-2</v>
      </c>
      <c r="K17">
        <v>3</v>
      </c>
    </row>
    <row r="18" spans="1:14" x14ac:dyDescent="0.2">
      <c r="A18" s="1">
        <v>44172</v>
      </c>
      <c r="B18">
        <v>1147.3000489999999</v>
      </c>
      <c r="C18">
        <v>1179.5</v>
      </c>
      <c r="D18">
        <v>1136</v>
      </c>
      <c r="E18">
        <v>1163.1999510000001</v>
      </c>
      <c r="F18">
        <f t="shared" si="0"/>
        <v>4.1227270094886874</v>
      </c>
      <c r="J18">
        <v>0</v>
      </c>
      <c r="K18">
        <v>14</v>
      </c>
    </row>
    <row r="19" spans="1:14" x14ac:dyDescent="0.2">
      <c r="A19" s="1">
        <v>44179</v>
      </c>
      <c r="B19">
        <v>1169.400024</v>
      </c>
      <c r="C19">
        <v>1195</v>
      </c>
      <c r="D19">
        <v>1148.1999510000001</v>
      </c>
      <c r="E19">
        <v>1189.8000489999999</v>
      </c>
      <c r="F19">
        <f t="shared" si="0"/>
        <v>1.8898558702270121</v>
      </c>
      <c r="J19">
        <v>2</v>
      </c>
      <c r="K19">
        <v>11</v>
      </c>
    </row>
    <row r="20" spans="1:14" x14ac:dyDescent="0.2">
      <c r="A20" s="1">
        <v>44186</v>
      </c>
      <c r="B20">
        <v>1188</v>
      </c>
      <c r="C20">
        <v>1258.849976</v>
      </c>
      <c r="D20">
        <v>1152.0500489999999</v>
      </c>
      <c r="E20">
        <v>1236.0500489999999</v>
      </c>
      <c r="F20">
        <f t="shared" si="0"/>
        <v>1.565654545454543</v>
      </c>
      <c r="J20">
        <v>4</v>
      </c>
      <c r="K20">
        <v>12</v>
      </c>
    </row>
    <row r="21" spans="1:14" x14ac:dyDescent="0.2">
      <c r="A21" s="1">
        <v>44193</v>
      </c>
      <c r="B21">
        <v>1238.4499510000001</v>
      </c>
      <c r="C21">
        <v>1265.5</v>
      </c>
      <c r="D21">
        <v>1235</v>
      </c>
      <c r="E21">
        <v>1260.4499510000001</v>
      </c>
      <c r="F21">
        <f t="shared" si="0"/>
        <v>4.0736366422610528</v>
      </c>
      <c r="J21">
        <v>6</v>
      </c>
      <c r="K21">
        <v>9</v>
      </c>
    </row>
    <row r="22" spans="1:14" x14ac:dyDescent="0.2">
      <c r="A22" s="1">
        <v>44200</v>
      </c>
      <c r="B22">
        <v>1269</v>
      </c>
      <c r="C22">
        <v>1316.8000489999999</v>
      </c>
      <c r="D22">
        <v>1255.5</v>
      </c>
      <c r="E22">
        <v>1312.099976</v>
      </c>
      <c r="F22">
        <f t="shared" si="0"/>
        <v>2.4074112687155194</v>
      </c>
      <c r="J22">
        <v>8</v>
      </c>
      <c r="K22">
        <v>0</v>
      </c>
    </row>
    <row r="23" spans="1:14" x14ac:dyDescent="0.2">
      <c r="A23" s="1">
        <v>44207</v>
      </c>
      <c r="B23">
        <v>1342.099976</v>
      </c>
      <c r="C23">
        <v>1392.8000489999999</v>
      </c>
      <c r="D23">
        <v>1318.4499510000001</v>
      </c>
      <c r="E23">
        <v>1344.9499510000001</v>
      </c>
      <c r="F23">
        <f t="shared" si="0"/>
        <v>5.4466863353851949</v>
      </c>
      <c r="J23">
        <v>10</v>
      </c>
      <c r="K23">
        <v>1</v>
      </c>
    </row>
    <row r="24" spans="1:14" x14ac:dyDescent="0.2">
      <c r="A24" s="1">
        <v>44214</v>
      </c>
      <c r="B24">
        <v>1338</v>
      </c>
      <c r="C24">
        <v>1361.0500489999999</v>
      </c>
      <c r="D24">
        <v>1306</v>
      </c>
      <c r="E24">
        <v>1340.849976</v>
      </c>
      <c r="F24">
        <f t="shared" si="0"/>
        <v>-0.3064257100149454</v>
      </c>
    </row>
    <row r="25" spans="1:14" x14ac:dyDescent="0.2">
      <c r="A25" s="1">
        <v>44221</v>
      </c>
      <c r="B25">
        <v>1345</v>
      </c>
      <c r="C25">
        <v>1347.900024</v>
      </c>
      <c r="D25">
        <v>1231</v>
      </c>
      <c r="E25">
        <v>1239.0500489999999</v>
      </c>
      <c r="F25">
        <f t="shared" si="0"/>
        <v>0.5204460966542751</v>
      </c>
    </row>
    <row r="26" spans="1:14" x14ac:dyDescent="0.2">
      <c r="A26" s="1">
        <v>44228</v>
      </c>
      <c r="B26">
        <v>1250.5500489999999</v>
      </c>
      <c r="C26">
        <v>1304</v>
      </c>
      <c r="D26">
        <v>1241</v>
      </c>
      <c r="E26">
        <v>1272.099976</v>
      </c>
      <c r="F26">
        <f t="shared" si="0"/>
        <v>-7.5526726079877244</v>
      </c>
      <c r="I26" s="2" t="s">
        <v>10</v>
      </c>
      <c r="J26" t="s">
        <v>12</v>
      </c>
      <c r="K26" t="s">
        <v>52</v>
      </c>
      <c r="L26" t="s">
        <v>23</v>
      </c>
      <c r="M26" t="s">
        <v>24</v>
      </c>
      <c r="N26" t="s">
        <v>55</v>
      </c>
    </row>
    <row r="27" spans="1:14" x14ac:dyDescent="0.2">
      <c r="A27" s="1">
        <v>44235</v>
      </c>
      <c r="B27">
        <v>1285.5</v>
      </c>
      <c r="C27">
        <v>1332</v>
      </c>
      <c r="D27">
        <v>1275.5</v>
      </c>
      <c r="E27">
        <v>1309.8000489999999</v>
      </c>
      <c r="F27">
        <f t="shared" si="0"/>
        <v>2.7187826526643373</v>
      </c>
      <c r="I27" s="3" t="s">
        <v>42</v>
      </c>
      <c r="J27" s="4">
        <v>1</v>
      </c>
      <c r="K27">
        <v>-9.5</v>
      </c>
      <c r="L27">
        <v>-5</v>
      </c>
      <c r="M27">
        <f>L27*K13</f>
        <v>-5</v>
      </c>
      <c r="N27">
        <v>1</v>
      </c>
    </row>
    <row r="28" spans="1:14" x14ac:dyDescent="0.2">
      <c r="A28" s="1">
        <v>44242</v>
      </c>
      <c r="B28">
        <v>1320</v>
      </c>
      <c r="C28">
        <v>1328.400024</v>
      </c>
      <c r="D28">
        <v>1275</v>
      </c>
      <c r="E28">
        <v>1291.3000489999999</v>
      </c>
      <c r="F28">
        <f t="shared" si="0"/>
        <v>2.6136363636363633</v>
      </c>
      <c r="I28" s="3" t="s">
        <v>43</v>
      </c>
      <c r="J28" s="4">
        <v>0</v>
      </c>
      <c r="K28">
        <v>-7.5</v>
      </c>
      <c r="L28">
        <v>-4</v>
      </c>
      <c r="M28">
        <f t="shared" ref="M28:M35" si="1">L28*K14</f>
        <v>0</v>
      </c>
      <c r="N28">
        <v>1</v>
      </c>
    </row>
    <row r="29" spans="1:14" x14ac:dyDescent="0.2">
      <c r="A29" s="1">
        <v>44249</v>
      </c>
      <c r="B29">
        <v>1295</v>
      </c>
      <c r="C29">
        <v>1308.5500489999999</v>
      </c>
      <c r="D29">
        <v>1244.75</v>
      </c>
      <c r="E29">
        <v>1253.3000489999999</v>
      </c>
      <c r="F29">
        <f t="shared" si="0"/>
        <v>-1.9305019305019304</v>
      </c>
      <c r="I29" s="3" t="s">
        <v>44</v>
      </c>
      <c r="J29" s="4">
        <v>1</v>
      </c>
      <c r="K29">
        <v>-5.5</v>
      </c>
      <c r="L29">
        <v>-3</v>
      </c>
      <c r="M29">
        <f t="shared" si="1"/>
        <v>-3</v>
      </c>
      <c r="N29">
        <v>2</v>
      </c>
    </row>
    <row r="30" spans="1:14" x14ac:dyDescent="0.2">
      <c r="A30" s="1">
        <v>44256</v>
      </c>
      <c r="B30">
        <v>1263.3000489999999</v>
      </c>
      <c r="C30">
        <v>1363.849976</v>
      </c>
      <c r="D30">
        <v>1259</v>
      </c>
      <c r="E30">
        <v>1316.6999510000001</v>
      </c>
      <c r="F30">
        <f t="shared" si="0"/>
        <v>-2.509297060907504</v>
      </c>
      <c r="I30" s="3" t="s">
        <v>45</v>
      </c>
      <c r="J30" s="4">
        <v>1</v>
      </c>
      <c r="K30">
        <v>-3.5</v>
      </c>
      <c r="L30">
        <v>-2</v>
      </c>
      <c r="M30">
        <f t="shared" si="1"/>
        <v>-2</v>
      </c>
      <c r="N30">
        <v>3</v>
      </c>
    </row>
    <row r="31" spans="1:14" x14ac:dyDescent="0.2">
      <c r="A31" s="1">
        <v>44263</v>
      </c>
      <c r="B31">
        <v>1324.8000489999999</v>
      </c>
      <c r="C31">
        <v>1391.6999510000001</v>
      </c>
      <c r="D31">
        <v>1317.1999510000001</v>
      </c>
      <c r="E31">
        <v>1374.849976</v>
      </c>
      <c r="F31">
        <f t="shared" si="0"/>
        <v>4.6422099732274393</v>
      </c>
      <c r="I31" s="3" t="s">
        <v>46</v>
      </c>
      <c r="J31" s="4">
        <v>3</v>
      </c>
      <c r="K31">
        <v>-1.5</v>
      </c>
      <c r="L31">
        <v>-1</v>
      </c>
      <c r="M31">
        <f t="shared" si="1"/>
        <v>-3</v>
      </c>
      <c r="N31">
        <v>6</v>
      </c>
    </row>
    <row r="32" spans="1:14" x14ac:dyDescent="0.2">
      <c r="A32" s="1">
        <v>44270</v>
      </c>
      <c r="B32">
        <v>1370</v>
      </c>
      <c r="C32">
        <v>1406</v>
      </c>
      <c r="D32">
        <v>1313.5</v>
      </c>
      <c r="E32">
        <v>1344.4499510000001</v>
      </c>
      <c r="F32">
        <f t="shared" si="0"/>
        <v>3.2992664963503691</v>
      </c>
      <c r="I32" s="3" t="s">
        <v>47</v>
      </c>
      <c r="J32" s="4">
        <v>14</v>
      </c>
      <c r="K32">
        <v>0.5</v>
      </c>
      <c r="L32">
        <v>0</v>
      </c>
      <c r="M32">
        <f t="shared" si="1"/>
        <v>0</v>
      </c>
      <c r="N32">
        <v>20</v>
      </c>
    </row>
    <row r="33" spans="1:17" x14ac:dyDescent="0.2">
      <c r="A33" s="1">
        <v>44277</v>
      </c>
      <c r="B33">
        <v>1350.099976</v>
      </c>
      <c r="C33">
        <v>1383.25</v>
      </c>
      <c r="D33">
        <v>1327.599976</v>
      </c>
      <c r="E33">
        <v>1336.1999510000001</v>
      </c>
      <c r="F33">
        <f t="shared" si="0"/>
        <v>-1.4739666953375334</v>
      </c>
      <c r="I33" s="3" t="s">
        <v>48</v>
      </c>
      <c r="J33" s="4">
        <v>11</v>
      </c>
      <c r="K33">
        <v>2.5</v>
      </c>
      <c r="L33">
        <v>1</v>
      </c>
      <c r="M33">
        <f t="shared" si="1"/>
        <v>11</v>
      </c>
      <c r="N33">
        <v>31</v>
      </c>
    </row>
    <row r="34" spans="1:17" x14ac:dyDescent="0.2">
      <c r="A34" s="1">
        <v>44284</v>
      </c>
      <c r="B34">
        <v>1336.1999510000001</v>
      </c>
      <c r="C34">
        <v>1400</v>
      </c>
      <c r="D34">
        <v>1336.150024</v>
      </c>
      <c r="E34">
        <v>1385.1999510000001</v>
      </c>
      <c r="F34">
        <f t="shared" si="0"/>
        <v>-1.0402653427428477</v>
      </c>
      <c r="I34" s="3" t="s">
        <v>49</v>
      </c>
      <c r="J34" s="4">
        <v>12</v>
      </c>
      <c r="K34">
        <v>4.5</v>
      </c>
      <c r="L34">
        <v>2</v>
      </c>
      <c r="M34">
        <f t="shared" si="1"/>
        <v>24</v>
      </c>
      <c r="N34">
        <v>43</v>
      </c>
    </row>
    <row r="35" spans="1:17" x14ac:dyDescent="0.2">
      <c r="A35" s="1">
        <v>44291</v>
      </c>
      <c r="B35">
        <v>1391</v>
      </c>
      <c r="C35">
        <v>1455</v>
      </c>
      <c r="D35">
        <v>1387</v>
      </c>
      <c r="E35">
        <v>1441.0500489999999</v>
      </c>
      <c r="F35">
        <f t="shared" si="0"/>
        <v>3.9396153127246545</v>
      </c>
      <c r="I35" s="3" t="s">
        <v>50</v>
      </c>
      <c r="J35" s="4">
        <v>9</v>
      </c>
      <c r="K35">
        <v>6.5</v>
      </c>
      <c r="L35">
        <v>3</v>
      </c>
      <c r="M35">
        <f t="shared" si="1"/>
        <v>27</v>
      </c>
      <c r="N35">
        <v>52</v>
      </c>
    </row>
    <row r="36" spans="1:17" x14ac:dyDescent="0.2">
      <c r="A36" s="1">
        <v>44298</v>
      </c>
      <c r="B36">
        <v>1474</v>
      </c>
      <c r="C36">
        <v>1477.5500489999999</v>
      </c>
      <c r="D36">
        <v>1320</v>
      </c>
      <c r="E36">
        <v>1353.75</v>
      </c>
      <c r="F36">
        <f t="shared" si="0"/>
        <v>5.6309362279511532</v>
      </c>
      <c r="I36" s="3" t="s">
        <v>51</v>
      </c>
      <c r="J36" s="4">
        <v>1</v>
      </c>
      <c r="K36">
        <v>9</v>
      </c>
      <c r="L36">
        <v>4</v>
      </c>
      <c r="M36">
        <v>4</v>
      </c>
      <c r="N36">
        <v>53</v>
      </c>
    </row>
    <row r="37" spans="1:17" x14ac:dyDescent="0.2">
      <c r="A37" s="1">
        <v>44305</v>
      </c>
      <c r="B37">
        <v>1340</v>
      </c>
      <c r="C37">
        <v>1379.6999510000001</v>
      </c>
      <c r="D37">
        <v>1331</v>
      </c>
      <c r="E37">
        <v>1333.8000489999999</v>
      </c>
      <c r="F37">
        <f t="shared" si="0"/>
        <v>-10</v>
      </c>
      <c r="I37" s="3" t="s">
        <v>11</v>
      </c>
      <c r="J37" s="4">
        <v>53</v>
      </c>
      <c r="L37" t="s">
        <v>26</v>
      </c>
      <c r="M37">
        <f>SUM(M27:M36)</f>
        <v>53</v>
      </c>
    </row>
    <row r="38" spans="1:17" x14ac:dyDescent="0.2">
      <c r="A38" s="1">
        <v>44312</v>
      </c>
      <c r="B38">
        <v>1332.25</v>
      </c>
      <c r="C38">
        <v>1373.900024</v>
      </c>
      <c r="D38">
        <v>1321</v>
      </c>
      <c r="E38">
        <v>1354.349976</v>
      </c>
      <c r="F38">
        <f t="shared" si="0"/>
        <v>-0.58172264965284293</v>
      </c>
    </row>
    <row r="39" spans="1:17" x14ac:dyDescent="0.2">
      <c r="A39" s="1">
        <v>44319</v>
      </c>
      <c r="B39">
        <v>1340.8000489999999</v>
      </c>
      <c r="C39">
        <v>1373.0500489999999</v>
      </c>
      <c r="D39">
        <v>1324.099976</v>
      </c>
      <c r="E39">
        <v>1352.5500489999999</v>
      </c>
      <c r="F39">
        <f t="shared" si="0"/>
        <v>0.63768262884363491</v>
      </c>
    </row>
    <row r="40" spans="1:17" x14ac:dyDescent="0.2">
      <c r="A40" s="1">
        <v>44326</v>
      </c>
      <c r="B40">
        <v>1349.849976</v>
      </c>
      <c r="C40">
        <v>1352.900024</v>
      </c>
      <c r="D40">
        <v>1311.3000489999999</v>
      </c>
      <c r="E40">
        <v>1316.400024</v>
      </c>
      <c r="F40">
        <f t="shared" si="0"/>
        <v>0.67043946815612832</v>
      </c>
    </row>
    <row r="41" spans="1:17" x14ac:dyDescent="0.2">
      <c r="A41" s="1">
        <v>44333</v>
      </c>
      <c r="B41">
        <v>1320.3000489999999</v>
      </c>
      <c r="C41">
        <v>1357.5</v>
      </c>
      <c r="D41">
        <v>1320.3000489999999</v>
      </c>
      <c r="E41">
        <v>1354.5</v>
      </c>
      <c r="F41">
        <f t="shared" si="0"/>
        <v>-2.2381220861410438</v>
      </c>
      <c r="J41" t="s">
        <v>53</v>
      </c>
      <c r="K41">
        <f>0.5+(M37/53)*2</f>
        <v>2.5</v>
      </c>
    </row>
    <row r="42" spans="1:17" x14ac:dyDescent="0.2">
      <c r="A42" s="1">
        <v>44340</v>
      </c>
      <c r="B42">
        <v>1356.650024</v>
      </c>
      <c r="C42">
        <v>1416.25</v>
      </c>
      <c r="D42">
        <v>1345.099976</v>
      </c>
      <c r="E42">
        <v>1405.0500489999999</v>
      </c>
      <c r="F42">
        <f t="shared" si="0"/>
        <v>2.6793922055759376</v>
      </c>
    </row>
    <row r="43" spans="1:17" x14ac:dyDescent="0.2">
      <c r="A43" s="1">
        <v>44347</v>
      </c>
      <c r="B43">
        <v>1401.5</v>
      </c>
      <c r="C43">
        <v>1401.5</v>
      </c>
      <c r="D43">
        <v>1365</v>
      </c>
      <c r="E43">
        <v>1385.650024</v>
      </c>
      <c r="F43">
        <f t="shared" si="0"/>
        <v>3.2001409917945036</v>
      </c>
      <c r="J43" t="s">
        <v>54</v>
      </c>
      <c r="K43">
        <f>2+((27-31)/11)*2</f>
        <v>1.2727272727272727</v>
      </c>
    </row>
    <row r="44" spans="1:17" x14ac:dyDescent="0.2">
      <c r="A44" s="1">
        <v>44354</v>
      </c>
      <c r="B44">
        <v>1391</v>
      </c>
      <c r="C44">
        <v>1451.599976</v>
      </c>
      <c r="D44">
        <v>1377.3000489999999</v>
      </c>
      <c r="E44">
        <v>1446.900024</v>
      </c>
      <c r="F44">
        <f t="shared" si="0"/>
        <v>-0.75485262401150255</v>
      </c>
    </row>
    <row r="45" spans="1:17" x14ac:dyDescent="0.2">
      <c r="A45" s="1">
        <v>44361</v>
      </c>
      <c r="B45">
        <v>1471</v>
      </c>
      <c r="C45">
        <v>1515.8000489999999</v>
      </c>
      <c r="D45">
        <v>1453.4499510000001</v>
      </c>
      <c r="E45">
        <v>1503.3000489999999</v>
      </c>
      <c r="F45">
        <f t="shared" si="0"/>
        <v>5.4384772263766141</v>
      </c>
    </row>
    <row r="46" spans="1:17" x14ac:dyDescent="0.2">
      <c r="A46" s="1">
        <v>44368</v>
      </c>
      <c r="B46">
        <v>1493</v>
      </c>
      <c r="C46">
        <v>1578</v>
      </c>
      <c r="D46">
        <v>1484.1999510000001</v>
      </c>
      <c r="E46">
        <v>1574.1999510000001</v>
      </c>
      <c r="F46">
        <f t="shared" si="0"/>
        <v>1.4735432016075016</v>
      </c>
      <c r="J46" t="s">
        <v>30</v>
      </c>
      <c r="K46">
        <f>QUARTILE(F3:F55,1)</f>
        <v>-1.0402653427428477</v>
      </c>
      <c r="M46" t="s">
        <v>37</v>
      </c>
      <c r="O46">
        <f>STDEV(F3:F55)</f>
        <v>3.3912020046960856</v>
      </c>
    </row>
    <row r="47" spans="1:17" x14ac:dyDescent="0.2">
      <c r="A47" s="1">
        <v>44375</v>
      </c>
      <c r="B47">
        <v>1572.900024</v>
      </c>
      <c r="C47">
        <v>1591</v>
      </c>
      <c r="D47">
        <v>1542.599976</v>
      </c>
      <c r="E47">
        <v>1567.8000489999999</v>
      </c>
      <c r="F47">
        <f t="shared" si="0"/>
        <v>5.0797903732500691</v>
      </c>
      <c r="J47" t="s">
        <v>31</v>
      </c>
      <c r="K47">
        <f>QUARTILE(F3:F55,2)</f>
        <v>1.2319288027761679</v>
      </c>
    </row>
    <row r="48" spans="1:17" x14ac:dyDescent="0.2">
      <c r="A48" s="1">
        <v>44382</v>
      </c>
      <c r="B48">
        <v>1569.150024</v>
      </c>
      <c r="C48">
        <v>1586.75</v>
      </c>
      <c r="D48">
        <v>1544.650024</v>
      </c>
      <c r="E48">
        <v>1562.900024</v>
      </c>
      <c r="F48">
        <f t="shared" si="0"/>
        <v>-0.2389828851699396</v>
      </c>
      <c r="J48" t="s">
        <v>32</v>
      </c>
      <c r="K48">
        <f>QUARTILE(F3:F55,3)</f>
        <v>3.2001409917945036</v>
      </c>
      <c r="M48" t="s">
        <v>33</v>
      </c>
      <c r="N48">
        <f>K41-O46</f>
        <v>-0.89120200469608557</v>
      </c>
      <c r="P48" t="s">
        <v>35</v>
      </c>
      <c r="Q48">
        <f>K41+O46</f>
        <v>5.8912020046960851</v>
      </c>
    </row>
    <row r="49" spans="1:17" x14ac:dyDescent="0.2">
      <c r="A49" s="1">
        <v>44389</v>
      </c>
      <c r="B49">
        <v>1570.5500489999999</v>
      </c>
      <c r="C49">
        <v>1596.849976</v>
      </c>
      <c r="D49">
        <v>1533.75</v>
      </c>
      <c r="E49">
        <v>1555.4499510000001</v>
      </c>
      <c r="F49">
        <f t="shared" si="0"/>
        <v>8.9142335889985644E-2</v>
      </c>
      <c r="J49" t="s">
        <v>66</v>
      </c>
      <c r="K49">
        <f>K48-K46</f>
        <v>4.2404063345373508</v>
      </c>
      <c r="M49" t="s">
        <v>34</v>
      </c>
      <c r="N49">
        <f>K41-2*O46</f>
        <v>-4.2824040093921711</v>
      </c>
      <c r="P49" t="s">
        <v>36</v>
      </c>
      <c r="Q49">
        <f>K41+2*O46</f>
        <v>9.2824040093921703</v>
      </c>
    </row>
    <row r="50" spans="1:17" x14ac:dyDescent="0.2">
      <c r="A50" s="1">
        <v>44396</v>
      </c>
      <c r="B50">
        <v>1544.6999510000001</v>
      </c>
      <c r="C50">
        <v>1598.5</v>
      </c>
      <c r="D50">
        <v>1537.5500489999999</v>
      </c>
      <c r="E50">
        <v>1590.4499510000001</v>
      </c>
      <c r="F50">
        <f t="shared" si="0"/>
        <v>-1.6734705004208217</v>
      </c>
      <c r="J50" t="s">
        <v>67</v>
      </c>
      <c r="K50">
        <f>3.321+1.5*K49</f>
        <v>9.681609501806026</v>
      </c>
    </row>
    <row r="51" spans="1:17" x14ac:dyDescent="0.2">
      <c r="A51" s="1">
        <v>44403</v>
      </c>
      <c r="B51">
        <v>1594.099976</v>
      </c>
      <c r="C51">
        <v>1623.400024</v>
      </c>
      <c r="D51">
        <v>1585.5</v>
      </c>
      <c r="E51">
        <v>1610.5</v>
      </c>
      <c r="F51">
        <f t="shared" si="0"/>
        <v>3.0989289093371086</v>
      </c>
      <c r="J51" t="s">
        <v>68</v>
      </c>
      <c r="K51">
        <f>-1.1-1.5*K49</f>
        <v>-7.4606095018060259</v>
      </c>
    </row>
    <row r="52" spans="1:17" x14ac:dyDescent="0.2">
      <c r="A52" s="1">
        <v>44410</v>
      </c>
      <c r="B52">
        <v>1627.4499510000001</v>
      </c>
      <c r="C52">
        <v>1679.900024</v>
      </c>
      <c r="D52">
        <v>1619.1999510000001</v>
      </c>
      <c r="E52">
        <v>1650.1999510000001</v>
      </c>
      <c r="F52">
        <f t="shared" si="0"/>
        <v>2.0492166274918575</v>
      </c>
      <c r="M52" t="s">
        <v>38</v>
      </c>
      <c r="N52">
        <f>SKEW(F3:F55)</f>
        <v>-0.64208668092965304</v>
      </c>
    </row>
    <row r="53" spans="1:17" x14ac:dyDescent="0.2">
      <c r="A53" s="1">
        <v>44417</v>
      </c>
      <c r="B53">
        <v>1661</v>
      </c>
      <c r="C53">
        <v>1722.5</v>
      </c>
      <c r="D53">
        <v>1646.400024</v>
      </c>
      <c r="E53">
        <v>1712.1999510000001</v>
      </c>
      <c r="F53">
        <f t="shared" si="0"/>
        <v>2.0198704996989734</v>
      </c>
    </row>
    <row r="54" spans="1:17" x14ac:dyDescent="0.2">
      <c r="A54" s="1">
        <v>44424</v>
      </c>
      <c r="B54">
        <v>1707.6999510000001</v>
      </c>
      <c r="C54">
        <v>1755.5</v>
      </c>
      <c r="D54">
        <v>1686.5500489999999</v>
      </c>
      <c r="E54">
        <v>1733.4499510000001</v>
      </c>
      <c r="F54">
        <f t="shared" si="0"/>
        <v>2.7346695754516688</v>
      </c>
    </row>
    <row r="55" spans="1:17" x14ac:dyDescent="0.2">
      <c r="A55" s="1">
        <v>44426</v>
      </c>
      <c r="B55">
        <v>1729</v>
      </c>
      <c r="C55">
        <v>1755.5</v>
      </c>
      <c r="D55">
        <v>1727</v>
      </c>
      <c r="E55">
        <v>1733.4499510000001</v>
      </c>
      <c r="F55">
        <f t="shared" si="0"/>
        <v>1.2319288027761679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999C-10AE-7D49-B617-92342B413360}">
  <dimension ref="B2:P77"/>
  <sheetViews>
    <sheetView topLeftCell="A19" workbookViewId="0">
      <selection activeCell="G19" sqref="G19"/>
    </sheetView>
  </sheetViews>
  <sheetFormatPr baseColWidth="10" defaultRowHeight="16" x14ac:dyDescent="0.2"/>
  <cols>
    <col min="2" max="2" width="15.33203125" customWidth="1"/>
  </cols>
  <sheetData>
    <row r="2" spans="2:12" x14ac:dyDescent="0.2">
      <c r="B2" t="s">
        <v>56</v>
      </c>
      <c r="C2" t="s">
        <v>61</v>
      </c>
      <c r="K2" t="s">
        <v>86</v>
      </c>
      <c r="L2" t="s">
        <v>87</v>
      </c>
    </row>
    <row r="3" spans="2:12" x14ac:dyDescent="0.2">
      <c r="K3" t="s">
        <v>88</v>
      </c>
      <c r="L3" t="s">
        <v>89</v>
      </c>
    </row>
    <row r="4" spans="2:12" x14ac:dyDescent="0.2">
      <c r="B4" t="s">
        <v>57</v>
      </c>
    </row>
    <row r="5" spans="2:12" ht="17" thickBot="1" x14ac:dyDescent="0.25">
      <c r="B5" s="14" t="s">
        <v>60</v>
      </c>
    </row>
    <row r="6" spans="2:12" x14ac:dyDescent="0.2">
      <c r="B6" s="5" t="s">
        <v>58</v>
      </c>
      <c r="C6" s="6"/>
      <c r="D6" s="6"/>
      <c r="E6" s="6" t="s">
        <v>59</v>
      </c>
      <c r="F6" s="7"/>
    </row>
    <row r="7" spans="2:12" x14ac:dyDescent="0.2">
      <c r="B7" s="8" t="s">
        <v>25</v>
      </c>
      <c r="C7" s="9">
        <v>2.4333</v>
      </c>
      <c r="D7" s="9"/>
      <c r="E7" s="9" t="s">
        <v>25</v>
      </c>
      <c r="F7" s="10">
        <v>2.5</v>
      </c>
    </row>
    <row r="8" spans="2:12" ht="17" thickBot="1" x14ac:dyDescent="0.25">
      <c r="B8" s="11" t="s">
        <v>28</v>
      </c>
      <c r="C8" s="12">
        <v>0.79990000000000006</v>
      </c>
      <c r="D8" s="12"/>
      <c r="E8" s="12" t="s">
        <v>28</v>
      </c>
      <c r="F8" s="13">
        <v>1.2777000000000001</v>
      </c>
    </row>
    <row r="10" spans="2:12" x14ac:dyDescent="0.2">
      <c r="B10" t="s">
        <v>65</v>
      </c>
      <c r="C10" t="s">
        <v>62</v>
      </c>
    </row>
    <row r="11" spans="2:12" x14ac:dyDescent="0.2">
      <c r="C11" t="s">
        <v>63</v>
      </c>
    </row>
    <row r="12" spans="2:12" ht="17" thickBot="1" x14ac:dyDescent="0.25"/>
    <row r="13" spans="2:12" x14ac:dyDescent="0.2">
      <c r="C13" s="5" t="s">
        <v>59</v>
      </c>
      <c r="D13" s="7">
        <v>1</v>
      </c>
    </row>
    <row r="14" spans="2:12" ht="17" thickBot="1" x14ac:dyDescent="0.25">
      <c r="C14" s="11" t="s">
        <v>58</v>
      </c>
      <c r="D14" s="13">
        <v>0</v>
      </c>
    </row>
    <row r="16" spans="2:12" x14ac:dyDescent="0.2">
      <c r="B16" s="14" t="s">
        <v>64</v>
      </c>
      <c r="C16" t="s">
        <v>29</v>
      </c>
    </row>
    <row r="17" spans="2:10" ht="17" thickBot="1" x14ac:dyDescent="0.25"/>
    <row r="18" spans="2:10" x14ac:dyDescent="0.2">
      <c r="B18" s="5" t="s">
        <v>58</v>
      </c>
      <c r="C18" s="6"/>
      <c r="D18" s="6" t="s">
        <v>59</v>
      </c>
      <c r="E18" s="7"/>
      <c r="F18" s="5"/>
      <c r="G18" s="6" t="s">
        <v>69</v>
      </c>
      <c r="H18" s="6"/>
      <c r="I18" s="6" t="s">
        <v>70</v>
      </c>
      <c r="J18" s="7"/>
    </row>
    <row r="19" spans="2:10" x14ac:dyDescent="0.2">
      <c r="B19" s="8" t="s">
        <v>30</v>
      </c>
      <c r="C19" s="9">
        <v>-1.19</v>
      </c>
      <c r="D19" s="9" t="s">
        <v>30</v>
      </c>
      <c r="E19" s="10">
        <v>-1.0409999999999999</v>
      </c>
      <c r="F19" s="8" t="s">
        <v>58</v>
      </c>
      <c r="G19" s="9">
        <v>10.029999999999999</v>
      </c>
      <c r="H19" s="9"/>
      <c r="I19" s="9">
        <v>-7.7569999999999997</v>
      </c>
      <c r="J19" s="10"/>
    </row>
    <row r="20" spans="2:10" ht="17" thickBot="1" x14ac:dyDescent="0.25">
      <c r="B20" s="8" t="s">
        <v>31</v>
      </c>
      <c r="C20" s="9">
        <v>2.21</v>
      </c>
      <c r="D20" s="9" t="s">
        <v>31</v>
      </c>
      <c r="E20" s="10">
        <v>1.2310000000000001</v>
      </c>
      <c r="F20" s="11" t="s">
        <v>59</v>
      </c>
      <c r="G20" s="12">
        <v>9.6809999999999992</v>
      </c>
      <c r="H20" s="12"/>
      <c r="I20" s="12">
        <v>-7.4279999999999999</v>
      </c>
      <c r="J20" s="13"/>
    </row>
    <row r="21" spans="2:10" ht="17" thickBot="1" x14ac:dyDescent="0.25">
      <c r="B21" s="11" t="s">
        <v>32</v>
      </c>
      <c r="C21" s="12">
        <v>3.22</v>
      </c>
      <c r="D21" s="12" t="s">
        <v>32</v>
      </c>
      <c r="E21" s="13">
        <v>3.2000099999999998</v>
      </c>
    </row>
    <row r="23" spans="2:10" x14ac:dyDescent="0.2">
      <c r="B23" t="s">
        <v>65</v>
      </c>
      <c r="C23" t="s">
        <v>71</v>
      </c>
    </row>
    <row r="24" spans="2:10" ht="17" thickBot="1" x14ac:dyDescent="0.25">
      <c r="C24" t="s">
        <v>72</v>
      </c>
    </row>
    <row r="25" spans="2:10" x14ac:dyDescent="0.2">
      <c r="C25" s="5" t="s">
        <v>59</v>
      </c>
      <c r="D25" s="7">
        <v>2</v>
      </c>
    </row>
    <row r="26" spans="2:10" ht="17" thickBot="1" x14ac:dyDescent="0.25">
      <c r="C26" s="11" t="s">
        <v>58</v>
      </c>
      <c r="D26" s="13">
        <v>1</v>
      </c>
    </row>
    <row r="28" spans="2:10" x14ac:dyDescent="0.2">
      <c r="B28" s="14" t="s">
        <v>73</v>
      </c>
      <c r="C28" t="s">
        <v>74</v>
      </c>
    </row>
    <row r="29" spans="2:10" ht="17" thickBot="1" x14ac:dyDescent="0.25"/>
    <row r="30" spans="2:10" x14ac:dyDescent="0.2">
      <c r="B30" s="5" t="s">
        <v>58</v>
      </c>
      <c r="C30" s="6"/>
      <c r="D30" s="6" t="s">
        <v>59</v>
      </c>
      <c r="E30" s="7"/>
    </row>
    <row r="31" spans="2:10" x14ac:dyDescent="0.2">
      <c r="B31" s="8" t="s">
        <v>75</v>
      </c>
      <c r="C31" s="9">
        <v>3.21</v>
      </c>
      <c r="D31" s="9" t="s">
        <v>75</v>
      </c>
      <c r="E31" s="10">
        <v>3.391</v>
      </c>
    </row>
    <row r="32" spans="2:10" x14ac:dyDescent="0.2">
      <c r="B32" s="8" t="s">
        <v>33</v>
      </c>
      <c r="C32" s="9">
        <v>-0.78200000000000003</v>
      </c>
      <c r="D32" s="9" t="s">
        <v>33</v>
      </c>
      <c r="E32" s="10">
        <v>-8.9099999999999999E-2</v>
      </c>
    </row>
    <row r="33" spans="2:5" x14ac:dyDescent="0.2">
      <c r="B33" s="8" t="s">
        <v>34</v>
      </c>
      <c r="C33" s="9">
        <v>-3.99</v>
      </c>
      <c r="D33" s="9" t="s">
        <v>34</v>
      </c>
      <c r="E33" s="10">
        <v>-4.2839999999999998</v>
      </c>
    </row>
    <row r="34" spans="2:5" x14ac:dyDescent="0.2">
      <c r="B34" s="8" t="s">
        <v>35</v>
      </c>
      <c r="C34" s="9">
        <v>5.64</v>
      </c>
      <c r="D34" s="9" t="s">
        <v>35</v>
      </c>
      <c r="E34" s="10">
        <v>5.891</v>
      </c>
    </row>
    <row r="35" spans="2:5" ht="17" thickBot="1" x14ac:dyDescent="0.25">
      <c r="B35" s="11" t="s">
        <v>36</v>
      </c>
      <c r="C35" s="12">
        <v>8.86</v>
      </c>
      <c r="D35" s="12" t="s">
        <v>36</v>
      </c>
      <c r="E35" s="13">
        <v>9.282</v>
      </c>
    </row>
    <row r="37" spans="2:5" x14ac:dyDescent="0.2">
      <c r="B37" t="s">
        <v>65</v>
      </c>
      <c r="C37" t="s">
        <v>76</v>
      </c>
    </row>
    <row r="38" spans="2:5" x14ac:dyDescent="0.2">
      <c r="C38" t="s">
        <v>77</v>
      </c>
    </row>
    <row r="39" spans="2:5" ht="17" thickBot="1" x14ac:dyDescent="0.25"/>
    <row r="40" spans="2:5" x14ac:dyDescent="0.2">
      <c r="B40" s="15"/>
      <c r="C40" s="5" t="s">
        <v>59</v>
      </c>
      <c r="D40" s="7">
        <v>3</v>
      </c>
    </row>
    <row r="41" spans="2:5" ht="17" thickBot="1" x14ac:dyDescent="0.25">
      <c r="C41" s="11" t="s">
        <v>58</v>
      </c>
      <c r="D41" s="13">
        <v>1</v>
      </c>
    </row>
    <row r="43" spans="2:5" x14ac:dyDescent="0.2">
      <c r="B43" s="14" t="s">
        <v>78</v>
      </c>
      <c r="C43" t="s">
        <v>79</v>
      </c>
    </row>
    <row r="44" spans="2:5" ht="17" thickBot="1" x14ac:dyDescent="0.25"/>
    <row r="45" spans="2:5" x14ac:dyDescent="0.2">
      <c r="B45" s="5" t="s">
        <v>58</v>
      </c>
      <c r="C45" s="7" t="s">
        <v>59</v>
      </c>
    </row>
    <row r="46" spans="2:5" ht="17" thickBot="1" x14ac:dyDescent="0.25">
      <c r="B46" s="11">
        <v>0.19600000000000001</v>
      </c>
      <c r="C46" s="13">
        <v>-0.6421</v>
      </c>
    </row>
    <row r="48" spans="2:5" x14ac:dyDescent="0.2">
      <c r="B48" t="s">
        <v>65</v>
      </c>
      <c r="C48" t="s">
        <v>80</v>
      </c>
    </row>
    <row r="49" spans="3:12" x14ac:dyDescent="0.2">
      <c r="C49" t="s">
        <v>81</v>
      </c>
    </row>
    <row r="51" spans="3:12" x14ac:dyDescent="0.2">
      <c r="E51" t="s">
        <v>59</v>
      </c>
      <c r="L51" t="s">
        <v>58</v>
      </c>
    </row>
    <row r="70" spans="2:16" x14ac:dyDescent="0.2">
      <c r="C70" t="s">
        <v>82</v>
      </c>
    </row>
    <row r="72" spans="2:16" ht="17" thickBot="1" x14ac:dyDescent="0.25"/>
    <row r="73" spans="2:16" x14ac:dyDescent="0.2">
      <c r="D73" s="5" t="s">
        <v>59</v>
      </c>
      <c r="E73" s="7">
        <v>4</v>
      </c>
    </row>
    <row r="74" spans="2:16" ht="17" thickBot="1" x14ac:dyDescent="0.25">
      <c r="D74" s="11" t="s">
        <v>58</v>
      </c>
      <c r="E74" s="13">
        <v>1</v>
      </c>
    </row>
    <row r="76" spans="2:16" x14ac:dyDescent="0.2">
      <c r="B76" s="14" t="s">
        <v>83</v>
      </c>
      <c r="C76" s="14" t="s">
        <v>84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2:16" x14ac:dyDescent="0.2">
      <c r="B77" s="14"/>
      <c r="C77" s="14" t="s">
        <v>85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TCS </vt:lpstr>
      <vt:lpstr>Infosys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2021-08-19T06:05:02Z</dcterms:created>
  <dcterms:modified xsi:type="dcterms:W3CDTF">2022-05-03T06:55:13Z</dcterms:modified>
</cp:coreProperties>
</file>