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ml.chartshapes+xml"/>
  <Override PartName="/xl/drawings/drawing5.xml" ContentType="application/vnd.openxmlformats-officedocument.drawing+xml"/>
  <Override PartName="/xl/charts/chart3.xml" ContentType="application/vnd.openxmlformats-officedocument.drawingml.chart+xml"/>
  <Override PartName="/xl/drawings/drawing6.xml" ContentType="application/vnd.openxmlformats-officedocument.drawing+xml"/>
  <Override PartName="/xl/charts/chart4.xml" ContentType="application/vnd.openxmlformats-officedocument.drawingml.chart+xml"/>
  <Override PartName="/xl/drawings/drawing7.xml" ContentType="application/vnd.openxmlformats-officedocument.drawing+xml"/>
  <Override PartName="/xl/charts/chart5.xml" ContentType="application/vnd.openxmlformats-officedocument.drawingml.chart+xml"/>
  <Override PartName="/xl/drawings/drawing8.xml" ContentType="application/vnd.openxmlformats-officedocument.drawing+xml"/>
  <Override PartName="/xl/charts/chart6.xml" ContentType="application/vnd.openxmlformats-officedocument.drawingml.chart+xml"/>
  <Override PartName="/xl/drawings/drawing9.xml" ContentType="application/vnd.openxmlformats-officedocument.drawing+xml"/>
  <Override PartName="/xl/charts/chart7.xml" ContentType="application/vnd.openxmlformats-officedocument.drawingml.chart+xml"/>
  <Override PartName="/xl/drawings/drawing10.xml" ContentType="application/vnd.openxmlformats-officedocument.drawing+xml"/>
  <Override PartName="/xl/charts/chart8.xml" ContentType="application/vnd.openxmlformats-officedocument.drawingml.chart+xml"/>
  <Override PartName="/xl/drawings/drawing11.xml" ContentType="application/vnd.openxmlformats-officedocument.drawing+xml"/>
  <Override PartName="/xl/charts/chart9.xml" ContentType="application/vnd.openxmlformats-officedocument.drawingml.chart+xml"/>
  <Override PartName="/xl/drawings/drawing12.xml" ContentType="application/vnd.openxmlformats-officedocument.drawing+xml"/>
  <Override PartName="/xl/charts/chart10.xml" ContentType="application/vnd.openxmlformats-officedocument.drawingml.chart+xml"/>
  <Override PartName="/xl/drawings/drawing13.xml" ContentType="application/vnd.openxmlformats-officedocument.drawing+xml"/>
  <Override PartName="/xl/charts/chart11.xml" ContentType="application/vnd.openxmlformats-officedocument.drawingml.chart+xml"/>
  <Override PartName="/xl/drawings/drawing14.xml" ContentType="application/vnd.openxmlformats-officedocument.drawing+xml"/>
  <Override PartName="/xl/charts/chart12.xml" ContentType="application/vnd.openxmlformats-officedocument.drawingml.chart+xml"/>
  <Override PartName="/xl/drawings/drawing15.xml" ContentType="application/vnd.openxmlformats-officedocument.drawing+xml"/>
  <Override PartName="/xl/charts/chart13.xml" ContentType="application/vnd.openxmlformats-officedocument.drawingml.chart+xml"/>
  <Override PartName="/xl/drawings/drawing16.xml" ContentType="application/vnd.openxmlformats-officedocument.drawing+xml"/>
  <Override PartName="/xl/charts/chart14.xml" ContentType="application/vnd.openxmlformats-officedocument.drawingml.chart+xml"/>
  <Override PartName="/xl/drawings/drawing17.xml" ContentType="application/vnd.openxmlformats-officedocument.drawing+xml"/>
  <Override PartName="/xl/charts/chart15.xml" ContentType="application/vnd.openxmlformats-officedocument.drawingml.chart+xml"/>
  <Override PartName="/xl/drawings/drawing18.xml" ContentType="application/vnd.openxmlformats-officedocument.drawing+xml"/>
  <Override PartName="/xl/charts/chart16.xml" ContentType="application/vnd.openxmlformats-officedocument.drawingml.chart+xml"/>
  <Override PartName="/xl/drawings/drawing19.xml" ContentType="application/vnd.openxmlformats-officedocument.drawing+xml"/>
  <Override PartName="/xl/charts/chart17.xml" ContentType="application/vnd.openxmlformats-officedocument.drawingml.chart+xml"/>
  <Override PartName="/xl/drawings/drawing20.xml" ContentType="application/vnd.openxmlformats-officedocument.drawing+xml"/>
  <Override PartName="/xl/charts/chart18.xml" ContentType="application/vnd.openxmlformats-officedocument.drawingml.chart+xml"/>
  <Override PartName="/xl/drawings/drawing21.xml" ContentType="application/vnd.openxmlformats-officedocument.drawing+xml"/>
  <Override PartName="/xl/charts/chart19.xml" ContentType="application/vnd.openxmlformats-officedocument.drawingml.chart+xml"/>
  <Override PartName="/xl/drawings/drawing22.xml" ContentType="application/vnd.openxmlformats-officedocument.drawing+xml"/>
  <Override PartName="/xl/charts/chart20.xml" ContentType="application/vnd.openxmlformats-officedocument.drawingml.chart+xml"/>
  <Override PartName="/xl/drawings/drawing23.xml" ContentType="application/vnd.openxmlformats-officedocument.drawing+xml"/>
  <Override PartName="/xl/charts/chart21.xml" ContentType="application/vnd.openxmlformats-officedocument.drawingml.chart+xml"/>
  <Override PartName="/xl/drawings/drawing24.xml" ContentType="application/vnd.openxmlformats-officedocument.drawingml.chartshapes+xml"/>
  <Override PartName="/xl/drawings/drawing25.xml" ContentType="application/vnd.openxmlformats-officedocument.drawing+xml"/>
  <Override PartName="/xl/charts/chart22.xml" ContentType="application/vnd.openxmlformats-officedocument.drawingml.chart+xml"/>
  <Override PartName="/xl/drawings/drawing26.xml" ContentType="application/vnd.openxmlformats-officedocument.drawingml.chartshapes+xml"/>
  <Override PartName="/xl/drawings/drawing27.xml" ContentType="application/vnd.openxmlformats-officedocument.drawing+xml"/>
  <Override PartName="/xl/charts/chart23.xml" ContentType="application/vnd.openxmlformats-officedocument.drawingml.chart+xml"/>
  <Override PartName="/xl/drawings/drawing28.xml" ContentType="application/vnd.openxmlformats-officedocument.drawing+xml"/>
  <Override PartName="/xl/charts/chart24.xml" ContentType="application/vnd.openxmlformats-officedocument.drawingml.chart+xml"/>
  <Override PartName="/xl/drawings/drawing29.xml" ContentType="application/vnd.openxmlformats-officedocument.drawing+xml"/>
  <Override PartName="/xl/charts/chart25.xml" ContentType="application/vnd.openxmlformats-officedocument.drawingml.chart+xml"/>
  <Override PartName="/xl/drawings/drawing30.xml" ContentType="application/vnd.openxmlformats-officedocument.drawingml.chartshapes+xml"/>
  <Override PartName="/xl/drawings/drawing31.xml" ContentType="application/vnd.openxmlformats-officedocument.drawing+xml"/>
  <Override PartName="/xl/charts/chart26.xml" ContentType="application/vnd.openxmlformats-officedocument.drawingml.chart+xml"/>
  <Override PartName="/xl/drawings/drawing32.xml" ContentType="application/vnd.openxmlformats-officedocument.drawing+xml"/>
  <Override PartName="/xl/charts/chart27.xml" ContentType="application/vnd.openxmlformats-officedocument.drawingml.chart+xml"/>
  <Override PartName="/xl/drawings/drawing33.xml" ContentType="application/vnd.openxmlformats-officedocument.drawing+xml"/>
  <Override PartName="/xl/drawings/drawing34.xml" ContentType="application/vnd.openxmlformats-officedocument.drawing+xml"/>
  <Override PartName="/xl/charts/chart28.xml" ContentType="application/vnd.openxmlformats-officedocument.drawingml.chart+xml"/>
  <Override PartName="/xl/drawings/drawing35.xml" ContentType="application/vnd.openxmlformats-officedocument.drawing+xml"/>
  <Override PartName="/xl/charts/chart29.xml" ContentType="application/vnd.openxmlformats-officedocument.drawingml.chart+xml"/>
  <Override PartName="/xl/drawings/drawing36.xml" ContentType="application/vnd.openxmlformats-officedocument.drawing+xml"/>
  <Override PartName="/xl/charts/chart30.xml" ContentType="application/vnd.openxmlformats-officedocument.drawingml.chart+xml"/>
  <Override PartName="/xl/drawings/drawing37.xml" ContentType="application/vnd.openxmlformats-officedocument.drawing+xml"/>
  <Override PartName="/xl/charts/chart31.xml" ContentType="application/vnd.openxmlformats-officedocument.drawingml.chart+xml"/>
  <Override PartName="/xl/drawings/drawing38.xml" ContentType="application/vnd.openxmlformats-officedocument.drawing+xml"/>
  <Override PartName="/xl/charts/chart32.xml" ContentType="application/vnd.openxmlformats-officedocument.drawingml.chart+xml"/>
  <Override PartName="/xl/drawings/drawing39.xml" ContentType="application/vnd.openxmlformats-officedocument.drawing+xml"/>
  <Override PartName="/xl/charts/chart33.xml" ContentType="application/vnd.openxmlformats-officedocument.drawingml.chart+xml"/>
  <Override PartName="/xl/drawings/drawing40.xml" ContentType="application/vnd.openxmlformats-officedocument.drawing+xml"/>
  <Override PartName="/xl/charts/chart34.xml" ContentType="application/vnd.openxmlformats-officedocument.drawingml.chart+xml"/>
  <Override PartName="/xl/drawings/drawing41.xml" ContentType="application/vnd.openxmlformats-officedocument.drawing+xml"/>
  <Override PartName="/xl/charts/chart35.xml" ContentType="application/vnd.openxmlformats-officedocument.drawingml.chart+xml"/>
  <Override PartName="/xl/drawings/drawing42.xml" ContentType="application/vnd.openxmlformats-officedocument.drawing+xml"/>
  <Override PartName="/xl/charts/chart36.xml" ContentType="application/vnd.openxmlformats-officedocument.drawingml.chart+xml"/>
  <Override PartName="/xl/drawings/drawing43.xml" ContentType="application/vnd.openxmlformats-officedocument.drawing+xml"/>
  <Override PartName="/xl/charts/chart37.xml" ContentType="application/vnd.openxmlformats-officedocument.drawingml.chart+xml"/>
  <Override PartName="/xl/drawings/drawing44.xml" ContentType="application/vnd.openxmlformats-officedocument.drawing+xml"/>
  <Override PartName="/xl/charts/chart3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LLUQUIS\Desktop\D_link files\"/>
    </mc:Choice>
  </mc:AlternateContent>
  <bookViews>
    <workbookView xWindow="0" yWindow="0" windowWidth="15585" windowHeight="7080"/>
  </bookViews>
  <sheets>
    <sheet name="Table Of Contents" sheetId="95" r:id="rId1"/>
    <sheet name="Figure 1" sheetId="4" r:id="rId2"/>
    <sheet name="Figure 2" sheetId="100" r:id="rId3"/>
    <sheet name="Figure 3" sheetId="70" r:id="rId4"/>
    <sheet name="Figure 4" sheetId="71" r:id="rId5"/>
    <sheet name="Figure 5" sheetId="72" r:id="rId6"/>
    <sheet name="Figure 6" sheetId="73" r:id="rId7"/>
    <sheet name="Figure 7" sheetId="74" r:id="rId8"/>
    <sheet name="Figure 8" sheetId="6" r:id="rId9"/>
    <sheet name="Figure 9" sheetId="119" r:id="rId10"/>
    <sheet name="Figure 10" sheetId="107" r:id="rId11"/>
    <sheet name="Figure 11" sheetId="120" r:id="rId12"/>
    <sheet name="Figure 12" sheetId="108" r:id="rId13"/>
    <sheet name="Figure 13" sheetId="18" r:id="rId14"/>
    <sheet name="Figure 14" sheetId="28" r:id="rId15"/>
    <sheet name="Figure 15" sheetId="35" r:id="rId16"/>
    <sheet name="Figure 16" sheetId="109" r:id="rId17"/>
    <sheet name="Figure 17" sheetId="110" r:id="rId18"/>
    <sheet name="Figure 18" sheetId="19" r:id="rId19"/>
    <sheet name="Figure 19" sheetId="36" r:id="rId20"/>
    <sheet name="Figure 20" sheetId="118" r:id="rId21"/>
    <sheet name="Figure 21" sheetId="44" r:id="rId22"/>
    <sheet name="Figure 22" sheetId="43" r:id="rId23"/>
    <sheet name="Box Figure 2.1 " sheetId="9" r:id="rId24"/>
    <sheet name="Box Figure 3.1" sheetId="89" r:id="rId25"/>
    <sheet name="Box Figure 3.2" sheetId="88" r:id="rId26"/>
    <sheet name="Box Figure 3.3" sheetId="45" r:id="rId27"/>
    <sheet name="Box Figure 4.1" sheetId="99" r:id="rId28"/>
    <sheet name="Appendix  Figure 3.1" sheetId="84" r:id="rId29"/>
    <sheet name="Appendix Figure 4.1" sheetId="17" r:id="rId30"/>
    <sheet name="Appendix Figure 4.2" sheetId="27" r:id="rId31"/>
    <sheet name="Appendix Figure 4.3" sheetId="34" r:id="rId32"/>
    <sheet name="Appendix Figure 4.4 " sheetId="94" r:id="rId33"/>
    <sheet name="Appendix Figure 4.5" sheetId="93" r:id="rId34"/>
    <sheet name="Appendix Figure 4.6" sheetId="111" r:id="rId35"/>
    <sheet name="Appendix Figure 4.7" sheetId="112" r:id="rId36"/>
    <sheet name="Appendix Figure 4.8" sheetId="113" r:id="rId37"/>
    <sheet name="Appendix Figure 4.9" sheetId="114" r:id="rId38"/>
    <sheet name="Appendix Figure 4.10" sheetId="115" r:id="rId39"/>
    <sheet name="Appendix Figure 4.11" sheetId="116" r:id="rId40"/>
    <sheet name="Table 1" sheetId="121" r:id="rId41"/>
    <sheet name="Table 2" sheetId="61" r:id="rId42"/>
    <sheet name="Box Table 2.1" sheetId="68" r:id="rId43"/>
    <sheet name="Box Table 2.2" sheetId="69" r:id="rId44"/>
    <sheet name="Box Table 3.1" sheetId="96" r:id="rId45"/>
    <sheet name="Appendix Table 2.1" sheetId="102" r:id="rId46"/>
    <sheet name="Appendix Table 2.2" sheetId="60" r:id="rId47"/>
    <sheet name="Appendix Table 4.1" sheetId="53" r:id="rId48"/>
    <sheet name="Appendix Table 4.2" sheetId="54" r:id="rId49"/>
    <sheet name="Appendix Table 4.3" sheetId="55" r:id="rId50"/>
    <sheet name="Appendix Table 4.4" sheetId="56" r:id="rId51"/>
    <sheet name="Appendix Table 4.5" sheetId="57" r:id="rId52"/>
  </sheets>
  <definedNames>
    <definedName name="_xlnm._FilterDatabase" localSheetId="20" hidden="1">'Figure 20'!$A$3:$B$17</definedName>
    <definedName name="_xlnm.Database" localSheetId="32">#REF!</definedName>
    <definedName name="_xlnm.Database" localSheetId="33">#REF!</definedName>
    <definedName name="_xlnm.Database" localSheetId="45">#REF!</definedName>
    <definedName name="_xlnm.Database" localSheetId="24">#REF!</definedName>
    <definedName name="_xlnm.Database" localSheetId="44">#REF!</definedName>
    <definedName name="_xlnm.Database" localSheetId="0">#REF!</definedName>
    <definedName name="_xlnm.Database">#REF!</definedName>
    <definedName name="Database_MI" localSheetId="32">#REF!</definedName>
    <definedName name="Database_MI" localSheetId="33">#REF!</definedName>
    <definedName name="Database_MI" localSheetId="45">#REF!</definedName>
    <definedName name="Database_MI" localSheetId="24">#REF!</definedName>
    <definedName name="Database_MI" localSheetId="44">#REF!</definedName>
    <definedName name="Database_MI" localSheetId="0">#REF!</definedName>
    <definedName name="Database_MI">#REF!</definedName>
    <definedName name="INTERNET" localSheetId="32">#REF!</definedName>
    <definedName name="INTERNET" localSheetId="33">#REF!</definedName>
    <definedName name="INTERNET" localSheetId="45">#REF!</definedName>
    <definedName name="INTERNET" localSheetId="24">#REF!</definedName>
    <definedName name="INTERNET" localSheetId="44">#REF!</definedName>
    <definedName name="INTERNET" localSheetId="0">#REF!</definedName>
    <definedName name="INTERNET">#REF!</definedName>
    <definedName name="kkkk">#REF!</definedName>
    <definedName name="NNNNN">#REF!</definedName>
    <definedName name="ppppp">#REF!</definedName>
    <definedName name="PRINT_AREA_MI" localSheetId="32">#REF!</definedName>
    <definedName name="PRINT_AREA_MI" localSheetId="33">#REF!</definedName>
    <definedName name="PRINT_AREA_MI" localSheetId="24">#REF!</definedName>
    <definedName name="PRINT_AREA_MI" localSheetId="44">#REF!</definedName>
    <definedName name="PRINT_AREA_MI" localSheetId="0">#REF!</definedName>
    <definedName name="PRINT_AREA_MI">#REF!</definedName>
    <definedName name="SOURCE" localSheetId="32">#REF!</definedName>
    <definedName name="SOURCE" localSheetId="33">#REF!</definedName>
    <definedName name="SOURCE" localSheetId="24">#REF!</definedName>
    <definedName name="SOURCE" localSheetId="44">#REF!</definedName>
    <definedName name="SOURCE" localSheetId="0">#REF!</definedName>
    <definedName name="SOURCE">#REF!</definedName>
    <definedName name="TITLE" localSheetId="32">#REF!</definedName>
    <definedName name="TITLE" localSheetId="33">#REF!</definedName>
    <definedName name="TITLE" localSheetId="24">#REF!</definedName>
    <definedName name="TITLE" localSheetId="44">#REF!</definedName>
    <definedName name="TITLE" localSheetId="0">#REF!</definedName>
    <definedName name="TITLE">#REF!</definedName>
  </definedNames>
  <calcPr calcId="152511"/>
</workbook>
</file>

<file path=xl/calcChain.xml><?xml version="1.0" encoding="utf-8"?>
<calcChain xmlns="http://schemas.openxmlformats.org/spreadsheetml/2006/main">
  <c r="J5" i="93" l="1"/>
  <c r="N5" i="94"/>
  <c r="B5" i="36"/>
  <c r="B5" i="19"/>
  <c r="M5" i="35"/>
  <c r="K5" i="35"/>
  <c r="K5" i="18"/>
  <c r="K6" i="28"/>
  <c r="I6" i="28"/>
  <c r="B12" i="19"/>
  <c r="I5" i="28" l="1"/>
  <c r="B17" i="118" l="1"/>
  <c r="C22" i="120"/>
  <c r="C21" i="120"/>
  <c r="C20" i="120"/>
  <c r="C19" i="120"/>
  <c r="C18" i="120"/>
  <c r="C17" i="120"/>
  <c r="C16" i="120"/>
  <c r="C15" i="120"/>
  <c r="C14" i="120"/>
  <c r="C13" i="120"/>
  <c r="C12" i="120"/>
  <c r="B6" i="116" l="1"/>
  <c r="B7" i="116"/>
  <c r="B8" i="116"/>
  <c r="B9" i="116"/>
  <c r="B10" i="116"/>
  <c r="B11" i="116"/>
  <c r="B12" i="116"/>
  <c r="B13" i="116"/>
  <c r="B14" i="116"/>
  <c r="B15" i="116"/>
  <c r="B5" i="116"/>
  <c r="C15" i="115"/>
  <c r="B15" i="115" s="1"/>
  <c r="B6" i="115"/>
  <c r="B7" i="115"/>
  <c r="B8" i="115"/>
  <c r="B9" i="115"/>
  <c r="B10" i="115"/>
  <c r="B11" i="115"/>
  <c r="B12" i="115"/>
  <c r="B13" i="115"/>
  <c r="B14" i="115"/>
  <c r="B5" i="115"/>
  <c r="F5" i="27"/>
  <c r="F6" i="27"/>
  <c r="F7" i="27"/>
  <c r="F8" i="27"/>
  <c r="F9" i="27"/>
  <c r="F10" i="27"/>
  <c r="F11" i="27"/>
  <c r="F12" i="27"/>
  <c r="F13" i="27"/>
  <c r="F14" i="27"/>
  <c r="F15" i="27"/>
  <c r="F16" i="27"/>
  <c r="F17" i="27"/>
  <c r="F18" i="27"/>
  <c r="F19" i="27"/>
  <c r="F20" i="27"/>
  <c r="F21" i="27"/>
  <c r="F22" i="27"/>
  <c r="F23" i="27"/>
  <c r="F24" i="27"/>
  <c r="F25" i="27"/>
  <c r="F26" i="27"/>
  <c r="F27" i="27"/>
  <c r="F28" i="27"/>
  <c r="F29" i="27"/>
  <c r="F30" i="27"/>
  <c r="F31" i="27"/>
  <c r="F32" i="27"/>
  <c r="F33" i="27"/>
  <c r="F34" i="27"/>
  <c r="F35" i="27"/>
  <c r="F36" i="27"/>
  <c r="F37" i="27"/>
  <c r="F38" i="27"/>
  <c r="F39" i="27"/>
  <c r="F40" i="27"/>
  <c r="F41" i="27"/>
  <c r="F42" i="27"/>
  <c r="F43" i="27"/>
  <c r="F44" i="27"/>
  <c r="F45" i="27"/>
  <c r="F46" i="27"/>
  <c r="F47" i="27"/>
  <c r="F48" i="27"/>
  <c r="F49" i="27"/>
  <c r="F50" i="27"/>
  <c r="F51" i="27"/>
  <c r="F52" i="27"/>
  <c r="F53" i="27"/>
  <c r="B6" i="110"/>
  <c r="B7" i="110"/>
  <c r="B8" i="110"/>
  <c r="B9" i="110"/>
  <c r="B10" i="110"/>
  <c r="B11" i="110"/>
  <c r="B12" i="110"/>
  <c r="B13" i="110"/>
  <c r="B14" i="110"/>
  <c r="B5" i="110"/>
  <c r="B6" i="109"/>
  <c r="B7" i="109"/>
  <c r="B8" i="109"/>
  <c r="B9" i="109"/>
  <c r="B10" i="109"/>
  <c r="B11" i="109"/>
  <c r="B12" i="109"/>
  <c r="B13" i="109"/>
  <c r="B14" i="109"/>
  <c r="B5" i="109"/>
  <c r="B6" i="118"/>
  <c r="B7" i="118"/>
  <c r="B8" i="118"/>
  <c r="B9" i="118"/>
  <c r="B10" i="118"/>
  <c r="B11" i="118"/>
  <c r="B12" i="118"/>
  <c r="B13" i="118"/>
  <c r="B14" i="118"/>
  <c r="B15" i="118"/>
  <c r="B16" i="118"/>
  <c r="B5" i="118"/>
  <c r="C18" i="118"/>
  <c r="B18" i="118" s="1"/>
  <c r="B6" i="108"/>
  <c r="B7" i="108"/>
  <c r="B8" i="108"/>
  <c r="B9" i="108"/>
  <c r="B10" i="108"/>
  <c r="B11" i="108"/>
  <c r="B12" i="108"/>
  <c r="B13" i="108"/>
  <c r="B14" i="108"/>
  <c r="B15" i="108"/>
  <c r="B5" i="108"/>
  <c r="B6" i="107"/>
  <c r="B7" i="107"/>
  <c r="B8" i="107"/>
  <c r="B9" i="107"/>
  <c r="B10" i="107"/>
  <c r="B11" i="107"/>
  <c r="B12" i="107"/>
  <c r="B13" i="107"/>
  <c r="B14" i="107"/>
  <c r="B15" i="107"/>
  <c r="B5" i="107"/>
  <c r="C15" i="110"/>
  <c r="B15" i="110" s="1"/>
  <c r="C15" i="109"/>
  <c r="B15" i="109" s="1"/>
  <c r="C16" i="107"/>
  <c r="B16" i="107" s="1"/>
  <c r="B23" i="119" l="1" a="1"/>
  <c r="B25" i="119" s="1"/>
  <c r="B32" i="119" l="1"/>
  <c r="B31" i="119"/>
  <c r="B30" i="119"/>
  <c r="B28" i="119"/>
  <c r="B27" i="119"/>
  <c r="B26" i="119"/>
  <c r="B24" i="119"/>
  <c r="B34" i="119"/>
  <c r="B23" i="119"/>
  <c r="B33" i="119"/>
  <c r="B29" i="119"/>
  <c r="J5" i="17" l="1"/>
  <c r="AU33" i="61" l="1"/>
  <c r="AV33" i="61"/>
  <c r="AV35" i="61" s="1"/>
  <c r="AW33" i="61"/>
  <c r="AW35" i="61" s="1"/>
  <c r="E33" i="74" l="1"/>
  <c r="E34" i="74" s="1"/>
  <c r="E35" i="74" s="1"/>
  <c r="E36" i="74" s="1"/>
  <c r="E37" i="74" s="1"/>
  <c r="E38" i="74" s="1"/>
  <c r="E39" i="74" s="1"/>
  <c r="E40" i="74" s="1"/>
  <c r="E41" i="74" s="1"/>
  <c r="E42" i="74" s="1"/>
  <c r="E43" i="74" s="1"/>
  <c r="C33" i="74"/>
  <c r="C34" i="74" s="1"/>
  <c r="B33" i="74"/>
  <c r="I24" i="88"/>
  <c r="K23" i="89"/>
  <c r="B52" i="61" l="1"/>
  <c r="N7" i="94" l="1"/>
  <c r="G11" i="34"/>
  <c r="B6" i="19"/>
  <c r="B7" i="19"/>
  <c r="B8" i="19"/>
  <c r="B9" i="19"/>
  <c r="B10" i="19"/>
  <c r="B11" i="19"/>
  <c r="B13" i="19"/>
  <c r="B14" i="19"/>
  <c r="B15" i="19"/>
  <c r="B16" i="19"/>
  <c r="K9" i="18"/>
  <c r="K6" i="18"/>
  <c r="K16" i="18"/>
  <c r="K7" i="18"/>
  <c r="K15" i="18"/>
  <c r="G5" i="18" l="1"/>
  <c r="L5" i="18" s="1"/>
  <c r="G6" i="18"/>
  <c r="G7" i="18"/>
  <c r="G8" i="18"/>
  <c r="G9" i="18"/>
  <c r="L9" i="18" s="1"/>
  <c r="G10" i="18"/>
  <c r="G11" i="18"/>
  <c r="G12" i="18"/>
  <c r="L12" i="18" s="1"/>
  <c r="G13" i="18"/>
  <c r="G14" i="18"/>
  <c r="G15" i="18"/>
  <c r="G16" i="18"/>
  <c r="G17" i="18"/>
  <c r="B27" i="6"/>
  <c r="E6" i="100" l="1"/>
  <c r="E7" i="100"/>
  <c r="E8" i="100"/>
  <c r="E9" i="100"/>
  <c r="E10" i="100"/>
  <c r="E11" i="100"/>
  <c r="E12" i="100"/>
  <c r="E13" i="100"/>
  <c r="E14" i="100"/>
  <c r="E15" i="100"/>
  <c r="E16" i="100"/>
  <c r="E17" i="100"/>
  <c r="E18" i="100"/>
  <c r="E19" i="100"/>
  <c r="E20" i="100"/>
  <c r="E21" i="100"/>
  <c r="E22" i="100"/>
  <c r="E23" i="100"/>
  <c r="E24" i="100"/>
  <c r="E25" i="100"/>
  <c r="E26" i="100"/>
  <c r="E27" i="100"/>
  <c r="E28" i="100"/>
  <c r="E29" i="100"/>
  <c r="E30" i="100"/>
  <c r="E31" i="100"/>
  <c r="E32" i="100"/>
  <c r="E33" i="100"/>
  <c r="E34" i="100"/>
  <c r="E35" i="100"/>
  <c r="E36" i="100"/>
  <c r="E37" i="100"/>
  <c r="E38" i="100"/>
  <c r="E39" i="100"/>
  <c r="E40" i="100"/>
  <c r="E41" i="100"/>
  <c r="E42" i="100"/>
  <c r="E43" i="100"/>
  <c r="E44" i="100"/>
  <c r="E45" i="100"/>
  <c r="E46" i="100"/>
  <c r="E47" i="100"/>
  <c r="E48" i="100"/>
  <c r="E49" i="100"/>
  <c r="E50" i="100"/>
  <c r="E51" i="100"/>
  <c r="E52" i="100"/>
  <c r="E53" i="100"/>
  <c r="E5" i="100"/>
  <c r="L8" i="57" l="1"/>
  <c r="O8" i="57"/>
  <c r="M34" i="57"/>
  <c r="M35" i="57"/>
  <c r="M36" i="57"/>
  <c r="M37" i="57"/>
  <c r="M38" i="57"/>
  <c r="M39" i="57"/>
  <c r="M40" i="57"/>
  <c r="M41" i="57"/>
  <c r="M42" i="57"/>
  <c r="M43" i="57"/>
  <c r="M44" i="57"/>
  <c r="M45" i="57"/>
  <c r="M46" i="57"/>
  <c r="M47" i="57"/>
  <c r="M48" i="57"/>
  <c r="M49" i="57"/>
  <c r="M50" i="57"/>
  <c r="M51" i="57"/>
  <c r="M52" i="57"/>
  <c r="M53" i="57"/>
  <c r="M54" i="57"/>
  <c r="M55" i="57"/>
  <c r="M56" i="57"/>
  <c r="M11" i="57"/>
  <c r="M12" i="57"/>
  <c r="M13" i="57"/>
  <c r="M14" i="57"/>
  <c r="M15" i="57"/>
  <c r="M16" i="57"/>
  <c r="M17" i="57"/>
  <c r="M18" i="57"/>
  <c r="M19" i="57"/>
  <c r="M20" i="57"/>
  <c r="M21" i="57"/>
  <c r="M22" i="57"/>
  <c r="M23" i="57"/>
  <c r="M24" i="57"/>
  <c r="M25" i="57"/>
  <c r="M26" i="57"/>
  <c r="M27" i="57"/>
  <c r="M28" i="57"/>
  <c r="M29" i="57"/>
  <c r="M30" i="57"/>
  <c r="M31" i="57"/>
  <c r="M32" i="57"/>
  <c r="M33" i="57"/>
  <c r="M10" i="57"/>
  <c r="G56" i="57"/>
  <c r="N56" i="57" s="1"/>
  <c r="G55" i="57"/>
  <c r="G54" i="57"/>
  <c r="G53" i="57"/>
  <c r="G52" i="57"/>
  <c r="G51" i="57"/>
  <c r="G50" i="57"/>
  <c r="G49" i="57"/>
  <c r="G48" i="57"/>
  <c r="N48" i="57" s="1"/>
  <c r="G47" i="57"/>
  <c r="G46" i="57"/>
  <c r="G45" i="57"/>
  <c r="N45" i="57" s="1"/>
  <c r="G44" i="57"/>
  <c r="N44" i="57" s="1"/>
  <c r="G43" i="57"/>
  <c r="N43" i="57" s="1"/>
  <c r="G42" i="57"/>
  <c r="N42" i="57" s="1"/>
  <c r="G41" i="57"/>
  <c r="G40" i="57"/>
  <c r="G39" i="57"/>
  <c r="G38" i="57"/>
  <c r="G37" i="57"/>
  <c r="G36" i="57"/>
  <c r="G35" i="57"/>
  <c r="G34" i="57"/>
  <c r="G33" i="57"/>
  <c r="G32" i="57"/>
  <c r="N32" i="57" s="1"/>
  <c r="G31" i="57"/>
  <c r="N31" i="57" s="1"/>
  <c r="G30" i="57"/>
  <c r="N30" i="57" s="1"/>
  <c r="G29" i="57"/>
  <c r="N29" i="57" s="1"/>
  <c r="G28" i="57"/>
  <c r="N28" i="57" s="1"/>
  <c r="G27" i="57"/>
  <c r="N27" i="57" s="1"/>
  <c r="G26" i="57"/>
  <c r="N26" i="57" s="1"/>
  <c r="G25" i="57"/>
  <c r="N25" i="57" s="1"/>
  <c r="G24" i="57"/>
  <c r="N24" i="57" s="1"/>
  <c r="G23" i="57"/>
  <c r="N23" i="57" s="1"/>
  <c r="G22" i="57"/>
  <c r="N22" i="57" s="1"/>
  <c r="G21" i="57"/>
  <c r="N21" i="57" s="1"/>
  <c r="G20" i="57"/>
  <c r="N20" i="57" s="1"/>
  <c r="G19" i="57"/>
  <c r="N19" i="57" s="1"/>
  <c r="G18" i="57"/>
  <c r="N18" i="57" s="1"/>
  <c r="G17" i="57"/>
  <c r="N17" i="57" s="1"/>
  <c r="G16" i="57"/>
  <c r="N16" i="57" s="1"/>
  <c r="G15" i="57"/>
  <c r="N15" i="57" s="1"/>
  <c r="G14" i="57"/>
  <c r="G13" i="57"/>
  <c r="G12" i="57"/>
  <c r="G11" i="57"/>
  <c r="G10" i="57"/>
  <c r="G9" i="57"/>
  <c r="G8" i="57"/>
  <c r="I9" i="57"/>
  <c r="I10" i="57"/>
  <c r="I11" i="57"/>
  <c r="I12" i="57"/>
  <c r="I13" i="57"/>
  <c r="I14" i="57"/>
  <c r="I15" i="57"/>
  <c r="I16" i="57"/>
  <c r="I17" i="57"/>
  <c r="I18" i="57"/>
  <c r="I19" i="57"/>
  <c r="I20" i="57"/>
  <c r="I21" i="57"/>
  <c r="I22" i="57"/>
  <c r="I23" i="57"/>
  <c r="I24" i="57"/>
  <c r="I25" i="57"/>
  <c r="I26" i="57"/>
  <c r="I27" i="57"/>
  <c r="I28" i="57"/>
  <c r="I29" i="57"/>
  <c r="I30" i="57"/>
  <c r="I31" i="57"/>
  <c r="I32" i="57"/>
  <c r="I33" i="57"/>
  <c r="I34" i="57"/>
  <c r="I35" i="57"/>
  <c r="I36" i="57"/>
  <c r="I37" i="57"/>
  <c r="I38" i="57"/>
  <c r="I39" i="57"/>
  <c r="I40" i="57"/>
  <c r="I41" i="57"/>
  <c r="I8" i="57"/>
  <c r="N45" i="55"/>
  <c r="H45" i="55"/>
  <c r="H41" i="53"/>
  <c r="H42" i="53"/>
  <c r="H43" i="53"/>
  <c r="H44" i="53"/>
  <c r="H45" i="53"/>
  <c r="H40" i="53"/>
  <c r="H9" i="53"/>
  <c r="H10" i="53"/>
  <c r="H11" i="53"/>
  <c r="H12" i="53"/>
  <c r="H13" i="53"/>
  <c r="H14" i="53"/>
  <c r="H15" i="53"/>
  <c r="H16" i="53"/>
  <c r="H17" i="53"/>
  <c r="H18" i="53"/>
  <c r="H19" i="53"/>
  <c r="H20" i="53"/>
  <c r="H21" i="53"/>
  <c r="H22" i="53"/>
  <c r="H23" i="53"/>
  <c r="H24" i="53"/>
  <c r="H25" i="53"/>
  <c r="H26" i="53"/>
  <c r="H27" i="53"/>
  <c r="H28" i="53"/>
  <c r="H29" i="53"/>
  <c r="H30" i="53"/>
  <c r="H31" i="53"/>
  <c r="H32" i="53"/>
  <c r="H33" i="53"/>
  <c r="H34" i="53"/>
  <c r="H35" i="53"/>
  <c r="H36" i="53"/>
  <c r="H37" i="53"/>
  <c r="H38" i="53"/>
  <c r="H8" i="53"/>
  <c r="K8" i="53"/>
  <c r="L8" i="53"/>
  <c r="N8" i="53"/>
  <c r="AX33" i="61"/>
  <c r="AX35" i="61" s="1"/>
  <c r="C33" i="61"/>
  <c r="D33" i="61"/>
  <c r="E33" i="61"/>
  <c r="F33" i="61"/>
  <c r="G33" i="61"/>
  <c r="H33" i="61"/>
  <c r="I33" i="61"/>
  <c r="J33" i="61"/>
  <c r="K33" i="61"/>
  <c r="L33" i="61"/>
  <c r="M33" i="61"/>
  <c r="N33" i="61"/>
  <c r="O33" i="61"/>
  <c r="P33" i="61"/>
  <c r="Q33" i="61"/>
  <c r="R33" i="61"/>
  <c r="S33" i="61"/>
  <c r="T33" i="61"/>
  <c r="U33" i="61"/>
  <c r="V33" i="61"/>
  <c r="W33" i="61"/>
  <c r="X33" i="61"/>
  <c r="Y33" i="61"/>
  <c r="Z33" i="61"/>
  <c r="AA33" i="61"/>
  <c r="AB33" i="61"/>
  <c r="AC33" i="61"/>
  <c r="AD33" i="61"/>
  <c r="AE33" i="61"/>
  <c r="AF33" i="61"/>
  <c r="AG33" i="61"/>
  <c r="AH33" i="61"/>
  <c r="AI33" i="61"/>
  <c r="AJ33" i="61"/>
  <c r="AK33" i="61"/>
  <c r="AL33" i="61"/>
  <c r="AM33" i="61"/>
  <c r="AN33" i="61"/>
  <c r="AO33" i="61"/>
  <c r="AP33" i="61"/>
  <c r="AQ33" i="61"/>
  <c r="AR33" i="61"/>
  <c r="AS33" i="61"/>
  <c r="AT33" i="61"/>
  <c r="B33" i="61"/>
  <c r="J6" i="93" l="1"/>
  <c r="J7" i="93"/>
  <c r="J8" i="93"/>
  <c r="J9" i="93"/>
  <c r="J10" i="93"/>
  <c r="J11" i="93"/>
  <c r="J12" i="93"/>
  <c r="J13" i="93"/>
  <c r="J14" i="93"/>
  <c r="J15" i="93"/>
  <c r="J16" i="93"/>
  <c r="J17" i="93"/>
  <c r="J18" i="93"/>
  <c r="J19" i="93"/>
  <c r="J20" i="93"/>
  <c r="J21" i="93"/>
  <c r="J22" i="93"/>
  <c r="J23" i="93"/>
  <c r="J24" i="93"/>
  <c r="J25" i="93"/>
  <c r="J26" i="93"/>
  <c r="J27" i="93"/>
  <c r="J28" i="93"/>
  <c r="J29" i="93"/>
  <c r="J30" i="93"/>
  <c r="J31" i="93"/>
  <c r="J32" i="93"/>
  <c r="J33" i="93"/>
  <c r="J34" i="93"/>
  <c r="J35" i="93"/>
  <c r="J36" i="93"/>
  <c r="J37" i="93"/>
  <c r="J38" i="93"/>
  <c r="J39" i="93"/>
  <c r="J40" i="93"/>
  <c r="J41" i="93"/>
  <c r="J42" i="93"/>
  <c r="J43" i="93"/>
  <c r="J44" i="93"/>
  <c r="J45" i="93"/>
  <c r="J46" i="93"/>
  <c r="J47" i="93"/>
  <c r="J48" i="93"/>
  <c r="J49" i="93"/>
  <c r="J50" i="93"/>
  <c r="J51" i="93"/>
  <c r="J52" i="93"/>
  <c r="J53" i="93"/>
  <c r="N6" i="94"/>
  <c r="N8" i="94"/>
  <c r="N9" i="94"/>
  <c r="N10" i="94"/>
  <c r="N11" i="94"/>
  <c r="N12" i="94"/>
  <c r="N13" i="94"/>
  <c r="N14" i="94"/>
  <c r="N15" i="94"/>
  <c r="N16" i="94"/>
  <c r="N17" i="94"/>
  <c r="N18" i="94"/>
  <c r="N19" i="94"/>
  <c r="N20" i="94"/>
  <c r="N21" i="94"/>
  <c r="N22" i="94"/>
  <c r="N23" i="94"/>
  <c r="N24" i="94"/>
  <c r="N25" i="94"/>
  <c r="N26" i="94"/>
  <c r="N27" i="94"/>
  <c r="N28" i="94"/>
  <c r="N29" i="94"/>
  <c r="N30" i="94"/>
  <c r="N31" i="94"/>
  <c r="N32" i="94"/>
  <c r="N33" i="94"/>
  <c r="N34" i="94"/>
  <c r="N35" i="94"/>
  <c r="N36" i="94"/>
  <c r="N37" i="94"/>
  <c r="N38" i="94"/>
  <c r="N39" i="94"/>
  <c r="N40" i="94"/>
  <c r="N41" i="94"/>
  <c r="N42" i="94"/>
  <c r="N43" i="94"/>
  <c r="N44" i="94"/>
  <c r="N45" i="94"/>
  <c r="N46" i="94"/>
  <c r="N47" i="94"/>
  <c r="N48" i="94"/>
  <c r="N49" i="94"/>
  <c r="N50" i="94"/>
  <c r="N51" i="94"/>
  <c r="N52" i="94"/>
  <c r="N53" i="94"/>
  <c r="G17" i="35"/>
  <c r="G16" i="35"/>
  <c r="G15" i="35"/>
  <c r="G14" i="35"/>
  <c r="G13" i="35"/>
  <c r="G12" i="35"/>
  <c r="G11" i="35"/>
  <c r="G10" i="35"/>
  <c r="G9" i="35"/>
  <c r="G8" i="35"/>
  <c r="G7" i="35"/>
  <c r="G6" i="35"/>
  <c r="G5" i="35"/>
  <c r="L5" i="35" s="1"/>
  <c r="K5" i="28"/>
  <c r="E17" i="28"/>
  <c r="E16" i="28"/>
  <c r="E15" i="28"/>
  <c r="E14" i="28"/>
  <c r="E13" i="28"/>
  <c r="E12" i="28"/>
  <c r="E11" i="28"/>
  <c r="E10" i="28"/>
  <c r="E9" i="28"/>
  <c r="E8" i="28"/>
  <c r="E7" i="28"/>
  <c r="E6" i="28"/>
  <c r="J6" i="28" s="1"/>
  <c r="E5" i="28"/>
  <c r="J5" i="28" s="1"/>
  <c r="I27" i="4"/>
  <c r="G27" i="4"/>
  <c r="E27" i="4"/>
  <c r="C27" i="4"/>
  <c r="G7" i="4"/>
  <c r="I8" i="4"/>
  <c r="I9" i="4"/>
  <c r="I10" i="4"/>
  <c r="I11" i="4"/>
  <c r="C12" i="4"/>
  <c r="I13" i="4"/>
  <c r="I14" i="4"/>
  <c r="G15" i="4"/>
  <c r="I16" i="4"/>
  <c r="I17" i="4"/>
  <c r="I18" i="4"/>
  <c r="E19" i="4"/>
  <c r="C20" i="4"/>
  <c r="I21" i="4"/>
  <c r="I22" i="4"/>
  <c r="G23" i="4"/>
  <c r="C24" i="4"/>
  <c r="I25" i="4"/>
  <c r="I26" i="4"/>
  <c r="I28" i="4"/>
  <c r="I29" i="4"/>
  <c r="I30" i="4"/>
  <c r="G31" i="4"/>
  <c r="I32" i="4"/>
  <c r="I33" i="4"/>
  <c r="I34" i="4"/>
  <c r="I35" i="4"/>
  <c r="I36" i="4"/>
  <c r="I37" i="4"/>
  <c r="I38" i="4"/>
  <c r="G39" i="4"/>
  <c r="I40" i="4"/>
  <c r="I41" i="4"/>
  <c r="I42" i="4"/>
  <c r="I43" i="4"/>
  <c r="I44" i="4"/>
  <c r="I45" i="4"/>
  <c r="I46" i="4"/>
  <c r="G47" i="4"/>
  <c r="I48" i="4"/>
  <c r="I49" i="4"/>
  <c r="I50" i="4"/>
  <c r="I51" i="4"/>
  <c r="I52" i="4"/>
  <c r="I53" i="4"/>
  <c r="I54" i="4"/>
  <c r="C6" i="4"/>
  <c r="G6" i="4" l="1"/>
  <c r="G43" i="4"/>
  <c r="I39" i="4"/>
  <c r="G51" i="4"/>
  <c r="G35" i="4"/>
  <c r="I47" i="4"/>
  <c r="I31" i="4"/>
  <c r="C52" i="4"/>
  <c r="C48" i="4"/>
  <c r="C44" i="4"/>
  <c r="C40" i="4"/>
  <c r="C36" i="4"/>
  <c r="C32" i="4"/>
  <c r="C28" i="4"/>
  <c r="E52" i="4"/>
  <c r="E48" i="4"/>
  <c r="E44" i="4"/>
  <c r="E40" i="4"/>
  <c r="E36" i="4"/>
  <c r="E32" i="4"/>
  <c r="E28" i="4"/>
  <c r="E6" i="4"/>
  <c r="I6" i="4"/>
  <c r="C51" i="4"/>
  <c r="C47" i="4"/>
  <c r="C43" i="4"/>
  <c r="C39" i="4"/>
  <c r="C35" i="4"/>
  <c r="C31" i="4"/>
  <c r="E51" i="4"/>
  <c r="E47" i="4"/>
  <c r="E43" i="4"/>
  <c r="E39" i="4"/>
  <c r="E35" i="4"/>
  <c r="E31" i="4"/>
  <c r="C53" i="4"/>
  <c r="C49" i="4"/>
  <c r="C45" i="4"/>
  <c r="C41" i="4"/>
  <c r="C37" i="4"/>
  <c r="C33" i="4"/>
  <c r="C29" i="4"/>
  <c r="C25" i="4"/>
  <c r="C21" i="4"/>
  <c r="C17" i="4"/>
  <c r="C13" i="4"/>
  <c r="C9" i="4"/>
  <c r="E53" i="4"/>
  <c r="E49" i="4"/>
  <c r="E45" i="4"/>
  <c r="E41" i="4"/>
  <c r="E37" i="4"/>
  <c r="E33" i="4"/>
  <c r="E29" i="4"/>
  <c r="E25" i="4"/>
  <c r="E21" i="4"/>
  <c r="E17" i="4"/>
  <c r="E13" i="4"/>
  <c r="E9" i="4"/>
  <c r="G53" i="4"/>
  <c r="G49" i="4"/>
  <c r="G45" i="4"/>
  <c r="G41" i="4"/>
  <c r="G37" i="4"/>
  <c r="G33" i="4"/>
  <c r="G29" i="4"/>
  <c r="G25" i="4"/>
  <c r="G21" i="4"/>
  <c r="G17" i="4"/>
  <c r="G13" i="4"/>
  <c r="G9" i="4"/>
  <c r="C16" i="4"/>
  <c r="C8" i="4"/>
  <c r="E24" i="4"/>
  <c r="E20" i="4"/>
  <c r="E16" i="4"/>
  <c r="E12" i="4"/>
  <c r="E8" i="4"/>
  <c r="G52" i="4"/>
  <c r="G48" i="4"/>
  <c r="G44" i="4"/>
  <c r="G40" i="4"/>
  <c r="G36" i="4"/>
  <c r="G32" i="4"/>
  <c r="G28" i="4"/>
  <c r="G24" i="4"/>
  <c r="G20" i="4"/>
  <c r="G16" i="4"/>
  <c r="G12" i="4"/>
  <c r="G8" i="4"/>
  <c r="I24" i="4"/>
  <c r="I20" i="4"/>
  <c r="I12" i="4"/>
  <c r="C19" i="4"/>
  <c r="C11" i="4"/>
  <c r="E15" i="4"/>
  <c r="E7" i="4"/>
  <c r="G19" i="4"/>
  <c r="G11" i="4"/>
  <c r="I23" i="4"/>
  <c r="I19" i="4"/>
  <c r="I15" i="4"/>
  <c r="I7" i="4"/>
  <c r="C23" i="4"/>
  <c r="C15" i="4"/>
  <c r="C7" i="4"/>
  <c r="E23" i="4"/>
  <c r="E11" i="4"/>
  <c r="C54" i="4"/>
  <c r="C50" i="4"/>
  <c r="C46" i="4"/>
  <c r="C42" i="4"/>
  <c r="C38" i="4"/>
  <c r="C34" i="4"/>
  <c r="C30" i="4"/>
  <c r="C26" i="4"/>
  <c r="C22" i="4"/>
  <c r="C18" i="4"/>
  <c r="C14" i="4"/>
  <c r="C10" i="4"/>
  <c r="E54" i="4"/>
  <c r="E50" i="4"/>
  <c r="E46" i="4"/>
  <c r="E42" i="4"/>
  <c r="E38" i="4"/>
  <c r="E34" i="4"/>
  <c r="E30" i="4"/>
  <c r="E26" i="4"/>
  <c r="E22" i="4"/>
  <c r="E18" i="4"/>
  <c r="E14" i="4"/>
  <c r="E10" i="4"/>
  <c r="G54" i="4"/>
  <c r="G50" i="4"/>
  <c r="G46" i="4"/>
  <c r="G42" i="4"/>
  <c r="G38" i="4"/>
  <c r="G34" i="4"/>
  <c r="G30" i="4"/>
  <c r="G26" i="4"/>
  <c r="G22" i="4"/>
  <c r="G18" i="4"/>
  <c r="G14" i="4"/>
  <c r="G10" i="4"/>
  <c r="L6" i="94"/>
  <c r="L7" i="94"/>
  <c r="L8" i="94"/>
  <c r="L9" i="94"/>
  <c r="L10" i="94"/>
  <c r="L11" i="94"/>
  <c r="L12" i="94"/>
  <c r="L13" i="94"/>
  <c r="L14" i="94"/>
  <c r="L15" i="94"/>
  <c r="L16" i="94"/>
  <c r="L17" i="94"/>
  <c r="L18" i="94"/>
  <c r="L19" i="94"/>
  <c r="L20" i="94"/>
  <c r="L21" i="94"/>
  <c r="L22" i="94"/>
  <c r="L23" i="94"/>
  <c r="L24" i="94"/>
  <c r="L25" i="94"/>
  <c r="L26" i="94"/>
  <c r="L27" i="94"/>
  <c r="L28" i="94"/>
  <c r="L29" i="94"/>
  <c r="L30" i="94"/>
  <c r="L31" i="94"/>
  <c r="L32" i="94"/>
  <c r="L33" i="94"/>
  <c r="L34" i="94"/>
  <c r="L35" i="94"/>
  <c r="L36" i="94"/>
  <c r="L37" i="94"/>
  <c r="L38" i="94"/>
  <c r="L39" i="94"/>
  <c r="L40" i="94"/>
  <c r="L41" i="94"/>
  <c r="L42" i="94"/>
  <c r="L43" i="94"/>
  <c r="L44" i="94"/>
  <c r="L45" i="94"/>
  <c r="L46" i="94"/>
  <c r="L47" i="94"/>
  <c r="L48" i="94"/>
  <c r="L49" i="94"/>
  <c r="L50" i="94"/>
  <c r="L51" i="94"/>
  <c r="L52" i="94"/>
  <c r="L53" i="94"/>
  <c r="J5" i="94"/>
  <c r="K5" i="94"/>
  <c r="L5" i="94"/>
  <c r="K53" i="94"/>
  <c r="J53" i="94"/>
  <c r="I53" i="94"/>
  <c r="K52" i="94"/>
  <c r="J52" i="94"/>
  <c r="I52" i="94"/>
  <c r="K51" i="94"/>
  <c r="J51" i="94"/>
  <c r="I51" i="94"/>
  <c r="K50" i="94"/>
  <c r="J50" i="94"/>
  <c r="I50" i="94"/>
  <c r="K49" i="94"/>
  <c r="J49" i="94"/>
  <c r="I49" i="94"/>
  <c r="K48" i="94"/>
  <c r="J48" i="94"/>
  <c r="I48" i="94"/>
  <c r="K47" i="94"/>
  <c r="J47" i="94"/>
  <c r="I47" i="94"/>
  <c r="K46" i="94"/>
  <c r="J46" i="94"/>
  <c r="I46" i="94"/>
  <c r="K45" i="94"/>
  <c r="J45" i="94"/>
  <c r="I45" i="94"/>
  <c r="K44" i="94"/>
  <c r="J44" i="94"/>
  <c r="I44" i="94"/>
  <c r="K43" i="94"/>
  <c r="J43" i="94"/>
  <c r="I43" i="94"/>
  <c r="K42" i="94"/>
  <c r="J42" i="94"/>
  <c r="I42" i="94"/>
  <c r="K41" i="94"/>
  <c r="J41" i="94"/>
  <c r="I41" i="94"/>
  <c r="K40" i="94"/>
  <c r="J40" i="94"/>
  <c r="I40" i="94"/>
  <c r="K39" i="94"/>
  <c r="J39" i="94"/>
  <c r="I39" i="94"/>
  <c r="K38" i="94"/>
  <c r="J38" i="94"/>
  <c r="I38" i="94"/>
  <c r="K37" i="94"/>
  <c r="J37" i="94"/>
  <c r="I37" i="94"/>
  <c r="K36" i="94"/>
  <c r="J36" i="94"/>
  <c r="I36" i="94"/>
  <c r="K35" i="94"/>
  <c r="J35" i="94"/>
  <c r="I35" i="94"/>
  <c r="K34" i="94"/>
  <c r="J34" i="94"/>
  <c r="I34" i="94"/>
  <c r="K33" i="94"/>
  <c r="J33" i="94"/>
  <c r="I33" i="94"/>
  <c r="K32" i="94"/>
  <c r="J32" i="94"/>
  <c r="I32" i="94"/>
  <c r="K31" i="94"/>
  <c r="J31" i="94"/>
  <c r="I31" i="94"/>
  <c r="K30" i="94"/>
  <c r="J30" i="94"/>
  <c r="I30" i="94"/>
  <c r="K29" i="94"/>
  <c r="J29" i="94"/>
  <c r="I29" i="94"/>
  <c r="K28" i="94"/>
  <c r="J28" i="94"/>
  <c r="I28" i="94"/>
  <c r="K27" i="94"/>
  <c r="J27" i="94"/>
  <c r="I27" i="94"/>
  <c r="K26" i="94"/>
  <c r="J26" i="94"/>
  <c r="I26" i="94"/>
  <c r="K25" i="94"/>
  <c r="J25" i="94"/>
  <c r="I25" i="94"/>
  <c r="K24" i="94"/>
  <c r="J24" i="94"/>
  <c r="I24" i="94"/>
  <c r="K23" i="94"/>
  <c r="J23" i="94"/>
  <c r="I23" i="94"/>
  <c r="K22" i="94"/>
  <c r="J22" i="94"/>
  <c r="I22" i="94"/>
  <c r="K21" i="94"/>
  <c r="J21" i="94"/>
  <c r="I21" i="94"/>
  <c r="K20" i="94"/>
  <c r="J20" i="94"/>
  <c r="I20" i="94"/>
  <c r="K19" i="94"/>
  <c r="J19" i="94"/>
  <c r="I19" i="94"/>
  <c r="K18" i="94"/>
  <c r="J18" i="94"/>
  <c r="I18" i="94"/>
  <c r="K17" i="94"/>
  <c r="J17" i="94"/>
  <c r="I17" i="94"/>
  <c r="K16" i="94"/>
  <c r="J16" i="94"/>
  <c r="I16" i="94"/>
  <c r="K15" i="94"/>
  <c r="J15" i="94"/>
  <c r="I15" i="94"/>
  <c r="K14" i="94"/>
  <c r="J14" i="94"/>
  <c r="I14" i="94"/>
  <c r="K13" i="94"/>
  <c r="J13" i="94"/>
  <c r="I13" i="94"/>
  <c r="K12" i="94"/>
  <c r="J12" i="94"/>
  <c r="I12" i="94"/>
  <c r="K11" i="94"/>
  <c r="J11" i="94"/>
  <c r="I11" i="94"/>
  <c r="K10" i="94"/>
  <c r="J10" i="94"/>
  <c r="I10" i="94"/>
  <c r="K9" i="94"/>
  <c r="J9" i="94"/>
  <c r="I9" i="94"/>
  <c r="K8" i="94"/>
  <c r="J8" i="94"/>
  <c r="I8" i="94"/>
  <c r="K7" i="94"/>
  <c r="J7" i="94"/>
  <c r="I7" i="94"/>
  <c r="K6" i="94"/>
  <c r="J6" i="94"/>
  <c r="I6" i="94"/>
  <c r="I5" i="94"/>
  <c r="F6" i="93"/>
  <c r="G6" i="93"/>
  <c r="H6" i="93"/>
  <c r="F7" i="93"/>
  <c r="G7" i="93"/>
  <c r="H7" i="93"/>
  <c r="F8" i="93"/>
  <c r="G8" i="93"/>
  <c r="H8" i="93"/>
  <c r="F9" i="93"/>
  <c r="G9" i="93"/>
  <c r="H9" i="93"/>
  <c r="F10" i="93"/>
  <c r="G10" i="93"/>
  <c r="H10" i="93"/>
  <c r="F11" i="93"/>
  <c r="G11" i="93"/>
  <c r="H11" i="93"/>
  <c r="F12" i="93"/>
  <c r="G12" i="93"/>
  <c r="H12" i="93"/>
  <c r="F13" i="93"/>
  <c r="G13" i="93"/>
  <c r="H13" i="93"/>
  <c r="F14" i="93"/>
  <c r="G14" i="93"/>
  <c r="H14" i="93"/>
  <c r="F15" i="93"/>
  <c r="G15" i="93"/>
  <c r="H15" i="93"/>
  <c r="F16" i="93"/>
  <c r="G16" i="93"/>
  <c r="H16" i="93"/>
  <c r="F17" i="93"/>
  <c r="G17" i="93"/>
  <c r="H17" i="93"/>
  <c r="F18" i="93"/>
  <c r="G18" i="93"/>
  <c r="H18" i="93"/>
  <c r="F19" i="93"/>
  <c r="G19" i="93"/>
  <c r="H19" i="93"/>
  <c r="F20" i="93"/>
  <c r="G20" i="93"/>
  <c r="H20" i="93"/>
  <c r="F21" i="93"/>
  <c r="G21" i="93"/>
  <c r="H21" i="93"/>
  <c r="F22" i="93"/>
  <c r="G22" i="93"/>
  <c r="H22" i="93"/>
  <c r="F23" i="93"/>
  <c r="G23" i="93"/>
  <c r="H23" i="93"/>
  <c r="F24" i="93"/>
  <c r="G24" i="93"/>
  <c r="H24" i="93"/>
  <c r="F25" i="93"/>
  <c r="G25" i="93"/>
  <c r="H25" i="93"/>
  <c r="F26" i="93"/>
  <c r="G26" i="93"/>
  <c r="H26" i="93"/>
  <c r="F27" i="93"/>
  <c r="G27" i="93"/>
  <c r="H27" i="93"/>
  <c r="F28" i="93"/>
  <c r="G28" i="93"/>
  <c r="H28" i="93"/>
  <c r="F29" i="93"/>
  <c r="G29" i="93"/>
  <c r="H29" i="93"/>
  <c r="F30" i="93"/>
  <c r="G30" i="93"/>
  <c r="H30" i="93"/>
  <c r="F31" i="93"/>
  <c r="G31" i="93"/>
  <c r="H31" i="93"/>
  <c r="F32" i="93"/>
  <c r="G32" i="93"/>
  <c r="H32" i="93"/>
  <c r="F33" i="93"/>
  <c r="G33" i="93"/>
  <c r="H33" i="93"/>
  <c r="F34" i="93"/>
  <c r="G34" i="93"/>
  <c r="H34" i="93"/>
  <c r="F35" i="93"/>
  <c r="G35" i="93"/>
  <c r="H35" i="93"/>
  <c r="F36" i="93"/>
  <c r="G36" i="93"/>
  <c r="H36" i="93"/>
  <c r="F37" i="93"/>
  <c r="G37" i="93"/>
  <c r="H37" i="93"/>
  <c r="F38" i="93"/>
  <c r="G38" i="93"/>
  <c r="H38" i="93"/>
  <c r="F39" i="93"/>
  <c r="G39" i="93"/>
  <c r="H39" i="93"/>
  <c r="F40" i="93"/>
  <c r="G40" i="93"/>
  <c r="H40" i="93"/>
  <c r="F41" i="93"/>
  <c r="G41" i="93"/>
  <c r="H41" i="93"/>
  <c r="F42" i="93"/>
  <c r="G42" i="93"/>
  <c r="H42" i="93"/>
  <c r="F43" i="93"/>
  <c r="G43" i="93"/>
  <c r="H43" i="93"/>
  <c r="F44" i="93"/>
  <c r="G44" i="93"/>
  <c r="H44" i="93"/>
  <c r="F45" i="93"/>
  <c r="G45" i="93"/>
  <c r="H45" i="93"/>
  <c r="F46" i="93"/>
  <c r="G46" i="93"/>
  <c r="H46" i="93"/>
  <c r="F47" i="93"/>
  <c r="G47" i="93"/>
  <c r="H47" i="93"/>
  <c r="F48" i="93"/>
  <c r="G48" i="93"/>
  <c r="H48" i="93"/>
  <c r="F49" i="93"/>
  <c r="G49" i="93"/>
  <c r="H49" i="93"/>
  <c r="F50" i="93"/>
  <c r="G50" i="93"/>
  <c r="H50" i="93"/>
  <c r="F51" i="93"/>
  <c r="G51" i="93"/>
  <c r="H51" i="93"/>
  <c r="F52" i="93"/>
  <c r="G52" i="93"/>
  <c r="H52" i="93"/>
  <c r="F53" i="93"/>
  <c r="G53" i="93"/>
  <c r="H53" i="93"/>
  <c r="G5" i="93"/>
  <c r="H5" i="93"/>
  <c r="F5" i="93"/>
  <c r="K67" i="89"/>
  <c r="J67" i="89"/>
  <c r="I67" i="89"/>
  <c r="H67" i="89"/>
  <c r="K66" i="89"/>
  <c r="J66" i="89"/>
  <c r="I66" i="89"/>
  <c r="H66" i="89"/>
  <c r="K65" i="89"/>
  <c r="J65" i="89"/>
  <c r="I65" i="89"/>
  <c r="H65" i="89"/>
  <c r="K64" i="89"/>
  <c r="J64" i="89"/>
  <c r="I64" i="89"/>
  <c r="H64" i="89"/>
  <c r="K63" i="89"/>
  <c r="J63" i="89"/>
  <c r="I63" i="89"/>
  <c r="H63" i="89"/>
  <c r="K62" i="89"/>
  <c r="J62" i="89"/>
  <c r="I62" i="89"/>
  <c r="H62" i="89"/>
  <c r="K61" i="89"/>
  <c r="J61" i="89"/>
  <c r="I61" i="89"/>
  <c r="H61" i="89"/>
  <c r="K60" i="89"/>
  <c r="J60" i="89"/>
  <c r="I60" i="89"/>
  <c r="H60" i="89"/>
  <c r="K59" i="89"/>
  <c r="J59" i="89"/>
  <c r="I59" i="89"/>
  <c r="H59" i="89"/>
  <c r="K58" i="89"/>
  <c r="J58" i="89"/>
  <c r="I58" i="89"/>
  <c r="H58" i="89"/>
  <c r="K57" i="89"/>
  <c r="J57" i="89"/>
  <c r="I57" i="89"/>
  <c r="H57" i="89"/>
  <c r="K56" i="89"/>
  <c r="J56" i="89"/>
  <c r="I56" i="89"/>
  <c r="H56" i="89"/>
  <c r="K55" i="89"/>
  <c r="J55" i="89"/>
  <c r="I55" i="89"/>
  <c r="H55" i="89"/>
  <c r="K54" i="89"/>
  <c r="J54" i="89"/>
  <c r="I54" i="89"/>
  <c r="H54" i="89"/>
  <c r="K53" i="89"/>
  <c r="J53" i="89"/>
  <c r="I53" i="89"/>
  <c r="H53" i="89"/>
  <c r="K52" i="89"/>
  <c r="J52" i="89"/>
  <c r="I52" i="89"/>
  <c r="H52" i="89"/>
  <c r="K51" i="89"/>
  <c r="J51" i="89"/>
  <c r="I51" i="89"/>
  <c r="H51" i="89"/>
  <c r="K50" i="89"/>
  <c r="J50" i="89"/>
  <c r="I50" i="89"/>
  <c r="H50" i="89"/>
  <c r="K49" i="89"/>
  <c r="J49" i="89"/>
  <c r="I49" i="89"/>
  <c r="H49" i="89"/>
  <c r="K48" i="89"/>
  <c r="J48" i="89"/>
  <c r="I48" i="89"/>
  <c r="H48" i="89"/>
  <c r="K47" i="89"/>
  <c r="J47" i="89"/>
  <c r="I47" i="89"/>
  <c r="H47" i="89"/>
  <c r="K46" i="89"/>
  <c r="J46" i="89"/>
  <c r="I46" i="89"/>
  <c r="H46" i="89"/>
  <c r="K45" i="89"/>
  <c r="J45" i="89"/>
  <c r="I45" i="89"/>
  <c r="H45" i="89"/>
  <c r="K44" i="89"/>
  <c r="J44" i="89"/>
  <c r="I44" i="89"/>
  <c r="H44" i="89"/>
  <c r="K43" i="89"/>
  <c r="J43" i="89"/>
  <c r="I43" i="89"/>
  <c r="H43" i="89"/>
  <c r="K42" i="89"/>
  <c r="J42" i="89"/>
  <c r="I42" i="89"/>
  <c r="H42" i="89"/>
  <c r="K41" i="89"/>
  <c r="J41" i="89"/>
  <c r="I41" i="89"/>
  <c r="H41" i="89"/>
  <c r="K40" i="89"/>
  <c r="J40" i="89"/>
  <c r="I40" i="89"/>
  <c r="H40" i="89"/>
  <c r="K39" i="89"/>
  <c r="J39" i="89"/>
  <c r="I39" i="89"/>
  <c r="H39" i="89"/>
  <c r="K38" i="89"/>
  <c r="J38" i="89"/>
  <c r="I38" i="89"/>
  <c r="H38" i="89"/>
  <c r="K37" i="89"/>
  <c r="J37" i="89"/>
  <c r="I37" i="89"/>
  <c r="H37" i="89"/>
  <c r="K36" i="89"/>
  <c r="J36" i="89"/>
  <c r="I36" i="89"/>
  <c r="H36" i="89"/>
  <c r="K35" i="89"/>
  <c r="J35" i="89"/>
  <c r="I35" i="89"/>
  <c r="H35" i="89"/>
  <c r="K34" i="89"/>
  <c r="J34" i="89"/>
  <c r="I34" i="89"/>
  <c r="H34" i="89"/>
  <c r="K33" i="89"/>
  <c r="J33" i="89"/>
  <c r="I33" i="89"/>
  <c r="H33" i="89"/>
  <c r="K32" i="89"/>
  <c r="J32" i="89"/>
  <c r="I32" i="89"/>
  <c r="H32" i="89"/>
  <c r="K31" i="89"/>
  <c r="J31" i="89"/>
  <c r="I31" i="89"/>
  <c r="N31" i="89" s="1"/>
  <c r="H31" i="89"/>
  <c r="K30" i="89"/>
  <c r="J30" i="89"/>
  <c r="I30" i="89"/>
  <c r="H30" i="89"/>
  <c r="K29" i="89"/>
  <c r="J29" i="89"/>
  <c r="I29" i="89"/>
  <c r="H29" i="89"/>
  <c r="K28" i="89"/>
  <c r="J28" i="89"/>
  <c r="I28" i="89"/>
  <c r="H28" i="89"/>
  <c r="K27" i="89"/>
  <c r="J27" i="89"/>
  <c r="I27" i="89"/>
  <c r="H27" i="89"/>
  <c r="K26" i="89"/>
  <c r="J26" i="89"/>
  <c r="I26" i="89"/>
  <c r="H26" i="89"/>
  <c r="K25" i="89"/>
  <c r="J25" i="89"/>
  <c r="I25" i="89"/>
  <c r="H25" i="89"/>
  <c r="K24" i="89"/>
  <c r="J24" i="89"/>
  <c r="I24" i="89"/>
  <c r="H24" i="89"/>
  <c r="J23" i="89"/>
  <c r="I23" i="89"/>
  <c r="N23" i="89" s="1"/>
  <c r="H23" i="89"/>
  <c r="K22" i="89"/>
  <c r="J22" i="89"/>
  <c r="I22" i="89"/>
  <c r="H22" i="89"/>
  <c r="L68" i="88"/>
  <c r="K68" i="88"/>
  <c r="J68" i="88"/>
  <c r="I68" i="88"/>
  <c r="L67" i="88"/>
  <c r="K67" i="88"/>
  <c r="J67" i="88"/>
  <c r="I67" i="88"/>
  <c r="L66" i="88"/>
  <c r="K66" i="88"/>
  <c r="J66" i="88"/>
  <c r="I66" i="88"/>
  <c r="L65" i="88"/>
  <c r="K65" i="88"/>
  <c r="J65" i="88"/>
  <c r="I65" i="88"/>
  <c r="L64" i="88"/>
  <c r="K64" i="88"/>
  <c r="J64" i="88"/>
  <c r="I64" i="88"/>
  <c r="L63" i="88"/>
  <c r="K63" i="88"/>
  <c r="J63" i="88"/>
  <c r="I63" i="88"/>
  <c r="L62" i="88"/>
  <c r="K62" i="88"/>
  <c r="J62" i="88"/>
  <c r="I62" i="88"/>
  <c r="L61" i="88"/>
  <c r="K61" i="88"/>
  <c r="J61" i="88"/>
  <c r="I61" i="88"/>
  <c r="L60" i="88"/>
  <c r="K60" i="88"/>
  <c r="J60" i="88"/>
  <c r="I60" i="88"/>
  <c r="L59" i="88"/>
  <c r="K59" i="88"/>
  <c r="J59" i="88"/>
  <c r="I59" i="88"/>
  <c r="L58" i="88"/>
  <c r="K58" i="88"/>
  <c r="J58" i="88"/>
  <c r="I58" i="88"/>
  <c r="L57" i="88"/>
  <c r="K57" i="88"/>
  <c r="J57" i="88"/>
  <c r="I57" i="88"/>
  <c r="L56" i="88"/>
  <c r="K56" i="88"/>
  <c r="J56" i="88"/>
  <c r="I56" i="88"/>
  <c r="L55" i="88"/>
  <c r="K55" i="88"/>
  <c r="J55" i="88"/>
  <c r="I55" i="88"/>
  <c r="L54" i="88"/>
  <c r="K54" i="88"/>
  <c r="J54" i="88"/>
  <c r="I54" i="88"/>
  <c r="L53" i="88"/>
  <c r="K53" i="88"/>
  <c r="J53" i="88"/>
  <c r="I53" i="88"/>
  <c r="L52" i="88"/>
  <c r="K52" i="88"/>
  <c r="J52" i="88"/>
  <c r="I52" i="88"/>
  <c r="L51" i="88"/>
  <c r="K51" i="88"/>
  <c r="J51" i="88"/>
  <c r="I51" i="88"/>
  <c r="L50" i="88"/>
  <c r="K50" i="88"/>
  <c r="J50" i="88"/>
  <c r="I50" i="88"/>
  <c r="L49" i="88"/>
  <c r="K49" i="88"/>
  <c r="J49" i="88"/>
  <c r="I49" i="88"/>
  <c r="L48" i="88"/>
  <c r="K48" i="88"/>
  <c r="J48" i="88"/>
  <c r="I48" i="88"/>
  <c r="L47" i="88"/>
  <c r="K47" i="88"/>
  <c r="J47" i="88"/>
  <c r="I47" i="88"/>
  <c r="L46" i="88"/>
  <c r="K46" i="88"/>
  <c r="J46" i="88"/>
  <c r="I46" i="88"/>
  <c r="L45" i="88"/>
  <c r="K45" i="88"/>
  <c r="J45" i="88"/>
  <c r="I45" i="88"/>
  <c r="L44" i="88"/>
  <c r="K44" i="88"/>
  <c r="J44" i="88"/>
  <c r="I44" i="88"/>
  <c r="L43" i="88"/>
  <c r="K43" i="88"/>
  <c r="J43" i="88"/>
  <c r="I43" i="88"/>
  <c r="L42" i="88"/>
  <c r="K42" i="88"/>
  <c r="J42" i="88"/>
  <c r="I42" i="88"/>
  <c r="L41" i="88"/>
  <c r="K41" i="88"/>
  <c r="J41" i="88"/>
  <c r="I41" i="88"/>
  <c r="L40" i="88"/>
  <c r="K40" i="88"/>
  <c r="J40" i="88"/>
  <c r="I40" i="88"/>
  <c r="L39" i="88"/>
  <c r="K39" i="88"/>
  <c r="J39" i="88"/>
  <c r="I39" i="88"/>
  <c r="L38" i="88"/>
  <c r="K38" i="88"/>
  <c r="J38" i="88"/>
  <c r="I38" i="88"/>
  <c r="L37" i="88"/>
  <c r="K37" i="88"/>
  <c r="J37" i="88"/>
  <c r="I37" i="88"/>
  <c r="L36" i="88"/>
  <c r="K36" i="88"/>
  <c r="J36" i="88"/>
  <c r="I36" i="88"/>
  <c r="L35" i="88"/>
  <c r="K35" i="88"/>
  <c r="J35" i="88"/>
  <c r="I35" i="88"/>
  <c r="L34" i="88"/>
  <c r="K34" i="88"/>
  <c r="J34" i="88"/>
  <c r="I34" i="88"/>
  <c r="L33" i="88"/>
  <c r="K33" i="88"/>
  <c r="J33" i="88"/>
  <c r="I33" i="88"/>
  <c r="L32" i="88"/>
  <c r="K32" i="88"/>
  <c r="J32" i="88"/>
  <c r="I32" i="88"/>
  <c r="L31" i="88"/>
  <c r="K31" i="88"/>
  <c r="J31" i="88"/>
  <c r="I31" i="88"/>
  <c r="L30" i="88"/>
  <c r="K30" i="88"/>
  <c r="J30" i="88"/>
  <c r="I30" i="88"/>
  <c r="L29" i="88"/>
  <c r="K29" i="88"/>
  <c r="J29" i="88"/>
  <c r="I29" i="88"/>
  <c r="L28" i="88"/>
  <c r="K28" i="88"/>
  <c r="J28" i="88"/>
  <c r="I28" i="88"/>
  <c r="L27" i="88"/>
  <c r="K27" i="88"/>
  <c r="J27" i="88"/>
  <c r="I27" i="88"/>
  <c r="L26" i="88"/>
  <c r="K26" i="88"/>
  <c r="J26" i="88"/>
  <c r="I26" i="88"/>
  <c r="L25" i="88"/>
  <c r="K25" i="88"/>
  <c r="J25" i="88"/>
  <c r="I25" i="88"/>
  <c r="L24" i="88"/>
  <c r="K24" i="88"/>
  <c r="J24" i="88"/>
  <c r="L23" i="88"/>
  <c r="K23" i="88"/>
  <c r="J23" i="88"/>
  <c r="I23" i="88"/>
  <c r="N22" i="89" l="1"/>
  <c r="N32" i="89"/>
  <c r="N42" i="89"/>
  <c r="N48" i="89"/>
  <c r="N56" i="89"/>
  <c r="N58" i="89"/>
  <c r="N41" i="89"/>
  <c r="N43" i="89"/>
  <c r="N51" i="89"/>
  <c r="N55" i="89"/>
  <c r="N57" i="89"/>
  <c r="N65" i="89"/>
  <c r="N67" i="89"/>
  <c r="O43" i="89"/>
  <c r="O51" i="89"/>
  <c r="O55" i="89"/>
  <c r="O65" i="89"/>
  <c r="O67" i="89"/>
  <c r="O57" i="89"/>
  <c r="P54" i="89"/>
  <c r="P22" i="89"/>
  <c r="O27" i="89"/>
  <c r="P28" i="89"/>
  <c r="P31" i="89"/>
  <c r="O32" i="89"/>
  <c r="P40" i="89"/>
  <c r="O23" i="89"/>
  <c r="O31" i="89"/>
  <c r="P32" i="89"/>
  <c r="P35" i="89"/>
  <c r="P39" i="89"/>
  <c r="O58" i="89"/>
  <c r="P67" i="89"/>
  <c r="P25" i="89"/>
  <c r="N49" i="89"/>
  <c r="P57" i="89"/>
  <c r="P59" i="89"/>
  <c r="O64" i="89"/>
  <c r="P65" i="89"/>
  <c r="N44" i="89"/>
  <c r="O63" i="89"/>
  <c r="O34" i="89"/>
  <c r="O40" i="89"/>
  <c r="O41" i="89"/>
  <c r="P62" i="89"/>
  <c r="O35" i="89"/>
  <c r="N33" i="89"/>
  <c r="O25" i="89"/>
  <c r="P46" i="89"/>
  <c r="O47" i="89"/>
  <c r="P49" i="89"/>
  <c r="O59" i="89"/>
  <c r="N25" i="89"/>
  <c r="N27" i="89"/>
  <c r="N28" i="89"/>
  <c r="O33" i="89"/>
  <c r="P33" i="89"/>
  <c r="P34" i="89"/>
  <c r="O39" i="89"/>
  <c r="P41" i="89"/>
  <c r="P43" i="89"/>
  <c r="N47" i="89"/>
  <c r="O49" i="89"/>
  <c r="P51" i="89"/>
  <c r="P55" i="89"/>
  <c r="O56" i="89"/>
  <c r="N59" i="89"/>
  <c r="N63" i="89"/>
  <c r="N64" i="89"/>
  <c r="O26" i="89"/>
  <c r="P27" i="89"/>
  <c r="N34" i="89"/>
  <c r="N35" i="89"/>
  <c r="N39" i="89"/>
  <c r="N40" i="89"/>
  <c r="P47" i="89"/>
  <c r="O48" i="89"/>
  <c r="P63" i="89"/>
  <c r="O30" i="89"/>
  <c r="O38" i="89"/>
  <c r="N38" i="89"/>
  <c r="P50" i="89"/>
  <c r="P61" i="89"/>
  <c r="O61" i="89"/>
  <c r="N61" i="89"/>
  <c r="O36" i="89"/>
  <c r="N36" i="89"/>
  <c r="P45" i="89"/>
  <c r="O45" i="89"/>
  <c r="N45" i="89"/>
  <c r="N24" i="89"/>
  <c r="N30" i="89"/>
  <c r="P38" i="89"/>
  <c r="O42" i="89"/>
  <c r="P48" i="89"/>
  <c r="N50" i="89"/>
  <c r="P58" i="89"/>
  <c r="P23" i="89"/>
  <c r="O24" i="89"/>
  <c r="P30" i="89"/>
  <c r="P36" i="89"/>
  <c r="P42" i="89"/>
  <c r="O50" i="89"/>
  <c r="P29" i="89"/>
  <c r="N29" i="89"/>
  <c r="P66" i="89"/>
  <c r="P37" i="89"/>
  <c r="O37" i="89"/>
  <c r="N37" i="89"/>
  <c r="P56" i="89"/>
  <c r="P52" i="89"/>
  <c r="O52" i="89"/>
  <c r="N52" i="89"/>
  <c r="O22" i="89"/>
  <c r="N26" i="89"/>
  <c r="O29" i="89"/>
  <c r="P44" i="89"/>
  <c r="O44" i="89"/>
  <c r="P53" i="89"/>
  <c r="O53" i="89"/>
  <c r="N53" i="89"/>
  <c r="P60" i="89"/>
  <c r="O60" i="89"/>
  <c r="N60" i="89"/>
  <c r="N66" i="89"/>
  <c r="P24" i="89"/>
  <c r="O46" i="89"/>
  <c r="N46" i="89"/>
  <c r="P26" i="89"/>
  <c r="O28" i="89"/>
  <c r="P64" i="89"/>
  <c r="O66" i="89"/>
  <c r="N54" i="89"/>
  <c r="N62" i="89"/>
  <c r="O54" i="89"/>
  <c r="O62" i="89"/>
  <c r="E59" i="74" l="1"/>
  <c r="E60" i="74" s="1"/>
  <c r="E61" i="74" s="1"/>
  <c r="E62" i="74" s="1"/>
  <c r="D59" i="74"/>
  <c r="D60" i="74" s="1"/>
  <c r="D61" i="74" s="1"/>
  <c r="D62" i="74" s="1"/>
  <c r="C59" i="74"/>
  <c r="C60" i="74" s="1"/>
  <c r="C61" i="74" s="1"/>
  <c r="C62" i="74" s="1"/>
  <c r="B59" i="74"/>
  <c r="B60" i="74" s="1"/>
  <c r="B61" i="74" s="1"/>
  <c r="B62" i="74" s="1"/>
  <c r="E57" i="74"/>
  <c r="D57" i="74"/>
  <c r="C57" i="74"/>
  <c r="B57" i="74"/>
  <c r="E55" i="74"/>
  <c r="D55" i="74"/>
  <c r="C55" i="74"/>
  <c r="B55" i="74"/>
  <c r="E53" i="74"/>
  <c r="D53" i="74"/>
  <c r="C53" i="74"/>
  <c r="B53" i="74"/>
  <c r="E51" i="74"/>
  <c r="D51" i="74"/>
  <c r="C51" i="74"/>
  <c r="B51" i="74"/>
  <c r="D33" i="74"/>
  <c r="D34" i="74" s="1"/>
  <c r="D35" i="74" s="1"/>
  <c r="D36" i="74" s="1"/>
  <c r="D37" i="74" s="1"/>
  <c r="D38" i="74" s="1"/>
  <c r="D39" i="74" s="1"/>
  <c r="D40" i="74" s="1"/>
  <c r="C35" i="74"/>
  <c r="C36" i="74" s="1"/>
  <c r="C37" i="74" s="1"/>
  <c r="C38" i="74" s="1"/>
  <c r="C39" i="74" s="1"/>
  <c r="C40" i="74" s="1"/>
  <c r="C41" i="74" s="1"/>
  <c r="B34" i="74"/>
  <c r="B35" i="74" s="1"/>
  <c r="B36" i="74" s="1"/>
  <c r="B37" i="74" s="1"/>
  <c r="B38" i="74" s="1"/>
  <c r="B39" i="74" s="1"/>
  <c r="B40" i="74" s="1"/>
  <c r="E25" i="74"/>
  <c r="E26" i="74" s="1"/>
  <c r="E27" i="74" s="1"/>
  <c r="E28" i="74" s="1"/>
  <c r="E29" i="74" s="1"/>
  <c r="E30" i="74" s="1"/>
  <c r="E31" i="74" s="1"/>
  <c r="D25" i="74"/>
  <c r="D26" i="74" s="1"/>
  <c r="D27" i="74" s="1"/>
  <c r="D28" i="74" s="1"/>
  <c r="D29" i="74" s="1"/>
  <c r="D30" i="74" s="1"/>
  <c r="D31" i="74" s="1"/>
  <c r="C25" i="74"/>
  <c r="C26" i="74" s="1"/>
  <c r="C27" i="74" s="1"/>
  <c r="C28" i="74" s="1"/>
  <c r="C29" i="74" s="1"/>
  <c r="C30" i="74" s="1"/>
  <c r="C31" i="74" s="1"/>
  <c r="B25" i="74"/>
  <c r="B26" i="74" s="1"/>
  <c r="B27" i="74" s="1"/>
  <c r="B28" i="74" s="1"/>
  <c r="B29" i="74" s="1"/>
  <c r="B30" i="74" s="1"/>
  <c r="B31" i="74" s="1"/>
  <c r="E20" i="74"/>
  <c r="E21" i="74" s="1"/>
  <c r="E22" i="74" s="1"/>
  <c r="E23" i="74" s="1"/>
  <c r="D20" i="74"/>
  <c r="D21" i="74" s="1"/>
  <c r="D22" i="74" s="1"/>
  <c r="D23" i="74" s="1"/>
  <c r="C20" i="74"/>
  <c r="C21" i="74" s="1"/>
  <c r="C22" i="74" s="1"/>
  <c r="C23" i="74" s="1"/>
  <c r="B20" i="74"/>
  <c r="B21" i="74" s="1"/>
  <c r="B22" i="74" s="1"/>
  <c r="B23" i="74" s="1"/>
  <c r="B12" i="74"/>
  <c r="B13" i="74" s="1"/>
  <c r="B14" i="74" s="1"/>
  <c r="B15" i="74" s="1"/>
  <c r="B16" i="74" s="1"/>
  <c r="B17" i="74" s="1"/>
  <c r="B18" i="74" s="1"/>
  <c r="B6" i="74"/>
  <c r="B7" i="74" s="1"/>
  <c r="B8" i="74" s="1"/>
  <c r="B9" i="74" s="1"/>
  <c r="B10" i="74" s="1"/>
  <c r="B146" i="73"/>
  <c r="G63" i="73" s="1"/>
  <c r="E144" i="73"/>
  <c r="E145" i="73" s="1"/>
  <c r="D144" i="73"/>
  <c r="D145" i="73" s="1"/>
  <c r="C144" i="73"/>
  <c r="C145" i="73" s="1"/>
  <c r="B143" i="73"/>
  <c r="B144" i="73" s="1"/>
  <c r="B145" i="73" s="1"/>
  <c r="G62" i="73" s="1"/>
  <c r="D142" i="73"/>
  <c r="C142" i="73"/>
  <c r="B141" i="73"/>
  <c r="D140" i="73"/>
  <c r="B139" i="73"/>
  <c r="G56" i="73" s="1"/>
  <c r="D138" i="73"/>
  <c r="B137" i="73"/>
  <c r="D136" i="73"/>
  <c r="C136" i="73"/>
  <c r="B135" i="73"/>
  <c r="G52" i="73" s="1"/>
  <c r="B134" i="73"/>
  <c r="B133" i="73"/>
  <c r="G50" i="73" s="1"/>
  <c r="B132" i="73"/>
  <c r="G49" i="73" s="1"/>
  <c r="B131" i="73"/>
  <c r="G48" i="73" s="1"/>
  <c r="B130" i="73"/>
  <c r="G47" i="73" s="1"/>
  <c r="B129" i="73"/>
  <c r="G46" i="73" s="1"/>
  <c r="B128" i="73"/>
  <c r="B127" i="73"/>
  <c r="B120" i="73" s="1"/>
  <c r="B121" i="73" s="1"/>
  <c r="J126" i="73"/>
  <c r="G126" i="73"/>
  <c r="F126" i="73"/>
  <c r="J123" i="73"/>
  <c r="G123" i="73"/>
  <c r="F123" i="73"/>
  <c r="B113" i="73"/>
  <c r="F63" i="73" s="1"/>
  <c r="E111" i="73"/>
  <c r="E112" i="73" s="1"/>
  <c r="D111" i="73"/>
  <c r="D112" i="73" s="1"/>
  <c r="C111" i="73"/>
  <c r="C112" i="73" s="1"/>
  <c r="B110" i="73"/>
  <c r="E109" i="73"/>
  <c r="D109" i="73"/>
  <c r="C109" i="73"/>
  <c r="B108" i="73"/>
  <c r="E107" i="73"/>
  <c r="D107" i="73"/>
  <c r="C107" i="73"/>
  <c r="B106" i="73"/>
  <c r="E105" i="73"/>
  <c r="D105" i="73"/>
  <c r="C105" i="73"/>
  <c r="B104" i="73"/>
  <c r="F54" i="73" s="1"/>
  <c r="E103" i="73"/>
  <c r="D103" i="73"/>
  <c r="C103" i="73"/>
  <c r="B102" i="73"/>
  <c r="B101" i="73"/>
  <c r="F51" i="73" s="1"/>
  <c r="B100" i="73"/>
  <c r="F50" i="73" s="1"/>
  <c r="B99" i="73"/>
  <c r="F49" i="73" s="1"/>
  <c r="B98" i="73"/>
  <c r="B97" i="73"/>
  <c r="F47" i="73" s="1"/>
  <c r="B96" i="73"/>
  <c r="F46" i="73" s="1"/>
  <c r="B95" i="73"/>
  <c r="F45" i="73" s="1"/>
  <c r="B94" i="73"/>
  <c r="F44" i="73" s="1"/>
  <c r="E93" i="73"/>
  <c r="D93" i="73"/>
  <c r="B92" i="73"/>
  <c r="F42" i="73" s="1"/>
  <c r="B91" i="73"/>
  <c r="F41" i="73" s="1"/>
  <c r="B87" i="73"/>
  <c r="B88" i="73" s="1"/>
  <c r="F38" i="73" s="1"/>
  <c r="B81" i="73"/>
  <c r="B82" i="73" s="1"/>
  <c r="B76" i="73"/>
  <c r="B77" i="73" s="1"/>
  <c r="B78" i="73" s="1"/>
  <c r="B79" i="73" s="1"/>
  <c r="B71" i="73"/>
  <c r="B72" i="73" s="1"/>
  <c r="B63" i="73"/>
  <c r="E61" i="73"/>
  <c r="E62" i="73" s="1"/>
  <c r="D61" i="73"/>
  <c r="D62" i="73" s="1"/>
  <c r="C61" i="73"/>
  <c r="C62" i="73" s="1"/>
  <c r="B60" i="73"/>
  <c r="E59" i="73"/>
  <c r="D59" i="73"/>
  <c r="C59" i="73"/>
  <c r="G58" i="73"/>
  <c r="F58" i="73"/>
  <c r="B58" i="73"/>
  <c r="E57" i="73"/>
  <c r="D57" i="73"/>
  <c r="C57" i="73"/>
  <c r="B56" i="73"/>
  <c r="E55" i="73"/>
  <c r="D55" i="73"/>
  <c r="C55" i="73"/>
  <c r="B54" i="73"/>
  <c r="E53" i="73"/>
  <c r="D53" i="73"/>
  <c r="C53" i="73"/>
  <c r="B52" i="73"/>
  <c r="G51" i="73"/>
  <c r="B51" i="73"/>
  <c r="B50" i="73"/>
  <c r="B49" i="73"/>
  <c r="F48" i="73"/>
  <c r="B48" i="73"/>
  <c r="B47" i="73"/>
  <c r="B46" i="73"/>
  <c r="G45" i="73"/>
  <c r="B45" i="73"/>
  <c r="B44" i="73"/>
  <c r="B42" i="73"/>
  <c r="B41" i="73"/>
  <c r="F39" i="73"/>
  <c r="B37" i="73"/>
  <c r="B38" i="73" s="1"/>
  <c r="G36" i="73"/>
  <c r="F36" i="73"/>
  <c r="F31" i="73"/>
  <c r="B31" i="73"/>
  <c r="B32" i="73" s="1"/>
  <c r="B33" i="73" s="1"/>
  <c r="B34" i="73" s="1"/>
  <c r="B35" i="73" s="1"/>
  <c r="F30" i="73"/>
  <c r="B26" i="73"/>
  <c r="B27" i="73" s="1"/>
  <c r="B28" i="73" s="1"/>
  <c r="B29" i="73" s="1"/>
  <c r="F25" i="73"/>
  <c r="B21" i="73"/>
  <c r="B22" i="73" s="1"/>
  <c r="B23" i="73" s="1"/>
  <c r="B24" i="73" s="1"/>
  <c r="F20" i="73"/>
  <c r="B13" i="73"/>
  <c r="B14" i="73" s="1"/>
  <c r="B15" i="73" s="1"/>
  <c r="B16" i="73" s="1"/>
  <c r="B17" i="73" s="1"/>
  <c r="B18" i="73" s="1"/>
  <c r="B19" i="73" s="1"/>
  <c r="B7" i="73"/>
  <c r="B8" i="73" s="1"/>
  <c r="B9" i="73" s="1"/>
  <c r="B10" i="73" s="1"/>
  <c r="B11" i="73" s="1"/>
  <c r="C45" i="72"/>
  <c r="B45" i="72"/>
  <c r="B32" i="72"/>
  <c r="C25" i="72"/>
  <c r="B25" i="72"/>
  <c r="C23" i="72"/>
  <c r="B23" i="72"/>
  <c r="C19" i="72"/>
  <c r="C20" i="72" s="1"/>
  <c r="C21" i="72" s="1"/>
  <c r="B19" i="72"/>
  <c r="B20" i="72" s="1"/>
  <c r="B21" i="72" s="1"/>
  <c r="C14" i="72"/>
  <c r="C15" i="72" s="1"/>
  <c r="C16" i="72" s="1"/>
  <c r="C17" i="72" s="1"/>
  <c r="B14" i="72"/>
  <c r="B15" i="72" s="1"/>
  <c r="B16" i="72" s="1"/>
  <c r="B17" i="72" s="1"/>
  <c r="C9" i="72"/>
  <c r="C10" i="72" s="1"/>
  <c r="C11" i="72" s="1"/>
  <c r="C12" i="72" s="1"/>
  <c r="B9" i="72"/>
  <c r="B10" i="72" s="1"/>
  <c r="B11" i="72" s="1"/>
  <c r="B12" i="72" s="1"/>
  <c r="F62" i="71"/>
  <c r="F63" i="71" s="1"/>
  <c r="D62" i="71"/>
  <c r="D63" i="71" s="1"/>
  <c r="B62" i="71"/>
  <c r="B63" i="71" s="1"/>
  <c r="F60" i="71"/>
  <c r="D60" i="71"/>
  <c r="B60" i="71"/>
  <c r="F58" i="71"/>
  <c r="D58" i="71"/>
  <c r="B58" i="71"/>
  <c r="F56" i="71"/>
  <c r="D56" i="71"/>
  <c r="B56" i="71"/>
  <c r="F44" i="71"/>
  <c r="B44" i="71"/>
  <c r="D40" i="71"/>
  <c r="B40" i="71"/>
  <c r="F37" i="71"/>
  <c r="F38" i="71" s="1"/>
  <c r="F39" i="71" s="1"/>
  <c r="F40" i="71" s="1"/>
  <c r="F41" i="71" s="1"/>
  <c r="F42" i="71" s="1"/>
  <c r="D37" i="71"/>
  <c r="B37" i="71"/>
  <c r="D34" i="71"/>
  <c r="D35" i="71" s="1"/>
  <c r="B34" i="71"/>
  <c r="B35" i="71" s="1"/>
  <c r="F31" i="71"/>
  <c r="F32" i="71" s="1"/>
  <c r="F33" i="71" s="1"/>
  <c r="F34" i="71" s="1"/>
  <c r="F35" i="71" s="1"/>
  <c r="D31" i="71"/>
  <c r="D32" i="71" s="1"/>
  <c r="B31" i="71"/>
  <c r="B32" i="71" s="1"/>
  <c r="F26" i="71"/>
  <c r="F27" i="71" s="1"/>
  <c r="F28" i="71" s="1"/>
  <c r="F29" i="71" s="1"/>
  <c r="D26" i="71"/>
  <c r="D27" i="71" s="1"/>
  <c r="D28" i="71" s="1"/>
  <c r="D29" i="71" s="1"/>
  <c r="B26" i="71"/>
  <c r="B27" i="71" s="1"/>
  <c r="B28" i="71" s="1"/>
  <c r="B29" i="71" s="1"/>
  <c r="F21" i="71"/>
  <c r="F22" i="71" s="1"/>
  <c r="F23" i="71" s="1"/>
  <c r="F24" i="71" s="1"/>
  <c r="D21" i="71"/>
  <c r="D22" i="71" s="1"/>
  <c r="D23" i="71" s="1"/>
  <c r="D24" i="71" s="1"/>
  <c r="B21" i="71"/>
  <c r="B22" i="71" s="1"/>
  <c r="B23" i="71" s="1"/>
  <c r="B24" i="71" s="1"/>
  <c r="D13" i="71"/>
  <c r="D14" i="71" s="1"/>
  <c r="D15" i="71" s="1"/>
  <c r="D16" i="71" s="1"/>
  <c r="D17" i="71" s="1"/>
  <c r="D18" i="71" s="1"/>
  <c r="D19" i="71" s="1"/>
  <c r="B13" i="71"/>
  <c r="B14" i="71" s="1"/>
  <c r="B15" i="71" s="1"/>
  <c r="B16" i="71" s="1"/>
  <c r="B17" i="71" s="1"/>
  <c r="B18" i="71" s="1"/>
  <c r="B19" i="71" s="1"/>
  <c r="D7" i="71"/>
  <c r="D8" i="71" s="1"/>
  <c r="D9" i="71" s="1"/>
  <c r="D10" i="71" s="1"/>
  <c r="D11" i="71" s="1"/>
  <c r="B7" i="71"/>
  <c r="B8" i="71" s="1"/>
  <c r="B9" i="71" s="1"/>
  <c r="B10" i="71" s="1"/>
  <c r="B11" i="71" s="1"/>
  <c r="D60" i="70"/>
  <c r="D61" i="70" s="1"/>
  <c r="D62" i="70" s="1"/>
  <c r="D63" i="70" s="1"/>
  <c r="B60" i="70"/>
  <c r="B61" i="70" s="1"/>
  <c r="B62" i="70" s="1"/>
  <c r="B63" i="70" s="1"/>
  <c r="D58" i="70"/>
  <c r="B58" i="70"/>
  <c r="D37" i="70"/>
  <c r="B37" i="70"/>
  <c r="D35" i="70"/>
  <c r="B35" i="70"/>
  <c r="D31" i="70"/>
  <c r="D32" i="70" s="1"/>
  <c r="D33" i="70" s="1"/>
  <c r="B31" i="70"/>
  <c r="B32" i="70" s="1"/>
  <c r="B33" i="70" s="1"/>
  <c r="D26" i="70"/>
  <c r="D27" i="70" s="1"/>
  <c r="D28" i="70" s="1"/>
  <c r="D29" i="70" s="1"/>
  <c r="B26" i="70"/>
  <c r="B27" i="70" s="1"/>
  <c r="B28" i="70" s="1"/>
  <c r="B29" i="70" s="1"/>
  <c r="D21" i="70"/>
  <c r="D22" i="70" s="1"/>
  <c r="D23" i="70" s="1"/>
  <c r="D24" i="70" s="1"/>
  <c r="B21" i="70"/>
  <c r="B22" i="70" s="1"/>
  <c r="B23" i="70" s="1"/>
  <c r="B24" i="70" s="1"/>
  <c r="D13" i="70"/>
  <c r="D14" i="70" s="1"/>
  <c r="D15" i="70" s="1"/>
  <c r="D16" i="70" s="1"/>
  <c r="D17" i="70" s="1"/>
  <c r="D18" i="70" s="1"/>
  <c r="D19" i="70" s="1"/>
  <c r="B13" i="70"/>
  <c r="B14" i="70" s="1"/>
  <c r="B15" i="70" s="1"/>
  <c r="B16" i="70" s="1"/>
  <c r="B17" i="70" s="1"/>
  <c r="B18" i="70" s="1"/>
  <c r="B19" i="70" s="1"/>
  <c r="D7" i="70"/>
  <c r="D8" i="70" s="1"/>
  <c r="D9" i="70" s="1"/>
  <c r="D10" i="70" s="1"/>
  <c r="D11" i="70" s="1"/>
  <c r="B7" i="70"/>
  <c r="B8" i="70" s="1"/>
  <c r="B9" i="70" s="1"/>
  <c r="B10" i="70" s="1"/>
  <c r="B11" i="70" s="1"/>
  <c r="E6" i="6"/>
  <c r="E7" i="6"/>
  <c r="E8" i="6"/>
  <c r="E9" i="6"/>
  <c r="E10" i="6"/>
  <c r="E11" i="6"/>
  <c r="E12" i="6"/>
  <c r="E13" i="6"/>
  <c r="E14" i="6"/>
  <c r="E15" i="6"/>
  <c r="E16" i="6"/>
  <c r="E17" i="6"/>
  <c r="E5" i="6"/>
  <c r="D6" i="6"/>
  <c r="D7" i="6"/>
  <c r="D8" i="6"/>
  <c r="D9" i="6"/>
  <c r="D10" i="6"/>
  <c r="D11" i="6"/>
  <c r="D12" i="6"/>
  <c r="D13" i="6"/>
  <c r="D14" i="6"/>
  <c r="D15" i="6"/>
  <c r="D16" i="6"/>
  <c r="D17" i="6"/>
  <c r="D5" i="6"/>
  <c r="G44" i="73" l="1"/>
  <c r="B107" i="73"/>
  <c r="F57" i="73" s="1"/>
  <c r="B111" i="73"/>
  <c r="F61" i="73" s="1"/>
  <c r="B103" i="73"/>
  <c r="F53" i="73" s="1"/>
  <c r="B140" i="73"/>
  <c r="G57" i="73" s="1"/>
  <c r="B138" i="73"/>
  <c r="G55" i="73" s="1"/>
  <c r="G60" i="73"/>
  <c r="G37" i="73"/>
  <c r="B55" i="73"/>
  <c r="B61" i="73"/>
  <c r="B62" i="73" s="1"/>
  <c r="B43" i="73"/>
  <c r="F26" i="73"/>
  <c r="F27" i="73" s="1"/>
  <c r="F28" i="73" s="1"/>
  <c r="F29" i="73" s="1"/>
  <c r="F37" i="73"/>
  <c r="B59" i="73"/>
  <c r="B40" i="73"/>
  <c r="B122" i="73"/>
  <c r="B123" i="73" s="1"/>
  <c r="G38" i="73"/>
  <c r="F21" i="73"/>
  <c r="B57" i="73"/>
  <c r="F56" i="73"/>
  <c r="G61" i="73"/>
  <c r="B90" i="73"/>
  <c r="F40" i="73" s="1"/>
  <c r="B105" i="73"/>
  <c r="F55" i="73" s="1"/>
  <c r="B109" i="73"/>
  <c r="F59" i="73" s="1"/>
  <c r="B142" i="73"/>
  <c r="G59" i="73" s="1"/>
  <c r="B53" i="73"/>
  <c r="G54" i="73"/>
  <c r="B136" i="73"/>
  <c r="G53" i="73" s="1"/>
  <c r="F52" i="73"/>
  <c r="F60" i="73"/>
  <c r="B93" i="73"/>
  <c r="F43" i="73" s="1"/>
  <c r="B73" i="73"/>
  <c r="F22" i="73"/>
  <c r="B83" i="73"/>
  <c r="F32" i="73"/>
  <c r="B112" i="73" l="1"/>
  <c r="F62" i="73" s="1"/>
  <c r="G39" i="73"/>
  <c r="B84" i="73"/>
  <c r="F33" i="73"/>
  <c r="B74" i="73"/>
  <c r="F24" i="73" s="1"/>
  <c r="F23" i="73"/>
  <c r="B124" i="73"/>
  <c r="G40" i="73"/>
  <c r="AX52" i="61"/>
  <c r="AW52" i="61"/>
  <c r="AV52" i="61"/>
  <c r="AU52" i="61"/>
  <c r="AT52" i="61"/>
  <c r="AS52" i="61"/>
  <c r="AR52" i="61"/>
  <c r="AQ52" i="61"/>
  <c r="AP52" i="61"/>
  <c r="AO52" i="61"/>
  <c r="AN52" i="61"/>
  <c r="AM52" i="61"/>
  <c r="AL52" i="61"/>
  <c r="AK52" i="61"/>
  <c r="AJ52" i="61"/>
  <c r="AI52" i="61"/>
  <c r="AH52" i="61"/>
  <c r="AG52" i="61"/>
  <c r="AF52" i="61"/>
  <c r="AE52" i="61"/>
  <c r="AD52" i="61"/>
  <c r="AC52" i="61"/>
  <c r="AB52" i="61"/>
  <c r="AA52" i="61"/>
  <c r="Z52" i="61"/>
  <c r="Y52" i="61"/>
  <c r="X52" i="61"/>
  <c r="W52" i="61"/>
  <c r="V52" i="61"/>
  <c r="U52" i="61"/>
  <c r="T52" i="61"/>
  <c r="S52" i="61"/>
  <c r="R52" i="61"/>
  <c r="Q52" i="61"/>
  <c r="P52" i="61"/>
  <c r="O52" i="61"/>
  <c r="N52" i="61"/>
  <c r="M52" i="61"/>
  <c r="L52" i="61"/>
  <c r="K52" i="61"/>
  <c r="J52" i="61"/>
  <c r="I52" i="61"/>
  <c r="H52" i="61"/>
  <c r="G52" i="61"/>
  <c r="F52" i="61"/>
  <c r="E52" i="61"/>
  <c r="D52" i="61"/>
  <c r="C52" i="61"/>
  <c r="AU35" i="61"/>
  <c r="AT35" i="61"/>
  <c r="AS35" i="61"/>
  <c r="AR35" i="61"/>
  <c r="AQ35" i="61"/>
  <c r="AP35" i="61"/>
  <c r="AO35" i="61"/>
  <c r="AN35" i="61"/>
  <c r="AM35" i="61"/>
  <c r="AL35" i="61"/>
  <c r="AK35" i="61"/>
  <c r="AJ35" i="61"/>
  <c r="AI35" i="61"/>
  <c r="AH35" i="61"/>
  <c r="AG35" i="61"/>
  <c r="AF35" i="61"/>
  <c r="AE35" i="61"/>
  <c r="AD35" i="61"/>
  <c r="AC35" i="61"/>
  <c r="AB35" i="61"/>
  <c r="AA35" i="61"/>
  <c r="Z35" i="61"/>
  <c r="Y35" i="61"/>
  <c r="X35" i="61"/>
  <c r="W35" i="61"/>
  <c r="V35" i="61"/>
  <c r="U35" i="61"/>
  <c r="T35" i="61"/>
  <c r="S35" i="61"/>
  <c r="R35" i="61"/>
  <c r="Q35" i="61"/>
  <c r="P35" i="61"/>
  <c r="O35" i="61"/>
  <c r="N35" i="61"/>
  <c r="M35" i="61"/>
  <c r="L35" i="61"/>
  <c r="K35" i="61"/>
  <c r="J35" i="61"/>
  <c r="I35" i="61"/>
  <c r="H35" i="61"/>
  <c r="G35" i="61"/>
  <c r="F35" i="61"/>
  <c r="E35" i="61"/>
  <c r="D35" i="61"/>
  <c r="C35" i="61"/>
  <c r="B35" i="61"/>
  <c r="O56" i="57"/>
  <c r="H9" i="54"/>
  <c r="H10" i="54"/>
  <c r="H11" i="54"/>
  <c r="H12" i="54"/>
  <c r="H13" i="54"/>
  <c r="H14" i="54"/>
  <c r="H15" i="54"/>
  <c r="H16" i="54"/>
  <c r="H17" i="54"/>
  <c r="H18" i="54"/>
  <c r="H19" i="54"/>
  <c r="H20" i="54"/>
  <c r="H21" i="54"/>
  <c r="H22" i="54"/>
  <c r="H23" i="54"/>
  <c r="H24" i="54"/>
  <c r="H25" i="54"/>
  <c r="H26" i="54"/>
  <c r="H27" i="54"/>
  <c r="H28" i="54"/>
  <c r="H29" i="54"/>
  <c r="H30" i="54"/>
  <c r="H31" i="54"/>
  <c r="H32" i="54"/>
  <c r="H33" i="54"/>
  <c r="H34" i="54"/>
  <c r="H35" i="54"/>
  <c r="H36" i="54"/>
  <c r="H37" i="54"/>
  <c r="H38" i="54"/>
  <c r="H39" i="54"/>
  <c r="H40" i="54"/>
  <c r="H41" i="54"/>
  <c r="H42" i="54"/>
  <c r="H43" i="54"/>
  <c r="H44" i="54"/>
  <c r="H45" i="54"/>
  <c r="H50" i="54"/>
  <c r="H52" i="54"/>
  <c r="H53" i="54"/>
  <c r="H54" i="54"/>
  <c r="H55" i="54"/>
  <c r="H56" i="54"/>
  <c r="H8" i="54"/>
  <c r="L11" i="35"/>
  <c r="L12" i="35"/>
  <c r="L13" i="35"/>
  <c r="L17" i="35"/>
  <c r="J16" i="28"/>
  <c r="J15" i="28"/>
  <c r="J10" i="28"/>
  <c r="J9" i="28"/>
  <c r="J8" i="28"/>
  <c r="J7" i="28"/>
  <c r="K9" i="53"/>
  <c r="K10" i="53"/>
  <c r="K11" i="53"/>
  <c r="K12" i="53"/>
  <c r="K13" i="53"/>
  <c r="K14" i="53"/>
  <c r="K15" i="53"/>
  <c r="K16" i="53"/>
  <c r="K17" i="53"/>
  <c r="K18" i="53"/>
  <c r="K19" i="53"/>
  <c r="K20" i="53"/>
  <c r="K21" i="53"/>
  <c r="K22" i="53"/>
  <c r="K23" i="53"/>
  <c r="K24" i="53"/>
  <c r="K25" i="53"/>
  <c r="K26" i="53"/>
  <c r="K27" i="53"/>
  <c r="K28" i="53"/>
  <c r="K29" i="53"/>
  <c r="K30" i="53"/>
  <c r="K31" i="53"/>
  <c r="K32" i="53"/>
  <c r="K33" i="53"/>
  <c r="K34" i="53"/>
  <c r="K35" i="53"/>
  <c r="K36" i="53"/>
  <c r="K37" i="53"/>
  <c r="K38" i="53"/>
  <c r="K39" i="53"/>
  <c r="K40" i="53"/>
  <c r="K41" i="53"/>
  <c r="K42" i="53"/>
  <c r="K43" i="53"/>
  <c r="K44" i="53"/>
  <c r="K45" i="53"/>
  <c r="K46" i="53"/>
  <c r="K47" i="53"/>
  <c r="K48" i="53"/>
  <c r="K49" i="53"/>
  <c r="K50" i="53"/>
  <c r="K51" i="53"/>
  <c r="K52" i="53"/>
  <c r="K53" i="53"/>
  <c r="K54" i="53"/>
  <c r="K55" i="53"/>
  <c r="K56" i="53"/>
  <c r="L9" i="57"/>
  <c r="O9" i="57"/>
  <c r="L10" i="57"/>
  <c r="O10" i="57"/>
  <c r="L11" i="57"/>
  <c r="O11" i="57"/>
  <c r="L12" i="57"/>
  <c r="O12" i="57"/>
  <c r="L13" i="57"/>
  <c r="O13" i="57"/>
  <c r="L14" i="57"/>
  <c r="O14" i="57"/>
  <c r="L15" i="57"/>
  <c r="O15" i="57"/>
  <c r="L16" i="57"/>
  <c r="O16" i="57"/>
  <c r="L17" i="57"/>
  <c r="O17" i="57"/>
  <c r="L18" i="57"/>
  <c r="O18" i="57"/>
  <c r="L19" i="57"/>
  <c r="O19" i="57"/>
  <c r="L20" i="57"/>
  <c r="O20" i="57"/>
  <c r="L21" i="57"/>
  <c r="O21" i="57"/>
  <c r="L22" i="57"/>
  <c r="O22" i="57"/>
  <c r="L23" i="57"/>
  <c r="O23" i="57"/>
  <c r="L24" i="57"/>
  <c r="O24" i="57"/>
  <c r="L25" i="57"/>
  <c r="O25" i="57"/>
  <c r="L26" i="57"/>
  <c r="O26" i="57"/>
  <c r="L27" i="57"/>
  <c r="O27" i="57"/>
  <c r="L28" i="57"/>
  <c r="O28" i="57"/>
  <c r="L29" i="57"/>
  <c r="O29" i="57"/>
  <c r="L30" i="57"/>
  <c r="O30" i="57"/>
  <c r="L31" i="57"/>
  <c r="O31" i="57"/>
  <c r="L32" i="57"/>
  <c r="O32" i="57"/>
  <c r="L33" i="57"/>
  <c r="O33" i="57"/>
  <c r="L34" i="57"/>
  <c r="O34" i="57"/>
  <c r="L35" i="57"/>
  <c r="O35" i="57"/>
  <c r="L36" i="57"/>
  <c r="O36" i="57"/>
  <c r="L37" i="57"/>
  <c r="O37" i="57"/>
  <c r="L38" i="57"/>
  <c r="O38" i="57"/>
  <c r="L39" i="57"/>
  <c r="O39" i="57"/>
  <c r="L40" i="57"/>
  <c r="O40" i="57"/>
  <c r="L41" i="57"/>
  <c r="O41" i="57"/>
  <c r="I42" i="57"/>
  <c r="L42" i="57"/>
  <c r="O42" i="57"/>
  <c r="I43" i="57"/>
  <c r="L43" i="57"/>
  <c r="O43" i="57"/>
  <c r="I44" i="57"/>
  <c r="L44" i="57"/>
  <c r="O44" i="57"/>
  <c r="I45" i="57"/>
  <c r="L45" i="57"/>
  <c r="O45" i="57"/>
  <c r="I46" i="57"/>
  <c r="L46" i="57"/>
  <c r="O46" i="57"/>
  <c r="I47" i="57"/>
  <c r="L47" i="57"/>
  <c r="O47" i="57"/>
  <c r="I48" i="57"/>
  <c r="L48" i="57"/>
  <c r="O48" i="57"/>
  <c r="I49" i="57"/>
  <c r="L49" i="57"/>
  <c r="O49" i="57"/>
  <c r="I50" i="57"/>
  <c r="L50" i="57"/>
  <c r="O50" i="57"/>
  <c r="I51" i="57"/>
  <c r="L51" i="57"/>
  <c r="O51" i="57"/>
  <c r="I52" i="57"/>
  <c r="L52" i="57"/>
  <c r="O52" i="57"/>
  <c r="I53" i="57"/>
  <c r="L53" i="57"/>
  <c r="O53" i="57"/>
  <c r="I54" i="57"/>
  <c r="L54" i="57"/>
  <c r="O54" i="57"/>
  <c r="I55" i="57"/>
  <c r="L55" i="57"/>
  <c r="O55" i="57"/>
  <c r="I56" i="57"/>
  <c r="L56" i="57"/>
  <c r="L8" i="56"/>
  <c r="M8" i="56"/>
  <c r="N8" i="56"/>
  <c r="O8" i="56"/>
  <c r="P8" i="56"/>
  <c r="L9" i="56"/>
  <c r="M9" i="56"/>
  <c r="N9" i="56"/>
  <c r="O9" i="56"/>
  <c r="P9" i="56"/>
  <c r="L10" i="56"/>
  <c r="M10" i="56"/>
  <c r="N10" i="56"/>
  <c r="O10" i="56"/>
  <c r="P10" i="56"/>
  <c r="L11" i="56"/>
  <c r="M11" i="56"/>
  <c r="N11" i="56"/>
  <c r="O11" i="56"/>
  <c r="P11" i="56"/>
  <c r="L12" i="56"/>
  <c r="M12" i="56"/>
  <c r="N12" i="56"/>
  <c r="O12" i="56"/>
  <c r="P12" i="56"/>
  <c r="L13" i="56"/>
  <c r="M13" i="56"/>
  <c r="N13" i="56"/>
  <c r="O13" i="56"/>
  <c r="P13" i="56"/>
  <c r="L14" i="56"/>
  <c r="M14" i="56"/>
  <c r="N14" i="56"/>
  <c r="O14" i="56"/>
  <c r="P14" i="56"/>
  <c r="L15" i="56"/>
  <c r="M15" i="56"/>
  <c r="N15" i="56"/>
  <c r="O15" i="56"/>
  <c r="P15" i="56"/>
  <c r="L16" i="56"/>
  <c r="M16" i="56"/>
  <c r="N16" i="56"/>
  <c r="O16" i="56"/>
  <c r="P16" i="56"/>
  <c r="L17" i="56"/>
  <c r="M17" i="56"/>
  <c r="N17" i="56"/>
  <c r="O17" i="56"/>
  <c r="P17" i="56"/>
  <c r="L18" i="56"/>
  <c r="M18" i="56"/>
  <c r="N18" i="56"/>
  <c r="O18" i="56"/>
  <c r="P18" i="56"/>
  <c r="L19" i="56"/>
  <c r="M19" i="56"/>
  <c r="N19" i="56"/>
  <c r="O19" i="56"/>
  <c r="P19" i="56"/>
  <c r="L20" i="56"/>
  <c r="M20" i="56"/>
  <c r="N20" i="56"/>
  <c r="O20" i="56"/>
  <c r="P20" i="56"/>
  <c r="L21" i="56"/>
  <c r="M21" i="56"/>
  <c r="N21" i="56"/>
  <c r="O21" i="56"/>
  <c r="P21" i="56"/>
  <c r="L22" i="56"/>
  <c r="M22" i="56"/>
  <c r="N22" i="56"/>
  <c r="O22" i="56"/>
  <c r="P22" i="56"/>
  <c r="L23" i="56"/>
  <c r="M23" i="56"/>
  <c r="N23" i="56"/>
  <c r="O23" i="56"/>
  <c r="P23" i="56"/>
  <c r="L24" i="56"/>
  <c r="M24" i="56"/>
  <c r="N24" i="56"/>
  <c r="O24" i="56"/>
  <c r="P24" i="56"/>
  <c r="L25" i="56"/>
  <c r="M25" i="56"/>
  <c r="N25" i="56"/>
  <c r="O25" i="56"/>
  <c r="P25" i="56"/>
  <c r="L26" i="56"/>
  <c r="M26" i="56"/>
  <c r="N26" i="56"/>
  <c r="O26" i="56"/>
  <c r="P26" i="56"/>
  <c r="L27" i="56"/>
  <c r="M27" i="56"/>
  <c r="N27" i="56"/>
  <c r="O27" i="56"/>
  <c r="P27" i="56"/>
  <c r="L28" i="56"/>
  <c r="M28" i="56"/>
  <c r="N28" i="56"/>
  <c r="O28" i="56"/>
  <c r="P28" i="56"/>
  <c r="L29" i="56"/>
  <c r="M29" i="56"/>
  <c r="N29" i="56"/>
  <c r="O29" i="56"/>
  <c r="P29" i="56"/>
  <c r="L30" i="56"/>
  <c r="M30" i="56"/>
  <c r="N30" i="56"/>
  <c r="O30" i="56"/>
  <c r="P30" i="56"/>
  <c r="L31" i="56"/>
  <c r="M31" i="56"/>
  <c r="N31" i="56"/>
  <c r="O31" i="56"/>
  <c r="P31" i="56"/>
  <c r="L32" i="56"/>
  <c r="M32" i="56"/>
  <c r="N32" i="56"/>
  <c r="O32" i="56"/>
  <c r="P32" i="56"/>
  <c r="L33" i="56"/>
  <c r="M33" i="56"/>
  <c r="N33" i="56"/>
  <c r="O33" i="56"/>
  <c r="P33" i="56"/>
  <c r="L34" i="56"/>
  <c r="M34" i="56"/>
  <c r="N34" i="56"/>
  <c r="O34" i="56"/>
  <c r="P34" i="56"/>
  <c r="L35" i="56"/>
  <c r="M35" i="56"/>
  <c r="N35" i="56"/>
  <c r="O35" i="56"/>
  <c r="P35" i="56"/>
  <c r="L36" i="56"/>
  <c r="M36" i="56"/>
  <c r="N36" i="56"/>
  <c r="O36" i="56"/>
  <c r="P36" i="56"/>
  <c r="L37" i="56"/>
  <c r="M37" i="56"/>
  <c r="N37" i="56"/>
  <c r="O37" i="56"/>
  <c r="P37" i="56"/>
  <c r="L38" i="56"/>
  <c r="M38" i="56"/>
  <c r="N38" i="56"/>
  <c r="O38" i="56"/>
  <c r="P38" i="56"/>
  <c r="L39" i="56"/>
  <c r="M39" i="56"/>
  <c r="N39" i="56"/>
  <c r="O39" i="56"/>
  <c r="P39" i="56"/>
  <c r="L40" i="56"/>
  <c r="M40" i="56"/>
  <c r="N40" i="56"/>
  <c r="O40" i="56"/>
  <c r="P40" i="56"/>
  <c r="L41" i="56"/>
  <c r="M41" i="56"/>
  <c r="N41" i="56"/>
  <c r="O41" i="56"/>
  <c r="P41" i="56"/>
  <c r="L42" i="56"/>
  <c r="M42" i="56"/>
  <c r="N42" i="56"/>
  <c r="O42" i="56"/>
  <c r="P42" i="56"/>
  <c r="L43" i="56"/>
  <c r="M43" i="56"/>
  <c r="N43" i="56"/>
  <c r="O43" i="56"/>
  <c r="P43" i="56"/>
  <c r="L44" i="56"/>
  <c r="M44" i="56"/>
  <c r="N44" i="56"/>
  <c r="O44" i="56"/>
  <c r="P44" i="56"/>
  <c r="L45" i="56"/>
  <c r="M45" i="56"/>
  <c r="N45" i="56"/>
  <c r="O45" i="56"/>
  <c r="P45" i="56"/>
  <c r="L46" i="56"/>
  <c r="M46" i="56"/>
  <c r="N46" i="56"/>
  <c r="O46" i="56"/>
  <c r="P46" i="56"/>
  <c r="L47" i="56"/>
  <c r="M47" i="56"/>
  <c r="N47" i="56"/>
  <c r="O47" i="56"/>
  <c r="P47" i="56"/>
  <c r="L48" i="56"/>
  <c r="M48" i="56"/>
  <c r="N48" i="56"/>
  <c r="O48" i="56"/>
  <c r="P48" i="56"/>
  <c r="L49" i="56"/>
  <c r="M49" i="56"/>
  <c r="N49" i="56"/>
  <c r="O49" i="56"/>
  <c r="P49" i="56"/>
  <c r="L50" i="56"/>
  <c r="M50" i="56"/>
  <c r="N50" i="56"/>
  <c r="O50" i="56"/>
  <c r="P50" i="56"/>
  <c r="L51" i="56"/>
  <c r="M51" i="56"/>
  <c r="N51" i="56"/>
  <c r="O51" i="56"/>
  <c r="P51" i="56"/>
  <c r="L52" i="56"/>
  <c r="M52" i="56"/>
  <c r="N52" i="56"/>
  <c r="O52" i="56"/>
  <c r="P52" i="56"/>
  <c r="L53" i="56"/>
  <c r="M53" i="56"/>
  <c r="N53" i="56"/>
  <c r="O53" i="56"/>
  <c r="P53" i="56"/>
  <c r="L54" i="56"/>
  <c r="M54" i="56"/>
  <c r="N54" i="56"/>
  <c r="O54" i="56"/>
  <c r="P54" i="56"/>
  <c r="L55" i="56"/>
  <c r="M55" i="56"/>
  <c r="N55" i="56"/>
  <c r="O55" i="56"/>
  <c r="P55" i="56"/>
  <c r="L56" i="56"/>
  <c r="M56" i="56"/>
  <c r="N56" i="56"/>
  <c r="O56" i="56"/>
  <c r="P56" i="56"/>
  <c r="L8" i="55"/>
  <c r="M8" i="55"/>
  <c r="O8" i="55"/>
  <c r="P8" i="55"/>
  <c r="L9" i="55"/>
  <c r="M9" i="55"/>
  <c r="O9" i="55"/>
  <c r="P9" i="55"/>
  <c r="L10" i="55"/>
  <c r="M10" i="55"/>
  <c r="O10" i="55"/>
  <c r="P10" i="55"/>
  <c r="L11" i="55"/>
  <c r="M11" i="55"/>
  <c r="O11" i="55"/>
  <c r="P11" i="55"/>
  <c r="L12" i="55"/>
  <c r="M12" i="55"/>
  <c r="O12" i="55"/>
  <c r="P12" i="55"/>
  <c r="L13" i="55"/>
  <c r="M13" i="55"/>
  <c r="O13" i="55"/>
  <c r="P13" i="55"/>
  <c r="L14" i="55"/>
  <c r="M14" i="55"/>
  <c r="O14" i="55"/>
  <c r="P14" i="55"/>
  <c r="L15" i="55"/>
  <c r="M15" i="55"/>
  <c r="O15" i="55"/>
  <c r="P15" i="55"/>
  <c r="L16" i="55"/>
  <c r="M16" i="55"/>
  <c r="O16" i="55"/>
  <c r="P16" i="55"/>
  <c r="L17" i="55"/>
  <c r="M17" i="55"/>
  <c r="O17" i="55"/>
  <c r="P17" i="55"/>
  <c r="L18" i="55"/>
  <c r="M18" i="55"/>
  <c r="O18" i="55"/>
  <c r="P18" i="55"/>
  <c r="L19" i="55"/>
  <c r="M19" i="55"/>
  <c r="O19" i="55"/>
  <c r="P19" i="55"/>
  <c r="L20" i="55"/>
  <c r="M20" i="55"/>
  <c r="O20" i="55"/>
  <c r="P20" i="55"/>
  <c r="L21" i="55"/>
  <c r="M21" i="55"/>
  <c r="O21" i="55"/>
  <c r="P21" i="55"/>
  <c r="L22" i="55"/>
  <c r="M22" i="55"/>
  <c r="O22" i="55"/>
  <c r="P22" i="55"/>
  <c r="L23" i="55"/>
  <c r="M23" i="55"/>
  <c r="O23" i="55"/>
  <c r="P23" i="55"/>
  <c r="L24" i="55"/>
  <c r="M24" i="55"/>
  <c r="O24" i="55"/>
  <c r="P24" i="55"/>
  <c r="L25" i="55"/>
  <c r="M25" i="55"/>
  <c r="O25" i="55"/>
  <c r="P25" i="55"/>
  <c r="L26" i="55"/>
  <c r="M26" i="55"/>
  <c r="O26" i="55"/>
  <c r="P26" i="55"/>
  <c r="L27" i="55"/>
  <c r="M27" i="55"/>
  <c r="O27" i="55"/>
  <c r="P27" i="55"/>
  <c r="L28" i="55"/>
  <c r="M28" i="55"/>
  <c r="O28" i="55"/>
  <c r="P28" i="55"/>
  <c r="L29" i="55"/>
  <c r="M29" i="55"/>
  <c r="O29" i="55"/>
  <c r="P29" i="55"/>
  <c r="L30" i="55"/>
  <c r="M30" i="55"/>
  <c r="O30" i="55"/>
  <c r="P30" i="55"/>
  <c r="L31" i="55"/>
  <c r="M31" i="55"/>
  <c r="O31" i="55"/>
  <c r="P31" i="55"/>
  <c r="L32" i="55"/>
  <c r="M32" i="55"/>
  <c r="O32" i="55"/>
  <c r="P32" i="55"/>
  <c r="L33" i="55"/>
  <c r="M33" i="55"/>
  <c r="O33" i="55"/>
  <c r="P33" i="55"/>
  <c r="L34" i="55"/>
  <c r="M34" i="55"/>
  <c r="O34" i="55"/>
  <c r="P34" i="55"/>
  <c r="L35" i="55"/>
  <c r="M35" i="55"/>
  <c r="O35" i="55"/>
  <c r="P35" i="55"/>
  <c r="L36" i="55"/>
  <c r="M36" i="55"/>
  <c r="O36" i="55"/>
  <c r="P36" i="55"/>
  <c r="L37" i="55"/>
  <c r="M37" i="55"/>
  <c r="O37" i="55"/>
  <c r="P37" i="55"/>
  <c r="L38" i="55"/>
  <c r="M38" i="55"/>
  <c r="O38" i="55"/>
  <c r="P38" i="55"/>
  <c r="L39" i="55"/>
  <c r="M39" i="55"/>
  <c r="O39" i="55"/>
  <c r="P39" i="55"/>
  <c r="L40" i="55"/>
  <c r="M40" i="55"/>
  <c r="O40" i="55"/>
  <c r="P40" i="55"/>
  <c r="L41" i="55"/>
  <c r="M41" i="55"/>
  <c r="O41" i="55"/>
  <c r="P41" i="55"/>
  <c r="L42" i="55"/>
  <c r="M42" i="55"/>
  <c r="O42" i="55"/>
  <c r="P42" i="55"/>
  <c r="L43" i="55"/>
  <c r="M43" i="55"/>
  <c r="O43" i="55"/>
  <c r="P43" i="55"/>
  <c r="L44" i="55"/>
  <c r="M44" i="55"/>
  <c r="O44" i="55"/>
  <c r="P44" i="55"/>
  <c r="L45" i="55"/>
  <c r="M45" i="55"/>
  <c r="O45" i="55"/>
  <c r="P45" i="55"/>
  <c r="L46" i="55"/>
  <c r="M46" i="55"/>
  <c r="O46" i="55"/>
  <c r="P46" i="55"/>
  <c r="L47" i="55"/>
  <c r="M47" i="55"/>
  <c r="O47" i="55"/>
  <c r="P47" i="55"/>
  <c r="L48" i="55"/>
  <c r="M48" i="55"/>
  <c r="O48" i="55"/>
  <c r="P48" i="55"/>
  <c r="L49" i="55"/>
  <c r="M49" i="55"/>
  <c r="O49" i="55"/>
  <c r="P49" i="55"/>
  <c r="L50" i="55"/>
  <c r="M50" i="55"/>
  <c r="O50" i="55"/>
  <c r="P50" i="55"/>
  <c r="L51" i="55"/>
  <c r="M51" i="55"/>
  <c r="O51" i="55"/>
  <c r="P51" i="55"/>
  <c r="L52" i="55"/>
  <c r="M52" i="55"/>
  <c r="O52" i="55"/>
  <c r="P52" i="55"/>
  <c r="L53" i="55"/>
  <c r="M53" i="55"/>
  <c r="O53" i="55"/>
  <c r="P53" i="55"/>
  <c r="L54" i="55"/>
  <c r="M54" i="55"/>
  <c r="O54" i="55"/>
  <c r="P54" i="55"/>
  <c r="L55" i="55"/>
  <c r="M55" i="55"/>
  <c r="O55" i="55"/>
  <c r="P55" i="55"/>
  <c r="L56" i="55"/>
  <c r="M56" i="55"/>
  <c r="O56" i="55"/>
  <c r="P56" i="55"/>
  <c r="K8" i="54"/>
  <c r="L8" i="54"/>
  <c r="N8" i="54"/>
  <c r="K9" i="54"/>
  <c r="L9" i="54"/>
  <c r="N9" i="54"/>
  <c r="K10" i="54"/>
  <c r="L10" i="54"/>
  <c r="N10" i="54"/>
  <c r="K11" i="54"/>
  <c r="L11" i="54"/>
  <c r="N11" i="54"/>
  <c r="K12" i="54"/>
  <c r="L12" i="54"/>
  <c r="N12" i="54"/>
  <c r="K13" i="54"/>
  <c r="L13" i="54"/>
  <c r="N13" i="54"/>
  <c r="K14" i="54"/>
  <c r="L14" i="54"/>
  <c r="N14" i="54"/>
  <c r="K15" i="54"/>
  <c r="L15" i="54"/>
  <c r="N15" i="54"/>
  <c r="K16" i="54"/>
  <c r="L16" i="54"/>
  <c r="N16" i="54"/>
  <c r="K17" i="54"/>
  <c r="L17" i="54"/>
  <c r="N17" i="54"/>
  <c r="K18" i="54"/>
  <c r="L18" i="54"/>
  <c r="N18" i="54"/>
  <c r="K19" i="54"/>
  <c r="L19" i="54"/>
  <c r="N19" i="54"/>
  <c r="K20" i="54"/>
  <c r="L20" i="54"/>
  <c r="N20" i="54"/>
  <c r="K21" i="54"/>
  <c r="L21" i="54"/>
  <c r="N21" i="54"/>
  <c r="K22" i="54"/>
  <c r="L22" i="54"/>
  <c r="N22" i="54"/>
  <c r="K23" i="54"/>
  <c r="L23" i="54"/>
  <c r="N23" i="54"/>
  <c r="K24" i="54"/>
  <c r="L24" i="54"/>
  <c r="N24" i="54"/>
  <c r="K25" i="54"/>
  <c r="L25" i="54"/>
  <c r="N25" i="54"/>
  <c r="K26" i="54"/>
  <c r="L26" i="54"/>
  <c r="N26" i="54"/>
  <c r="K27" i="54"/>
  <c r="L27" i="54"/>
  <c r="N27" i="54"/>
  <c r="K28" i="54"/>
  <c r="L28" i="54"/>
  <c r="N28" i="54"/>
  <c r="K29" i="54"/>
  <c r="L29" i="54"/>
  <c r="N29" i="54"/>
  <c r="K30" i="54"/>
  <c r="L30" i="54"/>
  <c r="N30" i="54"/>
  <c r="K31" i="54"/>
  <c r="L31" i="54"/>
  <c r="N31" i="54"/>
  <c r="K32" i="54"/>
  <c r="L32" i="54"/>
  <c r="N32" i="54"/>
  <c r="K33" i="54"/>
  <c r="L33" i="54"/>
  <c r="N33" i="54"/>
  <c r="K34" i="54"/>
  <c r="L34" i="54"/>
  <c r="N34" i="54"/>
  <c r="K35" i="54"/>
  <c r="L35" i="54"/>
  <c r="N35" i="54"/>
  <c r="K36" i="54"/>
  <c r="L36" i="54"/>
  <c r="N36" i="54"/>
  <c r="K37" i="54"/>
  <c r="L37" i="54"/>
  <c r="N37" i="54"/>
  <c r="K38" i="54"/>
  <c r="L38" i="54"/>
  <c r="N38" i="54"/>
  <c r="K39" i="54"/>
  <c r="L39" i="54"/>
  <c r="N39" i="54"/>
  <c r="K40" i="54"/>
  <c r="L40" i="54"/>
  <c r="N40" i="54"/>
  <c r="K41" i="54"/>
  <c r="L41" i="54"/>
  <c r="N41" i="54"/>
  <c r="K42" i="54"/>
  <c r="L42" i="54"/>
  <c r="N42" i="54"/>
  <c r="K43" i="54"/>
  <c r="L43" i="54"/>
  <c r="N43" i="54"/>
  <c r="K44" i="54"/>
  <c r="L44" i="54"/>
  <c r="N44" i="54"/>
  <c r="K45" i="54"/>
  <c r="L45" i="54"/>
  <c r="N45" i="54"/>
  <c r="K46" i="54"/>
  <c r="L46" i="54"/>
  <c r="N46" i="54"/>
  <c r="K47" i="54"/>
  <c r="L47" i="54"/>
  <c r="N47" i="54"/>
  <c r="K48" i="54"/>
  <c r="L48" i="54"/>
  <c r="N48" i="54"/>
  <c r="K49" i="54"/>
  <c r="N49" i="54"/>
  <c r="K50" i="54"/>
  <c r="L50" i="54"/>
  <c r="N50" i="54"/>
  <c r="K51" i="54"/>
  <c r="N51" i="54"/>
  <c r="K52" i="54"/>
  <c r="L52" i="54"/>
  <c r="N52" i="54"/>
  <c r="K53" i="54"/>
  <c r="L53" i="54"/>
  <c r="N53" i="54"/>
  <c r="K54" i="54"/>
  <c r="L54" i="54"/>
  <c r="N54" i="54"/>
  <c r="K55" i="54"/>
  <c r="L55" i="54"/>
  <c r="N55" i="54"/>
  <c r="K56" i="54"/>
  <c r="L56" i="54"/>
  <c r="N56" i="54"/>
  <c r="L9" i="53"/>
  <c r="N9" i="53"/>
  <c r="L10" i="53"/>
  <c r="N10" i="53"/>
  <c r="L11" i="53"/>
  <c r="N11" i="53"/>
  <c r="L12" i="53"/>
  <c r="N12" i="53"/>
  <c r="L13" i="53"/>
  <c r="N13" i="53"/>
  <c r="L14" i="53"/>
  <c r="N14" i="53"/>
  <c r="L15" i="53"/>
  <c r="N15" i="53"/>
  <c r="L16" i="53"/>
  <c r="N16" i="53"/>
  <c r="L17" i="53"/>
  <c r="N17" i="53"/>
  <c r="L18" i="53"/>
  <c r="N18" i="53"/>
  <c r="L19" i="53"/>
  <c r="N19" i="53"/>
  <c r="L20" i="53"/>
  <c r="N20" i="53"/>
  <c r="L21" i="53"/>
  <c r="N21" i="53"/>
  <c r="L22" i="53"/>
  <c r="N22" i="53"/>
  <c r="L23" i="53"/>
  <c r="N23" i="53"/>
  <c r="L24" i="53"/>
  <c r="N24" i="53"/>
  <c r="L25" i="53"/>
  <c r="N25" i="53"/>
  <c r="L26" i="53"/>
  <c r="N26" i="53"/>
  <c r="L27" i="53"/>
  <c r="N27" i="53"/>
  <c r="L28" i="53"/>
  <c r="N28" i="53"/>
  <c r="L29" i="53"/>
  <c r="N29" i="53"/>
  <c r="L30" i="53"/>
  <c r="N30" i="53"/>
  <c r="L31" i="53"/>
  <c r="N31" i="53"/>
  <c r="L32" i="53"/>
  <c r="N32" i="53"/>
  <c r="L33" i="53"/>
  <c r="N33" i="53"/>
  <c r="L34" i="53"/>
  <c r="N34" i="53"/>
  <c r="L35" i="53"/>
  <c r="N35" i="53"/>
  <c r="L36" i="53"/>
  <c r="N36" i="53"/>
  <c r="L37" i="53"/>
  <c r="N37" i="53"/>
  <c r="L38" i="53"/>
  <c r="N38" i="53"/>
  <c r="L39" i="53"/>
  <c r="M39" i="53"/>
  <c r="N39" i="53"/>
  <c r="L40" i="53"/>
  <c r="N40" i="53"/>
  <c r="L41" i="53"/>
  <c r="N41" i="53"/>
  <c r="L42" i="53"/>
  <c r="N42" i="53"/>
  <c r="L43" i="53"/>
  <c r="N43" i="53"/>
  <c r="L44" i="53"/>
  <c r="N44" i="53"/>
  <c r="L45" i="53"/>
  <c r="N45" i="53"/>
  <c r="L46" i="53"/>
  <c r="M46" i="53"/>
  <c r="N46" i="53"/>
  <c r="L47" i="53"/>
  <c r="M47" i="53"/>
  <c r="N47" i="53"/>
  <c r="L48" i="53"/>
  <c r="M48" i="53"/>
  <c r="N48" i="53"/>
  <c r="L49" i="53"/>
  <c r="M49" i="53"/>
  <c r="N49" i="53"/>
  <c r="L50" i="53"/>
  <c r="M50" i="53"/>
  <c r="N50" i="53"/>
  <c r="L51" i="53"/>
  <c r="M51" i="53"/>
  <c r="N51" i="53"/>
  <c r="L52" i="53"/>
  <c r="M52" i="53"/>
  <c r="N52" i="53"/>
  <c r="L53" i="53"/>
  <c r="M53" i="53"/>
  <c r="N53" i="53"/>
  <c r="L54" i="53"/>
  <c r="M54" i="53"/>
  <c r="N54" i="53"/>
  <c r="H55" i="53"/>
  <c r="L55" i="53"/>
  <c r="M55" i="53"/>
  <c r="N55" i="53"/>
  <c r="H56" i="53"/>
  <c r="L56" i="53"/>
  <c r="M56" i="53"/>
  <c r="N56" i="53"/>
  <c r="B6" i="36"/>
  <c r="B7" i="36"/>
  <c r="B8" i="36"/>
  <c r="B9" i="36"/>
  <c r="B10" i="36"/>
  <c r="B11" i="36"/>
  <c r="B12" i="36"/>
  <c r="B13" i="36"/>
  <c r="B14" i="36"/>
  <c r="B15" i="36"/>
  <c r="B16" i="36"/>
  <c r="B17" i="36"/>
  <c r="K6" i="35"/>
  <c r="L6" i="35"/>
  <c r="M6" i="35"/>
  <c r="K7" i="35"/>
  <c r="L7" i="35"/>
  <c r="M7" i="35"/>
  <c r="K8" i="35"/>
  <c r="L8" i="35"/>
  <c r="M8" i="35"/>
  <c r="K9" i="35"/>
  <c r="L9" i="35"/>
  <c r="M9" i="35"/>
  <c r="K10" i="35"/>
  <c r="L10" i="35"/>
  <c r="M10" i="35"/>
  <c r="K11" i="35"/>
  <c r="M11" i="35"/>
  <c r="K12" i="35"/>
  <c r="M12" i="35"/>
  <c r="K13" i="35"/>
  <c r="M13" i="35"/>
  <c r="K14" i="35"/>
  <c r="L14" i="35"/>
  <c r="M14" i="35"/>
  <c r="K15" i="35"/>
  <c r="L15" i="35"/>
  <c r="M15" i="35"/>
  <c r="K16" i="35"/>
  <c r="L16" i="35"/>
  <c r="M16" i="35"/>
  <c r="K17" i="35"/>
  <c r="M17" i="35"/>
  <c r="G5" i="34"/>
  <c r="H5" i="34"/>
  <c r="I5" i="34"/>
  <c r="J5" i="34"/>
  <c r="L5" i="34"/>
  <c r="G6" i="34"/>
  <c r="H6" i="34"/>
  <c r="I6" i="34"/>
  <c r="J6" i="34"/>
  <c r="L6" i="34"/>
  <c r="G7" i="34"/>
  <c r="H7" i="34"/>
  <c r="I7" i="34"/>
  <c r="J7" i="34"/>
  <c r="L7" i="34"/>
  <c r="G8" i="34"/>
  <c r="H8" i="34"/>
  <c r="I8" i="34"/>
  <c r="J8" i="34"/>
  <c r="L8" i="34"/>
  <c r="G9" i="34"/>
  <c r="H9" i="34"/>
  <c r="I9" i="34"/>
  <c r="J9" i="34"/>
  <c r="L9" i="34"/>
  <c r="G10" i="34"/>
  <c r="H10" i="34"/>
  <c r="I10" i="34"/>
  <c r="J10" i="34"/>
  <c r="L10" i="34"/>
  <c r="H11" i="34"/>
  <c r="I11" i="34"/>
  <c r="J11" i="34"/>
  <c r="L11" i="34"/>
  <c r="G12" i="34"/>
  <c r="H12" i="34"/>
  <c r="I12" i="34"/>
  <c r="J12" i="34"/>
  <c r="L12" i="34"/>
  <c r="G13" i="34"/>
  <c r="H13" i="34"/>
  <c r="I13" i="34"/>
  <c r="J13" i="34"/>
  <c r="L13" i="34"/>
  <c r="G14" i="34"/>
  <c r="H14" i="34"/>
  <c r="I14" i="34"/>
  <c r="J14" i="34"/>
  <c r="L14" i="34"/>
  <c r="G15" i="34"/>
  <c r="H15" i="34"/>
  <c r="I15" i="34"/>
  <c r="J15" i="34"/>
  <c r="L15" i="34"/>
  <c r="G16" i="34"/>
  <c r="H16" i="34"/>
  <c r="I16" i="34"/>
  <c r="J16" i="34"/>
  <c r="L16" i="34"/>
  <c r="G17" i="34"/>
  <c r="H17" i="34"/>
  <c r="I17" i="34"/>
  <c r="J17" i="34"/>
  <c r="L17" i="34"/>
  <c r="G18" i="34"/>
  <c r="H18" i="34"/>
  <c r="I18" i="34"/>
  <c r="J18" i="34"/>
  <c r="L18" i="34"/>
  <c r="G19" i="34"/>
  <c r="H19" i="34"/>
  <c r="I19" i="34"/>
  <c r="J19" i="34"/>
  <c r="L19" i="34"/>
  <c r="G20" i="34"/>
  <c r="H20" i="34"/>
  <c r="I20" i="34"/>
  <c r="J20" i="34"/>
  <c r="L20" i="34"/>
  <c r="G21" i="34"/>
  <c r="H21" i="34"/>
  <c r="I21" i="34"/>
  <c r="J21" i="34"/>
  <c r="L21" i="34"/>
  <c r="G22" i="34"/>
  <c r="H22" i="34"/>
  <c r="I22" i="34"/>
  <c r="J22" i="34"/>
  <c r="L22" i="34"/>
  <c r="G23" i="34"/>
  <c r="H23" i="34"/>
  <c r="I23" i="34"/>
  <c r="J23" i="34"/>
  <c r="L23" i="34"/>
  <c r="G24" i="34"/>
  <c r="H24" i="34"/>
  <c r="I24" i="34"/>
  <c r="J24" i="34"/>
  <c r="L24" i="34"/>
  <c r="G25" i="34"/>
  <c r="H25" i="34"/>
  <c r="I25" i="34"/>
  <c r="J25" i="34"/>
  <c r="L25" i="34"/>
  <c r="G26" i="34"/>
  <c r="H26" i="34"/>
  <c r="I26" i="34"/>
  <c r="J26" i="34"/>
  <c r="L26" i="34"/>
  <c r="G27" i="34"/>
  <c r="H27" i="34"/>
  <c r="I27" i="34"/>
  <c r="J27" i="34"/>
  <c r="L27" i="34"/>
  <c r="G28" i="34"/>
  <c r="H28" i="34"/>
  <c r="I28" i="34"/>
  <c r="J28" i="34"/>
  <c r="L28" i="34"/>
  <c r="G29" i="34"/>
  <c r="H29" i="34"/>
  <c r="I29" i="34"/>
  <c r="J29" i="34"/>
  <c r="L29" i="34"/>
  <c r="G30" i="34"/>
  <c r="H30" i="34"/>
  <c r="I30" i="34"/>
  <c r="J30" i="34"/>
  <c r="L30" i="34"/>
  <c r="G31" i="34"/>
  <c r="H31" i="34"/>
  <c r="I31" i="34"/>
  <c r="J31" i="34"/>
  <c r="L31" i="34"/>
  <c r="G32" i="34"/>
  <c r="H32" i="34"/>
  <c r="I32" i="34"/>
  <c r="J32" i="34"/>
  <c r="L32" i="34"/>
  <c r="G33" i="34"/>
  <c r="H33" i="34"/>
  <c r="I33" i="34"/>
  <c r="J33" i="34"/>
  <c r="L33" i="34"/>
  <c r="G34" i="34"/>
  <c r="H34" i="34"/>
  <c r="I34" i="34"/>
  <c r="J34" i="34"/>
  <c r="L34" i="34"/>
  <c r="G35" i="34"/>
  <c r="H35" i="34"/>
  <c r="I35" i="34"/>
  <c r="J35" i="34"/>
  <c r="L35" i="34"/>
  <c r="G36" i="34"/>
  <c r="H36" i="34"/>
  <c r="I36" i="34"/>
  <c r="J36" i="34"/>
  <c r="L36" i="34"/>
  <c r="G37" i="34"/>
  <c r="H37" i="34"/>
  <c r="I37" i="34"/>
  <c r="J37" i="34"/>
  <c r="L37" i="34"/>
  <c r="G38" i="34"/>
  <c r="H38" i="34"/>
  <c r="I38" i="34"/>
  <c r="J38" i="34"/>
  <c r="L38" i="34"/>
  <c r="G39" i="34"/>
  <c r="H39" i="34"/>
  <c r="I39" i="34"/>
  <c r="J39" i="34"/>
  <c r="L39" i="34"/>
  <c r="G40" i="34"/>
  <c r="H40" i="34"/>
  <c r="I40" i="34"/>
  <c r="J40" i="34"/>
  <c r="L40" i="34"/>
  <c r="G41" i="34"/>
  <c r="H41" i="34"/>
  <c r="I41" i="34"/>
  <c r="J41" i="34"/>
  <c r="L41" i="34"/>
  <c r="G42" i="34"/>
  <c r="H42" i="34"/>
  <c r="I42" i="34"/>
  <c r="J42" i="34"/>
  <c r="L42" i="34"/>
  <c r="G43" i="34"/>
  <c r="H43" i="34"/>
  <c r="I43" i="34"/>
  <c r="J43" i="34"/>
  <c r="L43" i="34"/>
  <c r="G44" i="34"/>
  <c r="H44" i="34"/>
  <c r="I44" i="34"/>
  <c r="J44" i="34"/>
  <c r="L44" i="34"/>
  <c r="G45" i="34"/>
  <c r="H45" i="34"/>
  <c r="I45" i="34"/>
  <c r="J45" i="34"/>
  <c r="L45" i="34"/>
  <c r="G46" i="34"/>
  <c r="H46" i="34"/>
  <c r="I46" i="34"/>
  <c r="J46" i="34"/>
  <c r="L46" i="34"/>
  <c r="G47" i="34"/>
  <c r="H47" i="34"/>
  <c r="I47" i="34"/>
  <c r="J47" i="34"/>
  <c r="L47" i="34"/>
  <c r="G48" i="34"/>
  <c r="H48" i="34"/>
  <c r="I48" i="34"/>
  <c r="J48" i="34"/>
  <c r="L48" i="34"/>
  <c r="G49" i="34"/>
  <c r="H49" i="34"/>
  <c r="I49" i="34"/>
  <c r="J49" i="34"/>
  <c r="L49" i="34"/>
  <c r="G50" i="34"/>
  <c r="H50" i="34"/>
  <c r="I50" i="34"/>
  <c r="J50" i="34"/>
  <c r="L50" i="34"/>
  <c r="G51" i="34"/>
  <c r="H51" i="34"/>
  <c r="I51" i="34"/>
  <c r="J51" i="34"/>
  <c r="L51" i="34"/>
  <c r="G52" i="34"/>
  <c r="H52" i="34"/>
  <c r="I52" i="34"/>
  <c r="J52" i="34"/>
  <c r="L52" i="34"/>
  <c r="G53" i="34"/>
  <c r="H53" i="34"/>
  <c r="I53" i="34"/>
  <c r="J53" i="34"/>
  <c r="L53" i="34"/>
  <c r="I7" i="28"/>
  <c r="K7" i="28"/>
  <c r="I8" i="28"/>
  <c r="K8" i="28"/>
  <c r="I9" i="28"/>
  <c r="K9" i="28"/>
  <c r="I10" i="28"/>
  <c r="K10" i="28"/>
  <c r="I11" i="28"/>
  <c r="J11" i="28"/>
  <c r="K11" i="28"/>
  <c r="I12" i="28"/>
  <c r="J12" i="28"/>
  <c r="K12" i="28"/>
  <c r="I13" i="28"/>
  <c r="J13" i="28"/>
  <c r="K13" i="28"/>
  <c r="I14" i="28"/>
  <c r="J14" i="28"/>
  <c r="K14" i="28"/>
  <c r="I15" i="28"/>
  <c r="K15" i="28"/>
  <c r="I16" i="28"/>
  <c r="K16" i="28"/>
  <c r="I17" i="28"/>
  <c r="J17" i="28"/>
  <c r="K17" i="28"/>
  <c r="G5" i="27"/>
  <c r="H5" i="27"/>
  <c r="J5" i="27"/>
  <c r="G6" i="27"/>
  <c r="H6" i="27"/>
  <c r="J6" i="27"/>
  <c r="G7" i="27"/>
  <c r="H7" i="27"/>
  <c r="J7" i="27"/>
  <c r="G8" i="27"/>
  <c r="H8" i="27"/>
  <c r="J8" i="27"/>
  <c r="G9" i="27"/>
  <c r="H9" i="27"/>
  <c r="J9" i="27"/>
  <c r="G10" i="27"/>
  <c r="H10" i="27"/>
  <c r="J10" i="27"/>
  <c r="G11" i="27"/>
  <c r="H11" i="27"/>
  <c r="J11" i="27"/>
  <c r="G12" i="27"/>
  <c r="H12" i="27"/>
  <c r="J12" i="27"/>
  <c r="G13" i="27"/>
  <c r="H13" i="27"/>
  <c r="J13" i="27"/>
  <c r="G14" i="27"/>
  <c r="H14" i="27"/>
  <c r="J14" i="27"/>
  <c r="G15" i="27"/>
  <c r="H15" i="27"/>
  <c r="J15" i="27"/>
  <c r="G16" i="27"/>
  <c r="H16" i="27"/>
  <c r="J16" i="27"/>
  <c r="G17" i="27"/>
  <c r="H17" i="27"/>
  <c r="J17" i="27"/>
  <c r="G18" i="27"/>
  <c r="H18" i="27"/>
  <c r="J18" i="27"/>
  <c r="G19" i="27"/>
  <c r="H19" i="27"/>
  <c r="J19" i="27"/>
  <c r="G20" i="27"/>
  <c r="H20" i="27"/>
  <c r="J20" i="27"/>
  <c r="G21" i="27"/>
  <c r="H21" i="27"/>
  <c r="J21" i="27"/>
  <c r="G22" i="27"/>
  <c r="H22" i="27"/>
  <c r="J22" i="27"/>
  <c r="G23" i="27"/>
  <c r="H23" i="27"/>
  <c r="J23" i="27"/>
  <c r="G24" i="27"/>
  <c r="H24" i="27"/>
  <c r="J24" i="27"/>
  <c r="G25" i="27"/>
  <c r="H25" i="27"/>
  <c r="J25" i="27"/>
  <c r="G26" i="27"/>
  <c r="H26" i="27"/>
  <c r="J26" i="27"/>
  <c r="G27" i="27"/>
  <c r="H27" i="27"/>
  <c r="J27" i="27"/>
  <c r="G28" i="27"/>
  <c r="H28" i="27"/>
  <c r="J28" i="27"/>
  <c r="G29" i="27"/>
  <c r="H29" i="27"/>
  <c r="J29" i="27"/>
  <c r="G30" i="27"/>
  <c r="H30" i="27"/>
  <c r="J30" i="27"/>
  <c r="G31" i="27"/>
  <c r="H31" i="27"/>
  <c r="J31" i="27"/>
  <c r="G32" i="27"/>
  <c r="H32" i="27"/>
  <c r="J32" i="27"/>
  <c r="G33" i="27"/>
  <c r="H33" i="27"/>
  <c r="J33" i="27"/>
  <c r="G34" i="27"/>
  <c r="H34" i="27"/>
  <c r="J34" i="27"/>
  <c r="G35" i="27"/>
  <c r="H35" i="27"/>
  <c r="J35" i="27"/>
  <c r="G36" i="27"/>
  <c r="H36" i="27"/>
  <c r="J36" i="27"/>
  <c r="G37" i="27"/>
  <c r="H37" i="27"/>
  <c r="J37" i="27"/>
  <c r="G38" i="27"/>
  <c r="H38" i="27"/>
  <c r="J38" i="27"/>
  <c r="G39" i="27"/>
  <c r="H39" i="27"/>
  <c r="J39" i="27"/>
  <c r="G40" i="27"/>
  <c r="H40" i="27"/>
  <c r="J40" i="27"/>
  <c r="G41" i="27"/>
  <c r="H41" i="27"/>
  <c r="J41" i="27"/>
  <c r="G42" i="27"/>
  <c r="H42" i="27"/>
  <c r="J42" i="27"/>
  <c r="G43" i="27"/>
  <c r="H43" i="27"/>
  <c r="J43" i="27"/>
  <c r="G44" i="27"/>
  <c r="H44" i="27"/>
  <c r="J44" i="27"/>
  <c r="G45" i="27"/>
  <c r="H45" i="27"/>
  <c r="J45" i="27"/>
  <c r="G46" i="27"/>
  <c r="H46" i="27"/>
  <c r="J46" i="27"/>
  <c r="G47" i="27"/>
  <c r="H47" i="27"/>
  <c r="J47" i="27"/>
  <c r="G48" i="27"/>
  <c r="H48" i="27"/>
  <c r="J48" i="27"/>
  <c r="G49" i="27"/>
  <c r="H49" i="27"/>
  <c r="J49" i="27"/>
  <c r="G50" i="27"/>
  <c r="H50" i="27"/>
  <c r="J50" i="27"/>
  <c r="G51" i="27"/>
  <c r="H51" i="27"/>
  <c r="J51" i="27"/>
  <c r="G52" i="27"/>
  <c r="H52" i="27"/>
  <c r="J52" i="27"/>
  <c r="G53" i="27"/>
  <c r="H53" i="27"/>
  <c r="J53" i="27"/>
  <c r="B125" i="73" l="1"/>
  <c r="G41" i="73"/>
  <c r="B85" i="73"/>
  <c r="F35" i="73" s="1"/>
  <c r="F34" i="73"/>
  <c r="B126" i="73" l="1"/>
  <c r="G43" i="73" s="1"/>
  <c r="G42" i="73"/>
  <c r="B17" i="19"/>
  <c r="M5" i="18"/>
  <c r="L6" i="18"/>
  <c r="M6" i="18"/>
  <c r="L7" i="18"/>
  <c r="M7" i="18"/>
  <c r="K8" i="18"/>
  <c r="L8" i="18"/>
  <c r="M8" i="18"/>
  <c r="M9" i="18"/>
  <c r="K10" i="18"/>
  <c r="L10" i="18"/>
  <c r="M10" i="18"/>
  <c r="K11" i="18"/>
  <c r="L11" i="18"/>
  <c r="M11" i="18"/>
  <c r="K12" i="18"/>
  <c r="M12" i="18"/>
  <c r="K13" i="18"/>
  <c r="L13" i="18"/>
  <c r="M13" i="18"/>
  <c r="K14" i="18"/>
  <c r="L14" i="18"/>
  <c r="M14" i="18"/>
  <c r="L15" i="18"/>
  <c r="M15" i="18"/>
  <c r="L16" i="18"/>
  <c r="M16" i="18"/>
  <c r="K17" i="18"/>
  <c r="L17" i="18"/>
  <c r="M17" i="18"/>
  <c r="F5" i="17"/>
  <c r="G5" i="17"/>
  <c r="H5" i="17"/>
  <c r="F6" i="17"/>
  <c r="G6" i="17"/>
  <c r="H6" i="17"/>
  <c r="J6" i="17"/>
  <c r="F7" i="17"/>
  <c r="G7" i="17"/>
  <c r="H7" i="17"/>
  <c r="J7" i="17"/>
  <c r="F8" i="17"/>
  <c r="G8" i="17"/>
  <c r="H8" i="17"/>
  <c r="J8" i="17"/>
  <c r="F9" i="17"/>
  <c r="G9" i="17"/>
  <c r="H9" i="17"/>
  <c r="J9" i="17"/>
  <c r="F10" i="17"/>
  <c r="G10" i="17"/>
  <c r="H10" i="17"/>
  <c r="J10" i="17"/>
  <c r="F11" i="17"/>
  <c r="G11" i="17"/>
  <c r="H11" i="17"/>
  <c r="J11" i="17"/>
  <c r="F12" i="17"/>
  <c r="G12" i="17"/>
  <c r="H12" i="17"/>
  <c r="J12" i="17"/>
  <c r="F13" i="17"/>
  <c r="G13" i="17"/>
  <c r="H13" i="17"/>
  <c r="J13" i="17"/>
  <c r="F14" i="17"/>
  <c r="G14" i="17"/>
  <c r="H14" i="17"/>
  <c r="J14" i="17"/>
  <c r="F15" i="17"/>
  <c r="G15" i="17"/>
  <c r="H15" i="17"/>
  <c r="J15" i="17"/>
  <c r="F16" i="17"/>
  <c r="G16" i="17"/>
  <c r="H16" i="17"/>
  <c r="J16" i="17"/>
  <c r="F17" i="17"/>
  <c r="G17" i="17"/>
  <c r="H17" i="17"/>
  <c r="J17" i="17"/>
  <c r="F18" i="17"/>
  <c r="G18" i="17"/>
  <c r="H18" i="17"/>
  <c r="J18" i="17"/>
  <c r="F19" i="17"/>
  <c r="G19" i="17"/>
  <c r="H19" i="17"/>
  <c r="J19" i="17"/>
  <c r="F20" i="17"/>
  <c r="G20" i="17"/>
  <c r="H20" i="17"/>
  <c r="J20" i="17"/>
  <c r="F21" i="17"/>
  <c r="G21" i="17"/>
  <c r="H21" i="17"/>
  <c r="J21" i="17"/>
  <c r="F22" i="17"/>
  <c r="G22" i="17"/>
  <c r="H22" i="17"/>
  <c r="J22" i="17"/>
  <c r="F23" i="17"/>
  <c r="G23" i="17"/>
  <c r="H23" i="17"/>
  <c r="J23" i="17"/>
  <c r="F24" i="17"/>
  <c r="G24" i="17"/>
  <c r="H24" i="17"/>
  <c r="J24" i="17"/>
  <c r="F25" i="17"/>
  <c r="G25" i="17"/>
  <c r="H25" i="17"/>
  <c r="J25" i="17"/>
  <c r="F26" i="17"/>
  <c r="G26" i="17"/>
  <c r="H26" i="17"/>
  <c r="J26" i="17"/>
  <c r="F27" i="17"/>
  <c r="G27" i="17"/>
  <c r="H27" i="17"/>
  <c r="J27" i="17"/>
  <c r="F28" i="17"/>
  <c r="G28" i="17"/>
  <c r="H28" i="17"/>
  <c r="J28" i="17"/>
  <c r="F29" i="17"/>
  <c r="G29" i="17"/>
  <c r="H29" i="17"/>
  <c r="J29" i="17"/>
  <c r="F30" i="17"/>
  <c r="G30" i="17"/>
  <c r="H30" i="17"/>
  <c r="J30" i="17"/>
  <c r="F31" i="17"/>
  <c r="G31" i="17"/>
  <c r="H31" i="17"/>
  <c r="J31" i="17"/>
  <c r="F32" i="17"/>
  <c r="G32" i="17"/>
  <c r="H32" i="17"/>
  <c r="J32" i="17"/>
  <c r="F33" i="17"/>
  <c r="G33" i="17"/>
  <c r="H33" i="17"/>
  <c r="J33" i="17"/>
  <c r="F34" i="17"/>
  <c r="G34" i="17"/>
  <c r="H34" i="17"/>
  <c r="J34" i="17"/>
  <c r="F35" i="17"/>
  <c r="G35" i="17"/>
  <c r="H35" i="17"/>
  <c r="J35" i="17"/>
  <c r="F36" i="17"/>
  <c r="G36" i="17"/>
  <c r="H36" i="17"/>
  <c r="J36" i="17"/>
  <c r="F37" i="17"/>
  <c r="G37" i="17"/>
  <c r="H37" i="17"/>
  <c r="J37" i="17"/>
  <c r="F38" i="17"/>
  <c r="G38" i="17"/>
  <c r="H38" i="17"/>
  <c r="J38" i="17"/>
  <c r="F39" i="17"/>
  <c r="G39" i="17"/>
  <c r="H39" i="17"/>
  <c r="J39" i="17"/>
  <c r="F40" i="17"/>
  <c r="G40" i="17"/>
  <c r="H40" i="17"/>
  <c r="J40" i="17"/>
  <c r="F41" i="17"/>
  <c r="G41" i="17"/>
  <c r="H41" i="17"/>
  <c r="J41" i="17"/>
  <c r="F42" i="17"/>
  <c r="G42" i="17"/>
  <c r="H42" i="17"/>
  <c r="J42" i="17"/>
  <c r="F43" i="17"/>
  <c r="G43" i="17"/>
  <c r="H43" i="17"/>
  <c r="J43" i="17"/>
  <c r="F44" i="17"/>
  <c r="G44" i="17"/>
  <c r="H44" i="17"/>
  <c r="J44" i="17"/>
  <c r="F45" i="17"/>
  <c r="G45" i="17"/>
  <c r="H45" i="17"/>
  <c r="J45" i="17"/>
  <c r="F46" i="17"/>
  <c r="G46" i="17"/>
  <c r="H46" i="17"/>
  <c r="J46" i="17"/>
  <c r="F47" i="17"/>
  <c r="G47" i="17"/>
  <c r="H47" i="17"/>
  <c r="J47" i="17"/>
  <c r="F48" i="17"/>
  <c r="G48" i="17"/>
  <c r="H48" i="17"/>
  <c r="J48" i="17"/>
  <c r="F49" i="17"/>
  <c r="G49" i="17"/>
  <c r="H49" i="17"/>
  <c r="J49" i="17"/>
  <c r="F50" i="17"/>
  <c r="G50" i="17"/>
  <c r="H50" i="17"/>
  <c r="J50" i="17"/>
  <c r="F51" i="17"/>
  <c r="G51" i="17"/>
  <c r="H51" i="17"/>
  <c r="J51" i="17"/>
  <c r="F52" i="17"/>
  <c r="G52" i="17"/>
  <c r="H52" i="17"/>
  <c r="J52" i="17"/>
  <c r="F53" i="17"/>
  <c r="G53" i="17"/>
  <c r="H53" i="17"/>
  <c r="J53" i="17"/>
  <c r="D6" i="9"/>
  <c r="E6" i="9"/>
  <c r="D7" i="9"/>
  <c r="E7" i="9"/>
  <c r="D8" i="9"/>
  <c r="E8" i="9"/>
  <c r="D9" i="9"/>
  <c r="E9" i="9"/>
  <c r="D10" i="9"/>
  <c r="E10" i="9"/>
  <c r="D11" i="9"/>
  <c r="E11" i="9"/>
  <c r="D12" i="9"/>
  <c r="E12" i="9"/>
  <c r="D13" i="9"/>
  <c r="E13" i="9"/>
  <c r="D14" i="9"/>
  <c r="E14" i="9"/>
  <c r="D15" i="9"/>
  <c r="E15" i="9"/>
  <c r="D16" i="9"/>
  <c r="E16" i="9"/>
  <c r="D17" i="9"/>
  <c r="E17" i="9"/>
  <c r="D18" i="9"/>
  <c r="E18" i="9"/>
  <c r="D19" i="9"/>
  <c r="E19" i="9"/>
  <c r="D20" i="9"/>
  <c r="E20" i="9"/>
  <c r="D21" i="9"/>
  <c r="E21" i="9"/>
  <c r="D22" i="9"/>
  <c r="E22" i="9"/>
  <c r="D23" i="9"/>
  <c r="E23" i="9"/>
  <c r="D24" i="9"/>
  <c r="E24" i="9"/>
  <c r="D25" i="9"/>
  <c r="E25" i="9"/>
  <c r="D26" i="9"/>
  <c r="E26" i="9"/>
  <c r="D27" i="9"/>
  <c r="E27" i="9"/>
  <c r="D28" i="9"/>
  <c r="E28" i="9"/>
  <c r="D29" i="9"/>
  <c r="E29" i="9"/>
  <c r="D30" i="9"/>
  <c r="E30" i="9"/>
  <c r="D31" i="9"/>
  <c r="E31" i="9"/>
  <c r="D32" i="9"/>
  <c r="E32" i="9"/>
  <c r="D33" i="9"/>
  <c r="E33" i="9"/>
  <c r="D34" i="9"/>
  <c r="E34" i="9"/>
  <c r="D35" i="9"/>
  <c r="E35" i="9"/>
  <c r="D36" i="9"/>
  <c r="E36" i="9"/>
  <c r="D37" i="9"/>
  <c r="E37" i="9"/>
  <c r="D38" i="9"/>
  <c r="E38" i="9"/>
  <c r="D39" i="9"/>
  <c r="E39" i="9"/>
  <c r="D40" i="9"/>
  <c r="E40" i="9"/>
  <c r="D41" i="9"/>
  <c r="E41" i="9"/>
  <c r="D42" i="9"/>
  <c r="E42" i="9"/>
  <c r="D43" i="9"/>
  <c r="E43" i="9"/>
  <c r="D44" i="9"/>
  <c r="E44" i="9"/>
  <c r="D45" i="9"/>
  <c r="E45" i="9"/>
  <c r="D46" i="9"/>
  <c r="E46" i="9"/>
  <c r="D47" i="9"/>
  <c r="E47" i="9"/>
  <c r="D48" i="9"/>
  <c r="E48" i="9"/>
  <c r="D49" i="9"/>
  <c r="E49" i="9"/>
  <c r="D50" i="9"/>
  <c r="E50" i="9"/>
  <c r="D51" i="9"/>
  <c r="E51" i="9"/>
  <c r="D52" i="9"/>
  <c r="E52" i="9"/>
  <c r="D53" i="9"/>
  <c r="E53" i="9"/>
  <c r="D54" i="9"/>
  <c r="E54" i="9"/>
  <c r="E18" i="6" l="1"/>
  <c r="E19" i="6" s="1"/>
  <c r="E21" i="6" s="1"/>
</calcChain>
</file>

<file path=xl/sharedStrings.xml><?xml version="1.0" encoding="utf-8"?>
<sst xmlns="http://schemas.openxmlformats.org/spreadsheetml/2006/main" count="2607" uniqueCount="1238">
  <si>
    <t>Source: NASS/ERS And Doane Surveys</t>
  </si>
  <si>
    <t>Total lbs Applied</t>
  </si>
  <si>
    <t>Other</t>
  </si>
  <si>
    <t>Other Pesticides</t>
  </si>
  <si>
    <t>Fungicide</t>
  </si>
  <si>
    <t>Pounds of Fungicide Applied</t>
  </si>
  <si>
    <t>Insecticide</t>
  </si>
  <si>
    <t>Pounds of Insecticide Applied</t>
  </si>
  <si>
    <t>Herbicide</t>
  </si>
  <si>
    <t>Pounds of Herbicide Applied</t>
  </si>
  <si>
    <t>Year</t>
  </si>
  <si>
    <t>lemons</t>
  </si>
  <si>
    <t>grapefruit</t>
  </si>
  <si>
    <t>peaches</t>
  </si>
  <si>
    <t>tomatoes</t>
  </si>
  <si>
    <t>rice</t>
  </si>
  <si>
    <t>pecans</t>
  </si>
  <si>
    <t>barley</t>
  </si>
  <si>
    <t>sweetcorn</t>
  </si>
  <si>
    <t>sugarcane</t>
  </si>
  <si>
    <t>pears</t>
  </si>
  <si>
    <t>lettuce</t>
  </si>
  <si>
    <t>Grapes</t>
  </si>
  <si>
    <t>Apples</t>
  </si>
  <si>
    <t>peanuts</t>
  </si>
  <si>
    <t>Tomatoes</t>
  </si>
  <si>
    <t>Rice</t>
  </si>
  <si>
    <t>apples</t>
  </si>
  <si>
    <t>Peanuts</t>
  </si>
  <si>
    <t>sorghum</t>
  </si>
  <si>
    <t>Oranges</t>
  </si>
  <si>
    <t>wheat</t>
  </si>
  <si>
    <t>Sorghum</t>
  </si>
  <si>
    <t>cotton</t>
  </si>
  <si>
    <t>Wheat</t>
  </si>
  <si>
    <t>grapes</t>
  </si>
  <si>
    <t>Cotton</t>
  </si>
  <si>
    <t>potatoes</t>
  </si>
  <si>
    <t>Potatoes</t>
  </si>
  <si>
    <t>oranges</t>
  </si>
  <si>
    <t>Soybeans</t>
  </si>
  <si>
    <t>soybeans</t>
  </si>
  <si>
    <t>*No petro/sulfur</t>
  </si>
  <si>
    <t>Corn</t>
  </si>
  <si>
    <t>corn</t>
  </si>
  <si>
    <t>poundsai</t>
  </si>
  <si>
    <t>Crop</t>
  </si>
  <si>
    <t>MSMA</t>
  </si>
  <si>
    <t>MCPA</t>
  </si>
  <si>
    <t>EPTC</t>
  </si>
  <si>
    <t>Chlorpyrifos</t>
  </si>
  <si>
    <t>2,4-D</t>
  </si>
  <si>
    <t>Acetochlor</t>
  </si>
  <si>
    <t>Dichloropropene</t>
  </si>
  <si>
    <t>Atrazine</t>
  </si>
  <si>
    <t>Glyphosate</t>
  </si>
  <si>
    <t>Real (2008 dollars)</t>
  </si>
  <si>
    <t xml:space="preserve">Nominal </t>
  </si>
  <si>
    <t>2000=100</t>
  </si>
  <si>
    <t>Millions of dollars</t>
  </si>
  <si>
    <t>Real in 2000$</t>
  </si>
  <si>
    <t>Deflator</t>
  </si>
  <si>
    <t>Other Herbicides</t>
  </si>
  <si>
    <t>year</t>
  </si>
  <si>
    <t>Pendimethalin</t>
  </si>
  <si>
    <t>Other Insecticides</t>
  </si>
  <si>
    <t>Malathion</t>
  </si>
  <si>
    <t>DDT</t>
  </si>
  <si>
    <t>Captan</t>
  </si>
  <si>
    <t>Simazine (H)</t>
  </si>
  <si>
    <t>Glyphosate (H)</t>
  </si>
  <si>
    <t>Atrazine (H)</t>
  </si>
  <si>
    <t>Acetochlor (H)</t>
  </si>
  <si>
    <t>2,4-D (H)</t>
  </si>
  <si>
    <t>Total Pounds per Acre</t>
  </si>
  <si>
    <t>Total</t>
  </si>
  <si>
    <t>Pounds of Fungicide per Planted Acre</t>
  </si>
  <si>
    <t>Pounds of Insecticide per Planted Acre</t>
  </si>
  <si>
    <t>Pounds of Herbicide per Planted Acre</t>
  </si>
  <si>
    <t>Millions of Planted Acres</t>
  </si>
  <si>
    <t>Millions of Pounds of Fungicide Applied</t>
  </si>
  <si>
    <t>Millions of Pounds of Insecticide Applied</t>
  </si>
  <si>
    <t>Millions of Pounds of Herbicide Applied</t>
  </si>
  <si>
    <t>Planted Acres</t>
  </si>
  <si>
    <t>Pounds of Herbicides (M)</t>
  </si>
  <si>
    <t>Pounds of Other Herbicides (M)</t>
  </si>
  <si>
    <t>Pounds of Glyphosate (M)</t>
  </si>
  <si>
    <t>Planted Acres of Corn</t>
  </si>
  <si>
    <t>Total Pounds of Insecticides (Corn)</t>
  </si>
  <si>
    <t>Propachlor (H)</t>
  </si>
  <si>
    <t>Carbaryl (I)</t>
  </si>
  <si>
    <t>Phorate (I)</t>
  </si>
  <si>
    <t>Heptachlor (I)</t>
  </si>
  <si>
    <t>Paraquat (H)</t>
  </si>
  <si>
    <t>Glufosinate-Ammonium (H)</t>
  </si>
  <si>
    <t>Mesotrione (H)</t>
  </si>
  <si>
    <t>Dimethenamid (H)</t>
  </si>
  <si>
    <t>Metolachlor (H)</t>
  </si>
  <si>
    <t>Aldrin (I)</t>
  </si>
  <si>
    <t>Trifluralin (H)</t>
  </si>
  <si>
    <t>Pendimethalin (H)</t>
  </si>
  <si>
    <t>Chlorpyrifos (I)</t>
  </si>
  <si>
    <t>Vernolate (H)</t>
  </si>
  <si>
    <t>Linuron (H)</t>
  </si>
  <si>
    <t>Chloramben (H)</t>
  </si>
  <si>
    <t>Acephate (I)</t>
  </si>
  <si>
    <t>2,4,5-T</t>
  </si>
  <si>
    <t>Tribufos (O)</t>
  </si>
  <si>
    <t>Ethephon (O)</t>
  </si>
  <si>
    <t>Dicrotophos (I)</t>
  </si>
  <si>
    <t>Aldicarb (I)</t>
  </si>
  <si>
    <t>Pounds of Other per Planted Acre</t>
  </si>
  <si>
    <t>Millions of Pounds of Other Applied</t>
  </si>
  <si>
    <t>% BT</t>
  </si>
  <si>
    <t>Total Pounds of Insecticide (Cotton)</t>
  </si>
  <si>
    <t>Pounds of Insecticide per cotton acre (updated)</t>
  </si>
  <si>
    <t>Toxaphene (I)</t>
  </si>
  <si>
    <t>MSMA (H)</t>
  </si>
  <si>
    <t>Monocrotophos (I)</t>
  </si>
  <si>
    <t>Fluometuron (H)</t>
  </si>
  <si>
    <t>DDT (I)</t>
  </si>
  <si>
    <t>Fungicides</t>
  </si>
  <si>
    <t>Insecticides</t>
  </si>
  <si>
    <t>Herbicides</t>
  </si>
  <si>
    <t>Agricultural Chemicals</t>
  </si>
  <si>
    <t>Items Used for Production</t>
  </si>
  <si>
    <t>Price Indices</t>
  </si>
  <si>
    <t>NA</t>
  </si>
  <si>
    <t>Rest</t>
  </si>
  <si>
    <t>Uncoded</t>
  </si>
  <si>
    <t>Nematicides</t>
  </si>
  <si>
    <t>Growth Regulators</t>
  </si>
  <si>
    <t>Subtotal</t>
  </si>
  <si>
    <t/>
  </si>
  <si>
    <t>Formulations:  EC - Emulsifiable Concentrate, G - Granular, L - Liquid, S- Solution, SP - Soluble Powder, WP - Wettable Powder</t>
  </si>
  <si>
    <t>Lb</t>
  </si>
  <si>
    <t>Gal</t>
  </si>
  <si>
    <t>50% WP</t>
  </si>
  <si>
    <t>Selected Fungicides</t>
  </si>
  <si>
    <t>30% WP</t>
  </si>
  <si>
    <t>Propargite (Comite)</t>
  </si>
  <si>
    <t>4#/Gal EC</t>
  </si>
  <si>
    <t>80% S, SP, or WP</t>
  </si>
  <si>
    <t>Carbaryl (Sevin)</t>
  </si>
  <si>
    <t>Selected Insecticides</t>
  </si>
  <si>
    <t>8#/Gal EC</t>
  </si>
  <si>
    <t>Metolachor (Dual)</t>
  </si>
  <si>
    <t>Glyphosate (Roundup)</t>
  </si>
  <si>
    <t>4#/Gal L</t>
  </si>
  <si>
    <t>Atrazine (Aatrex)</t>
  </si>
  <si>
    <t>Select Herbicides</t>
  </si>
  <si>
    <t>Unit</t>
  </si>
  <si>
    <t>Active Ingredient</t>
  </si>
  <si>
    <t>* Indicates that less than 1 million pounds were applied.   ŧ indicates less than 0.01.</t>
  </si>
  <si>
    <t>ŧ</t>
  </si>
  <si>
    <t xml:space="preserve"> Fungicide </t>
  </si>
  <si>
    <t xml:space="preserve"> Insecticide </t>
  </si>
  <si>
    <t xml:space="preserve"> Herbicide </t>
  </si>
  <si>
    <t>*</t>
  </si>
  <si>
    <t>Note:  USDA Regions are as follows: NE=Northeast, LK=Lake States, CB=Corn Belt, NP=Northern Plains, AP=Appalachian, SE=Southeast, DT=Delta States, SP=Southern Plains, MT=Mountain, and PA=Pacific.</t>
  </si>
  <si>
    <t>National; USDA regions NE, LK, CB, SE, MT,  PA</t>
  </si>
  <si>
    <t>National; USDA regions CB, AP, SE, DT, SP,  PA</t>
  </si>
  <si>
    <t>SE, DT, SP,  MT,  PA</t>
  </si>
  <si>
    <t>National; USDA regions NE, LK, CB, NP, AP</t>
  </si>
  <si>
    <t>ERS</t>
  </si>
  <si>
    <t xml:space="preserve">Extent of Spraying and Dusting on Farms, </t>
  </si>
  <si>
    <t>Barley</t>
  </si>
  <si>
    <t>National; USDA regions AP, SE, SP,  MT</t>
  </si>
  <si>
    <t>National; USDA regions CB, DT, SP</t>
  </si>
  <si>
    <t>MT,  PA</t>
  </si>
  <si>
    <t>National; USDA regions LK, CB, NP, AP, SP</t>
  </si>
  <si>
    <t>National; USDA regions CB, NP, AP, SE, SP,  MT</t>
  </si>
  <si>
    <t>AP, SE, DT</t>
  </si>
  <si>
    <t>National; USDA regions NE, LK, CB, NP</t>
  </si>
  <si>
    <t>Quantities of Pesticides Used by</t>
  </si>
  <si>
    <t>SE, SP,  MT,  PA</t>
  </si>
  <si>
    <t>National; USDA regions DT, SP</t>
  </si>
  <si>
    <t>SP,  MT,  PA</t>
  </si>
  <si>
    <t>National; USDA regions LK, CB, NP, AP, SE</t>
  </si>
  <si>
    <t>DT, SP,  MT,  PA</t>
  </si>
  <si>
    <t>National; USDA regions NE, CB, NP, AP, SE</t>
  </si>
  <si>
    <t>National; USDA regions CB, AP, SE, DT, SP</t>
  </si>
  <si>
    <t>SE, DT, SP</t>
  </si>
  <si>
    <t xml:space="preserve">Quantities of Pesticides Used by </t>
  </si>
  <si>
    <t>States or regions covered</t>
  </si>
  <si>
    <t>Years covered</t>
  </si>
  <si>
    <t>Source</t>
  </si>
  <si>
    <t>National; USDA regions NE, LK, CB, NP, SE</t>
  </si>
  <si>
    <t>MT, PA</t>
  </si>
  <si>
    <t xml:space="preserve">National; USDA regions NE, LK, NP, SE, SP,  </t>
  </si>
  <si>
    <t>National; USDA regions AP, SE, DT, SP,  MT</t>
  </si>
  <si>
    <t>National; USDA regions DT, SP, PA</t>
  </si>
  <si>
    <t>National; USDA regions NE, LK, NP, AP, SE</t>
  </si>
  <si>
    <t>National</t>
  </si>
  <si>
    <t>1961-72</t>
  </si>
  <si>
    <t>SE, SP,  MT, PA</t>
  </si>
  <si>
    <t>National; USDA regions DT, SP,  PA</t>
  </si>
  <si>
    <t>SE, DT, SP,  MT, PA</t>
  </si>
  <si>
    <t>National; USDA regions AP, SE, DT, SP, MT,  PA</t>
  </si>
  <si>
    <t>SE, DT, SP,  PA</t>
  </si>
  <si>
    <t>SD, OK, TX, ID, MT, WA</t>
  </si>
  <si>
    <t>NY, PA, NC, SC, AR, OH, MI, MN, WI, ND</t>
  </si>
  <si>
    <t>Oats</t>
  </si>
  <si>
    <t>NC, VA, SC, MI, MN, WI, ND, SD, ID, MT, WA, AZ</t>
  </si>
  <si>
    <t>NC, VA, AL, GA, SC, TX</t>
  </si>
  <si>
    <t>AR, LA, MS, MO, TX</t>
  </si>
  <si>
    <t>SD, OK, TX, ID, MT, WA, AZ</t>
  </si>
  <si>
    <t xml:space="preserve">MS, IL, IA, MO, OH, MI, MN, WI, KS, NE, ND </t>
  </si>
  <si>
    <t xml:space="preserve">MD, KY, NC, TN, VA, AL, GA, SC, AR, LA </t>
  </si>
  <si>
    <t>MO, KS, NE, SD, OK, TX, AZ</t>
  </si>
  <si>
    <t>KY, NC, TN, VA, AL, GA, SC, AR, LA, MS, IL</t>
  </si>
  <si>
    <t>AL, GA, SC, AR, LA, MS, TN, OK, TX, MO, NC, AZ</t>
  </si>
  <si>
    <t>GA, SC, NC, VA, FL, MI, WI, OK, TX</t>
  </si>
  <si>
    <t xml:space="preserve">MN, IA, MO, IL, IN, OH, KY, AR, LA, MS, MD </t>
  </si>
  <si>
    <t>WI, KS, NE, SD, ND, OK, TX, MT, WA</t>
  </si>
  <si>
    <t>SC, AR, LA, MS, IL, IA, IN, MO, OH, MI, MN</t>
  </si>
  <si>
    <t>MD, NY, PA, KY, NC, TN, VA, AL, FL, GA ID, AZ</t>
  </si>
  <si>
    <t>1973-86</t>
  </si>
  <si>
    <t>1970-85</t>
  </si>
  <si>
    <t>NE, OH, WI</t>
  </si>
  <si>
    <t xml:space="preserve">NE, OH, WI, SD, MI </t>
  </si>
  <si>
    <t>1970-86</t>
  </si>
  <si>
    <t>OK, PA, SC, SD, TN, TX, VA, WI</t>
  </si>
  <si>
    <t xml:space="preserve">MD, MI, MN, MS, MO, NE, NJ, NC, ND, OH </t>
  </si>
  <si>
    <t>AR, LA</t>
  </si>
  <si>
    <t>CO, ID, ME, MI, MN, NY, ND, OR, PA, WA, WI</t>
  </si>
  <si>
    <t>AZ, AR, CA, LA, MS, TX</t>
  </si>
  <si>
    <t>Crops Summary</t>
  </si>
  <si>
    <t xml:space="preserve">CO, IL, IN, IA, KS, KY, MI, MN, MO, NE, NY </t>
  </si>
  <si>
    <t>NASS</t>
  </si>
  <si>
    <t xml:space="preserve">Agricultural Chemical Usage: 1990 Field </t>
  </si>
  <si>
    <t>NE, NC, OH, SD, TN</t>
  </si>
  <si>
    <t>OH, PA, SC, SD, TX,  WI</t>
  </si>
  <si>
    <t xml:space="preserve">GA, IL, IN, IA, KS, KY, MI, MN, MO, NE, NC </t>
  </si>
  <si>
    <t xml:space="preserve">Agricultural Chemical Usage: 1991 Field </t>
  </si>
  <si>
    <t>MO, NE, NC, OH, SD, TN</t>
  </si>
  <si>
    <t xml:space="preserve">AR, GA, IL, IN, IA, KS, KY, LA, MN, MS </t>
  </si>
  <si>
    <t xml:space="preserve">Agricultural Chemical Usage: 1992 Field </t>
  </si>
  <si>
    <t xml:space="preserve">OR, SD, TX, WA </t>
  </si>
  <si>
    <t xml:space="preserve">CO, ID, IL, KS, MN, MT, NE, ND, OH, OK </t>
  </si>
  <si>
    <t xml:space="preserve">AR, GA, IL, IN, IA, KS, KY, LA, MN, MS, MO </t>
  </si>
  <si>
    <t>OH, PA,  SD, TX,  WI</t>
  </si>
  <si>
    <t xml:space="preserve">Agricultural Chemical Usage: 1993 Field </t>
  </si>
  <si>
    <t>AR, DE, IL, IN, IA, MN, MO, NE, OH</t>
  </si>
  <si>
    <t>IL, IN, IA, MI, MN, MO, NE, OH, SD, WI</t>
  </si>
  <si>
    <t>NE, NC, OH, TN</t>
  </si>
  <si>
    <t>AR, GA, IL, IN, IA, KY, LA, MN, MS, MO</t>
  </si>
  <si>
    <t>WA, WI</t>
  </si>
  <si>
    <t>NE, NC, OH, PA, SD, TX, WI</t>
  </si>
  <si>
    <t>DE, GA, IL, IN, IA, KS, KY, MI, MN, MO</t>
  </si>
  <si>
    <t xml:space="preserve">Agricultural Chemical Usage: 1995 Field </t>
  </si>
  <si>
    <t xml:space="preserve">TX, WA </t>
  </si>
  <si>
    <t xml:space="preserve">CO, ID, KS, MN, MT, NE, ND, OK, OR, SD </t>
  </si>
  <si>
    <t>TN, WI</t>
  </si>
  <si>
    <t xml:space="preserve">AR, IL, IN, IA, LA, MN, MS, MO, NE, OH </t>
  </si>
  <si>
    <t>AZ, AR, CA, GA, LA, MS, TN, TX</t>
  </si>
  <si>
    <t>OH, PA, SC, SD, TX, WI</t>
  </si>
  <si>
    <t xml:space="preserve">IL, IN, IA, KS, KY, MI, MN, MO, NE, NC </t>
  </si>
  <si>
    <t xml:space="preserve">PA, SD, TX, WA </t>
  </si>
  <si>
    <t>MO, NE, NC, OH, PA, SD, TN, WI</t>
  </si>
  <si>
    <t>AR, DE, IL, IN, IA, KS, KY, LA, MI, MN, MS</t>
  </si>
  <si>
    <t>ID, ME, MN, ND, OR, WA, WI</t>
  </si>
  <si>
    <t>TN, TX</t>
  </si>
  <si>
    <t xml:space="preserve">AL, AZ, AR, CA, GA, LA, MS, MO, NC, SC </t>
  </si>
  <si>
    <t>ND, OH, OK, OR, SD, TX, WA</t>
  </si>
  <si>
    <t>AR, IL, IN, IA, KS, KY, LA, MI, MN, MS, MO</t>
  </si>
  <si>
    <t>KS</t>
  </si>
  <si>
    <t>PA, WI</t>
  </si>
  <si>
    <t>AZ, CA, FL, NJ</t>
  </si>
  <si>
    <t>AL, AZ, AR, CA, GA, LA, MS, NC, TN, TX</t>
  </si>
  <si>
    <t>OH, PA, SD, TX, WI</t>
  </si>
  <si>
    <t>CO, IL, IN, IA, KS, KY, MI, MN, MO, NE, NC</t>
  </si>
  <si>
    <t xml:space="preserve">Agricultural Chemical Usage: 1998 Field </t>
  </si>
  <si>
    <t>IN</t>
  </si>
  <si>
    <t>NE, NC, OH, PA, SD, TN</t>
  </si>
  <si>
    <t xml:space="preserve">AR, IL, IN, IA, KS, KY, LA, MI, MN, MS, MO </t>
  </si>
  <si>
    <t>NC, OH, SD, TX, WI</t>
  </si>
  <si>
    <t xml:space="preserve">CO, IL, IN, IA, KS, KY, MI, MN, MO, NE </t>
  </si>
  <si>
    <t xml:space="preserve">Agricultural Chemical Usage: 1999 Field </t>
  </si>
  <si>
    <t>NC, ND, OH, OK, OR, SD, TX, WA</t>
  </si>
  <si>
    <t xml:space="preserve">AR, CO, ID, IL, KS, KY, MN, MO, MT, NE </t>
  </si>
  <si>
    <t>NE, NC, ND, OH, SD, TN, WI</t>
  </si>
  <si>
    <t>AL, AZ, AR, GA, LA, MS, MO, NC, TN, TX</t>
  </si>
  <si>
    <t>AR, IL, IN, IA, MN, MO, NE, OH</t>
  </si>
  <si>
    <t>OR, WA</t>
  </si>
  <si>
    <t>NE, NY, NC, ND, OH, PA, SD, TX, WI</t>
  </si>
  <si>
    <t>CO, GA, IL, IN, IA, KS, KY, MI, MN, MO</t>
  </si>
  <si>
    <t xml:space="preserve">Agricultural Chemical Usage: 2001 Field </t>
  </si>
  <si>
    <t>TX, WA</t>
  </si>
  <si>
    <t>CA, FL, GA, OH, TN</t>
  </si>
  <si>
    <t>OR, WA, WI</t>
  </si>
  <si>
    <t>CA, FL, GA, MI, MN, NJ, NY, NC, OH</t>
  </si>
  <si>
    <t>MS, MO, NE, NC, ND, OH, SD, TN, VA, WI</t>
  </si>
  <si>
    <t xml:space="preserve">AR, IL, IN, IA, KS, KY, LA, MD, MI, MN </t>
  </si>
  <si>
    <t>OR, TX, WA, WI</t>
  </si>
  <si>
    <t>AZ, CA</t>
  </si>
  <si>
    <t>IL, IN, IA, MN, NE, OH, WI</t>
  </si>
  <si>
    <t xml:space="preserve">Agricultural Chemical Usage: 2002 Field </t>
  </si>
  <si>
    <t>CO, KS, MO, NE, OK, SD, TX</t>
  </si>
  <si>
    <t>CA, FL, TX</t>
  </si>
  <si>
    <t xml:space="preserve">AL, AZ, AR, GA, LA, MS, MO, NC, SC </t>
  </si>
  <si>
    <t xml:space="preserve">CO, IL, IN, IA, KS, KY, MI, MN, MO, </t>
  </si>
  <si>
    <t>WI, WY</t>
  </si>
  <si>
    <t xml:space="preserve">CA, ID, MN, MT, ND, PA, SD, UT, WA </t>
  </si>
  <si>
    <t xml:space="preserve">Agricultural Chemical Usage: 2003 Field </t>
  </si>
  <si>
    <t>CO, ID, IL, KS, MI, MN, MO, MT, NE</t>
  </si>
  <si>
    <t>AL, FL, GA, NC, TX</t>
  </si>
  <si>
    <t>AZ</t>
  </si>
  <si>
    <t xml:space="preserve">Agricultural Chemical Usage: 2004 Field </t>
  </si>
  <si>
    <t>CA, FL</t>
  </si>
  <si>
    <t>AL, AR, CA, GA, LA, MS, NC, TN, TX</t>
  </si>
  <si>
    <t xml:space="preserve">CO, GA, IL, IN, IA, KS, KY, MI, MN, MO </t>
  </si>
  <si>
    <t xml:space="preserve">Agricultural Chemical Usage: 2005 Field </t>
  </si>
  <si>
    <t xml:space="preserve">CO, ID, IL, KS, MI, MN, MO, MT, NE </t>
  </si>
  <si>
    <t>CA, FL, GA, NJ, NC, OH, TN</t>
  </si>
  <si>
    <t>CA</t>
  </si>
  <si>
    <t xml:space="preserve">Agricultural Chemical Usage: 2006 Field </t>
  </si>
  <si>
    <t>All 48 states</t>
  </si>
  <si>
    <t>Diuron (O)</t>
  </si>
  <si>
    <t>TCMTB</t>
  </si>
  <si>
    <t>Chloropicrin</t>
  </si>
  <si>
    <t>Methyl Bromide</t>
  </si>
  <si>
    <t>Naptalam (H)</t>
  </si>
  <si>
    <t>EPN</t>
  </si>
  <si>
    <t>Metolachlor</t>
  </si>
  <si>
    <t>2,4-Db</t>
  </si>
  <si>
    <t>Acetic Acid</t>
  </si>
  <si>
    <t>Acifluorfen</t>
  </si>
  <si>
    <t>Alachlor</t>
  </si>
  <si>
    <t>Allidochlor</t>
  </si>
  <si>
    <t>Ametryn</t>
  </si>
  <si>
    <t>Aminopyralid</t>
  </si>
  <si>
    <t>Asulam</t>
  </si>
  <si>
    <t>Barban</t>
  </si>
  <si>
    <t>Benefin</t>
  </si>
  <si>
    <t>Benfluralin</t>
  </si>
  <si>
    <t>Bensulide</t>
  </si>
  <si>
    <t>Bentazone</t>
  </si>
  <si>
    <t>Bromacil</t>
  </si>
  <si>
    <t>Bromoxynil</t>
  </si>
  <si>
    <t>Bromoxynil Heptanoate</t>
  </si>
  <si>
    <t>Bromoxynil Octanoate</t>
  </si>
  <si>
    <t>Butylate</t>
  </si>
  <si>
    <t>Chloramben</t>
  </si>
  <si>
    <t>Chloridazon</t>
  </si>
  <si>
    <t>Chlorsulfuron</t>
  </si>
  <si>
    <t>Clethodim</t>
  </si>
  <si>
    <t>Clomazone</t>
  </si>
  <si>
    <t>Clopyralid</t>
  </si>
  <si>
    <t>Cyanazine</t>
  </si>
  <si>
    <t>Cycloate</t>
  </si>
  <si>
    <t>Desmedipham</t>
  </si>
  <si>
    <t>Dicamba</t>
  </si>
  <si>
    <t>Dichlobenil</t>
  </si>
  <si>
    <t>Diclosulam</t>
  </si>
  <si>
    <t>Difenzoquat</t>
  </si>
  <si>
    <t>Diflufenzopyr</t>
  </si>
  <si>
    <t>Dimethenamid</t>
  </si>
  <si>
    <t>Dimethylarsinic Acid</t>
  </si>
  <si>
    <t>Dinitro</t>
  </si>
  <si>
    <t>Diquat Dibromide</t>
  </si>
  <si>
    <t>Diuron</t>
  </si>
  <si>
    <t>Ethalfluralin</t>
  </si>
  <si>
    <t>Ethofumesate</t>
  </si>
  <si>
    <t>Florasulam</t>
  </si>
  <si>
    <t>Fluchloralin</t>
  </si>
  <si>
    <t>Flufenacet</t>
  </si>
  <si>
    <t>Flumetsulam</t>
  </si>
  <si>
    <t>Flumioxazin</t>
  </si>
  <si>
    <t>Fluometuron</t>
  </si>
  <si>
    <t>Fomesafen</t>
  </si>
  <si>
    <t>Foramsulfuron</t>
  </si>
  <si>
    <t>Hexazinone</t>
  </si>
  <si>
    <t>Imazamox</t>
  </si>
  <si>
    <t>Imazapic</t>
  </si>
  <si>
    <t>Imazapyr</t>
  </si>
  <si>
    <t>Imazaquin</t>
  </si>
  <si>
    <t>Imazethapyr</t>
  </si>
  <si>
    <t>Iodosulfuron</t>
  </si>
  <si>
    <t>Isoxaben</t>
  </si>
  <si>
    <t>Isoxaflutole</t>
  </si>
  <si>
    <t>Lactofen</t>
  </si>
  <si>
    <t>Linuron</t>
  </si>
  <si>
    <t>Mecoprop</t>
  </si>
  <si>
    <t>Mesotrione</t>
  </si>
  <si>
    <t>Metribuzin</t>
  </si>
  <si>
    <t>Molinate</t>
  </si>
  <si>
    <t>Napropamide</t>
  </si>
  <si>
    <t>Naptalam</t>
  </si>
  <si>
    <t>Nicosulfuron</t>
  </si>
  <si>
    <t>Norflurazon</t>
  </si>
  <si>
    <t>Orthosulfamuron</t>
  </si>
  <si>
    <t>Oryzalin</t>
  </si>
  <si>
    <t>Oxyfluorfen</t>
  </si>
  <si>
    <t>Paraquat</t>
  </si>
  <si>
    <t>Pebulate</t>
  </si>
  <si>
    <t>Penoxsulam</t>
  </si>
  <si>
    <t>Phenmedipham</t>
  </si>
  <si>
    <t>Picloram</t>
  </si>
  <si>
    <t>Pinoxaden</t>
  </si>
  <si>
    <t>Profluralin</t>
  </si>
  <si>
    <t>Prometryn</t>
  </si>
  <si>
    <t>Pronamide</t>
  </si>
  <si>
    <t>Propachlor</t>
  </si>
  <si>
    <t>Propanil</t>
  </si>
  <si>
    <t>Propazine</t>
  </si>
  <si>
    <t>Propyzamide</t>
  </si>
  <si>
    <t>Prosulfuron</t>
  </si>
  <si>
    <t>Pyrasulfotole</t>
  </si>
  <si>
    <t>Pyridate</t>
  </si>
  <si>
    <t>Quinclorac</t>
  </si>
  <si>
    <t>Rimsulfuron</t>
  </si>
  <si>
    <t>Sethoxydim</t>
  </si>
  <si>
    <t>Simazine</t>
  </si>
  <si>
    <t>Sulfentrazone</t>
  </si>
  <si>
    <t>Sulfosulfuron</t>
  </si>
  <si>
    <t>Tembotrione</t>
  </si>
  <si>
    <t>Terbacil</t>
  </si>
  <si>
    <t>Terbutryn</t>
  </si>
  <si>
    <t>Thiazopyr</t>
  </si>
  <si>
    <t>Thiobencarb</t>
  </si>
  <si>
    <t>Topramezone</t>
  </si>
  <si>
    <t>Tralkoxydim</t>
  </si>
  <si>
    <t>Triasulfuron</t>
  </si>
  <si>
    <t>Triclopyr</t>
  </si>
  <si>
    <t>Trifluralin</t>
  </si>
  <si>
    <t>Vernolate</t>
  </si>
  <si>
    <t>Abamectin</t>
  </si>
  <si>
    <t>Acephate</t>
  </si>
  <si>
    <t>Acequinocyl</t>
  </si>
  <si>
    <t>Acetamiprid</t>
  </si>
  <si>
    <t>Aldicarb</t>
  </si>
  <si>
    <t>Aldrin</t>
  </si>
  <si>
    <t>Amitraz</t>
  </si>
  <si>
    <t>Azadirachtin</t>
  </si>
  <si>
    <t>Bifenazate</t>
  </si>
  <si>
    <t>Bifenthrin</t>
  </si>
  <si>
    <t>Buprofezin</t>
  </si>
  <si>
    <t>Carbaryl</t>
  </si>
  <si>
    <t>Carbofuran</t>
  </si>
  <si>
    <t>Chlorantraniliprole</t>
  </si>
  <si>
    <t>Chlordane</t>
  </si>
  <si>
    <t>Chlordimeform</t>
  </si>
  <si>
    <t>Chlorethoxyfos</t>
  </si>
  <si>
    <t>Chlorfenapyr</t>
  </si>
  <si>
    <t>Cinnamaldehyde</t>
  </si>
  <si>
    <t>Clofentezine</t>
  </si>
  <si>
    <t>Clothianidin</t>
  </si>
  <si>
    <t>Cryolite</t>
  </si>
  <si>
    <t>Cyfluthrin</t>
  </si>
  <si>
    <t>Cypermethrin</t>
  </si>
  <si>
    <t>Cyromazine</t>
  </si>
  <si>
    <t>Deltamethrin</t>
  </si>
  <si>
    <t>Diazinon</t>
  </si>
  <si>
    <t>Dicofol</t>
  </si>
  <si>
    <t>Dicrotophos</t>
  </si>
  <si>
    <t>Diflubenzuron</t>
  </si>
  <si>
    <t>Dimethoate</t>
  </si>
  <si>
    <t>Dinotefuran</t>
  </si>
  <si>
    <t>Disulfoton</t>
  </si>
  <si>
    <t>Emamectin Benzoate</t>
  </si>
  <si>
    <t>Esfenvalerate</t>
  </si>
  <si>
    <t>Ethion</t>
  </si>
  <si>
    <t>Fenamiphos</t>
  </si>
  <si>
    <t>Fenoxycarb</t>
  </si>
  <si>
    <t>Fenpropathrin</t>
  </si>
  <si>
    <t>Fenvalerate</t>
  </si>
  <si>
    <t>Fipronil</t>
  </si>
  <si>
    <t>Flonicamid</t>
  </si>
  <si>
    <t>Flubendiamide</t>
  </si>
  <si>
    <t>Flucythrinate</t>
  </si>
  <si>
    <t>Fonofos</t>
  </si>
  <si>
    <t>Formetanate Hydrochloride</t>
  </si>
  <si>
    <t>Heptachlor</t>
  </si>
  <si>
    <t>Imidacloprid</t>
  </si>
  <si>
    <t>Indoxacarb</t>
  </si>
  <si>
    <t>Lindane</t>
  </si>
  <si>
    <t>Methamidophos</t>
  </si>
  <si>
    <t>Methidathion</t>
  </si>
  <si>
    <t>Methomyl</t>
  </si>
  <si>
    <t>Methoxychlor</t>
  </si>
  <si>
    <t>Methoxyfenozide</t>
  </si>
  <si>
    <t>Mevinphos</t>
  </si>
  <si>
    <t>Monocrotophos</t>
  </si>
  <si>
    <t>Naled</t>
  </si>
  <si>
    <t>Novaluron</t>
  </si>
  <si>
    <t>Oxamyl</t>
  </si>
  <si>
    <t>Parathion</t>
  </si>
  <si>
    <t>Permethrin</t>
  </si>
  <si>
    <t>Phorate</t>
  </si>
  <si>
    <t>Phosalone</t>
  </si>
  <si>
    <t>Phosmet</t>
  </si>
  <si>
    <t>Phosphamidon</t>
  </si>
  <si>
    <t>Pirimicarb</t>
  </si>
  <si>
    <t>Potassium Bicarbonate</t>
  </si>
  <si>
    <t>Potassium Salts</t>
  </si>
  <si>
    <t>Profenofos</t>
  </si>
  <si>
    <t>Propargite</t>
  </si>
  <si>
    <t>Pymetrozine</t>
  </si>
  <si>
    <t>Pyrethrins</t>
  </si>
  <si>
    <t>Pyridaben</t>
  </si>
  <si>
    <t>Pyriproxyfen</t>
  </si>
  <si>
    <t>Rotenone</t>
  </si>
  <si>
    <t>Sabadilla</t>
  </si>
  <si>
    <t>Spinetoram</t>
  </si>
  <si>
    <t>Spirotetramat</t>
  </si>
  <si>
    <t>Sulprofos</t>
  </si>
  <si>
    <t>Tebufenozide</t>
  </si>
  <si>
    <t>Tebupirimfos</t>
  </si>
  <si>
    <t>Tefluthrin</t>
  </si>
  <si>
    <t>Terbufos</t>
  </si>
  <si>
    <t>Thiacloprid</t>
  </si>
  <si>
    <t>Thiamethoxam</t>
  </si>
  <si>
    <t>Thiodicarb</t>
  </si>
  <si>
    <t>Toxaphene</t>
  </si>
  <si>
    <t>Tralomethrin</t>
  </si>
  <si>
    <t>Trichlorfon</t>
  </si>
  <si>
    <t>Anilazine</t>
  </si>
  <si>
    <t>Azoxystrobin</t>
  </si>
  <si>
    <t>Barium Polysulfide</t>
  </si>
  <si>
    <t>Benomyl</t>
  </si>
  <si>
    <t>Bordeaux Mixture</t>
  </si>
  <si>
    <t>Boscalid</t>
  </si>
  <si>
    <t>Calcium Polysulfide</t>
  </si>
  <si>
    <t>Carboxin</t>
  </si>
  <si>
    <t>Chloroneb</t>
  </si>
  <si>
    <t>Chlorothalonil</t>
  </si>
  <si>
    <t>Cyazofamid</t>
  </si>
  <si>
    <t>Cymoxanil</t>
  </si>
  <si>
    <t>Cyprodinil</t>
  </si>
  <si>
    <t>Dicloran</t>
  </si>
  <si>
    <t>Difenoconazole</t>
  </si>
  <si>
    <t>Dimethomorph</t>
  </si>
  <si>
    <t>Dinocap</t>
  </si>
  <si>
    <t>Dodine</t>
  </si>
  <si>
    <t>Etridiazole</t>
  </si>
  <si>
    <t>Famoxadone</t>
  </si>
  <si>
    <t>Fenamidone</t>
  </si>
  <si>
    <t>Fenarimol</t>
  </si>
  <si>
    <t>Fenbuconazole</t>
  </si>
  <si>
    <t>Fenhexamid</t>
  </si>
  <si>
    <t>Ferbam</t>
  </si>
  <si>
    <t>Fluazinam</t>
  </si>
  <si>
    <t>Fludioxonil</t>
  </si>
  <si>
    <t>Fluoxastrobin</t>
  </si>
  <si>
    <t>Flusilazole</t>
  </si>
  <si>
    <t>Flutolanil</t>
  </si>
  <si>
    <t>Flutriafol</t>
  </si>
  <si>
    <t>Folpet</t>
  </si>
  <si>
    <t>Gentamicin Sulfate</t>
  </si>
  <si>
    <t>Iprodione</t>
  </si>
  <si>
    <t>Mancozeb</t>
  </si>
  <si>
    <t>Mandipropamid</t>
  </si>
  <si>
    <t>Maneb</t>
  </si>
  <si>
    <t>Mefenoxam</t>
  </si>
  <si>
    <t>Metalaxyl</t>
  </si>
  <si>
    <t>Metconazole</t>
  </si>
  <si>
    <t>Metiram</t>
  </si>
  <si>
    <t>Myclobutanil</t>
  </si>
  <si>
    <t>Oxythioquinox</t>
  </si>
  <si>
    <t>Propamocarb Hydrochloride</t>
  </si>
  <si>
    <t>Propiconazole</t>
  </si>
  <si>
    <t>Prothioconazole</t>
  </si>
  <si>
    <t>Pyraclostrobin</t>
  </si>
  <si>
    <t>Pyrimethanil</t>
  </si>
  <si>
    <t>Quinoxyfen</t>
  </si>
  <si>
    <t>Quintozene</t>
  </si>
  <si>
    <t>Tebuconazole</t>
  </si>
  <si>
    <t>Tetraconazole</t>
  </si>
  <si>
    <t>Thiabendazole</t>
  </si>
  <si>
    <t>Thiram</t>
  </si>
  <si>
    <t>Triadimefon</t>
  </si>
  <si>
    <t>Triadimenol</t>
  </si>
  <si>
    <t>Trifloxystrobin</t>
  </si>
  <si>
    <t>Triflumizole</t>
  </si>
  <si>
    <t>Triforine</t>
  </si>
  <si>
    <t>Vinclozolin</t>
  </si>
  <si>
    <t>Zineb</t>
  </si>
  <si>
    <t>Ziram</t>
  </si>
  <si>
    <t>Zoxamide</t>
  </si>
  <si>
    <t>Aviglycine</t>
  </si>
  <si>
    <t>Benzyladenine</t>
  </si>
  <si>
    <t>Butanone</t>
  </si>
  <si>
    <t>Butralin</t>
  </si>
  <si>
    <t>Chlorophacinone</t>
  </si>
  <si>
    <t>Cppu</t>
  </si>
  <si>
    <t>Cyanamide</t>
  </si>
  <si>
    <t>Cytokinin</t>
  </si>
  <si>
    <t>Dazomet</t>
  </si>
  <si>
    <t>Dodecanol</t>
  </si>
  <si>
    <t>Endosulfan</t>
  </si>
  <si>
    <t>Endothall</t>
  </si>
  <si>
    <t>Ethephon</t>
  </si>
  <si>
    <t>Ethoprophos</t>
  </si>
  <si>
    <t>Etoxazole</t>
  </si>
  <si>
    <t>Fenpyroximate</t>
  </si>
  <si>
    <t>Gibberellic Acid</t>
  </si>
  <si>
    <t>Harpin Protein</t>
  </si>
  <si>
    <t>Hexythiazox</t>
  </si>
  <si>
    <t>Hydrogen Peroxide</t>
  </si>
  <si>
    <t>Hydroxypropanoic Acid</t>
  </si>
  <si>
    <t>Maleic Hydrazide</t>
  </si>
  <si>
    <t>Mepiquat Chloride</t>
  </si>
  <si>
    <t>Metaldehyde</t>
  </si>
  <si>
    <t>Methyl Iodide</t>
  </si>
  <si>
    <t>Naphthalene</t>
  </si>
  <si>
    <t>Oxytetracycline</t>
  </si>
  <si>
    <t>Pelargonic Acid</t>
  </si>
  <si>
    <t>Phosphoric Acid</t>
  </si>
  <si>
    <t>Pinolene</t>
  </si>
  <si>
    <t>Piperonyl Butoxide</t>
  </si>
  <si>
    <t>Sodium Chlorate</t>
  </si>
  <si>
    <t>Spinosyn A</t>
  </si>
  <si>
    <t>Spirodiclofen</t>
  </si>
  <si>
    <t>Streptomycin</t>
  </si>
  <si>
    <t>Strychnine</t>
  </si>
  <si>
    <t>Tetradecanol</t>
  </si>
  <si>
    <t>Tetrathiocarbonate</t>
  </si>
  <si>
    <t>Tribufos</t>
  </si>
  <si>
    <t>Urea Sulfate</t>
  </si>
  <si>
    <t>Zinc Phosphide</t>
  </si>
  <si>
    <t>Other Crops</t>
  </si>
  <si>
    <t>DSMA</t>
  </si>
  <si>
    <t>Item</t>
  </si>
  <si>
    <t xml:space="preserve">Corn </t>
  </si>
  <si>
    <t xml:space="preserve"> </t>
  </si>
  <si>
    <t>Pesticide expenditure, $ per acre</t>
  </si>
  <si>
    <t xml:space="preserve">Price, $ per unit </t>
  </si>
  <si>
    <t xml:space="preserve">Total Revenues, $ per acre </t>
  </si>
  <si>
    <t>Average Value Product, $/$ pesticide expenditure</t>
  </si>
  <si>
    <t>Labor</t>
  </si>
  <si>
    <t>Land</t>
  </si>
  <si>
    <t>Fertilizer</t>
  </si>
  <si>
    <t>Yield, unit per acre         (bu, lb, cwt)</t>
  </si>
  <si>
    <t xml:space="preserve">Capital </t>
  </si>
  <si>
    <t>Pesticides</t>
  </si>
  <si>
    <t>interpolated</t>
  </si>
  <si>
    <t>All Wheat</t>
  </si>
  <si>
    <t>Winter Wheat</t>
  </si>
  <si>
    <t>Spring Wheat</t>
  </si>
  <si>
    <t>Durum Wheat</t>
  </si>
  <si>
    <t>winter</t>
  </si>
  <si>
    <t>spring</t>
  </si>
  <si>
    <t>durum</t>
  </si>
  <si>
    <t>c</t>
  </si>
  <si>
    <t xml:space="preserve"> Other</t>
  </si>
  <si>
    <t>Figures</t>
  </si>
  <si>
    <t>Crops</t>
  </si>
  <si>
    <t>Wages</t>
  </si>
  <si>
    <t>NASS Indexes, 1910-14 = 100</t>
  </si>
  <si>
    <t>Fuels and Energy</t>
  </si>
  <si>
    <t>Agchem</t>
  </si>
  <si>
    <t>Pesticides/ Fuels</t>
  </si>
  <si>
    <t>Pesticides/ Crops</t>
  </si>
  <si>
    <t>Pesticides/ Wages</t>
  </si>
  <si>
    <t>Sources: Strickler and Hinson (1962); Fox et al. (1968); Andrilenas (1975); Eichers, et al. (1978); USDA, ERS Inputs Outlook and Situation reports, (1983 -1990); and USDA, NASS, Agricultural Chemical Use Summaries (1991 -2008) for 1952 to 2007.  Estimates from 2009 and 2010 NASS surveys were obtained from data files on the NASS Agricultural Chemical Use Program website.  The last estimates for corn were available in 2005 and 2010. Estimates of years not surveyed were linear interpolations of estimates from survey years.</t>
  </si>
  <si>
    <t>Sources: Strickler and Hinson (1962); Fox et al. (1968); Andrilenas (1975); Eichers, et al. (1978); USDA, ERS Inputs Outlook and Situation reports, (1983 -1990); and USDA, NASS, Agricultural Chemical Use Summaries (1991 -2008) for 1952 to 2007.  Estimates from 2009 and 2010 NASS surveys were obtained from data files on the NASS Agricultural Chemical Use Program website.  The last estimates for cotton were available in 2007. Estimates of years not surveyed were linear interpolations of estimates from survey years.</t>
  </si>
  <si>
    <t>Sources: Strickler and Hinson (1962); Fox et al. (1968); Andrilenas (1975); Eichers, et al. (1978); USDA, ERS Inputs Outlook and Situation reports, (1983 -1990); and USDA, NASS, Agricultural Chemical Use Summaries (1991 -2008) for 1952 to 2007.  Estimates from 2009 and 2010 NASS surveys were obtained from data files on the NASS Agricultural Chemical Use Program website.  The last estimates for soybeans were available in 2006. Estimates of years not surveyed were linear interpolations of estimates from survey years.</t>
  </si>
  <si>
    <t>Sources: Strickler and Hinson (1962); Fox et al. (1968); Andrilenas (1975); Eichers, et al. (1978); USDA, ERS Inputs Outlook and Situation reports, (1983 -1990); and USDA, NASS, Agricultural Chemical Use Summaries (1991 -2008) for 1952 to 2007.  Estimates from 2009 and 2010 NASS surveys were obtained from data files on the NASS Agricultural Chemical Use Program website.  The last estimates for potatoes were available in 2005 and 2010. Estimates of years not surveyed were linear interpolations of estimates from survey years.</t>
  </si>
  <si>
    <t>Source: ERS calculations form the productivity accounts (USDA/ERS, 2010).</t>
  </si>
  <si>
    <t>Tables</t>
  </si>
  <si>
    <t>Metam Sodium</t>
  </si>
  <si>
    <t>Metam Potassium</t>
  </si>
  <si>
    <t>Millions of Total Pounds of Pesticides</t>
  </si>
  <si>
    <t>Parathion (I)</t>
  </si>
  <si>
    <t>Methyl Parathion</t>
  </si>
  <si>
    <t>Methyl Parathion (I)</t>
  </si>
  <si>
    <t>Dichloropropene (O)</t>
  </si>
  <si>
    <t>Amitrole</t>
  </si>
  <si>
    <t>Bensulfuron Methyl</t>
  </si>
  <si>
    <t>Bispyribac Sodium</t>
  </si>
  <si>
    <t>Carfentrazone Ethyl</t>
  </si>
  <si>
    <t>Chlorimuron Ethyl</t>
  </si>
  <si>
    <t>Chlorpropham</t>
  </si>
  <si>
    <t>Clodinafop Propargyl</t>
  </si>
  <si>
    <t>Cloransulam Methyl</t>
  </si>
  <si>
    <t>Cyhalofop Butyl</t>
  </si>
  <si>
    <t>Dalapon</t>
  </si>
  <si>
    <t>Dichlorprop</t>
  </si>
  <si>
    <t>Diclofop Methyl</t>
  </si>
  <si>
    <t>Dimethenamid P</t>
  </si>
  <si>
    <t>Dinoseb</t>
  </si>
  <si>
    <t>Diphenamid</t>
  </si>
  <si>
    <t>Fenoxaprop Ethyl</t>
  </si>
  <si>
    <t>Fenoxaprop P Ethyl</t>
  </si>
  <si>
    <t>Fluazifop Butyl</t>
  </si>
  <si>
    <t>Flucarbazone Sodium</t>
  </si>
  <si>
    <t>Flumiclorac Penthyl</t>
  </si>
  <si>
    <t>Fluroxypyr Meptyl</t>
  </si>
  <si>
    <t>Fluthiacet Methyl</t>
  </si>
  <si>
    <t>Fosamine</t>
  </si>
  <si>
    <t>Glufosinate Ammonium</t>
  </si>
  <si>
    <t>Glyphosate Trimesium</t>
  </si>
  <si>
    <t>Halosulfuron Methyl</t>
  </si>
  <si>
    <t>Imazamethabenz Methyl</t>
  </si>
  <si>
    <t>Mesosulfuron Methyl</t>
  </si>
  <si>
    <t>Methazole</t>
  </si>
  <si>
    <t>Metsulfuron Methyl</t>
  </si>
  <si>
    <t>Mono Potassium Salt</t>
  </si>
  <si>
    <t>Primisulfuron Methyl</t>
  </si>
  <si>
    <t>Prometon</t>
  </si>
  <si>
    <t>Pyraflufen Ethyl</t>
  </si>
  <si>
    <t>Pyrithiobac Sodium</t>
  </si>
  <si>
    <t>Quizalofop Ethyl</t>
  </si>
  <si>
    <t>Sodium Arsenite</t>
  </si>
  <si>
    <t>Sulfosate</t>
  </si>
  <si>
    <t>Tebuthiuron</t>
  </si>
  <si>
    <t>Thifensulfuron Methyl</t>
  </si>
  <si>
    <t>Tribenuron Methyl</t>
  </si>
  <si>
    <t>Tridiphane</t>
  </si>
  <si>
    <t>Trifloxysulfuron Sodium</t>
  </si>
  <si>
    <t>Triflusulfuron Methyl</t>
  </si>
  <si>
    <t>MCPB</t>
  </si>
  <si>
    <t>DCPA</t>
  </si>
  <si>
    <t>Ac303630</t>
  </si>
  <si>
    <t>Azinphos Methyl</t>
  </si>
  <si>
    <t>Chlorobenzilate</t>
  </si>
  <si>
    <t>Demeton</t>
  </si>
  <si>
    <t>Dienochlor</t>
  </si>
  <si>
    <t>Fenbutatin Oxide</t>
  </si>
  <si>
    <t>Fluvalinate</t>
  </si>
  <si>
    <t>Fluvalinate Tau</t>
  </si>
  <si>
    <t>Gamma Cyhalothrin</t>
  </si>
  <si>
    <t>Garlic Oil</t>
  </si>
  <si>
    <t>Hydramethylnon</t>
  </si>
  <si>
    <t>Isofenphos</t>
  </si>
  <si>
    <t>Kinoprene</t>
  </si>
  <si>
    <t>Lambda Cyhalothrin</t>
  </si>
  <si>
    <t>Methiocarb</t>
  </si>
  <si>
    <t>Oxydemeton Methyl</t>
  </si>
  <si>
    <t>Phostebupirim</t>
  </si>
  <si>
    <t>Polyhedrosis Virus</t>
  </si>
  <si>
    <t>Propoxur</t>
  </si>
  <si>
    <t>Ryanodine</t>
  </si>
  <si>
    <t>S Methoprene</t>
  </si>
  <si>
    <t>Temephos</t>
  </si>
  <si>
    <t>Zeta Cypermethrin</t>
  </si>
  <si>
    <t>Acibenzolar S Methyl</t>
  </si>
  <si>
    <t>Chinomethionat</t>
  </si>
  <si>
    <t>Fosetyl Aluminium</t>
  </si>
  <si>
    <t>Kresoxim Methyl</t>
  </si>
  <si>
    <t>Thiophanate Methyl</t>
  </si>
  <si>
    <t>Trimethacarb</t>
  </si>
  <si>
    <t>Triphenyltin Hydrox</t>
  </si>
  <si>
    <t>6 Benzyladenine</t>
  </si>
  <si>
    <t>Arsenic Acid</t>
  </si>
  <si>
    <t>Butifos</t>
  </si>
  <si>
    <t>Calcium Chloride</t>
  </si>
  <si>
    <t>Cyclanilide</t>
  </si>
  <si>
    <t>Daminozide</t>
  </si>
  <si>
    <t>Decan 1 Ol</t>
  </si>
  <si>
    <t>Dimethipin</t>
  </si>
  <si>
    <t>DNOC</t>
  </si>
  <si>
    <t>Dodecadien 1 Ol</t>
  </si>
  <si>
    <t>E E 8 10 Dodecadien</t>
  </si>
  <si>
    <t>Hydrogen Cyanamide</t>
  </si>
  <si>
    <t>Indolyl Butyric Acid</t>
  </si>
  <si>
    <t>L Glutamic Acid</t>
  </si>
  <si>
    <t>Naphthylacetamide</t>
  </si>
  <si>
    <t>Naphthylacetic Acid</t>
  </si>
  <si>
    <t>Octadecadien (E Z)</t>
  </si>
  <si>
    <t>Octadecadien (Z Z)</t>
  </si>
  <si>
    <t>Paclobutrazol</t>
  </si>
  <si>
    <t>Prohexadione Calcium</t>
  </si>
  <si>
    <t>Sodium Metaborate</t>
  </si>
  <si>
    <t>Sulfcarbamide</t>
  </si>
  <si>
    <t>Thidiazuron</t>
  </si>
  <si>
    <t>Zinc</t>
  </si>
  <si>
    <t>Z 8 Dodecen Acetate</t>
  </si>
  <si>
    <t>Percent</t>
  </si>
  <si>
    <t>Rate (Left)</t>
  </si>
  <si>
    <t>Toxicity (Left)</t>
  </si>
  <si>
    <t>Persistance (Right)</t>
  </si>
  <si>
    <t>Proprietary data</t>
  </si>
  <si>
    <t>Bacillus cereus</t>
  </si>
  <si>
    <t>Bacillus pumilis</t>
  </si>
  <si>
    <t>Bacillus subtilis</t>
  </si>
  <si>
    <t>Bacillus thuringiensis</t>
  </si>
  <si>
    <t>Burkholderia cepacia</t>
  </si>
  <si>
    <t>Coniothyrium minitans</t>
  </si>
  <si>
    <t>Methyl Isothiocyanate</t>
  </si>
  <si>
    <t>Pseudomonas fluorescens</t>
  </si>
  <si>
    <t>Myrothecium verrucaria</t>
  </si>
  <si>
    <t>Steinernema carpocapsae</t>
  </si>
  <si>
    <t>Steinernema riobravis</t>
  </si>
  <si>
    <t>Propoxycarbazone Sodium</t>
  </si>
  <si>
    <t>Triallate</t>
  </si>
  <si>
    <t>EPA, all crops (million pounds)</t>
  </si>
  <si>
    <t>ERS, 21 crops (million pounds)</t>
  </si>
  <si>
    <t>Planted acreage ** (million acres)</t>
  </si>
  <si>
    <t>avg rate/ac.</t>
  </si>
  <si>
    <t>Planted acreage:  Obtained from Appendix Tables 2.1 to 2.5.</t>
  </si>
  <si>
    <t>Survey/Report</t>
  </si>
  <si>
    <t xml:space="preserve">Market </t>
  </si>
  <si>
    <t>All 21 crops</t>
  </si>
  <si>
    <t>1987-89,</t>
  </si>
  <si>
    <t xml:space="preserve">research </t>
  </si>
  <si>
    <t>firm</t>
  </si>
  <si>
    <t>1996-2008</t>
  </si>
  <si>
    <t xml:space="preserve">Agricultural Chemical Usage: 2007 Field </t>
  </si>
  <si>
    <t>USDA/NASS</t>
  </si>
  <si>
    <t>CA, MI, NY, NC, OR, PA, WA</t>
  </si>
  <si>
    <t>AL, AR, CA, GA, LA, MS, MO, NC, SC, TN, TX\</t>
  </si>
  <si>
    <t>AZ,CA</t>
  </si>
  <si>
    <t xml:space="preserve">Crops Summary; Agricultural Chemical </t>
  </si>
  <si>
    <t xml:space="preserve">CA,CO,FL,GA,IL,MI,MN,NJ,NY,NC </t>
  </si>
  <si>
    <t>Usage: 2006 Vegetable Summaries</t>
  </si>
  <si>
    <t xml:space="preserve">OH,OR,PA,TX,WA,WI </t>
  </si>
  <si>
    <t>AR, CA, LA, MS, MO, TX</t>
  </si>
  <si>
    <t>AR, IL, IN, IA, KS, KY, LA, MI, MN, MS</t>
  </si>
  <si>
    <t>MO, NE, NC, ND, OH, SD, TN, VA, WI</t>
  </si>
  <si>
    <t>CA,MI, NY, NC, OR, PA, WA, WI</t>
  </si>
  <si>
    <t xml:space="preserve">Crops Summary;  Agricultural Chemical </t>
  </si>
  <si>
    <t>Usage: 2005 Fruit Summaries</t>
  </si>
  <si>
    <t>CA,NY,WA</t>
  </si>
  <si>
    <t>CA,GA, MI, NJ, PA, SC, TX</t>
  </si>
  <si>
    <t>CA,OR, WA</t>
  </si>
  <si>
    <t>CO, ID, ME, MI, MN, ND, WA, WI</t>
  </si>
  <si>
    <t>MO, NE, NC, OH, SD, TN, WI</t>
  </si>
  <si>
    <t>AZ, FL</t>
  </si>
  <si>
    <t xml:space="preserve">CA,FL,GA,IL,MI,MN,NJ,NY,NC </t>
  </si>
  <si>
    <t>Usage: 2004 Vegetable Summaries</t>
  </si>
  <si>
    <t>CA, FL, GA, NJ, OR, TX, WA, WI</t>
  </si>
  <si>
    <t>AR, IL, IN, IA, KS, MN, MO, NE, ND, OH, SD</t>
  </si>
  <si>
    <t>Usage: 2003 Fruit Summaries</t>
  </si>
  <si>
    <t>CA,MI,NY,WA</t>
  </si>
  <si>
    <t>CA, GA, MI, NJ, PA, SC, TX</t>
  </si>
  <si>
    <t>CA, OR, WA</t>
  </si>
  <si>
    <t xml:space="preserve">CO, ID, ME, MI, MN, ND, OR, PA </t>
  </si>
  <si>
    <t>Usage: 2002 Vegetable Summaries</t>
  </si>
  <si>
    <t>CO, IL, KS, MN, MO, MT, NE, ND, OH, OK</t>
  </si>
  <si>
    <t>CA, KS, MI, NY, NC, OR, PA, WA</t>
  </si>
  <si>
    <t>CA,FL</t>
  </si>
  <si>
    <t>Usage: 2001 Fruit Summaries</t>
  </si>
  <si>
    <t>CA, KS, MI, NY, WA</t>
  </si>
  <si>
    <t>CA, GA, MI, NJ, SC</t>
  </si>
  <si>
    <t>AR, CA, GA, LA, MS, NC, TX</t>
  </si>
  <si>
    <t xml:space="preserve">Agricultural Chemical Usage: 2000 Field </t>
  </si>
  <si>
    <t>CA, FL, GA, IL, KS, MI, MN, NJ, NY,</t>
  </si>
  <si>
    <t>Usage: 2000 Vegetable Summaries</t>
  </si>
  <si>
    <t>OR, PA, WA, WI</t>
  </si>
  <si>
    <t xml:space="preserve">CA, GA, KS, MI, NJ, PA </t>
  </si>
  <si>
    <t>NY, NC, ND, OH, PA, SD, TX, WI</t>
  </si>
  <si>
    <t>AR, CA, LA, MS, TX</t>
  </si>
  <si>
    <t>AZ, CA, GA, MI, NJ, NY, NC, OR, PA, SC, WA</t>
  </si>
  <si>
    <t>AZ, CA, FL, TX</t>
  </si>
  <si>
    <t>Usage: 1999 Fruit Summaries</t>
  </si>
  <si>
    <t>CA, IN, MI, NY, OR, PA, WA</t>
  </si>
  <si>
    <t>CA, GA, MI, NJ, NY, NC, PA, SC, TX, WA</t>
  </si>
  <si>
    <t>CA, MI, NY, OR, PA, WA</t>
  </si>
  <si>
    <t>AL, GA, NC, TX</t>
  </si>
  <si>
    <t xml:space="preserve">CO, ID, IN, ME, MI, MN, ND, OR, PA </t>
  </si>
  <si>
    <t>AZ, CA, FL, NJ, NY</t>
  </si>
  <si>
    <t xml:space="preserve">CA, FL, GA, IL, MI, MN, NJ, NY, NC, OR, TX </t>
  </si>
  <si>
    <t>Usage: 1998 Vegetable Summaries</t>
  </si>
  <si>
    <t>CA, FL, GA, MI, NJ, NY, NC, TX</t>
  </si>
  <si>
    <t>Northeast, Northcentral, South, West</t>
  </si>
  <si>
    <t xml:space="preserve">CA, CO, GA, ID, IL, KS, LA, MN, MS, MO, MT,  </t>
  </si>
  <si>
    <t>NE, NC, ND, OH, OK, OR, SD, TX, WA</t>
  </si>
  <si>
    <t xml:space="preserve">Agricultural Chemical Usage: 1997 Field </t>
  </si>
  <si>
    <t>CA, GA, MI, NJ, NY, NC, OR, PA, SC, WA</t>
  </si>
  <si>
    <t>Usage: 1997 Fruit Summaries</t>
  </si>
  <si>
    <t>CA, GA, MI, NJ, NY, NC, PA, SC, WA</t>
  </si>
  <si>
    <t>CA, NY, OR, PA, WA</t>
  </si>
  <si>
    <t>CO, ID, IL, KS, MN, MO, MT, NE, ND, OH, OK, OR</t>
  </si>
  <si>
    <t xml:space="preserve">Agricultural Chemical Usage: 1996 Field </t>
  </si>
  <si>
    <t>Usage: 1996 Vegetable Summaries</t>
  </si>
  <si>
    <t xml:space="preserve">CA, FL, GA, NJ, NC, TX </t>
  </si>
  <si>
    <t>ID, ME, MN, ND, WA</t>
  </si>
  <si>
    <t>CA, GA, MI, NJ, NY, OR, PA, SC, WA</t>
  </si>
  <si>
    <t>Usage: 1995 Fruit Summaries</t>
  </si>
  <si>
    <t>CA, NY, OR, WA</t>
  </si>
  <si>
    <t xml:space="preserve">CO, ID, IL, KS, MN, MO, MT, NE, ND, OK, OR, SD </t>
  </si>
  <si>
    <t xml:space="preserve">Agricultural Chemical Usage: 1994 Field </t>
  </si>
  <si>
    <t xml:space="preserve">CA, FL, GA, IL, MI, MN, NJ, NY, NC,  </t>
  </si>
  <si>
    <t>Usage: 1994 Vegetable Summaries</t>
  </si>
  <si>
    <t xml:space="preserve">CA, FL, GA, MI, NJ, NY, NC, TX </t>
  </si>
  <si>
    <t>CO, ID, IL, KS, MN, MO, MT, NE, ND, OH, OK</t>
  </si>
  <si>
    <t>OR, SD, TX, WA</t>
  </si>
  <si>
    <t>CA, MI, NJ, NC, OR, PA, SC, WA</t>
  </si>
  <si>
    <t>Usage: 1993 Fruit Summaries</t>
  </si>
  <si>
    <t>CA, MI, NY, NC, PA, SC, WA</t>
  </si>
  <si>
    <t>AZ, CA, NJ, MI, NJ, NY, TX</t>
  </si>
  <si>
    <t>CA, FL, GA, IL, MI, MN, NC, NJ, NY,</t>
  </si>
  <si>
    <t>Usage: 1992 Vegetable Summaries</t>
  </si>
  <si>
    <t xml:space="preserve">AR, CO, ID, IL, IN, KS, MO, MN, MT, ND, NE, OH  </t>
  </si>
  <si>
    <t xml:space="preserve">OK, OR, SD, TX, WA </t>
  </si>
  <si>
    <t>AZ, GA, MI, NY, NC, OR, PA, SC, VA, WA</t>
  </si>
  <si>
    <t>Usage: 1991 Fruit Summaries</t>
  </si>
  <si>
    <t>AZ, MI, NY, OR, PA, TX, WA</t>
  </si>
  <si>
    <t>GA, MI, NY, NC, PA, SC, TX, VA, WA</t>
  </si>
  <si>
    <t>GA, TX, NC, VA</t>
  </si>
  <si>
    <t>KS, NE, TX</t>
  </si>
  <si>
    <t xml:space="preserve">AR, CO, ID, IL, IN, KS, MN. MO, MT, ND, NE, OH, </t>
  </si>
  <si>
    <t>OH, OR, SD, TX, WA</t>
  </si>
  <si>
    <t>Usage: 1990 Vegetable Summaries</t>
  </si>
  <si>
    <t>NC, ND, OH, PA, SC, SD, TN, VA, WV, WI</t>
  </si>
  <si>
    <t>Reg 1, Reg 2, Reg 3, Reg 4</t>
  </si>
  <si>
    <t xml:space="preserve">AL, AR, DE, FL, GA, IL, IN, IA, KS, KY, LA </t>
  </si>
  <si>
    <t xml:space="preserve">AR, CO, ID, IL,  KS, MO, MN, MT, NE, ND, OH, OK </t>
  </si>
  <si>
    <t xml:space="preserve">SD, TX, WA </t>
  </si>
  <si>
    <t>Various (four) regions</t>
  </si>
  <si>
    <t>Various (three) regions</t>
  </si>
  <si>
    <t>Pesticides, Outlook and Situation (IOS-2)</t>
  </si>
  <si>
    <t>USDA/ERS</t>
  </si>
  <si>
    <t>(Delvo et al., 1983)</t>
  </si>
  <si>
    <t>Farmers' Use of Pesticides in 1976</t>
  </si>
  <si>
    <t>Market</t>
  </si>
  <si>
    <t>research</t>
  </si>
  <si>
    <t>Farmer’s Use of Pesticides in 1971: Quantities</t>
  </si>
  <si>
    <t xml:space="preserve">(Andrilenas, 1974) </t>
  </si>
  <si>
    <t>Farmers in 1966 (Eichers et al., 1970)</t>
  </si>
  <si>
    <t>Farmers in 1964 (Eicher et al., 1968)</t>
  </si>
  <si>
    <t>1958 with Comparisons (Strickler and Hinson, 1962)</t>
  </si>
  <si>
    <t xml:space="preserve">Pounds of Glyph/Acre </t>
  </si>
  <si>
    <t xml:space="preserve">Pounds of Other Herb/Acre </t>
  </si>
  <si>
    <t xml:space="preserve">Total Pounds of Herbicides/Acre </t>
  </si>
  <si>
    <t xml:space="preserve">Various regions; IL, IN, IA, MN, MO </t>
  </si>
  <si>
    <t>Ampelomyces quisqualis</t>
  </si>
  <si>
    <t>Gamma Aminobutyric Acid (GABA)</t>
  </si>
  <si>
    <t xml:space="preserve">Various regions;  IL, IN, IA, MN, MO </t>
  </si>
  <si>
    <t>Proprietary data on herbicide use</t>
  </si>
  <si>
    <t>Proprietary data on insecticide use</t>
  </si>
  <si>
    <t>(Eichers et al, 1978)</t>
  </si>
  <si>
    <t xml:space="preserve">Millions </t>
  </si>
  <si>
    <t>Millions</t>
  </si>
  <si>
    <t>Share</t>
  </si>
  <si>
    <t xml:space="preserve">Herbicides </t>
  </si>
  <si>
    <t>FIG 6</t>
  </si>
  <si>
    <t xml:space="preserve">Percent of wheat acres treated  </t>
  </si>
  <si>
    <t>All wheat</t>
  </si>
  <si>
    <t>Winter wheat</t>
  </si>
  <si>
    <t>Spring wheat</t>
  </si>
  <si>
    <t>Durum</t>
  </si>
  <si>
    <t>Planted acres, millions</t>
  </si>
  <si>
    <t>Million pounds ai</t>
  </si>
  <si>
    <t>Million pounds</t>
  </si>
  <si>
    <t>Percent acres HT corn</t>
  </si>
  <si>
    <t>Percent acres HT Soybeans</t>
  </si>
  <si>
    <t>Data for Fig 8 - Pesticide use by crop in 2008</t>
  </si>
  <si>
    <t xml:space="preserve">Pounds of Insecticide/Acre </t>
  </si>
  <si>
    <t>Percent Bt Corn acres</t>
  </si>
  <si>
    <t>Adjusted Index</t>
  </si>
  <si>
    <t>Non-Adj. index</t>
  </si>
  <si>
    <t>Adjusted index</t>
  </si>
  <si>
    <t xml:space="preserve">*Real expenditures calculated by deflating the nominal expenditures using as deflator NASS' index of Prices Paid by Farmers </t>
  </si>
  <si>
    <t xml:space="preserve">Real in 2008 dollars* </t>
  </si>
  <si>
    <t xml:space="preserve">Source: Data for nominal expanditures from USDA/ERS (2010b). </t>
  </si>
  <si>
    <t>Rate: Pounds of active ingredient applied per acre in one application multiplied by the number of applications per year (for other characteristics see text).</t>
  </si>
  <si>
    <t>interpolated spring and durum</t>
  </si>
  <si>
    <t>interpolated 'other'</t>
  </si>
  <si>
    <t>interpolated insecticides</t>
  </si>
  <si>
    <t>interpolated insecticides, 'other'</t>
  </si>
  <si>
    <t>interpolated fungicides</t>
  </si>
  <si>
    <t>Note:  "All wheat" estimates from 1986 to 2009 are weighted average of winter, durum, and other spring wheat estimates (by planted acreage).</t>
  </si>
  <si>
    <t>Sources: Strickler and Hinson (1962); Fox et al. (1968); Andrilenas (1975); Eichers, et al. (1978); USDA, ERS Inputs Outlook and Situation reports, (1983 -1990); and USDA, NASS, Agricultural Chemical Use Summaries (1991 -2008) for 1952 to 2007.  Estimates from 2009 and 2010 NASS surveys were obtained from data files on the NASS Agricultural Chemical Use Program website.  The last estimates for wheat were available in 2006 and 2009. Estimates of years not surveyed were linear interpolations of estimates from survey years.</t>
  </si>
  <si>
    <t>Data for Fig 1 - Pesticide Use - Totals</t>
  </si>
  <si>
    <t>EPA, 1999: U.S. Environmental Protection Agency (EPA). 1999. Pesticide Industry Sales and Usage: 1996 and 1997 Market Estimates. Biological and Economic Analysis Division, Office of Pesticide Programs (Aspelein, A.L., and A. Grube). Washington, DC. Nov. 1999.</t>
  </si>
  <si>
    <t>EPA, 2011: US Environmental Protection Agency (EPA). 2011. Pesticide Industry Sales and Usage: 2006 and 2007 Market Estimates. Biological and Economic Analysis Division, Office of Pesticide Programs (Grube, A.,  D. Donaldson, T. Kiely, and L. Wu). Washington, DC. Feb. 2011.</t>
  </si>
  <si>
    <t xml:space="preserve">Sources: Table 1 and EPA (1999, 2011) </t>
  </si>
  <si>
    <t>Data for Fig 2 - Pesticide use*  - Comparison</t>
  </si>
  <si>
    <t>Pesticide Expenditures, U.S., 1960-2008</t>
  </si>
  <si>
    <t>Data for Box Fig 6.2 - Price Indices</t>
  </si>
  <si>
    <t>Fl, CA&amp;AZ, TX &amp; National</t>
  </si>
  <si>
    <t>Lemons</t>
  </si>
  <si>
    <t>Grapefruit</t>
  </si>
  <si>
    <t>Northeast, CA&amp;AZ &amp;National</t>
  </si>
  <si>
    <t>East, North Central,West &amp; National</t>
  </si>
  <si>
    <t>Peaches</t>
  </si>
  <si>
    <t>East, West &amp; National</t>
  </si>
  <si>
    <t>Pecans</t>
  </si>
  <si>
    <t>Southeast, Southwest &amp; National</t>
  </si>
  <si>
    <t>Pears</t>
  </si>
  <si>
    <t>Michigan, Northeast, West &amp; National</t>
  </si>
  <si>
    <t>Citrus</t>
  </si>
  <si>
    <t>Other deciduous fruits</t>
  </si>
  <si>
    <t>Otrher fruits and nuts</t>
  </si>
  <si>
    <t>Other fruits and nuts</t>
  </si>
  <si>
    <t>Other decisuous fruts</t>
  </si>
  <si>
    <t>Other fuits and nuts</t>
  </si>
  <si>
    <t>Sweet corn</t>
  </si>
  <si>
    <t>Proprietary data (speciatlty crops pesticide study)</t>
  </si>
  <si>
    <t xml:space="preserve">Proprietary data </t>
  </si>
  <si>
    <t>1977, 1985</t>
  </si>
  <si>
    <t>1977. 1985</t>
  </si>
  <si>
    <t>1974,1975, 1984</t>
  </si>
  <si>
    <t>1974, 1975, 1984</t>
  </si>
  <si>
    <t>Regional and National</t>
  </si>
  <si>
    <t>1975, 1975, 1984</t>
  </si>
  <si>
    <t>Appendix Table 1.1 (continued)- Main pesticide use surveys, 1960 - 2008</t>
  </si>
  <si>
    <t xml:space="preserve">CO, ID, ME, MI, MN, NY, ND, OR, PA,WA, WI </t>
  </si>
  <si>
    <t>Xilenol-+meta-cresol (Gallex)</t>
  </si>
  <si>
    <t>.</t>
  </si>
  <si>
    <t>Pounds of Other Pesticides per Planted Acre</t>
  </si>
  <si>
    <t>Millions of Pounds of Other Pesticides</t>
  </si>
  <si>
    <t>"Other Crops" include: Lettuce, Pears, Sweetcorn, Barley, Peaches, Grapefruit, Pecans, and Lemons</t>
  </si>
  <si>
    <t>Other active ingredients</t>
  </si>
  <si>
    <t>Other Active Ingredients</t>
  </si>
  <si>
    <t>Metam Potassium (O)</t>
  </si>
  <si>
    <t>Metam Sodium (O)</t>
  </si>
  <si>
    <t>Chlorothalonil (F)</t>
  </si>
  <si>
    <t>a.i.</t>
  </si>
  <si>
    <t>Other Herbicide a.i.</t>
  </si>
  <si>
    <t>Other Insecticide a.i.</t>
  </si>
  <si>
    <t>Other fungicide a.i.</t>
  </si>
  <si>
    <t>a.i</t>
  </si>
  <si>
    <t>Mill Pounds</t>
  </si>
  <si>
    <t>Mill pounds</t>
  </si>
  <si>
    <t>Mill pound</t>
  </si>
  <si>
    <t xml:space="preserve">                  Table of Contents - Figures and Tables</t>
  </si>
  <si>
    <t>Copper compounds</t>
  </si>
  <si>
    <t>Herbicides 1968</t>
  </si>
  <si>
    <t>Dinoseb (H)</t>
  </si>
  <si>
    <t>Pesticides 1968</t>
  </si>
  <si>
    <t>Other a.i.</t>
  </si>
  <si>
    <t>Data for Fig 14 - Percent HT acreage and pounds per acre herbicide applied on soybeans, 1996-2008</t>
  </si>
  <si>
    <t>Data for Fig 15 - Percent HT acreage and pounds per acre herbicide applied on cotton, 1996-2008</t>
  </si>
  <si>
    <t>Data for Fig 18 - Bt adoption and insecticide use on corn, 1996-2008</t>
  </si>
  <si>
    <t>Data for Fig 19 - Bt adoption and insecticide use on cotton, 1996-2008</t>
  </si>
  <si>
    <t>Data for Fig 21 - Quality adjusted prices (Four major crops, 1968-2008)</t>
  </si>
  <si>
    <t>Data for Fig 22 - Quality adjusted quantities (Four major crops, 1968-2008)</t>
  </si>
  <si>
    <t>Data for Fig 13 - Percent HT acreage and pounds per acre herbicide applied on corn, 1996-2008</t>
  </si>
  <si>
    <t>Chloramben (I)</t>
  </si>
  <si>
    <t>Spiromesifin</t>
  </si>
  <si>
    <r>
      <t>Fig. 9--Pesticide use by active ingredient (a.i.), 21 selected crops in 1968, percent total pounds a.i. applied</t>
    </r>
    <r>
      <rPr>
        <b/>
        <vertAlign val="superscript"/>
        <sz val="11"/>
        <color theme="1"/>
        <rFont val="Calibri"/>
        <family val="2"/>
        <scheme val="minor"/>
      </rPr>
      <t>1</t>
    </r>
  </si>
  <si>
    <t xml:space="preserve">Appendix Fig. 4.6 - Pesticide use by active ingredients (a.i.) on corn in 1968, </t>
  </si>
  <si>
    <t xml:space="preserve">Appendix Fig. 4.7 - Pesticide use by active ingredients (a.i.) on corn in 2008, </t>
  </si>
  <si>
    <t xml:space="preserve">Appendix Fig. 4.8 - Pesticide use by active ingredients (a.i.) on soybeans in 1968, </t>
  </si>
  <si>
    <t xml:space="preserve">Appendix Fig. 4.9 - Pesticide use by active ingredients (a.i.) on soybeans in 2008, </t>
  </si>
  <si>
    <t xml:space="preserve">Appendix Fig. 4.10 - Pesticide use by active ingredients (a.i.) on cotton in 1968, </t>
  </si>
  <si>
    <t xml:space="preserve">Appendix Fig. 4.11 - Pesticide use by active ingredients (a.i.) on cotton in 2008, </t>
  </si>
  <si>
    <t>Table 2 - Pesticide use by crop and type, 21 selected crops, 1960-2008</t>
  </si>
  <si>
    <t>Data for Figures/Tables - Pesticide Use in U.S. Agriculture, 21 Selected Crops, 1960-2008</t>
  </si>
  <si>
    <t>Box Figure 4.1 - Average quality characteristics of pesticides applied to 4 major crops, 1968-2008</t>
  </si>
  <si>
    <t xml:space="preserve">Box Table 2.1 - Value of the average product of pesticides for selected crops and years </t>
  </si>
  <si>
    <t>Box Table 2.2 - Cost shares in U.S. agriculture  (percent)</t>
  </si>
  <si>
    <t>Box Table 3.1 - Selected pesticide prices, 1990-2008</t>
  </si>
  <si>
    <t>Appendix Table 2.1- Main pesticide use surveys used to construct the 1960 - 2008 database</t>
  </si>
  <si>
    <t xml:space="preserve">Appendix Table 2.2. Active ingredient classification </t>
  </si>
  <si>
    <t>Appendix Table 2.1 (continued)- Main pesticide use surveys, 1960 - 2008</t>
  </si>
  <si>
    <t>Appendix Table 4.1 - Pesticide use in corn, 1960-2008</t>
  </si>
  <si>
    <t xml:space="preserve">Appendix Table 4.2 - Pesticide use in soybeans, 1960-2008 </t>
  </si>
  <si>
    <t>Appendix Table 4.3 - Pesticide use in cotton, 1960-2008</t>
  </si>
  <si>
    <t>Appendix Table 4.4 - Pesticide use in potatoes, 1960-2008</t>
  </si>
  <si>
    <t>Appendix Table 4.5 - Pesticide use in wheat, 1960-2008</t>
  </si>
  <si>
    <t>Source: Estimates based on USDA and proprietary data (Appendix 2) for four major crops: corn, soybeans, cotton and sorghum.</t>
  </si>
  <si>
    <t>Note 1: Bushels for corn, soybeans, sorghum and wheat.; ctw (100 pounds) for potatoes, lb (pounds) for cotton. Source: ERS analysis of selected USDA Agricultural Resource Management Surveys (ARMS), Cost of  Production Surveys and Costs and Returns Reports and pesticide data (see appendix 2).</t>
  </si>
  <si>
    <t>Sources: Economic Research Service with USDA data. See Appendix 2.</t>
  </si>
  <si>
    <t>Sources: Economic Research Service with USDA data.  See Appendix 2.</t>
  </si>
  <si>
    <r>
      <t>Sources:</t>
    </r>
    <r>
      <rPr>
        <sz val="12"/>
        <color rgb="FFFF0000"/>
        <rFont val="Times New Roman"/>
        <family val="1"/>
      </rPr>
      <t xml:space="preserve"> </t>
    </r>
    <r>
      <rPr>
        <sz val="12"/>
        <color rgb="FF000000"/>
        <rFont val="Times New Roman"/>
        <family val="1"/>
      </rPr>
      <t>Economic Research Service with USDA data. See Appendix 2.</t>
    </r>
  </si>
  <si>
    <t>Sources: Economic Research Service with USDA and proprietary data.  See Appendix 2.</t>
  </si>
  <si>
    <t>Sources: Economic Research Service with USDA and proprietary data. See Appendix 2.</t>
  </si>
  <si>
    <t>Sources: Economic Research Service with USDA and proprietary data. See Appendix 2</t>
  </si>
  <si>
    <t>Percent Acres HT Cotton (Right Axis)</t>
  </si>
  <si>
    <t xml:space="preserve">Sources: Economic Research Service with USDA and proprietary data.  See Appendix 2.EPA (1999, 2011) </t>
  </si>
  <si>
    <t>Source: Economic Research Service with USDA and proprietary data. See Appendix 2.</t>
  </si>
  <si>
    <t>Data for Box Figure 2.1 - U.S. Pesticide Expenditures 1960-2007</t>
  </si>
  <si>
    <t>Data for Box Fig 3.1 - Relative Prices</t>
  </si>
  <si>
    <t>Fig 3.2</t>
  </si>
  <si>
    <t>Data for Box Fig 3.3 - Ag Input price indices</t>
  </si>
  <si>
    <t>Data for Box Fig 4.1 Quality characteristics</t>
  </si>
  <si>
    <t>Data for Appendix Fig 4.1- Pesticide use in Corn</t>
  </si>
  <si>
    <t>Data for Appendix Fig 4.2 - Pesticide use in Soybeans</t>
  </si>
  <si>
    <t>Data for Appendix Fig 4.3 - Pesticide use in Cotton</t>
  </si>
  <si>
    <t>Data for Appendix Fig 4.4 - Pesticide use in Potatoes</t>
  </si>
  <si>
    <t>Data for Appendix Fig 4.5 - Pesticide use in Wheat</t>
  </si>
  <si>
    <t>Pounds active ingredient (a.i.) per planted acre and total pounds a.i. of pesticide applied, by type</t>
  </si>
  <si>
    <t xml:space="preserve">Pounds active ingredient (a.i.) per planted acre and total pounds a.i. of pesticide applied, by type </t>
  </si>
  <si>
    <t>Pounds a.i. per acre</t>
  </si>
  <si>
    <t>Pounds a.i. per planted acre</t>
  </si>
  <si>
    <t>Millions of pounds a.i. applied</t>
  </si>
  <si>
    <t>Pounds a.i.. per planted acre</t>
  </si>
  <si>
    <t>Millions of pounds a.i.. Applied</t>
  </si>
  <si>
    <t>Millions of pounds active ingredient (a.i.)</t>
  </si>
  <si>
    <t>Sources: Pesticides: Economic Research Service with USDA and proprietary data. See Appendix 2. HT corn: Fernandez-Cornejo (2012).</t>
  </si>
  <si>
    <t>Sources: Pesticides: Economic Research Service with USDA and proprietary data. See Appendix 2. HT soybeans: Fernandez-Cornejo (2012).</t>
  </si>
  <si>
    <t>Sources: Pesticides: Economic Research Service with USDA and proprietary data. See Appendix 2. HT cotton: Fernandez-Cornejo (2012).</t>
  </si>
  <si>
    <t>Sources: Pesticides: Economic Research Service with USDA and proprietary data. See Appendix 2.  Bt corn: Fernandez-Cornejo (2012).</t>
  </si>
  <si>
    <t>Sources: Pesticides: Economic Research Service with USDA and proprietary data. See Appendix 2. Bt cotton: Fernandez-Cornejo (2012).</t>
  </si>
  <si>
    <t>Source: ERS estimates based on USDA and proprietary data (Appendix 2) for four major crops: corn, soybeans, cotton and sorghum.</t>
  </si>
  <si>
    <t>Source: Data for nominal expenditures from from ERS/USDA (2010b)</t>
  </si>
  <si>
    <t xml:space="preserve">Real expenditures calculated by deflating the nominal expenditures with NASS' index of Prices Paid by Farmers </t>
  </si>
  <si>
    <t>* Indicates that less than 1 million pounds were applied.   ŧ indicates less than 0.01. NA indicates not available.</t>
  </si>
  <si>
    <t>* Indicates that less than 1 million pounds were applied.   ŧ indicates less than 0.01.  NA indicates not available.</t>
  </si>
  <si>
    <t>The total columns include other pesticide types, such as defoliants and desiccants.</t>
  </si>
  <si>
    <t>·  Fig 1 - Pesticide use in U.S. agriculture, 21 selected crops, 1960-2008</t>
  </si>
  <si>
    <t>·  Fig 2 - Pesticide use in U.S. agriculture, comparing EPA estimates for total agriculture to ERS estimates for 21 crops and to planted acreage, 1960-2008</t>
  </si>
  <si>
    <t>·  Box Fig 2.1 - Pesticide expenditures in U.S. agriculture, 1960-2008</t>
  </si>
  <si>
    <t>·  Box Fig 3.1 - Relative prices, 1965- 2008: pesticides to wages, fuels, and crops</t>
  </si>
  <si>
    <t>·  Box Fig 3.2 - Price indices, 1965 -2008: crops, wages, fuels, and pesticides</t>
  </si>
  <si>
    <t>·  Box Fig 3.3 - Agricultural input price indices, 1990-2008</t>
  </si>
  <si>
    <t>·  Box Fig 4.1 - Average quality characteristics of pesticides applied to 4 major crops, 1968-2008</t>
  </si>
  <si>
    <t>·  Appendix Fig  4.1 - Pounds of pesticide a.i. per planted acre, corn, 1960-2008</t>
  </si>
  <si>
    <t>·  Appendix Fig  4.2 - Pounds of pesticide a.i. per planted acre, soybeans, 1960-2008</t>
  </si>
  <si>
    <t>·  Appendix Fig  4.3 - Pounds of pesticide a.i. per planted acre, cotton, 1960-2008</t>
  </si>
  <si>
    <t>·  Appendix Fig  4.4 - Pounds of pesticide a.i. per planted acre, potatoes, 1960-2008</t>
  </si>
  <si>
    <t>·  Appendix Fig  4.5 - Pounds of pesticide a.i. per planted acre, wheat, 1960-2008</t>
  </si>
  <si>
    <t>·  Appendix Fig  4.6 - Pesticide use by active ingredients (a.i.) on corn in 1968, percent of total pounds a.i. applied</t>
  </si>
  <si>
    <t>·  Appendix Fig  4.7 - Pesticide use by active ingredients (a.i.) on corn in 2008, percent of total pounds a.i. applied</t>
  </si>
  <si>
    <t>·  Appendix Fig  4.8 - Pesticide use by active ingredients (a.i.) on soybeans in 1968, percent of total pounds a.i. applied</t>
  </si>
  <si>
    <t>·  Fig 3 - Corn: acres treated with pesticides, 1952-2008</t>
  </si>
  <si>
    <t>·  Fig 4 - Cotton: acres treated with pesticides, 1952-2008</t>
  </si>
  <si>
    <t>·  Fig 5 - Soybeans: acres treated with pesticides, 1966-2006</t>
  </si>
  <si>
    <t>·  Fig 6 - Wheat: acres treated with pesticides, 1952-2008</t>
  </si>
  <si>
    <t>·  Fig 10 -Pesticide use by active ingredient (a.i), 21 selected crops in 2008,percent total pounds a.i. applied</t>
  </si>
  <si>
    <t>·  Fig 11 - Herbicide use by active ingredient (a.i.), 21 selected crops in 1968, percent total pounds a.i. applied</t>
  </si>
  <si>
    <t>·  Fig 12 - Herbicide use by active ingredient (a.i.), 21 selected crops in 2008, percent total pounds a.i. applied</t>
  </si>
  <si>
    <t>·  Fig 16 - Insecticide use by active ingredient (a.i.), 21 selected crops in 1968, percent of total pounds a.i. applied</t>
  </si>
  <si>
    <t>·  Appendix Fig 3.1  - Supply and demand curves for pesticide(x) applied to on crop(y) for pest(z)</t>
  </si>
  <si>
    <t>·  Fig 13 - Pounds of herbicide a.i. per planted acre and percent acres of herbicide tolerant corn, 1996-2008</t>
  </si>
  <si>
    <t>·  Fig 14 - Pounds of herbicide a.i. per planted acre and percent acres of herbicide tolerant soybeans, 1996-2008</t>
  </si>
  <si>
    <t>·  Fig 15 - Pounds of herbicide a.i. per planted acre and percent acres of herbicide tolerant cotton, 1996-2008</t>
  </si>
  <si>
    <t>·  Fig 18 - Pounds of insecticide a.i. per planted acre and percent acres of Bt corn, 1996-2008</t>
  </si>
  <si>
    <t>·  Fig 19 - Pounds of insecticide a.i. per planted acre and percent acres of Bt cotton, 1996-2008</t>
  </si>
  <si>
    <t>·  Fig 20 - Fungicide use by active ingredient (a.i.), 21 selected crops in 2008, percent of total pounds a.i. applied</t>
  </si>
  <si>
    <t>·  Fig 21 - Quality adjusted pesticide prices applied to four major crops, 1968-2008</t>
  </si>
  <si>
    <t>·  Fig 7 - Potatoes: acres treated with pesticides, 1952-2008</t>
  </si>
  <si>
    <t>·  Fig 8 - Pesticide use by crop, 21 selected crops in 2008, percent total pounds a.i. applied</t>
  </si>
  <si>
    <t>·  Appendix Fig  4.9 - Pesticide use by active ingredients (a.i.) on soybeans in 2008, percent of total pounds a.i. applied</t>
  </si>
  <si>
    <t>·  Appendix Fig 4.10 - Pesticide use by active ingredients (a.i.) on cotton in 1968, percent total pounds a.i applied</t>
  </si>
  <si>
    <t>·  Appendix Fig 4.11 - Pesticide use by active ingredients (a.i.) on cotton in 2008, percent total pounds a.i. applied</t>
  </si>
  <si>
    <t>·  Table 1-Basic pesticide legislation</t>
  </si>
  <si>
    <t>·  Table 2 - Pesticide use by crop and type, 21 selected crops, 1960-2008</t>
  </si>
  <si>
    <t>·  Box Table 2.1 - Value of the average product of pesticides for selected crops and years</t>
  </si>
  <si>
    <t>·  Box Table 2.2 - Cost shares in U.S. agriculture (percent)</t>
  </si>
  <si>
    <t>·  Box Table 3.1 - Selected pesticide prices, 1990-2008+A22</t>
  </si>
  <si>
    <t xml:space="preserve">·  Appendix Table 2.1 -Main pesticide use surveys used to construct the 1960 - 2008 database </t>
  </si>
  <si>
    <t>·  Appendix Table 2.2 - Active ingredient classification</t>
  </si>
  <si>
    <t>·  Appendix Table 4.1 - Pesticide use in corn, 1960-2008</t>
  </si>
  <si>
    <t>·  Appendix Table 4.2 - Pesticide use in soybeans, 1960-2008</t>
  </si>
  <si>
    <t>·  Appendix Table 4.3 - Pesticide use in cotton, 1960-2008</t>
  </si>
  <si>
    <t>·  Appendix Table 4.4 - Pesticide use in potatoes, 1960-2008</t>
  </si>
  <si>
    <t>·  Appendix Table 4.5 - Pesticide use in wheat, 1960-2008</t>
  </si>
  <si>
    <t>pesticides</t>
  </si>
  <si>
    <t>Data for Fig 3 - Percent of corn acres treated</t>
  </si>
  <si>
    <t xml:space="preserve">Data for Fig 4- Percent of cotton acres treated </t>
  </si>
  <si>
    <t>Data for Fig 5 - Percent of soybean acres treated</t>
  </si>
  <si>
    <t xml:space="preserve">Data for Fig 6 - Percent of wheat acres treated </t>
  </si>
  <si>
    <t>Data for Fig 7 - Percent acres treated</t>
  </si>
  <si>
    <t>Insecticides 1968</t>
  </si>
  <si>
    <r>
      <t>Fig. 10--Pesticide use by active ingredient (a.i.), 21 selected crops in 2008, percent total pounds a.i. applied</t>
    </r>
    <r>
      <rPr>
        <b/>
        <vertAlign val="superscript"/>
        <sz val="10"/>
        <color theme="1"/>
        <rFont val="Arial"/>
        <family val="2"/>
      </rPr>
      <t>1</t>
    </r>
  </si>
  <si>
    <t>Fig 10 - Pesticide use by active ingredient (a.i), 21 selected crops in 2008,percent total pounds a.i.applied</t>
  </si>
  <si>
    <t xml:space="preserve">Fig 11 - Herbicide use by active ingredient (a.i.), 21 selected crops in 1968, percent total pounds </t>
  </si>
  <si>
    <r>
      <t>Fig. 11--Herbicide use by active ingredient (a..i), 21 selected crops in 1968, percent total pounds a.i. applied</t>
    </r>
    <r>
      <rPr>
        <b/>
        <vertAlign val="superscript"/>
        <sz val="10"/>
        <color theme="1"/>
        <rFont val="Arial"/>
        <family val="2"/>
      </rPr>
      <t>1</t>
    </r>
  </si>
  <si>
    <t xml:space="preserve">Fig 12 - Herbicide use by active ingredient (a.i.), 21 selected crops in 2008, percent total pounds </t>
  </si>
  <si>
    <r>
      <t>Fig. 12--Herbicide use by active ingredient (a.i.), 21 selected crops in 2008, percent total a.i. applied</t>
    </r>
    <r>
      <rPr>
        <b/>
        <vertAlign val="superscript"/>
        <sz val="10"/>
        <color theme="1"/>
        <rFont val="Arial"/>
        <family val="2"/>
      </rPr>
      <t>1</t>
    </r>
  </si>
  <si>
    <t>Fig 16 - Insecticide use by active ingredient (a.i.), 21 selected crops in 1968, percent of total pounds a.i. applied</t>
  </si>
  <si>
    <r>
      <t>Fig. 16--Insecticide use by active ingredient (a.i.), 21 selected crops in 1968, percent total pounds a.i. applied</t>
    </r>
    <r>
      <rPr>
        <b/>
        <vertAlign val="superscript"/>
        <sz val="10"/>
        <color theme="1"/>
        <rFont val="Arial"/>
        <family val="2"/>
      </rPr>
      <t>1</t>
    </r>
  </si>
  <si>
    <r>
      <rPr>
        <vertAlign val="superscript"/>
        <sz val="10"/>
        <color theme="1"/>
        <rFont val="Arial"/>
        <family val="2"/>
      </rPr>
      <t xml:space="preserve">1 </t>
    </r>
    <r>
      <rPr>
        <sz val="10"/>
        <color theme="1"/>
        <rFont val="Arial"/>
        <family val="2"/>
      </rPr>
      <t xml:space="preserve">This graph shows the top insecticide a.i. used in 1968. </t>
    </r>
  </si>
  <si>
    <t>Fig 17 - Insecticide use by active ingredient (a.i.), 21 selected crops in 2008, percent of total</t>
  </si>
  <si>
    <r>
      <t>Fig. 17--Insecticide use by active ingredient (a.i.), 21 selected crops in 2008, percent total pounds a.i. applied</t>
    </r>
    <r>
      <rPr>
        <b/>
        <vertAlign val="superscript"/>
        <sz val="10"/>
        <color theme="1"/>
        <rFont val="Arial"/>
        <family val="2"/>
      </rPr>
      <t>1</t>
    </r>
  </si>
  <si>
    <r>
      <rPr>
        <vertAlign val="superscript"/>
        <sz val="10"/>
        <color theme="1"/>
        <rFont val="Arial"/>
        <family val="2"/>
      </rPr>
      <t>1</t>
    </r>
    <r>
      <rPr>
        <sz val="10"/>
        <color theme="1"/>
        <rFont val="Arial"/>
        <family val="2"/>
      </rPr>
      <t xml:space="preserve"> This graph shows the top insecticide a.i. used in 2008. </t>
    </r>
  </si>
  <si>
    <t>Fig 20 - Fungicide use by active ingredient (a.i.), 21 selected crops in 2008, percent of total</t>
  </si>
  <si>
    <r>
      <rPr>
        <b/>
        <sz val="10"/>
        <color theme="1"/>
        <rFont val="Arial"/>
        <family val="2"/>
      </rPr>
      <t>Figure 20 - Fungicide use by active ingredient (a.i.), 21 selected crops in 2008, percent total pounds a.i. applied</t>
    </r>
    <r>
      <rPr>
        <vertAlign val="superscript"/>
        <sz val="10"/>
        <color theme="1"/>
        <rFont val="Arial"/>
        <family val="2"/>
      </rPr>
      <t>1</t>
    </r>
    <r>
      <rPr>
        <sz val="10"/>
        <color theme="1"/>
        <rFont val="Arial"/>
        <family val="2"/>
      </rPr>
      <t xml:space="preserve"> </t>
    </r>
  </si>
  <si>
    <r>
      <rPr>
        <vertAlign val="superscript"/>
        <sz val="10"/>
        <color theme="1"/>
        <rFont val="Arial"/>
        <family val="2"/>
      </rPr>
      <t>1</t>
    </r>
    <r>
      <rPr>
        <sz val="10"/>
        <color theme="1"/>
        <rFont val="Arial"/>
        <family val="2"/>
      </rPr>
      <t xml:space="preserve"> Technically, Calcium Polysulfide is a mixture of fungicide + miticide + insecticide.</t>
    </r>
  </si>
  <si>
    <r>
      <t>Source: USDA, NASS (</t>
    </r>
    <r>
      <rPr>
        <i/>
        <sz val="10"/>
        <rFont val="Arial"/>
        <family val="2"/>
      </rPr>
      <t>Agricultural Prices Summary)</t>
    </r>
  </si>
  <si>
    <t xml:space="preserve">Data for Box Fig 6.2 - Price Indices </t>
  </si>
  <si>
    <r>
      <t>Source: USDA, NASS (</t>
    </r>
    <r>
      <rPr>
        <i/>
        <sz val="10"/>
        <color theme="1"/>
        <rFont val="Arial"/>
        <family val="2"/>
      </rPr>
      <t>Agricultural Prices Summary</t>
    </r>
    <r>
      <rPr>
        <sz val="10"/>
        <color theme="1"/>
        <rFont val="Arial"/>
        <family val="2"/>
      </rPr>
      <t xml:space="preserve">) </t>
    </r>
  </si>
  <si>
    <r>
      <t>Fig. 8--Pesticide use by crop, 21 selected crops in 2008, percent total pounds a.i. applied</t>
    </r>
    <r>
      <rPr>
        <b/>
        <vertAlign val="superscript"/>
        <sz val="10"/>
        <color theme="1"/>
        <rFont val="Arial"/>
        <family val="2"/>
      </rPr>
      <t>1</t>
    </r>
  </si>
  <si>
    <r>
      <t xml:space="preserve">Source: USDA, NASS </t>
    </r>
    <r>
      <rPr>
        <i/>
        <sz val="10"/>
        <rFont val="Arial"/>
        <family val="2"/>
      </rPr>
      <t>(Agricultural Prices Summary)</t>
    </r>
    <r>
      <rPr>
        <sz val="10"/>
        <rFont val="Arial"/>
        <family val="2"/>
      </rPr>
      <t xml:space="preserve"> </t>
    </r>
  </si>
  <si>
    <t xml:space="preserve">Sources: Estimates based on USDA and proprietary data (Apendix 2) for four major crops: corn, soybeans, cotton and sorghum. </t>
  </si>
  <si>
    <t xml:space="preserve">Appendix Fig  4.6 - Pesticide use by active ingredients (a.i.) on corn in 1968, percent of total </t>
  </si>
  <si>
    <r>
      <t>percent of total pounds a.i. applied</t>
    </r>
    <r>
      <rPr>
        <b/>
        <vertAlign val="superscript"/>
        <sz val="10"/>
        <color theme="1"/>
        <rFont val="Arial"/>
        <family val="2"/>
      </rPr>
      <t>1</t>
    </r>
  </si>
  <si>
    <r>
      <rPr>
        <vertAlign val="superscript"/>
        <sz val="10"/>
        <color theme="1"/>
        <rFont val="Arial"/>
        <family val="2"/>
      </rPr>
      <t>1</t>
    </r>
    <r>
      <rPr>
        <sz val="10"/>
        <color theme="1"/>
        <rFont val="Arial"/>
        <family val="2"/>
      </rPr>
      <t xml:space="preserve"> This graph shows the top pesticide a.i. used in corn in 1968. </t>
    </r>
  </si>
  <si>
    <t>Appendix Fig  4.7 - Pesticide use by active ingredients (a.i.) on corn in 2008, percent of total pounds a.i. applied</t>
  </si>
  <si>
    <t>Appendix Fig  4.8 - Pesticide use by active ingredients (a.i.) on soybeans in 1968, percent of total pounds a.i. applied</t>
  </si>
  <si>
    <r>
      <rPr>
        <vertAlign val="superscript"/>
        <sz val="10"/>
        <color theme="1"/>
        <rFont val="Arial"/>
        <family val="2"/>
      </rPr>
      <t>1</t>
    </r>
    <r>
      <rPr>
        <sz val="10"/>
        <color theme="1"/>
        <rFont val="Arial"/>
        <family val="2"/>
      </rPr>
      <t xml:space="preserve"> This graph shows the top pesticide a.i. used in soybeans in 1968. </t>
    </r>
  </si>
  <si>
    <t>Appendix Fig  4.9 - Pesticide use by active ingredients (a.i.) on soybeans in 2008, percent of total pounds a.i. applied</t>
  </si>
  <si>
    <r>
      <rPr>
        <vertAlign val="superscript"/>
        <sz val="10"/>
        <color theme="1"/>
        <rFont val="Arial"/>
        <family val="2"/>
      </rPr>
      <t>1</t>
    </r>
    <r>
      <rPr>
        <sz val="10"/>
        <color theme="1"/>
        <rFont val="Arial"/>
        <family val="2"/>
      </rPr>
      <t xml:space="preserve"> This graph shows the top pesticide a.i. used in soybeans in 2008. </t>
    </r>
  </si>
  <si>
    <t>Appendix Fig 4.10 - Pesticide use by active ingredients (a.i.) on cotton in 1968, percent total pounds a.i applied</t>
  </si>
  <si>
    <r>
      <rPr>
        <vertAlign val="superscript"/>
        <sz val="10"/>
        <color theme="1"/>
        <rFont val="Arial"/>
        <family val="2"/>
      </rPr>
      <t>1</t>
    </r>
    <r>
      <rPr>
        <sz val="10"/>
        <color theme="1"/>
        <rFont val="Arial"/>
        <family val="2"/>
      </rPr>
      <t xml:space="preserve"> This graph shows the top pesticide a.i. used in cotton in 1968. </t>
    </r>
  </si>
  <si>
    <t>Appendix Fig 4.11 - Pesticide use by active ingredients (a.i.) on cotton in 2008, percent total pounds a.i. applied</t>
  </si>
  <si>
    <r>
      <rPr>
        <vertAlign val="superscript"/>
        <sz val="10"/>
        <color theme="1"/>
        <rFont val="Arial"/>
        <family val="2"/>
      </rPr>
      <t>1</t>
    </r>
    <r>
      <rPr>
        <sz val="10"/>
        <color theme="1"/>
        <rFont val="Arial"/>
        <family val="2"/>
      </rPr>
      <t>Other Crops include: Barley, Grapefruit, Lemons, Lettuce, Peaches, Pears, Pecans, Sugarcane, and Sweetcorn</t>
    </r>
  </si>
  <si>
    <r>
      <rPr>
        <vertAlign val="superscript"/>
        <sz val="10"/>
        <color theme="1"/>
        <rFont val="Arial"/>
        <family val="2"/>
      </rPr>
      <t>2</t>
    </r>
    <r>
      <rPr>
        <sz val="10"/>
        <color theme="1"/>
        <rFont val="Arial"/>
        <family val="2"/>
      </rPr>
      <t xml:space="preserve"> Other pesticides include soil fumigants, defoliants, desiccants, harvest aids, and plant growth regulators</t>
    </r>
  </si>
  <si>
    <r>
      <t>Other Crops</t>
    </r>
    <r>
      <rPr>
        <vertAlign val="superscript"/>
        <sz val="10"/>
        <color indexed="8"/>
        <rFont val="Arial"/>
        <family val="2"/>
      </rPr>
      <t>1</t>
    </r>
  </si>
  <si>
    <r>
      <t>Other Pesticides</t>
    </r>
    <r>
      <rPr>
        <vertAlign val="superscript"/>
        <sz val="10"/>
        <color theme="1"/>
        <rFont val="Arial"/>
        <family val="2"/>
      </rPr>
      <t>2</t>
    </r>
  </si>
  <si>
    <r>
      <t>Total</t>
    </r>
    <r>
      <rPr>
        <vertAlign val="superscript"/>
        <sz val="10"/>
        <color indexed="8"/>
        <rFont val="Arial"/>
        <family val="2"/>
      </rPr>
      <t>2</t>
    </r>
  </si>
  <si>
    <t xml:space="preserve">         Intermediate Inputs</t>
  </si>
  <si>
    <r>
      <t>All Intermediate Inputs</t>
    </r>
    <r>
      <rPr>
        <vertAlign val="superscript"/>
        <sz val="10"/>
        <color rgb="FF000000"/>
        <rFont val="Arial"/>
        <family val="2"/>
      </rPr>
      <t>1</t>
    </r>
  </si>
  <si>
    <r>
      <rPr>
        <vertAlign val="superscript"/>
        <sz val="10"/>
        <color rgb="FF000000"/>
        <rFont val="Arial"/>
        <family val="2"/>
      </rPr>
      <t>I</t>
    </r>
    <r>
      <rPr>
        <sz val="10"/>
        <color rgb="FF000000"/>
        <rFont val="Arial"/>
        <family val="2"/>
      </rPr>
      <t>Intermediate inputs include pesticides, fertilizers, fuels, seeds, and other materials.</t>
    </r>
  </si>
  <si>
    <r>
      <t>Source:  USDA, NASS (</t>
    </r>
    <r>
      <rPr>
        <i/>
        <sz val="10"/>
        <color indexed="8"/>
        <rFont val="Arial"/>
        <family val="2"/>
      </rPr>
      <t>Agricultural Price Summaries)</t>
    </r>
  </si>
  <si>
    <r>
      <t xml:space="preserve">Cydia pomonella </t>
    </r>
    <r>
      <rPr>
        <sz val="10"/>
        <color theme="1"/>
        <rFont val="Arial"/>
        <family val="2"/>
      </rPr>
      <t>granulosis virus</t>
    </r>
  </si>
  <si>
    <r>
      <rPr>
        <i/>
        <sz val="10"/>
        <color theme="1"/>
        <rFont val="Arial"/>
        <family val="2"/>
      </rPr>
      <t>Nosema Locustae</t>
    </r>
    <r>
      <rPr>
        <sz val="10"/>
        <color theme="1"/>
        <rFont val="Arial"/>
        <family val="2"/>
      </rPr>
      <t xml:space="preserve"> Canning</t>
    </r>
  </si>
  <si>
    <r>
      <rPr>
        <i/>
        <sz val="10"/>
        <color theme="1"/>
        <rFont val="Arial"/>
        <family val="2"/>
      </rPr>
      <t>Phytophthora</t>
    </r>
    <r>
      <rPr>
        <sz val="10"/>
        <color theme="1"/>
        <rFont val="Arial"/>
        <family val="2"/>
      </rPr>
      <t xml:space="preserve"> Spores</t>
    </r>
  </si>
  <si>
    <r>
      <rPr>
        <vertAlign val="superscript"/>
        <sz val="11"/>
        <color theme="1"/>
        <rFont val="Calibri"/>
        <family val="2"/>
        <scheme val="minor"/>
      </rPr>
      <t>1</t>
    </r>
    <r>
      <rPr>
        <sz val="11"/>
        <color theme="1"/>
        <rFont val="Calibri"/>
        <family val="2"/>
        <scheme val="minor"/>
      </rPr>
      <t xml:space="preserve"> This graph shows the top pesticides a.i. used in 1968. </t>
    </r>
  </si>
  <si>
    <r>
      <rPr>
        <vertAlign val="superscript"/>
        <sz val="10"/>
        <color theme="1"/>
        <rFont val="Arial"/>
        <family val="2"/>
      </rPr>
      <t>1</t>
    </r>
    <r>
      <rPr>
        <sz val="10"/>
        <color theme="1"/>
        <rFont val="Arial"/>
        <family val="2"/>
      </rPr>
      <t xml:space="preserve"> This graph shows the top pesticide a.i. (herbicide=H, insecticide=I), fungicide=F, and other=O) used in 2008. </t>
    </r>
  </si>
  <si>
    <r>
      <rPr>
        <vertAlign val="superscript"/>
        <sz val="10"/>
        <color theme="1"/>
        <rFont val="Arial"/>
        <family val="2"/>
      </rPr>
      <t>1</t>
    </r>
    <r>
      <rPr>
        <sz val="10"/>
        <color theme="1"/>
        <rFont val="Arial"/>
        <family val="2"/>
      </rPr>
      <t xml:space="preserve"> This graph shows the top herbicides a.i. used in 1968. </t>
    </r>
  </si>
  <si>
    <r>
      <rPr>
        <vertAlign val="superscript"/>
        <sz val="10"/>
        <color theme="1"/>
        <rFont val="Arial"/>
        <family val="2"/>
      </rPr>
      <t>1</t>
    </r>
    <r>
      <rPr>
        <sz val="10"/>
        <color theme="1"/>
        <rFont val="Arial"/>
        <family val="2"/>
      </rPr>
      <t xml:space="preserve"> This graph shows the top herbicide a.i. used in 2008. </t>
    </r>
  </si>
  <si>
    <r>
      <rPr>
        <vertAlign val="superscript"/>
        <sz val="10"/>
        <color theme="1"/>
        <rFont val="Arial"/>
        <family val="2"/>
      </rPr>
      <t>1</t>
    </r>
    <r>
      <rPr>
        <sz val="10"/>
        <color theme="1"/>
        <rFont val="Arial"/>
        <family val="2"/>
      </rPr>
      <t xml:space="preserve"> This graph shows the top pesticide a.i. used in cotton in 2008. </t>
    </r>
  </si>
  <si>
    <r>
      <rPr>
        <vertAlign val="superscript"/>
        <sz val="10"/>
        <color theme="1"/>
        <rFont val="Arial"/>
        <family val="2"/>
      </rPr>
      <t>1</t>
    </r>
    <r>
      <rPr>
        <sz val="10"/>
        <color theme="1"/>
        <rFont val="Arial"/>
        <family val="2"/>
      </rPr>
      <t xml:space="preserve"> This graph shows the top pesticide a.i. used in corn in 2008. </t>
    </r>
  </si>
  <si>
    <t>·  Fig 17 - Insecticide use by active ingredient (a.i.), 21 selected crops in 2008, percent of total pounds a.i. applied</t>
  </si>
  <si>
    <r>
      <t>·  Fig 9 - Pesticide use by active ingredient (a..i), 21 selected crops in 1968, percent total pounds a.i. applied</t>
    </r>
    <r>
      <rPr>
        <u/>
        <vertAlign val="superscript"/>
        <sz val="10"/>
        <color theme="10"/>
        <rFont val="Arial"/>
        <family val="2"/>
      </rPr>
      <t>1</t>
    </r>
  </si>
  <si>
    <r>
      <t>Fig 9 - Pesticide use by active ingredient (a..i), 21 selected crops in 1968, percent total pounds a.i. applied</t>
    </r>
    <r>
      <rPr>
        <b/>
        <vertAlign val="superscript"/>
        <sz val="10"/>
        <color theme="1"/>
        <rFont val="Arial"/>
        <family val="2"/>
      </rPr>
      <t>1</t>
    </r>
  </si>
  <si>
    <t>Table 1</t>
  </si>
  <si>
    <t>Basic Pesticide Legislation</t>
  </si>
  <si>
    <t>protected farmers and ranchers from marketing of ineffective products.</t>
  </si>
  <si>
    <t>unavoidable poisonous substances, such as pesticides, in food.</t>
  </si>
  <si>
    <t>before sale and the product label to specify content and whether the substance was poisonous.</t>
  </si>
  <si>
    <t>to require that tolerances for pesticide residues be established (or exempted) for food and feed (Section 408).</t>
  </si>
  <si>
    <t>Allowed consideration of risks and benefi ts in setting tolerances.</t>
  </si>
  <si>
    <t>prohibiting food additives found to induce cancer in humans or animals. Pesticide residues in processed foods</t>
  </si>
  <si>
    <t>not to be regulated as food additives if levels were no higher than sanctioned on the raw commodity.</t>
  </si>
  <si>
    <t>reasons by authorizing denial or cancellation of registration and the immediate suspension of a registration, if</t>
  </si>
  <si>
    <t>necessary, to prevent an imminent hazard to the public.</t>
  </si>
  <si>
    <t>authority to regulate pesticides. Allowed registration of a pesticide only if it did not cause ”unreasonable adverse</t>
  </si>
  <si>
    <t>effects” to human health or the environment; required an examination of the safety of all previously registered</t>
  </si>
  <si>
    <t>applied to a raw agricultural commodity appeared in a processed product, the residues in processed foods were</t>
  </si>
  <si>
    <r>
      <rPr>
        <b/>
        <sz val="11"/>
        <color theme="1"/>
        <rFont val="Calibri"/>
        <family val="2"/>
        <scheme val="minor"/>
      </rPr>
      <t>The Insecticide Act of 1910</t>
    </r>
    <r>
      <rPr>
        <sz val="11"/>
        <color theme="1"/>
        <rFont val="Calibri"/>
        <family val="2"/>
        <scheme val="minor"/>
      </rPr>
      <t xml:space="preserve"> – Prohibited the manufacture, sale, or transport of adulterated or misbranded pesticides;</t>
    </r>
  </si>
  <si>
    <r>
      <rPr>
        <b/>
        <sz val="11"/>
        <color theme="1"/>
        <rFont val="Calibri"/>
        <family val="2"/>
        <scheme val="minor"/>
      </rPr>
      <t>Federal Food, Drug, and Cosmetic Act of 1938 (FFDCA)</t>
    </r>
    <r>
      <rPr>
        <sz val="11"/>
        <color theme="1"/>
        <rFont val="Calibri"/>
        <family val="2"/>
        <scheme val="minor"/>
      </rPr>
      <t xml:space="preserve"> – Provided that safe tolerances be set for residues of</t>
    </r>
  </si>
  <si>
    <r>
      <rPr>
        <b/>
        <sz val="11"/>
        <color theme="1"/>
        <rFont val="Calibri"/>
        <family val="2"/>
        <scheme val="minor"/>
      </rPr>
      <t>Federal Insecticide, Fungicide, and Rodenticide Act of 1947 (FIFRA)</t>
    </r>
    <r>
      <rPr>
        <sz val="11"/>
        <color theme="1"/>
        <rFont val="Calibri"/>
        <family val="2"/>
        <scheme val="minor"/>
      </rPr>
      <t xml:space="preserve"> – Required pesticides to be registered</t>
    </r>
  </si>
  <si>
    <r>
      <rPr>
        <b/>
        <sz val="11"/>
        <color theme="1"/>
        <rFont val="Calibri"/>
        <family val="2"/>
        <scheme val="minor"/>
      </rPr>
      <t>Miller Amendment to FFDCA of 1954</t>
    </r>
    <r>
      <rPr>
        <sz val="11"/>
        <color theme="1"/>
        <rFont val="Calibri"/>
        <family val="2"/>
        <scheme val="minor"/>
      </rPr>
      <t xml:space="preserve"> – Amended the Federal Food, Drug, and Cosmetic Act (FFDCA)</t>
    </r>
  </si>
  <si>
    <r>
      <rPr>
        <b/>
        <sz val="11"/>
        <color theme="1"/>
        <rFont val="Calibri"/>
        <family val="2"/>
        <scheme val="minor"/>
      </rPr>
      <t>Food Additives Amendment to FFDCA of 1958</t>
    </r>
    <r>
      <rPr>
        <sz val="11"/>
        <color theme="1"/>
        <rFont val="Calibri"/>
        <family val="2"/>
        <scheme val="minor"/>
      </rPr>
      <t xml:space="preserve"> – Amended FFDCA to give authority to regulate food additives</t>
    </r>
  </si>
  <si>
    <r>
      <rPr>
        <b/>
        <sz val="11"/>
        <color theme="1"/>
        <rFont val="Calibri"/>
        <family val="2"/>
        <scheme val="minor"/>
      </rPr>
      <t>FIFRA Amendments of 1964</t>
    </r>
    <r>
      <rPr>
        <sz val="11"/>
        <color theme="1"/>
        <rFont val="Calibri"/>
        <family val="2"/>
        <scheme val="minor"/>
      </rPr>
      <t xml:space="preserve"> – Increased authority to remove pesticide products from the market for safety</t>
    </r>
  </si>
  <si>
    <r>
      <rPr>
        <b/>
        <sz val="11"/>
        <color theme="1"/>
        <rFont val="Calibri"/>
        <family val="2"/>
        <scheme val="minor"/>
      </rPr>
      <t>Federal Environmental Pest Control Act (FEPCA) of 1972</t>
    </r>
    <r>
      <rPr>
        <sz val="11"/>
        <color theme="1"/>
        <rFont val="Calibri"/>
        <family val="2"/>
        <scheme val="minor"/>
      </rPr>
      <t xml:space="preserve"> – Amended FIFRA to significantly increase</t>
    </r>
  </si>
  <si>
    <t>pesticide products within 4 years using new health and environmental protection criteria. Materials with risks</t>
  </si>
  <si>
    <t>that exceeded those criteria were subject to cancellation of registration. Specifically included consideration of</t>
  </si>
  <si>
    <t>risks and benefits in these decisions.</t>
  </si>
  <si>
    <t>the production and prices of relevant agricultural commodities.</t>
  </si>
  <si>
    <t>the deadline for reregistration but required an expeditious process.</t>
  </si>
  <si>
    <t>active ingredients registered before November 1, 1984, be reregistered by 1995; provided EPA with additional</t>
  </si>
  <si>
    <t>fi nancial resources through reregistration and annual maintenance fees levied on pesticide registrations.</t>
  </si>
  <si>
    <t>for risks from pesticide residues in foods: “ensure that there is a reasonable certainty that no harm will result</t>
  </si>
  <si>
    <t>to infants and children from aggregate exposure.” Pesticide residues are no longer subject to the Delaney Clause</t>
  </si>
  <si>
    <t>of FDCA; both fresh and processed foods may contain residues of pesticides classifi ed as carcinogens at tolerance</t>
  </si>
  <si>
    <t>levels determined to be safe. EPA was required to reassess existing tolerances of pesticides within 10 years, with</t>
  </si>
  <si>
    <t>tolerances, but may have a limited role in decisions concerning existing tolerances. Included special provisions to</t>
  </si>
  <si>
    <t>encourage registration of minor-use and public health pesticides.</t>
  </si>
  <si>
    <t>covered pesticide products, to authorize service fees for registration actions in the Antimicrobials, Biopesticides</t>
  </si>
  <si>
    <t>and Pollution Prevention, and Registration Divisions of EPA’s Offi ce of Pesticide Programs.</t>
  </si>
  <si>
    <r>
      <rPr>
        <b/>
        <sz val="11"/>
        <color theme="1"/>
        <rFont val="Calibri"/>
        <family val="2"/>
        <scheme val="minor"/>
      </rPr>
      <t>FIFRA Amendment of 1975</t>
    </r>
    <r>
      <rPr>
        <sz val="11"/>
        <color theme="1"/>
        <rFont val="Calibri"/>
        <family val="2"/>
        <scheme val="minor"/>
      </rPr>
      <t xml:space="preserve"> – Required consideration of the effects of registration cancellation or suspension on</t>
    </r>
  </si>
  <si>
    <r>
      <rPr>
        <b/>
        <sz val="11"/>
        <color theme="1"/>
        <rFont val="Calibri"/>
        <family val="2"/>
        <scheme val="minor"/>
      </rPr>
      <t>Federal Pesticide Act of 1978</t>
    </r>
    <r>
      <rPr>
        <sz val="11"/>
        <color theme="1"/>
        <rFont val="Calibri"/>
        <family val="2"/>
        <scheme val="minor"/>
      </rPr>
      <t xml:space="preserve"> – Identifi ed review of previously registered pesticides as reregistration; eliminated</t>
    </r>
  </si>
  <si>
    <r>
      <rPr>
        <b/>
        <sz val="11"/>
        <color theme="1"/>
        <rFont val="Calibri"/>
        <family val="2"/>
        <scheme val="minor"/>
      </rPr>
      <t xml:space="preserve">FIFRA Amendments of 1988 </t>
    </r>
    <r>
      <rPr>
        <sz val="11"/>
        <color theme="1"/>
        <rFont val="Calibri"/>
        <family val="2"/>
        <scheme val="minor"/>
      </rPr>
      <t>– Accelerated the reregistration process by requiring that all pesticides containing</t>
    </r>
  </si>
  <si>
    <r>
      <rPr>
        <b/>
        <sz val="11"/>
        <color theme="1"/>
        <rFont val="Calibri"/>
        <family val="2"/>
        <scheme val="minor"/>
      </rPr>
      <t xml:space="preserve">Food Quality Protection Act of 1996 (FQPA) </t>
    </r>
    <r>
      <rPr>
        <sz val="11"/>
        <color theme="1"/>
        <rFont val="Calibri"/>
        <family val="2"/>
        <scheme val="minor"/>
      </rPr>
      <t>– Amended FIFRA and FFDCA to set a consistent safety standard</t>
    </r>
  </si>
  <si>
    <r>
      <rPr>
        <b/>
        <sz val="11"/>
        <color theme="1"/>
        <rFont val="Calibri"/>
        <family val="2"/>
        <scheme val="minor"/>
      </rPr>
      <t>Pesticide Registration Improvement Act of 2003</t>
    </r>
    <r>
      <rPr>
        <sz val="11"/>
        <color theme="1"/>
        <rFont val="Calibri"/>
        <family val="2"/>
        <scheme val="minor"/>
      </rPr>
      <t xml:space="preserve"> – Amended FIFRA to provide for the enhanced review of</t>
    </r>
  </si>
  <si>
    <t>against a general safety standard that does not consider benefits (Section 409); included the Delaney Clause</t>
  </si>
  <si>
    <t>priority to pesticides that may pose the greatest risk to public health. Benefits no longer have a role in setting new</t>
  </si>
  <si>
    <t>were classified as food additives, while residues on raw commodities were not. When residues of a pesticide</t>
  </si>
  <si>
    <t>·  Fig 22 - Quality adjusted pesticide quantities applied to four major crops, 1968-2008</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</si>
</sst>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0.0"/>
    <numFmt numFmtId="165" formatCode="0.0,,"/>
    <numFmt numFmtId="166" formatCode="0.0,"/>
    <numFmt numFmtId="167" formatCode="0.00000000"/>
    <numFmt numFmtId="168" formatCode="0.000"/>
  </numFmts>
  <fonts count="58" x14ac:knownFonts="1">
    <font>
      <sz val="11"/>
      <color theme="1"/>
      <name val="Calibri"/>
      <family val="2"/>
      <scheme val="minor"/>
    </font>
    <font>
      <sz val="11"/>
      <color theme="1"/>
      <name val="Calibri"/>
      <family val="2"/>
      <scheme val="minor"/>
    </font>
    <font>
      <b/>
      <sz val="11"/>
      <color theme="1"/>
      <name val="Calibri"/>
      <family val="2"/>
      <scheme val="minor"/>
    </font>
    <font>
      <sz val="8"/>
      <color indexed="8"/>
      <name val="Calibri"/>
      <family val="2"/>
    </font>
    <font>
      <sz val="10"/>
      <name val="Arial"/>
      <family val="2"/>
    </font>
    <font>
      <b/>
      <sz val="10"/>
      <name val="Arial"/>
      <family val="2"/>
    </font>
    <font>
      <i/>
      <sz val="10"/>
      <name val="Arial"/>
      <family val="2"/>
    </font>
    <font>
      <b/>
      <sz val="10"/>
      <color indexed="8"/>
      <name val="Calibri"/>
      <family val="2"/>
    </font>
    <font>
      <b/>
      <sz val="8"/>
      <color indexed="8"/>
      <name val="Calibri"/>
      <family val="2"/>
    </font>
    <font>
      <b/>
      <sz val="11"/>
      <color indexed="8"/>
      <name val="Calibri"/>
      <family val="2"/>
    </font>
    <font>
      <b/>
      <i/>
      <sz val="10"/>
      <name val="Arial"/>
      <family val="2"/>
    </font>
    <font>
      <sz val="10"/>
      <color theme="1"/>
      <name val="Calibri"/>
      <family val="2"/>
      <scheme val="minor"/>
    </font>
    <font>
      <sz val="11"/>
      <color indexed="8"/>
      <name val="Calibri"/>
      <family val="2"/>
    </font>
    <font>
      <sz val="9"/>
      <color theme="1"/>
      <name val="Calibri"/>
      <family val="2"/>
      <scheme val="minor"/>
    </font>
    <font>
      <b/>
      <sz val="9"/>
      <color indexed="8"/>
      <name val="Calibri"/>
      <family val="2"/>
    </font>
    <font>
      <b/>
      <sz val="14"/>
      <color indexed="8"/>
      <name val="Calibri"/>
      <family val="2"/>
    </font>
    <font>
      <sz val="12"/>
      <color indexed="8"/>
      <name val="Calibri"/>
      <family val="2"/>
    </font>
    <font>
      <sz val="10"/>
      <name val="Times New Roman"/>
      <family val="1"/>
    </font>
    <font>
      <sz val="12"/>
      <name val="Times New Roman"/>
      <family val="1"/>
    </font>
    <font>
      <sz val="12"/>
      <color theme="1"/>
      <name val="Times New Roman"/>
      <family val="2"/>
    </font>
    <font>
      <sz val="10"/>
      <name val="Courier"/>
      <family val="3"/>
    </font>
    <font>
      <sz val="12"/>
      <color theme="1"/>
      <name val="Calibri"/>
      <family val="2"/>
      <scheme val="minor"/>
    </font>
    <font>
      <sz val="9"/>
      <name val="Arial"/>
      <family val="2"/>
    </font>
    <font>
      <sz val="12"/>
      <color rgb="FF000000"/>
      <name val="Times New Roman"/>
      <family val="1"/>
    </font>
    <font>
      <b/>
      <vertAlign val="superscript"/>
      <sz val="11"/>
      <color theme="1"/>
      <name val="Calibri"/>
      <family val="2"/>
      <scheme val="minor"/>
    </font>
    <font>
      <vertAlign val="superscript"/>
      <sz val="11"/>
      <color theme="1"/>
      <name val="Calibri"/>
      <family val="2"/>
      <scheme val="minor"/>
    </font>
    <font>
      <sz val="12"/>
      <color rgb="FFFF0000"/>
      <name val="Times New Roman"/>
      <family val="1"/>
    </font>
    <font>
      <u/>
      <sz val="11"/>
      <color theme="10"/>
      <name val="Calibri"/>
      <family val="2"/>
      <scheme val="minor"/>
    </font>
    <font>
      <sz val="10"/>
      <color indexed="8"/>
      <name val="Arial"/>
      <family val="2"/>
    </font>
    <font>
      <sz val="10"/>
      <color theme="1"/>
      <name val="Arial"/>
      <family val="2"/>
    </font>
    <font>
      <sz val="9"/>
      <color indexed="8"/>
      <name val="Arial"/>
      <family val="2"/>
    </font>
    <font>
      <sz val="9"/>
      <color theme="1"/>
      <name val="Arial"/>
      <family val="2"/>
    </font>
    <font>
      <b/>
      <sz val="10"/>
      <color theme="1"/>
      <name val="Arial"/>
      <family val="2"/>
    </font>
    <font>
      <b/>
      <vertAlign val="superscript"/>
      <sz val="10"/>
      <color theme="1"/>
      <name val="Arial"/>
      <family val="2"/>
    </font>
    <font>
      <vertAlign val="superscript"/>
      <sz val="10"/>
      <color rgb="FF000000"/>
      <name val="Arial"/>
      <family val="2"/>
    </font>
    <font>
      <b/>
      <sz val="10"/>
      <color indexed="8"/>
      <name val="Arial"/>
      <family val="2"/>
    </font>
    <font>
      <vertAlign val="superscript"/>
      <sz val="10"/>
      <color theme="1"/>
      <name val="Arial"/>
      <family val="2"/>
    </font>
    <font>
      <sz val="10"/>
      <color rgb="FF000000"/>
      <name val="Arial"/>
      <family val="2"/>
    </font>
    <font>
      <i/>
      <sz val="10"/>
      <color theme="1"/>
      <name val="Arial"/>
      <family val="2"/>
    </font>
    <font>
      <vertAlign val="superscript"/>
      <sz val="10"/>
      <color indexed="8"/>
      <name val="Arial"/>
      <family val="2"/>
    </font>
    <font>
      <b/>
      <sz val="10"/>
      <color rgb="FF000000"/>
      <name val="Arial"/>
      <family val="2"/>
    </font>
    <font>
      <u/>
      <sz val="10"/>
      <color rgb="FF000000"/>
      <name val="Arial"/>
      <family val="2"/>
    </font>
    <font>
      <sz val="10"/>
      <color rgb="FFFF0000"/>
      <name val="Arial"/>
      <family val="2"/>
    </font>
    <font>
      <b/>
      <u/>
      <sz val="10"/>
      <color indexed="8"/>
      <name val="Arial"/>
      <family val="2"/>
    </font>
    <font>
      <i/>
      <sz val="10"/>
      <color indexed="8"/>
      <name val="Arial"/>
      <family val="2"/>
    </font>
    <font>
      <u/>
      <sz val="10"/>
      <color indexed="8"/>
      <name val="Arial"/>
      <family val="2"/>
    </font>
    <font>
      <b/>
      <sz val="9"/>
      <color indexed="8"/>
      <name val="Arial"/>
      <family val="2"/>
    </font>
    <font>
      <b/>
      <sz val="8"/>
      <color indexed="8"/>
      <name val="Arial"/>
      <family val="2"/>
    </font>
    <font>
      <b/>
      <sz val="9"/>
      <color theme="1"/>
      <name val="Arial"/>
      <family val="2"/>
    </font>
    <font>
      <b/>
      <sz val="9"/>
      <color theme="1"/>
      <name val="Calibri"/>
      <family val="2"/>
      <scheme val="minor"/>
    </font>
    <font>
      <b/>
      <sz val="8"/>
      <color theme="1"/>
      <name val="Arial"/>
      <family val="2"/>
    </font>
    <font>
      <b/>
      <sz val="12"/>
      <color theme="1"/>
      <name val="Arial"/>
      <family val="2"/>
    </font>
    <font>
      <u/>
      <sz val="10"/>
      <color theme="10"/>
      <name val="Arial"/>
      <family val="2"/>
    </font>
    <font>
      <strike/>
      <sz val="10"/>
      <color theme="1"/>
      <name val="Arial"/>
      <family val="2"/>
    </font>
    <font>
      <sz val="10"/>
      <color theme="6" tint="0.59999389629810485"/>
      <name val="Arial"/>
      <family val="2"/>
    </font>
    <font>
      <sz val="10"/>
      <color rgb="FF0D0D0D"/>
      <name val="Arial"/>
      <family val="2"/>
    </font>
    <font>
      <b/>
      <sz val="12"/>
      <color rgb="FF000000"/>
      <name val="Arial"/>
      <family val="2"/>
    </font>
    <font>
      <u/>
      <vertAlign val="superscript"/>
      <sz val="10"/>
      <color theme="10"/>
      <name val="Arial"/>
      <family val="2"/>
    </font>
  </fonts>
  <fills count="4">
    <fill>
      <patternFill patternType="none"/>
    </fill>
    <fill>
      <patternFill patternType="gray125"/>
    </fill>
    <fill>
      <patternFill patternType="solid">
        <fgColor indexed="13"/>
        <bgColor indexed="64"/>
      </patternFill>
    </fill>
    <fill>
      <patternFill patternType="solid">
        <fgColor rgb="FFFFFF00"/>
        <bgColor indexed="64"/>
      </patternFill>
    </fill>
  </fills>
  <borders count="36">
    <border>
      <left/>
      <right/>
      <top/>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right/>
      <top style="medium">
        <color indexed="64"/>
      </top>
      <bottom/>
      <diagonal/>
    </border>
    <border>
      <left style="medium">
        <color indexed="64"/>
      </left>
      <right style="thin">
        <color indexed="64"/>
      </right>
      <top style="medium">
        <color indexed="64"/>
      </top>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
      <left style="medium">
        <color indexed="64"/>
      </left>
      <right style="thin">
        <color indexed="64"/>
      </right>
      <top style="thin">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s>
  <cellStyleXfs count="12">
    <xf numFmtId="0" fontId="0" fillId="0" borderId="0"/>
    <xf numFmtId="9" fontId="1" fillId="0" borderId="0" applyFont="0" applyFill="0" applyBorder="0" applyAlignment="0" applyProtection="0"/>
    <xf numFmtId="0" fontId="4" fillId="0" borderId="0"/>
    <xf numFmtId="43" fontId="12" fillId="0" borderId="0" applyFont="0" applyFill="0" applyBorder="0" applyAlignment="0" applyProtection="0"/>
    <xf numFmtId="43" fontId="12"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0" fontId="1" fillId="0" borderId="0"/>
    <xf numFmtId="0" fontId="18" fillId="0" borderId="0"/>
    <xf numFmtId="0" fontId="19" fillId="0" borderId="0"/>
    <xf numFmtId="0" fontId="20" fillId="0" borderId="0"/>
    <xf numFmtId="0" fontId="27" fillId="0" borderId="0" applyNumberFormat="0" applyFill="0" applyBorder="0" applyAlignment="0" applyProtection="0"/>
  </cellStyleXfs>
  <cellXfs count="625">
    <xf numFmtId="0" fontId="0" fillId="0" borderId="0" xfId="0"/>
    <xf numFmtId="0" fontId="2" fillId="0" borderId="0" xfId="0" applyFont="1"/>
    <xf numFmtId="0" fontId="4" fillId="0" borderId="0" xfId="2"/>
    <xf numFmtId="0" fontId="5" fillId="0" borderId="7" xfId="2" applyFont="1" applyBorder="1" applyAlignment="1">
      <alignment horizontal="center"/>
    </xf>
    <xf numFmtId="0" fontId="5" fillId="0" borderId="0" xfId="2" applyFont="1" applyBorder="1" applyAlignment="1">
      <alignment horizontal="center"/>
    </xf>
    <xf numFmtId="0" fontId="0" fillId="0" borderId="0" xfId="0" applyBorder="1"/>
    <xf numFmtId="166" fontId="8" fillId="0" borderId="0" xfId="0" applyNumberFormat="1" applyFont="1" applyBorder="1" applyAlignment="1">
      <alignment horizontal="center" vertical="center" wrapText="1"/>
    </xf>
    <xf numFmtId="0" fontId="9" fillId="0" borderId="12" xfId="0" applyFont="1" applyBorder="1" applyAlignment="1">
      <alignment horizontal="center" vertical="center"/>
    </xf>
    <xf numFmtId="0" fontId="0" fillId="0" borderId="18" xfId="0" applyBorder="1"/>
    <xf numFmtId="0" fontId="11" fillId="0" borderId="0" xfId="0" applyFont="1"/>
    <xf numFmtId="164" fontId="14" fillId="0" borderId="0" xfId="0" applyNumberFormat="1" applyFont="1" applyBorder="1" applyAlignment="1">
      <alignment horizontal="center" vertical="center"/>
    </xf>
    <xf numFmtId="0" fontId="13" fillId="0" borderId="0" xfId="0" applyFont="1"/>
    <xf numFmtId="166" fontId="0" fillId="0" borderId="0" xfId="0" applyNumberFormat="1" applyBorder="1" applyAlignment="1">
      <alignment horizontal="center" vertical="center"/>
    </xf>
    <xf numFmtId="0" fontId="9" fillId="0" borderId="0" xfId="0" applyFont="1" applyBorder="1" applyAlignment="1">
      <alignment horizontal="center" vertical="center"/>
    </xf>
    <xf numFmtId="0" fontId="0" fillId="0" borderId="23" xfId="0" applyBorder="1"/>
    <xf numFmtId="0" fontId="0" fillId="0" borderId="5" xfId="0" applyBorder="1"/>
    <xf numFmtId="0" fontId="0" fillId="0" borderId="5" xfId="0" applyBorder="1" applyAlignment="1">
      <alignment horizontal="center" vertical="center"/>
    </xf>
    <xf numFmtId="0" fontId="3" fillId="0" borderId="16" xfId="0" applyFont="1" applyBorder="1" applyAlignment="1">
      <alignment horizontal="center"/>
    </xf>
    <xf numFmtId="0" fontId="15" fillId="0" borderId="16" xfId="0" applyFont="1" applyBorder="1" applyAlignment="1">
      <alignment horizontal="center"/>
    </xf>
    <xf numFmtId="0" fontId="15" fillId="0" borderId="0" xfId="0" applyFont="1" applyBorder="1" applyAlignment="1">
      <alignment horizontal="center"/>
    </xf>
    <xf numFmtId="0" fontId="15" fillId="0" borderId="0" xfId="0" applyFont="1" applyFill="1" applyBorder="1" applyAlignment="1">
      <alignment horizontal="center"/>
    </xf>
    <xf numFmtId="0" fontId="0" fillId="0" borderId="16" xfId="0" applyBorder="1" applyAlignment="1">
      <alignment horizontal="center"/>
    </xf>
    <xf numFmtId="0" fontId="0" fillId="0" borderId="0" xfId="0" applyBorder="1" applyAlignment="1">
      <alignment horizontal="center"/>
    </xf>
    <xf numFmtId="165" fontId="0" fillId="0" borderId="0" xfId="0" applyNumberFormat="1" applyBorder="1" applyAlignment="1">
      <alignment horizontal="center" vertical="center"/>
    </xf>
    <xf numFmtId="0" fontId="7" fillId="0" borderId="23" xfId="0" applyFont="1" applyBorder="1" applyAlignment="1">
      <alignment horizontal="center" vertical="center" wrapText="1"/>
    </xf>
    <xf numFmtId="0" fontId="3" fillId="0" borderId="16" xfId="0" applyFont="1" applyBorder="1" applyAlignment="1">
      <alignment horizontal="center" wrapText="1"/>
    </xf>
    <xf numFmtId="0" fontId="8" fillId="0" borderId="0" xfId="0" applyFont="1" applyBorder="1" applyAlignment="1">
      <alignment horizontal="center" vertical="center"/>
    </xf>
    <xf numFmtId="0" fontId="3" fillId="0" borderId="0" xfId="0" applyFont="1" applyBorder="1" applyAlignment="1">
      <alignment horizontal="center"/>
    </xf>
    <xf numFmtId="0" fontId="0" fillId="0" borderId="0" xfId="0" applyFill="1"/>
    <xf numFmtId="0" fontId="0" fillId="0" borderId="0" xfId="0" applyFill="1" applyBorder="1" applyAlignment="1">
      <alignment horizontal="center"/>
    </xf>
    <xf numFmtId="0" fontId="0" fillId="0" borderId="5" xfId="0" applyFill="1" applyBorder="1"/>
    <xf numFmtId="0" fontId="0" fillId="0" borderId="16" xfId="0" applyBorder="1" applyAlignment="1">
      <alignment horizontal="center" vertical="center" wrapText="1"/>
    </xf>
    <xf numFmtId="0" fontId="0" fillId="0" borderId="24" xfId="0" applyBorder="1" applyAlignment="1">
      <alignment horizontal="center" vertical="center"/>
    </xf>
    <xf numFmtId="0" fontId="0" fillId="0" borderId="16" xfId="0" applyBorder="1" applyAlignment="1">
      <alignment horizontal="center" wrapText="1"/>
    </xf>
    <xf numFmtId="0" fontId="4" fillId="0" borderId="0" xfId="2" applyAlignment="1">
      <alignment horizontal="right"/>
    </xf>
    <xf numFmtId="0" fontId="17" fillId="0" borderId="0" xfId="2" applyFont="1" applyAlignment="1">
      <alignment horizontal="right"/>
    </xf>
    <xf numFmtId="0" fontId="4" fillId="0" borderId="0" xfId="2" applyFill="1"/>
    <xf numFmtId="0" fontId="0" fillId="0" borderId="0" xfId="0"/>
    <xf numFmtId="164" fontId="13" fillId="0" borderId="0" xfId="0" applyNumberFormat="1" applyFont="1" applyBorder="1" applyAlignment="1">
      <alignment horizontal="center" vertical="center"/>
    </xf>
    <xf numFmtId="0" fontId="13" fillId="0" borderId="0" xfId="0" applyFont="1" applyBorder="1" applyAlignment="1">
      <alignment horizontal="center" vertical="center"/>
    </xf>
    <xf numFmtId="0" fontId="14" fillId="0" borderId="27" xfId="0" applyFont="1" applyBorder="1" applyAlignment="1">
      <alignment horizontal="center" vertical="center" wrapText="1"/>
    </xf>
    <xf numFmtId="164" fontId="13" fillId="0" borderId="5" xfId="0" applyNumberFormat="1" applyFont="1" applyBorder="1" applyAlignment="1">
      <alignment horizontal="center" vertical="center"/>
    </xf>
    <xf numFmtId="0" fontId="0" fillId="0" borderId="0" xfId="0"/>
    <xf numFmtId="0" fontId="4" fillId="0" borderId="0" xfId="2" applyAlignment="1">
      <alignment horizontal="left"/>
    </xf>
    <xf numFmtId="0" fontId="4" fillId="0" borderId="0" xfId="2" applyFill="1" applyAlignment="1">
      <alignment horizontal="left"/>
    </xf>
    <xf numFmtId="0" fontId="0" fillId="0" borderId="0" xfId="0"/>
    <xf numFmtId="0" fontId="23" fillId="0" borderId="0" xfId="0" applyFont="1" applyAlignment="1">
      <alignment vertical="center"/>
    </xf>
    <xf numFmtId="0" fontId="0" fillId="0" borderId="0" xfId="0" applyAlignment="1">
      <alignment vertical="top"/>
    </xf>
    <xf numFmtId="165" fontId="16" fillId="0" borderId="0" xfId="0" applyNumberFormat="1" applyFont="1" applyFill="1" applyBorder="1" applyAlignment="1">
      <alignment horizontal="left" vertical="top"/>
    </xf>
    <xf numFmtId="0" fontId="23" fillId="0" borderId="0" xfId="0" applyFont="1" applyAlignment="1">
      <alignment vertical="top"/>
    </xf>
    <xf numFmtId="0" fontId="0" fillId="0" borderId="0" xfId="0"/>
    <xf numFmtId="0" fontId="0" fillId="0" borderId="0" xfId="0"/>
    <xf numFmtId="0" fontId="28" fillId="0" borderId="1" xfId="0" applyFont="1" applyFill="1" applyBorder="1" applyAlignment="1">
      <alignment horizontal="center" vertical="center"/>
    </xf>
    <xf numFmtId="0" fontId="28" fillId="0" borderId="0" xfId="0" applyFont="1" applyFill="1" applyBorder="1" applyAlignment="1">
      <alignment horizontal="center" vertical="center" wrapText="1"/>
    </xf>
    <xf numFmtId="2" fontId="28" fillId="0" borderId="0" xfId="0" applyNumberFormat="1" applyFont="1" applyFill="1" applyBorder="1" applyAlignment="1">
      <alignment horizontal="center" vertical="center" wrapText="1"/>
    </xf>
    <xf numFmtId="0" fontId="29" fillId="0" borderId="0" xfId="0" applyFont="1" applyFill="1"/>
    <xf numFmtId="0" fontId="28" fillId="0" borderId="1" xfId="0" applyFont="1" applyBorder="1" applyAlignment="1">
      <alignment horizontal="center" vertical="center"/>
    </xf>
    <xf numFmtId="2" fontId="28" fillId="0" borderId="0" xfId="0" applyNumberFormat="1" applyFont="1" applyAlignment="1">
      <alignment horizontal="center" vertical="center"/>
    </xf>
    <xf numFmtId="0" fontId="29" fillId="0" borderId="0" xfId="0" applyFont="1"/>
    <xf numFmtId="2" fontId="29" fillId="0" borderId="0" xfId="0" applyNumberFormat="1" applyFont="1"/>
    <xf numFmtId="2" fontId="28" fillId="0" borderId="0" xfId="0" applyNumberFormat="1" applyFont="1" applyAlignment="1">
      <alignment horizontal="center"/>
    </xf>
    <xf numFmtId="0" fontId="5" fillId="0" borderId="0" xfId="0" applyFont="1" applyFill="1"/>
    <xf numFmtId="0" fontId="4" fillId="0" borderId="0" xfId="0" applyFont="1" applyFill="1"/>
    <xf numFmtId="0" fontId="30" fillId="0" borderId="3" xfId="0" applyFont="1" applyFill="1" applyBorder="1" applyAlignment="1">
      <alignment horizontal="center" vertical="center"/>
    </xf>
    <xf numFmtId="2" fontId="30" fillId="0" borderId="2" xfId="0" applyNumberFormat="1" applyFont="1" applyFill="1" applyBorder="1" applyAlignment="1">
      <alignment horizontal="center" vertical="center"/>
    </xf>
    <xf numFmtId="0" fontId="31" fillId="0" borderId="0" xfId="0" applyFont="1" applyFill="1"/>
    <xf numFmtId="0" fontId="32" fillId="0" borderId="0" xfId="0" applyFont="1" applyFill="1"/>
    <xf numFmtId="2" fontId="29" fillId="0" borderId="0" xfId="0" applyNumberFormat="1" applyFont="1" applyFill="1"/>
    <xf numFmtId="0" fontId="29" fillId="0" borderId="0" xfId="0" applyFont="1" applyFill="1" applyAlignment="1">
      <alignment horizontal="center" vertical="center" wrapText="1"/>
    </xf>
    <xf numFmtId="0" fontId="29" fillId="0" borderId="0" xfId="0" applyFont="1" applyFill="1" applyAlignment="1">
      <alignment horizontal="center" wrapText="1"/>
    </xf>
    <xf numFmtId="2" fontId="29" fillId="0" borderId="0" xfId="0" applyNumberFormat="1" applyFont="1" applyFill="1" applyAlignment="1">
      <alignment horizontal="center" wrapText="1"/>
    </xf>
    <xf numFmtId="0" fontId="29" fillId="0" borderId="0" xfId="0" applyFont="1" applyFill="1" applyAlignment="1">
      <alignment horizontal="center"/>
    </xf>
    <xf numFmtId="0" fontId="5" fillId="0" borderId="0" xfId="2" applyFont="1" applyFill="1"/>
    <xf numFmtId="2" fontId="5" fillId="0" borderId="0" xfId="2" applyNumberFormat="1" applyFont="1" applyFill="1"/>
    <xf numFmtId="2" fontId="4" fillId="0" borderId="0" xfId="2" applyNumberFormat="1" applyFill="1"/>
    <xf numFmtId="2" fontId="4" fillId="0" borderId="0" xfId="2" applyNumberFormat="1" applyAlignment="1">
      <alignment horizontal="right"/>
    </xf>
    <xf numFmtId="2" fontId="4" fillId="0" borderId="0" xfId="2" applyNumberFormat="1"/>
    <xf numFmtId="0" fontId="4" fillId="0" borderId="0" xfId="2" applyFill="1" applyAlignment="1">
      <alignment horizontal="center"/>
    </xf>
    <xf numFmtId="2" fontId="4" fillId="0" borderId="0" xfId="2" applyNumberFormat="1" applyFill="1" applyAlignment="1">
      <alignment horizontal="center"/>
    </xf>
    <xf numFmtId="2" fontId="17" fillId="0" borderId="0" xfId="2" applyNumberFormat="1" applyFont="1" applyAlignment="1">
      <alignment horizontal="right"/>
    </xf>
    <xf numFmtId="2" fontId="4" fillId="0" borderId="0" xfId="2" applyNumberFormat="1" applyFont="1"/>
    <xf numFmtId="0" fontId="4" fillId="0" borderId="0" xfId="2" applyFont="1"/>
    <xf numFmtId="0" fontId="4" fillId="0" borderId="0" xfId="2" applyFont="1" applyAlignment="1">
      <alignment horizontal="left"/>
    </xf>
    <xf numFmtId="0" fontId="4" fillId="0" borderId="0" xfId="2" applyFont="1" applyFill="1"/>
    <xf numFmtId="0" fontId="4" fillId="0" borderId="0" xfId="2" applyFont="1" applyFill="1" applyAlignment="1">
      <alignment horizontal="left"/>
    </xf>
    <xf numFmtId="0" fontId="4" fillId="0" borderId="0" xfId="2" applyFont="1" applyFill="1" applyAlignment="1">
      <alignment horizontal="center"/>
    </xf>
    <xf numFmtId="2" fontId="4" fillId="0" borderId="0" xfId="2" applyNumberFormat="1" applyFont="1" applyFill="1"/>
    <xf numFmtId="0" fontId="4" fillId="0" borderId="0" xfId="2" applyFont="1" applyAlignment="1">
      <alignment horizontal="right"/>
    </xf>
    <xf numFmtId="2" fontId="4" fillId="0" borderId="0" xfId="2" applyNumberFormat="1" applyFont="1" applyAlignment="1">
      <alignment horizontal="right"/>
    </xf>
    <xf numFmtId="0" fontId="5" fillId="0" borderId="0" xfId="2" applyFont="1" applyFill="1" applyAlignment="1">
      <alignment horizontal="left"/>
    </xf>
    <xf numFmtId="2" fontId="4" fillId="0" borderId="0" xfId="2" applyNumberFormat="1" applyAlignment="1">
      <alignment horizontal="center"/>
    </xf>
    <xf numFmtId="2" fontId="32" fillId="0" borderId="0" xfId="0" applyNumberFormat="1" applyFont="1"/>
    <xf numFmtId="2" fontId="5" fillId="0" borderId="0" xfId="0" applyNumberFormat="1" applyFont="1"/>
    <xf numFmtId="0" fontId="32" fillId="0" borderId="0" xfId="0" applyFont="1"/>
    <xf numFmtId="9" fontId="29" fillId="0" borderId="0" xfId="1" applyFont="1" applyFill="1"/>
    <xf numFmtId="0" fontId="34" fillId="0" borderId="0" xfId="0" applyFont="1" applyAlignment="1">
      <alignment vertical="top"/>
    </xf>
    <xf numFmtId="0" fontId="29" fillId="0" borderId="0" xfId="0" applyFont="1" applyAlignment="1">
      <alignment horizontal="center"/>
    </xf>
    <xf numFmtId="0" fontId="29" fillId="0" borderId="0" xfId="0" applyFont="1" applyBorder="1"/>
    <xf numFmtId="2" fontId="29" fillId="0" borderId="0" xfId="1" applyNumberFormat="1" applyFont="1" applyBorder="1"/>
    <xf numFmtId="0" fontId="29" fillId="0" borderId="5" xfId="0" applyFont="1" applyFill="1" applyBorder="1"/>
    <xf numFmtId="2" fontId="29" fillId="0" borderId="5" xfId="0" applyNumberFormat="1" applyFont="1" applyBorder="1"/>
    <xf numFmtId="0" fontId="29" fillId="0" borderId="5" xfId="0" applyFont="1" applyBorder="1"/>
    <xf numFmtId="9" fontId="29" fillId="0" borderId="0" xfId="1" applyFont="1" applyBorder="1"/>
    <xf numFmtId="2" fontId="29" fillId="0" borderId="0" xfId="0" applyNumberFormat="1" applyFont="1" applyBorder="1"/>
    <xf numFmtId="2" fontId="29" fillId="0" borderId="0" xfId="0" applyNumberFormat="1" applyFont="1" applyFill="1" applyBorder="1"/>
    <xf numFmtId="0" fontId="29" fillId="0" borderId="7" xfId="0" applyFont="1" applyFill="1" applyBorder="1"/>
    <xf numFmtId="0" fontId="29" fillId="0" borderId="0" xfId="0" applyFont="1" applyFill="1" applyBorder="1"/>
    <xf numFmtId="9" fontId="29" fillId="0" borderId="0" xfId="1" applyFont="1" applyFill="1" applyBorder="1"/>
    <xf numFmtId="0" fontId="5" fillId="0" borderId="0" xfId="0" applyFont="1" applyBorder="1" applyAlignment="1">
      <alignment horizontal="left" wrapText="1"/>
    </xf>
    <xf numFmtId="0" fontId="5" fillId="0" borderId="1" xfId="0" applyFont="1" applyBorder="1" applyAlignment="1">
      <alignment horizontal="left" wrapText="1"/>
    </xf>
    <xf numFmtId="2" fontId="29" fillId="0" borderId="0" xfId="1" applyNumberFormat="1" applyFont="1" applyFill="1" applyBorder="1"/>
    <xf numFmtId="2" fontId="35" fillId="0" borderId="0" xfId="0" applyNumberFormat="1" applyFont="1" applyFill="1" applyBorder="1" applyAlignment="1">
      <alignment horizontal="center" vertical="center"/>
    </xf>
    <xf numFmtId="2" fontId="29" fillId="0" borderId="1" xfId="0" applyNumberFormat="1" applyFont="1" applyFill="1" applyBorder="1"/>
    <xf numFmtId="2" fontId="29" fillId="0" borderId="5" xfId="1" applyNumberFormat="1" applyFont="1" applyFill="1" applyBorder="1"/>
    <xf numFmtId="2" fontId="29" fillId="0" borderId="5" xfId="0" applyNumberFormat="1" applyFont="1" applyFill="1" applyBorder="1"/>
    <xf numFmtId="2" fontId="29" fillId="0" borderId="4" xfId="0" applyNumberFormat="1" applyFont="1" applyFill="1" applyBorder="1"/>
    <xf numFmtId="0" fontId="29" fillId="0" borderId="0" xfId="0" applyFont="1" applyFill="1" applyBorder="1" applyAlignment="1">
      <alignment horizontal="right"/>
    </xf>
    <xf numFmtId="0" fontId="29" fillId="0" borderId="5" xfId="0" applyFont="1" applyFill="1" applyBorder="1" applyAlignment="1">
      <alignment horizontal="right"/>
    </xf>
    <xf numFmtId="167" fontId="29" fillId="0" borderId="0" xfId="0" applyNumberFormat="1" applyFont="1"/>
    <xf numFmtId="0" fontId="5" fillId="0" borderId="7" xfId="0" applyFont="1" applyBorder="1" applyAlignment="1">
      <alignment horizontal="left" vertical="center" wrapText="1"/>
    </xf>
    <xf numFmtId="0" fontId="5" fillId="0" borderId="0" xfId="0" applyFont="1" applyBorder="1" applyAlignment="1">
      <alignment horizontal="left" vertical="center" wrapText="1"/>
    </xf>
    <xf numFmtId="9" fontId="29" fillId="0" borderId="5" xfId="1" applyFont="1" applyFill="1" applyBorder="1"/>
    <xf numFmtId="9" fontId="5" fillId="0" borderId="0" xfId="1" applyFont="1" applyFill="1" applyBorder="1"/>
    <xf numFmtId="0" fontId="29" fillId="0" borderId="1" xfId="0" applyFont="1" applyFill="1" applyBorder="1"/>
    <xf numFmtId="0" fontId="29" fillId="0" borderId="1" xfId="0" applyFont="1" applyBorder="1"/>
    <xf numFmtId="0" fontId="29" fillId="0" borderId="4" xfId="0" applyFont="1" applyFill="1" applyBorder="1"/>
    <xf numFmtId="0" fontId="5" fillId="0" borderId="9" xfId="0" applyFont="1" applyBorder="1" applyAlignment="1">
      <alignment horizontal="left" vertical="center" wrapText="1"/>
    </xf>
    <xf numFmtId="0" fontId="5" fillId="0" borderId="8" xfId="0" applyFont="1" applyBorder="1" applyAlignment="1">
      <alignment horizontal="left" vertical="center" wrapText="1"/>
    </xf>
    <xf numFmtId="0" fontId="5" fillId="0" borderId="10" xfId="0" applyFont="1" applyBorder="1" applyAlignment="1">
      <alignment horizontal="left" vertical="center"/>
    </xf>
    <xf numFmtId="0" fontId="37" fillId="0" borderId="0" xfId="0" applyFont="1" applyAlignment="1">
      <alignment vertical="center"/>
    </xf>
    <xf numFmtId="0" fontId="5" fillId="0" borderId="7" xfId="2" applyFont="1" applyFill="1" applyBorder="1" applyAlignment="1">
      <alignment horizontal="center"/>
    </xf>
    <xf numFmtId="0" fontId="5" fillId="0" borderId="9" xfId="2" applyFont="1" applyFill="1" applyBorder="1" applyAlignment="1"/>
    <xf numFmtId="0" fontId="5" fillId="0" borderId="0" xfId="2" applyFont="1" applyFill="1" applyBorder="1" applyAlignment="1">
      <alignment horizontal="center"/>
    </xf>
    <xf numFmtId="0" fontId="4" fillId="0" borderId="0" xfId="2" applyFont="1" applyAlignment="1">
      <alignment horizontal="center"/>
    </xf>
    <xf numFmtId="2" fontId="4" fillId="0" borderId="0" xfId="2" applyNumberFormat="1" applyFont="1" applyBorder="1"/>
    <xf numFmtId="2" fontId="4" fillId="0" borderId="0" xfId="2" applyNumberFormat="1" applyFont="1" applyFill="1" applyBorder="1"/>
    <xf numFmtId="2" fontId="4" fillId="0" borderId="5" xfId="2" applyNumberFormat="1" applyFont="1" applyBorder="1"/>
    <xf numFmtId="0" fontId="4" fillId="0" borderId="5" xfId="2" applyFont="1" applyBorder="1"/>
    <xf numFmtId="2" fontId="4" fillId="0" borderId="5" xfId="2" applyNumberFormat="1" applyFont="1" applyFill="1" applyBorder="1"/>
    <xf numFmtId="0" fontId="4" fillId="0" borderId="0" xfId="2" applyFont="1" applyBorder="1"/>
    <xf numFmtId="0" fontId="4" fillId="0" borderId="0" xfId="2" applyFont="1" applyBorder="1" applyAlignment="1">
      <alignment horizontal="left" vertical="top"/>
    </xf>
    <xf numFmtId="0" fontId="29" fillId="0" borderId="0" xfId="0" applyFont="1" applyAlignment="1">
      <alignment vertical="top"/>
    </xf>
    <xf numFmtId="0" fontId="29" fillId="0" borderId="0" xfId="0" applyFont="1" applyFill="1" applyAlignment="1">
      <alignment vertical="top"/>
    </xf>
    <xf numFmtId="0" fontId="5" fillId="0" borderId="0" xfId="10" applyFont="1" applyFill="1"/>
    <xf numFmtId="0" fontId="5" fillId="0" borderId="0" xfId="10" applyFont="1"/>
    <xf numFmtId="0" fontId="4" fillId="0" borderId="0" xfId="10" applyFont="1"/>
    <xf numFmtId="0" fontId="4" fillId="0" borderId="0" xfId="10" applyFont="1" applyFill="1"/>
    <xf numFmtId="0" fontId="4" fillId="0" borderId="0" xfId="10" applyFont="1" applyAlignment="1">
      <alignment wrapText="1"/>
    </xf>
    <xf numFmtId="0" fontId="4" fillId="0" borderId="0" xfId="10" applyFont="1" applyProtection="1"/>
    <xf numFmtId="2" fontId="4" fillId="0" borderId="0" xfId="10" applyNumberFormat="1" applyFont="1"/>
    <xf numFmtId="0" fontId="4" fillId="0" borderId="0" xfId="10" quotePrefix="1" applyFont="1" applyAlignment="1">
      <alignment horizontal="left"/>
    </xf>
    <xf numFmtId="0" fontId="4" fillId="0" borderId="0" xfId="10" applyFont="1" applyAlignment="1">
      <alignment horizontal="left"/>
    </xf>
    <xf numFmtId="0" fontId="4" fillId="0" borderId="0" xfId="10" quotePrefix="1" applyFont="1" applyAlignment="1">
      <alignment horizontal="left" wrapText="1"/>
    </xf>
    <xf numFmtId="0" fontId="4" fillId="0" borderId="0" xfId="10" applyFont="1" applyAlignment="1">
      <alignment horizontal="left" wrapText="1"/>
    </xf>
    <xf numFmtId="0" fontId="4" fillId="0" borderId="5" xfId="10" applyFont="1" applyBorder="1"/>
    <xf numFmtId="2" fontId="4" fillId="0" borderId="5" xfId="10" applyNumberFormat="1" applyFont="1" applyBorder="1"/>
    <xf numFmtId="0" fontId="4" fillId="0" borderId="0" xfId="10" applyFont="1" applyFill="1" applyAlignment="1">
      <alignment horizontal="left"/>
    </xf>
    <xf numFmtId="0" fontId="29" fillId="0" borderId="5" xfId="0" applyFont="1" applyFill="1" applyBorder="1" applyAlignment="1">
      <alignment horizontal="center" wrapText="1"/>
    </xf>
    <xf numFmtId="0" fontId="29" fillId="0" borderId="5" xfId="0" applyFont="1" applyFill="1" applyBorder="1" applyAlignment="1">
      <alignment horizontal="center"/>
    </xf>
    <xf numFmtId="0" fontId="28" fillId="0" borderId="0" xfId="0" applyNumberFormat="1" applyFont="1" applyFill="1" applyBorder="1" applyAlignment="1">
      <alignment vertical="center" wrapText="1"/>
    </xf>
    <xf numFmtId="165" fontId="28" fillId="0" borderId="0" xfId="0" applyNumberFormat="1" applyFont="1" applyFill="1" applyBorder="1" applyAlignment="1">
      <alignment horizontal="center" vertical="center"/>
    </xf>
    <xf numFmtId="2" fontId="28" fillId="0" borderId="0" xfId="0" applyNumberFormat="1" applyFont="1" applyFill="1" applyBorder="1" applyAlignment="1">
      <alignment horizontal="center" vertical="center"/>
    </xf>
    <xf numFmtId="165" fontId="28" fillId="0" borderId="5" xfId="0" applyNumberFormat="1" applyFont="1" applyFill="1" applyBorder="1" applyAlignment="1">
      <alignment horizontal="center" vertical="center"/>
    </xf>
    <xf numFmtId="2" fontId="28" fillId="0" borderId="5" xfId="0" applyNumberFormat="1" applyFont="1" applyFill="1" applyBorder="1" applyAlignment="1">
      <alignment horizontal="center" vertical="center"/>
    </xf>
    <xf numFmtId="0" fontId="32" fillId="0" borderId="12" xfId="0" applyFont="1" applyFill="1" applyBorder="1" applyAlignment="1">
      <alignment horizontal="left" vertical="center"/>
    </xf>
    <xf numFmtId="0" fontId="29" fillId="0" borderId="0" xfId="0" applyNumberFormat="1" applyFont="1" applyFill="1" applyBorder="1" applyAlignment="1">
      <alignment vertical="center" wrapText="1"/>
    </xf>
    <xf numFmtId="0" fontId="37" fillId="0" borderId="0" xfId="0" applyFont="1"/>
    <xf numFmtId="165" fontId="28" fillId="0" borderId="0" xfId="0" applyNumberFormat="1" applyFont="1" applyFill="1" applyBorder="1" applyAlignment="1">
      <alignment horizontal="center" vertical="center" wrapText="1"/>
    </xf>
    <xf numFmtId="2" fontId="28" fillId="0" borderId="0" xfId="0" applyNumberFormat="1" applyFont="1" applyFill="1" applyBorder="1" applyAlignment="1">
      <alignment horizontal="center" wrapText="1"/>
    </xf>
    <xf numFmtId="165" fontId="28" fillId="0" borderId="0" xfId="0" applyNumberFormat="1" applyFont="1" applyFill="1" applyBorder="1" applyAlignment="1">
      <alignment horizontal="center" wrapText="1"/>
    </xf>
    <xf numFmtId="166" fontId="28" fillId="0" borderId="0" xfId="0" applyNumberFormat="1" applyFont="1" applyFill="1" applyBorder="1" applyAlignment="1">
      <alignment horizontal="center" wrapText="1"/>
    </xf>
    <xf numFmtId="0" fontId="29" fillId="0" borderId="0" xfId="0" applyFont="1" applyAlignment="1"/>
    <xf numFmtId="2" fontId="28" fillId="0" borderId="0" xfId="0" applyNumberFormat="1" applyFont="1" applyFill="1" applyBorder="1" applyAlignment="1">
      <alignment vertical="center" wrapText="1"/>
    </xf>
    <xf numFmtId="168" fontId="28" fillId="0" borderId="0" xfId="0" applyNumberFormat="1" applyFont="1" applyFill="1" applyBorder="1" applyAlignment="1">
      <alignment vertical="center" wrapText="1"/>
    </xf>
    <xf numFmtId="168" fontId="28" fillId="0" borderId="0" xfId="0" applyNumberFormat="1" applyFont="1" applyFill="1" applyBorder="1" applyAlignment="1">
      <alignment horizontal="center" wrapText="1"/>
    </xf>
    <xf numFmtId="168" fontId="29" fillId="0" borderId="0" xfId="0" applyNumberFormat="1" applyFont="1" applyFill="1"/>
    <xf numFmtId="168" fontId="29" fillId="0" borderId="5" xfId="0" applyNumberFormat="1" applyFont="1" applyFill="1" applyBorder="1"/>
    <xf numFmtId="0" fontId="28" fillId="0" borderId="12" xfId="0" applyFont="1" applyFill="1" applyBorder="1" applyAlignment="1">
      <alignment horizontal="center" vertical="center"/>
    </xf>
    <xf numFmtId="0" fontId="28" fillId="0" borderId="24" xfId="0" applyFont="1" applyFill="1" applyBorder="1" applyAlignment="1">
      <alignment horizontal="center" vertical="center"/>
    </xf>
    <xf numFmtId="166" fontId="35" fillId="0" borderId="7" xfId="0" applyNumberFormat="1" applyFont="1" applyFill="1" applyBorder="1" applyAlignment="1">
      <alignment vertical="center" wrapText="1"/>
    </xf>
    <xf numFmtId="0" fontId="28" fillId="0" borderId="0" xfId="0" applyFont="1" applyFill="1" applyBorder="1" applyAlignment="1">
      <alignment vertical="center" wrapText="1"/>
    </xf>
    <xf numFmtId="0" fontId="29" fillId="0" borderId="0" xfId="0" applyFont="1" applyFill="1" applyBorder="1" applyAlignment="1">
      <alignment vertical="center" wrapText="1"/>
    </xf>
    <xf numFmtId="0" fontId="28" fillId="0" borderId="12" xfId="0" applyFont="1" applyFill="1" applyBorder="1" applyAlignment="1">
      <alignment horizontal="center"/>
    </xf>
    <xf numFmtId="2" fontId="35" fillId="0" borderId="7" xfId="0" applyNumberFormat="1" applyFont="1" applyFill="1" applyBorder="1" applyAlignment="1">
      <alignment vertical="center" wrapText="1"/>
    </xf>
    <xf numFmtId="2" fontId="35" fillId="0" borderId="0" xfId="0" applyNumberFormat="1" applyFont="1" applyFill="1" applyBorder="1" applyAlignment="1">
      <alignment vertical="center" wrapText="1"/>
    </xf>
    <xf numFmtId="166" fontId="35" fillId="0" borderId="0" xfId="0" applyNumberFormat="1" applyFont="1" applyFill="1" applyBorder="1" applyAlignment="1">
      <alignment vertical="center" wrapText="1"/>
    </xf>
    <xf numFmtId="166" fontId="28" fillId="0" borderId="0" xfId="0" applyNumberFormat="1" applyFont="1" applyFill="1" applyBorder="1" applyAlignment="1">
      <alignment vertical="center" wrapText="1"/>
    </xf>
    <xf numFmtId="0" fontId="35" fillId="0" borderId="12" xfId="0" applyFont="1" applyFill="1" applyBorder="1" applyAlignment="1">
      <alignment horizontal="left" vertical="center"/>
    </xf>
    <xf numFmtId="166" fontId="35" fillId="0" borderId="0" xfId="0" applyNumberFormat="1" applyFont="1" applyFill="1" applyBorder="1" applyAlignment="1">
      <alignment horizontal="right" vertical="center" wrapText="1"/>
    </xf>
    <xf numFmtId="165" fontId="28" fillId="0" borderId="0" xfId="0" applyNumberFormat="1" applyFont="1" applyFill="1" applyBorder="1" applyAlignment="1">
      <alignment horizontal="right" vertical="center"/>
    </xf>
    <xf numFmtId="2" fontId="28" fillId="0" borderId="0" xfId="0" applyNumberFormat="1" applyFont="1" applyFill="1" applyBorder="1" applyAlignment="1">
      <alignment horizontal="right" vertical="center"/>
    </xf>
    <xf numFmtId="165" fontId="28" fillId="0" borderId="5" xfId="0" applyNumberFormat="1" applyFont="1" applyFill="1" applyBorder="1" applyAlignment="1">
      <alignment horizontal="right" vertical="center"/>
    </xf>
    <xf numFmtId="2" fontId="28" fillId="0" borderId="5" xfId="0" applyNumberFormat="1" applyFont="1" applyFill="1" applyBorder="1" applyAlignment="1">
      <alignment horizontal="right" vertical="center"/>
    </xf>
    <xf numFmtId="0" fontId="29" fillId="0" borderId="0" xfId="0" applyFont="1" applyFill="1" applyAlignment="1">
      <alignment horizontal="right"/>
    </xf>
    <xf numFmtId="2" fontId="4" fillId="0" borderId="0" xfId="2" applyNumberFormat="1" applyFont="1" applyFill="1" applyAlignment="1">
      <alignment horizontal="center"/>
    </xf>
    <xf numFmtId="2" fontId="29" fillId="0" borderId="0" xfId="0" applyNumberFormat="1" applyFont="1" applyFill="1" applyAlignment="1">
      <alignment horizontal="center"/>
    </xf>
    <xf numFmtId="2" fontId="29" fillId="0" borderId="0" xfId="0" applyNumberFormat="1" applyFont="1" applyFill="1" applyAlignment="1">
      <alignment horizontal="left"/>
    </xf>
    <xf numFmtId="0" fontId="29" fillId="0" borderId="0" xfId="0" applyFont="1" applyFill="1" applyAlignment="1">
      <alignment horizontal="center" vertical="center"/>
    </xf>
    <xf numFmtId="2" fontId="29" fillId="0" borderId="0" xfId="0" applyNumberFormat="1" applyFont="1" applyAlignment="1">
      <alignment horizontal="center"/>
    </xf>
    <xf numFmtId="0" fontId="4" fillId="0" borderId="0" xfId="2" applyAlignment="1">
      <alignment horizontal="right" vertical="center" wrapText="1"/>
    </xf>
    <xf numFmtId="2" fontId="4" fillId="0" borderId="0" xfId="2" applyNumberFormat="1" applyAlignment="1">
      <alignment horizontal="right" vertical="center" wrapText="1"/>
    </xf>
    <xf numFmtId="0" fontId="4" fillId="0" borderId="0" xfId="2" applyAlignment="1">
      <alignment vertical="center" wrapText="1"/>
    </xf>
    <xf numFmtId="2" fontId="22" fillId="0" borderId="0" xfId="2" applyNumberFormat="1" applyFont="1" applyFill="1"/>
    <xf numFmtId="0" fontId="4" fillId="0" borderId="0" xfId="2" applyFill="1" applyAlignment="1">
      <alignment horizontal="right"/>
    </xf>
    <xf numFmtId="2" fontId="4" fillId="0" borderId="0" xfId="2" applyNumberFormat="1" applyFill="1" applyAlignment="1">
      <alignment horizontal="right"/>
    </xf>
    <xf numFmtId="2" fontId="17" fillId="0" borderId="0" xfId="2" applyNumberFormat="1" applyFont="1" applyFill="1" applyAlignment="1">
      <alignment horizontal="right"/>
    </xf>
    <xf numFmtId="0" fontId="4" fillId="0" borderId="0" xfId="2" applyAlignment="1">
      <alignment horizontal="left" vertical="top" wrapText="1"/>
    </xf>
    <xf numFmtId="0" fontId="4" fillId="0" borderId="0" xfId="2" applyAlignment="1">
      <alignment vertical="top" wrapText="1"/>
    </xf>
    <xf numFmtId="0" fontId="29" fillId="0" borderId="0" xfId="0" applyFont="1" applyAlignment="1">
      <alignment wrapText="1"/>
    </xf>
    <xf numFmtId="0" fontId="29" fillId="0" borderId="0" xfId="0" applyFont="1" applyAlignment="1">
      <alignment horizontal="center" wrapText="1"/>
    </xf>
    <xf numFmtId="0" fontId="5" fillId="0" borderId="8" xfId="0" applyFont="1" applyBorder="1" applyAlignment="1">
      <alignment wrapText="1"/>
    </xf>
    <xf numFmtId="0" fontId="6" fillId="0" borderId="7" xfId="0" applyFont="1" applyFill="1" applyBorder="1" applyAlignment="1">
      <alignment horizontal="center" vertical="center"/>
    </xf>
    <xf numFmtId="0" fontId="6" fillId="0" borderId="0" xfId="0" applyFont="1" applyFill="1" applyBorder="1" applyAlignment="1">
      <alignment horizontal="center" vertical="center"/>
    </xf>
    <xf numFmtId="0" fontId="6" fillId="0" borderId="0" xfId="0" applyFont="1" applyFill="1" applyBorder="1" applyAlignment="1">
      <alignment horizontal="center" vertical="center" wrapText="1"/>
    </xf>
    <xf numFmtId="2" fontId="6" fillId="0" borderId="0"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4" fillId="0" borderId="6" xfId="0" applyFont="1" applyFill="1" applyBorder="1" applyAlignment="1">
      <alignment horizontal="center" vertical="center"/>
    </xf>
    <xf numFmtId="0" fontId="4" fillId="0" borderId="5" xfId="0" applyFont="1" applyFill="1" applyBorder="1" applyAlignment="1">
      <alignment horizontal="center" vertical="center"/>
    </xf>
    <xf numFmtId="0" fontId="4" fillId="0" borderId="5"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5" xfId="0" applyFont="1" applyFill="1" applyBorder="1" applyAlignment="1">
      <alignment horizontal="center" wrapText="1"/>
    </xf>
    <xf numFmtId="2" fontId="4" fillId="0" borderId="5" xfId="0" applyNumberFormat="1" applyFont="1" applyFill="1" applyBorder="1" applyAlignment="1">
      <alignment horizontal="center" wrapText="1"/>
    </xf>
    <xf numFmtId="0" fontId="4" fillId="0" borderId="4" xfId="0" applyFont="1" applyFill="1" applyBorder="1" applyAlignment="1">
      <alignment horizontal="center" wrapText="1"/>
    </xf>
    <xf numFmtId="0" fontId="6" fillId="0" borderId="0" xfId="0" applyFont="1" applyFill="1" applyBorder="1" applyAlignment="1">
      <alignment horizontal="center" wrapText="1"/>
    </xf>
    <xf numFmtId="0" fontId="6" fillId="0" borderId="1" xfId="0" applyFont="1" applyFill="1" applyBorder="1" applyAlignment="1">
      <alignment horizontal="center" wrapText="1"/>
    </xf>
    <xf numFmtId="0" fontId="5" fillId="0" borderId="9" xfId="0" applyFont="1" applyBorder="1" applyAlignment="1">
      <alignment vertical="center" wrapText="1"/>
    </xf>
    <xf numFmtId="0" fontId="5" fillId="0" borderId="8" xfId="0" applyFont="1" applyBorder="1" applyAlignment="1">
      <alignment vertical="center" wrapText="1"/>
    </xf>
    <xf numFmtId="0" fontId="5" fillId="0" borderId="7" xfId="0" applyFont="1" applyBorder="1" applyAlignment="1">
      <alignment horizontal="center" vertical="center" wrapText="1"/>
    </xf>
    <xf numFmtId="0" fontId="5" fillId="0" borderId="0" xfId="0" applyFont="1" applyBorder="1" applyAlignment="1">
      <alignment horizontal="center" vertical="center" wrapText="1"/>
    </xf>
    <xf numFmtId="0" fontId="5" fillId="0" borderId="0" xfId="0" applyFont="1" applyBorder="1" applyAlignment="1">
      <alignment vertical="center" wrapText="1"/>
    </xf>
    <xf numFmtId="0" fontId="6" fillId="0" borderId="7"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0" xfId="0" applyFont="1" applyFill="1" applyBorder="1" applyAlignment="1">
      <alignment horizontal="center" wrapText="1"/>
    </xf>
    <xf numFmtId="0" fontId="2" fillId="0" borderId="0" xfId="0" applyFont="1" applyAlignment="1"/>
    <xf numFmtId="0" fontId="4" fillId="0" borderId="0" xfId="2" applyFont="1" applyFill="1" applyBorder="1" applyAlignment="1">
      <alignment horizontal="center"/>
    </xf>
    <xf numFmtId="0" fontId="6" fillId="0" borderId="0" xfId="2" applyFont="1" applyAlignment="1">
      <alignment horizontal="center"/>
    </xf>
    <xf numFmtId="0" fontId="6" fillId="0" borderId="0" xfId="2" applyFont="1"/>
    <xf numFmtId="0" fontId="6" fillId="0" borderId="0" xfId="2" applyFont="1" applyBorder="1" applyAlignment="1">
      <alignment horizontal="center"/>
    </xf>
    <xf numFmtId="0" fontId="6" fillId="0" borderId="7" xfId="2" applyFont="1" applyFill="1" applyBorder="1" applyAlignment="1">
      <alignment horizontal="center"/>
    </xf>
    <xf numFmtId="0" fontId="6" fillId="0" borderId="0" xfId="2" applyFont="1" applyFill="1" applyBorder="1" applyAlignment="1">
      <alignment horizontal="center"/>
    </xf>
    <xf numFmtId="2" fontId="4" fillId="0" borderId="27" xfId="10" applyNumberFormat="1" applyFont="1" applyFill="1" applyBorder="1" applyAlignment="1">
      <alignment wrapText="1"/>
    </xf>
    <xf numFmtId="2" fontId="4" fillId="0" borderId="0" xfId="10" applyNumberFormat="1" applyFont="1" applyFill="1"/>
    <xf numFmtId="2" fontId="4" fillId="0" borderId="5" xfId="10" applyNumberFormat="1" applyFont="1" applyFill="1" applyBorder="1"/>
    <xf numFmtId="0" fontId="4" fillId="0" borderId="0" xfId="10" applyFont="1" applyAlignment="1">
      <alignment horizontal="center" wrapText="1"/>
    </xf>
    <xf numFmtId="0" fontId="4" fillId="0" borderId="0" xfId="0" applyFont="1" applyAlignment="1">
      <alignment vertical="center"/>
    </xf>
    <xf numFmtId="0" fontId="29" fillId="0" borderId="27" xfId="0" applyFont="1" applyFill="1" applyBorder="1" applyAlignment="1">
      <alignment horizontal="center"/>
    </xf>
    <xf numFmtId="0" fontId="29" fillId="0" borderId="27" xfId="0" applyFont="1" applyFill="1" applyBorder="1" applyAlignment="1">
      <alignment horizontal="left"/>
    </xf>
    <xf numFmtId="0" fontId="35" fillId="0" borderId="0" xfId="0" applyNumberFormat="1" applyFont="1" applyFill="1" applyBorder="1" applyAlignment="1">
      <alignment vertical="center" wrapText="1"/>
    </xf>
    <xf numFmtId="0" fontId="32" fillId="0" borderId="0" xfId="0" applyFont="1" applyFill="1" applyBorder="1" applyAlignment="1">
      <alignment horizontal="left" vertical="center"/>
    </xf>
    <xf numFmtId="0" fontId="35" fillId="0" borderId="0" xfId="0" applyFont="1" applyFill="1" applyBorder="1" applyAlignment="1">
      <alignment horizontal="left" vertical="center"/>
    </xf>
    <xf numFmtId="166" fontId="35" fillId="0" borderId="0" xfId="0" applyNumberFormat="1" applyFont="1" applyFill="1" applyBorder="1" applyAlignment="1">
      <alignment horizontal="left" vertical="center" wrapText="1"/>
    </xf>
    <xf numFmtId="2" fontId="35" fillId="0" borderId="0" xfId="0" applyNumberFormat="1" applyFont="1" applyFill="1" applyBorder="1" applyAlignment="1">
      <alignment horizontal="left" vertical="center" wrapText="1"/>
    </xf>
    <xf numFmtId="166" fontId="28" fillId="0" borderId="0" xfId="0" applyNumberFormat="1" applyFont="1" applyFill="1" applyBorder="1" applyAlignment="1">
      <alignment horizontal="right" vertical="center" wrapText="1"/>
    </xf>
    <xf numFmtId="0" fontId="29" fillId="0" borderId="0" xfId="0" applyFont="1" applyAlignment="1">
      <alignment horizontal="left"/>
    </xf>
    <xf numFmtId="0" fontId="28" fillId="0" borderId="12" xfId="0" applyFont="1" applyFill="1" applyBorder="1" applyAlignment="1"/>
    <xf numFmtId="2" fontId="29" fillId="0" borderId="0" xfId="1" applyNumberFormat="1" applyFont="1"/>
    <xf numFmtId="0" fontId="28" fillId="0" borderId="0" xfId="0" applyFont="1" applyBorder="1" applyAlignment="1">
      <alignment horizontal="center" vertical="center"/>
    </xf>
    <xf numFmtId="0" fontId="29" fillId="0" borderId="0" xfId="0" applyFont="1" applyBorder="1" applyAlignment="1"/>
    <xf numFmtId="0" fontId="37" fillId="0" borderId="0" xfId="0" applyFont="1" applyBorder="1" applyAlignment="1">
      <alignment vertical="center"/>
    </xf>
    <xf numFmtId="0" fontId="29" fillId="0" borderId="13" xfId="0" applyFont="1" applyBorder="1" applyAlignment="1">
      <alignment horizontal="left"/>
    </xf>
    <xf numFmtId="0" fontId="29" fillId="0" borderId="17" xfId="0" applyFont="1" applyBorder="1" applyAlignment="1">
      <alignment horizontal="left"/>
    </xf>
    <xf numFmtId="0" fontId="29" fillId="0" borderId="0" xfId="0" applyFont="1" applyFill="1" applyBorder="1" applyAlignment="1"/>
    <xf numFmtId="0" fontId="29" fillId="0" borderId="16" xfId="0" applyFont="1" applyFill="1" applyBorder="1" applyAlignment="1"/>
    <xf numFmtId="0" fontId="29" fillId="0" borderId="13" xfId="0" applyFont="1" applyBorder="1"/>
    <xf numFmtId="0" fontId="29" fillId="0" borderId="13" xfId="0" applyFont="1" applyFill="1" applyBorder="1"/>
    <xf numFmtId="0" fontId="29" fillId="0" borderId="17" xfId="0" applyFont="1" applyBorder="1"/>
    <xf numFmtId="0" fontId="35" fillId="0" borderId="5" xfId="0" applyFont="1" applyBorder="1" applyAlignment="1">
      <alignment horizontal="center" vertical="center"/>
    </xf>
    <xf numFmtId="0" fontId="35" fillId="0" borderId="5" xfId="0" applyFont="1" applyFill="1" applyBorder="1" applyAlignment="1">
      <alignment horizontal="center" vertical="center"/>
    </xf>
    <xf numFmtId="0" fontId="35" fillId="0" borderId="23" xfId="0" applyFont="1" applyBorder="1" applyAlignment="1">
      <alignment horizontal="center" vertical="center"/>
    </xf>
    <xf numFmtId="0" fontId="35" fillId="0" borderId="0" xfId="0" applyFont="1" applyBorder="1" applyAlignment="1">
      <alignment horizontal="center"/>
    </xf>
    <xf numFmtId="0" fontId="35" fillId="0" borderId="0" xfId="0" applyFont="1" applyFill="1" applyBorder="1" applyAlignment="1">
      <alignment horizontal="center"/>
    </xf>
    <xf numFmtId="0" fontId="35" fillId="0" borderId="16" xfId="0" applyFont="1" applyBorder="1" applyAlignment="1">
      <alignment horizontal="center"/>
    </xf>
    <xf numFmtId="0" fontId="29" fillId="0" borderId="0" xfId="0" applyFont="1" applyBorder="1" applyAlignment="1">
      <alignment horizontal="right"/>
    </xf>
    <xf numFmtId="2" fontId="29" fillId="0" borderId="0" xfId="0" applyNumberFormat="1" applyFont="1" applyBorder="1" applyAlignment="1">
      <alignment horizontal="right" vertical="center"/>
    </xf>
    <xf numFmtId="2" fontId="29" fillId="0" borderId="0" xfId="0" applyNumberFormat="1" applyFont="1" applyFill="1" applyBorder="1" applyAlignment="1">
      <alignment horizontal="right" vertical="center"/>
    </xf>
    <xf numFmtId="2" fontId="29" fillId="0" borderId="16" xfId="0" applyNumberFormat="1" applyFont="1" applyBorder="1" applyAlignment="1">
      <alignment horizontal="right" vertical="center"/>
    </xf>
    <xf numFmtId="0" fontId="29" fillId="0" borderId="0" xfId="0" applyFont="1" applyAlignment="1">
      <alignment horizontal="right"/>
    </xf>
    <xf numFmtId="2" fontId="28" fillId="0" borderId="0" xfId="0" applyNumberFormat="1" applyFont="1" applyFill="1" applyBorder="1" applyAlignment="1">
      <alignment horizontal="right"/>
    </xf>
    <xf numFmtId="2" fontId="28" fillId="0" borderId="16" xfId="0" applyNumberFormat="1" applyFont="1" applyFill="1" applyBorder="1" applyAlignment="1">
      <alignment horizontal="right"/>
    </xf>
    <xf numFmtId="2" fontId="28" fillId="0" borderId="2" xfId="0" applyNumberFormat="1" applyFont="1" applyFill="1" applyBorder="1" applyAlignment="1">
      <alignment horizontal="right"/>
    </xf>
    <xf numFmtId="2" fontId="28" fillId="0" borderId="15" xfId="0" applyNumberFormat="1" applyFont="1" applyFill="1" applyBorder="1" applyAlignment="1">
      <alignment horizontal="right"/>
    </xf>
    <xf numFmtId="0" fontId="29" fillId="0" borderId="0" xfId="0" applyNumberFormat="1" applyFont="1"/>
    <xf numFmtId="165" fontId="35" fillId="0" borderId="21" xfId="0" applyNumberFormat="1" applyFont="1" applyBorder="1" applyAlignment="1">
      <alignment vertical="center"/>
    </xf>
    <xf numFmtId="165" fontId="35" fillId="0" borderId="20" xfId="0" applyNumberFormat="1" applyFont="1" applyFill="1" applyBorder="1" applyAlignment="1">
      <alignment vertical="center"/>
    </xf>
    <xf numFmtId="0" fontId="29" fillId="0" borderId="14" xfId="0" applyFont="1" applyBorder="1" applyAlignment="1"/>
    <xf numFmtId="0" fontId="29" fillId="0" borderId="12" xfId="0" applyFont="1" applyBorder="1" applyAlignment="1">
      <alignment vertical="center" wrapText="1"/>
    </xf>
    <xf numFmtId="0" fontId="29" fillId="0" borderId="24" xfId="0" applyFont="1" applyBorder="1" applyAlignment="1">
      <alignment vertical="center" wrapText="1"/>
    </xf>
    <xf numFmtId="0" fontId="35" fillId="0" borderId="12" xfId="0" applyFont="1" applyBorder="1" applyAlignment="1"/>
    <xf numFmtId="0" fontId="29" fillId="0" borderId="12" xfId="0" applyFont="1" applyBorder="1" applyAlignment="1"/>
    <xf numFmtId="0" fontId="28" fillId="0" borderId="12" xfId="0" applyFont="1" applyBorder="1" applyAlignment="1"/>
    <xf numFmtId="0" fontId="29" fillId="0" borderId="18" xfId="0" applyFont="1" applyBorder="1" applyAlignment="1"/>
    <xf numFmtId="0" fontId="29" fillId="0" borderId="12" xfId="0" applyFont="1" applyBorder="1" applyAlignment="1">
      <alignment vertical="center"/>
    </xf>
    <xf numFmtId="0" fontId="29" fillId="0" borderId="12" xfId="0" applyFont="1" applyFill="1" applyBorder="1" applyAlignment="1">
      <alignment vertical="center" wrapText="1"/>
    </xf>
    <xf numFmtId="0" fontId="28" fillId="0" borderId="11" xfId="0" applyFont="1" applyFill="1" applyBorder="1" applyAlignment="1"/>
    <xf numFmtId="2" fontId="29" fillId="0" borderId="0" xfId="0" applyNumberFormat="1" applyFont="1" applyBorder="1" applyAlignment="1">
      <alignment horizontal="right"/>
    </xf>
    <xf numFmtId="2" fontId="29" fillId="0" borderId="0" xfId="0" applyNumberFormat="1" applyFont="1" applyFill="1" applyBorder="1" applyAlignment="1">
      <alignment horizontal="right"/>
    </xf>
    <xf numFmtId="2" fontId="29" fillId="0" borderId="16" xfId="0" applyNumberFormat="1" applyFont="1" applyBorder="1" applyAlignment="1">
      <alignment horizontal="right"/>
    </xf>
    <xf numFmtId="2" fontId="28" fillId="0" borderId="0" xfId="0" applyNumberFormat="1" applyFont="1" applyBorder="1" applyAlignment="1">
      <alignment horizontal="right"/>
    </xf>
    <xf numFmtId="2" fontId="29" fillId="0" borderId="9" xfId="0" applyNumberFormat="1" applyFont="1" applyBorder="1" applyAlignment="1">
      <alignment horizontal="right"/>
    </xf>
    <xf numFmtId="2" fontId="29" fillId="0" borderId="9" xfId="0" applyNumberFormat="1" applyFont="1" applyFill="1" applyBorder="1" applyAlignment="1">
      <alignment horizontal="right"/>
    </xf>
    <xf numFmtId="2" fontId="29" fillId="0" borderId="22" xfId="0" applyNumberFormat="1" applyFont="1" applyBorder="1" applyAlignment="1">
      <alignment horizontal="right"/>
    </xf>
    <xf numFmtId="0" fontId="40" fillId="0" borderId="20" xfId="0" applyFont="1" applyBorder="1" applyAlignment="1">
      <alignment horizontal="left"/>
    </xf>
    <xf numFmtId="0" fontId="40" fillId="0" borderId="0" xfId="0" applyFont="1" applyBorder="1" applyAlignment="1">
      <alignment horizontal="left"/>
    </xf>
    <xf numFmtId="0" fontId="40" fillId="0" borderId="16" xfId="0" applyFont="1" applyBorder="1" applyAlignment="1">
      <alignment horizontal="left"/>
    </xf>
    <xf numFmtId="0" fontId="29" fillId="0" borderId="26" xfId="0" applyFont="1" applyBorder="1"/>
    <xf numFmtId="0" fontId="29" fillId="0" borderId="23" xfId="0" applyFont="1" applyBorder="1"/>
    <xf numFmtId="0" fontId="37" fillId="0" borderId="26" xfId="0" applyFont="1" applyBorder="1" applyAlignment="1">
      <alignment vertical="top" wrapText="1"/>
    </xf>
    <xf numFmtId="0" fontId="37" fillId="0" borderId="5" xfId="0" applyFont="1" applyBorder="1" applyAlignment="1">
      <alignment vertical="top" wrapText="1"/>
    </xf>
    <xf numFmtId="0" fontId="37" fillId="0" borderId="23" xfId="0" applyFont="1" applyBorder="1" applyAlignment="1">
      <alignment vertical="top" wrapText="1"/>
    </xf>
    <xf numFmtId="0" fontId="37" fillId="0" borderId="20" xfId="0" applyFont="1" applyBorder="1" applyAlignment="1">
      <alignment vertical="top" wrapText="1"/>
    </xf>
    <xf numFmtId="0" fontId="37" fillId="0" borderId="0" xfId="0" applyFont="1" applyBorder="1" applyAlignment="1">
      <alignment vertical="top" wrapText="1"/>
    </xf>
    <xf numFmtId="0" fontId="37" fillId="0" borderId="16" xfId="0" applyFont="1" applyBorder="1" applyAlignment="1">
      <alignment vertical="top" wrapText="1"/>
    </xf>
    <xf numFmtId="0" fontId="37" fillId="0" borderId="5" xfId="0" applyFont="1" applyBorder="1" applyAlignment="1">
      <alignment horizontal="right" vertical="top" wrapText="1"/>
    </xf>
    <xf numFmtId="0" fontId="37" fillId="0" borderId="23" xfId="0" applyFont="1" applyBorder="1" applyAlignment="1">
      <alignment horizontal="right" vertical="top" wrapText="1"/>
    </xf>
    <xf numFmtId="0" fontId="37" fillId="0" borderId="0" xfId="0" applyFont="1" applyAlignment="1">
      <alignment wrapText="1"/>
    </xf>
    <xf numFmtId="0" fontId="29" fillId="0" borderId="19" xfId="0" applyFont="1" applyBorder="1"/>
    <xf numFmtId="0" fontId="29" fillId="0" borderId="2" xfId="0" applyFont="1" applyBorder="1"/>
    <xf numFmtId="0" fontId="29" fillId="0" borderId="15" xfId="0" applyFont="1" applyBorder="1"/>
    <xf numFmtId="0" fontId="41" fillId="0" borderId="0" xfId="0" applyFont="1" applyBorder="1" applyAlignment="1">
      <alignment horizontal="center" vertical="top" wrapText="1"/>
    </xf>
    <xf numFmtId="0" fontId="41" fillId="0" borderId="16" xfId="0" applyFont="1" applyBorder="1" applyAlignment="1">
      <alignment horizontal="center" vertical="top" wrapText="1"/>
    </xf>
    <xf numFmtId="0" fontId="37" fillId="0" borderId="0" xfId="0" applyFont="1" applyBorder="1" applyAlignment="1">
      <alignment horizontal="center" vertical="top" wrapText="1"/>
    </xf>
    <xf numFmtId="0" fontId="37" fillId="0" borderId="16" xfId="0" applyFont="1" applyBorder="1" applyAlignment="1">
      <alignment horizontal="center" vertical="top" wrapText="1"/>
    </xf>
    <xf numFmtId="0" fontId="37" fillId="0" borderId="20" xfId="0" applyFont="1" applyBorder="1" applyAlignment="1">
      <alignment vertical="center" wrapText="1"/>
    </xf>
    <xf numFmtId="0" fontId="37" fillId="0" borderId="0" xfId="0" applyFont="1" applyBorder="1" applyAlignment="1">
      <alignment horizontal="right" vertical="center" wrapText="1"/>
    </xf>
    <xf numFmtId="0" fontId="37" fillId="0" borderId="16" xfId="0" applyFont="1" applyBorder="1" applyAlignment="1">
      <alignment horizontal="right" vertical="center" wrapText="1"/>
    </xf>
    <xf numFmtId="0" fontId="37" fillId="0" borderId="0" xfId="0" applyFont="1" applyFill="1" applyAlignment="1"/>
    <xf numFmtId="0" fontId="37" fillId="0" borderId="34" xfId="0" applyFont="1" applyFill="1" applyBorder="1" applyAlignment="1">
      <alignment horizontal="center" vertical="center" wrapText="1"/>
    </xf>
    <xf numFmtId="0" fontId="37" fillId="0" borderId="27" xfId="0" applyFont="1" applyFill="1" applyBorder="1" applyAlignment="1">
      <alignment horizontal="center" vertical="center"/>
    </xf>
    <xf numFmtId="0" fontId="37" fillId="0" borderId="34" xfId="0" applyFont="1" applyFill="1" applyBorder="1" applyAlignment="1">
      <alignment horizontal="center" vertical="center"/>
    </xf>
    <xf numFmtId="0" fontId="37" fillId="0" borderId="20" xfId="0" applyFont="1" applyFill="1" applyBorder="1" applyAlignment="1">
      <alignment horizontal="center"/>
    </xf>
    <xf numFmtId="164" fontId="37" fillId="0" borderId="0" xfId="0" applyNumberFormat="1" applyFont="1" applyFill="1" applyBorder="1" applyAlignment="1">
      <alignment horizontal="center"/>
    </xf>
    <xf numFmtId="164" fontId="37" fillId="0" borderId="1" xfId="0" applyNumberFormat="1" applyFont="1" applyFill="1" applyBorder="1" applyAlignment="1">
      <alignment horizontal="center"/>
    </xf>
    <xf numFmtId="164" fontId="37" fillId="0" borderId="16" xfId="0" applyNumberFormat="1" applyFont="1" applyFill="1" applyBorder="1" applyAlignment="1">
      <alignment horizontal="center"/>
    </xf>
    <xf numFmtId="0" fontId="42" fillId="0" borderId="0" xfId="0" applyFont="1" applyFill="1" applyAlignment="1">
      <alignment wrapText="1"/>
    </xf>
    <xf numFmtId="0" fontId="29" fillId="0" borderId="26" xfId="0" applyFont="1" applyFill="1" applyBorder="1" applyAlignment="1">
      <alignment wrapText="1"/>
    </xf>
    <xf numFmtId="0" fontId="29" fillId="0" borderId="5" xfId="0" applyFont="1" applyFill="1" applyBorder="1" applyAlignment="1">
      <alignment wrapText="1"/>
    </xf>
    <xf numFmtId="0" fontId="29" fillId="0" borderId="23" xfId="0" applyFont="1" applyFill="1" applyBorder="1" applyAlignment="1">
      <alignment wrapText="1"/>
    </xf>
    <xf numFmtId="0" fontId="29" fillId="0" borderId="0" xfId="0" applyFont="1" applyFill="1" applyAlignment="1">
      <alignment wrapText="1"/>
    </xf>
    <xf numFmtId="0" fontId="37" fillId="0" borderId="0" xfId="0" applyFont="1" applyBorder="1"/>
    <xf numFmtId="0" fontId="40" fillId="0" borderId="5" xfId="0" applyFont="1" applyFill="1" applyBorder="1" applyAlignment="1"/>
    <xf numFmtId="0" fontId="35" fillId="0" borderId="31" xfId="0" applyFont="1" applyBorder="1" applyAlignment="1">
      <alignment horizontal="center" vertical="center" wrapText="1"/>
    </xf>
    <xf numFmtId="0" fontId="35" fillId="0" borderId="32" xfId="0" applyFont="1" applyBorder="1" applyAlignment="1">
      <alignment horizontal="center" vertical="center" wrapText="1"/>
    </xf>
    <xf numFmtId="0" fontId="35" fillId="0" borderId="27" xfId="0" applyFont="1" applyFill="1" applyBorder="1" applyAlignment="1">
      <alignment horizontal="center" vertical="center" wrapText="1"/>
    </xf>
    <xf numFmtId="0" fontId="35" fillId="0" borderId="32" xfId="0" applyFont="1" applyFill="1" applyBorder="1" applyAlignment="1">
      <alignment horizontal="center" vertical="center" wrapText="1"/>
    </xf>
    <xf numFmtId="2" fontId="43" fillId="0" borderId="20" xfId="0" applyNumberFormat="1" applyFont="1" applyBorder="1" applyAlignment="1">
      <alignment horizontal="center" wrapText="1"/>
    </xf>
    <xf numFmtId="2" fontId="43" fillId="0" borderId="25" xfId="0" applyNumberFormat="1" applyFont="1" applyBorder="1" applyAlignment="1">
      <alignment horizontal="center" vertical="center"/>
    </xf>
    <xf numFmtId="164" fontId="35" fillId="0" borderId="0" xfId="0" applyNumberFormat="1" applyFont="1" applyFill="1" applyBorder="1" applyAlignment="1">
      <alignment horizontal="center" vertical="center"/>
    </xf>
    <xf numFmtId="164" fontId="35" fillId="0" borderId="16" xfId="0" applyNumberFormat="1" applyFont="1" applyFill="1" applyBorder="1" applyAlignment="1">
      <alignment horizontal="center" vertical="center"/>
    </xf>
    <xf numFmtId="0" fontId="29" fillId="0" borderId="20" xfId="0" applyFont="1" applyBorder="1" applyAlignment="1">
      <alignment vertical="center"/>
    </xf>
    <xf numFmtId="0" fontId="29" fillId="0" borderId="25" xfId="0" applyFont="1" applyBorder="1" applyAlignment="1">
      <alignment horizontal="center" vertical="center"/>
    </xf>
    <xf numFmtId="164" fontId="29" fillId="0" borderId="0" xfId="0" applyNumberFormat="1" applyFont="1" applyFill="1" applyBorder="1" applyAlignment="1">
      <alignment horizontal="center" vertical="center"/>
    </xf>
    <xf numFmtId="164" fontId="29" fillId="0" borderId="16" xfId="0" applyNumberFormat="1" applyFont="1" applyFill="1" applyBorder="1" applyAlignment="1">
      <alignment horizontal="center" vertical="center"/>
    </xf>
    <xf numFmtId="0" fontId="29" fillId="0" borderId="20" xfId="0" applyFont="1" applyBorder="1" applyAlignment="1">
      <alignment vertical="center" wrapText="1"/>
    </xf>
    <xf numFmtId="0" fontId="29" fillId="0" borderId="20" xfId="0" applyFont="1" applyBorder="1" applyAlignment="1">
      <alignment vertical="top" wrapText="1"/>
    </xf>
    <xf numFmtId="2" fontId="29" fillId="0" borderId="20" xfId="0" applyNumberFormat="1" applyFont="1" applyBorder="1" applyAlignment="1">
      <alignment vertical="center" wrapText="1"/>
    </xf>
    <xf numFmtId="2" fontId="29" fillId="0" borderId="20" xfId="0" applyNumberFormat="1" applyFont="1" applyBorder="1" applyAlignment="1">
      <alignment vertical="center"/>
    </xf>
    <xf numFmtId="0" fontId="29" fillId="0" borderId="20" xfId="0" applyFont="1" applyBorder="1" applyAlignment="1">
      <alignment horizontal="left" wrapText="1"/>
    </xf>
    <xf numFmtId="0" fontId="29" fillId="0" borderId="25" xfId="0" applyFont="1" applyBorder="1" applyAlignment="1">
      <alignment horizontal="center"/>
    </xf>
    <xf numFmtId="0" fontId="29" fillId="0" borderId="0" xfId="0" applyFont="1" applyFill="1" applyBorder="1" applyAlignment="1">
      <alignment horizontal="center" vertical="center"/>
    </xf>
    <xf numFmtId="0" fontId="29" fillId="0" borderId="16" xfId="0" applyFont="1" applyFill="1" applyBorder="1" applyAlignment="1">
      <alignment horizontal="center" vertical="center"/>
    </xf>
    <xf numFmtId="0" fontId="43" fillId="0" borderId="20" xfId="0" applyFont="1" applyBorder="1" applyAlignment="1">
      <alignment horizontal="center" wrapText="1"/>
    </xf>
    <xf numFmtId="0" fontId="29" fillId="0" borderId="20" xfId="0" applyFont="1" applyBorder="1" applyAlignment="1">
      <alignment horizontal="left" vertical="center" wrapText="1"/>
    </xf>
    <xf numFmtId="9" fontId="29" fillId="0" borderId="20" xfId="0" applyNumberFormat="1" applyFont="1" applyBorder="1" applyAlignment="1">
      <alignment horizontal="left" vertical="center" wrapText="1"/>
    </xf>
    <xf numFmtId="0" fontId="43" fillId="0" borderId="12" xfId="0" applyFont="1" applyBorder="1" applyAlignment="1">
      <alignment horizontal="center" wrapText="1"/>
    </xf>
    <xf numFmtId="0" fontId="29" fillId="0" borderId="16" xfId="0" applyFont="1" applyBorder="1" applyAlignment="1">
      <alignment horizontal="center" vertical="center"/>
    </xf>
    <xf numFmtId="0" fontId="29" fillId="0" borderId="26" xfId="0" applyFont="1" applyBorder="1" applyAlignment="1">
      <alignment horizontal="left" vertical="center" wrapText="1"/>
    </xf>
    <xf numFmtId="164" fontId="29" fillId="0" borderId="5" xfId="0" applyNumberFormat="1" applyFont="1" applyFill="1" applyBorder="1" applyAlignment="1">
      <alignment horizontal="center" vertical="center"/>
    </xf>
    <xf numFmtId="165" fontId="35" fillId="0" borderId="28" xfId="0" applyNumberFormat="1" applyFont="1" applyBorder="1" applyAlignment="1">
      <alignment horizontal="left" vertical="center"/>
    </xf>
    <xf numFmtId="165" fontId="35" fillId="0" borderId="29" xfId="0" applyNumberFormat="1" applyFont="1" applyBorder="1" applyAlignment="1">
      <alignment horizontal="left" vertical="center"/>
    </xf>
    <xf numFmtId="0" fontId="29" fillId="0" borderId="29" xfId="0" applyFont="1" applyBorder="1" applyAlignment="1">
      <alignment horizontal="left"/>
    </xf>
    <xf numFmtId="0" fontId="29" fillId="0" borderId="30" xfId="0" applyFont="1" applyBorder="1" applyAlignment="1">
      <alignment horizontal="left"/>
    </xf>
    <xf numFmtId="0" fontId="21" fillId="0" borderId="29" xfId="0" applyFont="1" applyBorder="1" applyAlignment="1">
      <alignment horizontal="left"/>
    </xf>
    <xf numFmtId="0" fontId="45" fillId="0" borderId="27" xfId="0" applyFont="1" applyBorder="1" applyAlignment="1">
      <alignment horizontal="left" wrapText="1"/>
    </xf>
    <xf numFmtId="0" fontId="45" fillId="0" borderId="27" xfId="0" applyFont="1" applyBorder="1" applyAlignment="1">
      <alignment horizontal="left"/>
    </xf>
    <xf numFmtId="0" fontId="45" fillId="0" borderId="0" xfId="0" applyFont="1" applyBorder="1" applyAlignment="1">
      <alignment horizontal="left" wrapText="1"/>
    </xf>
    <xf numFmtId="0" fontId="45" fillId="0" borderId="0" xfId="0" applyFont="1" applyBorder="1" applyAlignment="1">
      <alignment horizontal="left"/>
    </xf>
    <xf numFmtId="0" fontId="28" fillId="0" borderId="0" xfId="0" applyFont="1" applyFill="1" applyAlignment="1">
      <alignment horizontal="left" vertical="center" wrapText="1"/>
    </xf>
    <xf numFmtId="0" fontId="28" fillId="0" borderId="0" xfId="0" applyFont="1" applyAlignment="1">
      <alignment horizontal="left" vertical="center" wrapText="1"/>
    </xf>
    <xf numFmtId="0" fontId="28" fillId="0" borderId="0" xfId="0" applyFont="1" applyAlignment="1">
      <alignment horizontal="left" vertical="center"/>
    </xf>
    <xf numFmtId="0" fontId="28" fillId="0" borderId="0" xfId="0" applyFont="1" applyAlignment="1">
      <alignment horizontal="left" vertical="top" wrapText="1"/>
    </xf>
    <xf numFmtId="0" fontId="28" fillId="0" borderId="0" xfId="0" applyFont="1" applyAlignment="1">
      <alignment horizontal="left" vertical="top"/>
    </xf>
    <xf numFmtId="0" fontId="28" fillId="0" borderId="0" xfId="0" applyFont="1" applyBorder="1" applyAlignment="1">
      <alignment horizontal="left" vertical="center" wrapText="1"/>
    </xf>
    <xf numFmtId="0" fontId="28" fillId="0" borderId="0" xfId="0" applyFont="1" applyBorder="1" applyAlignment="1">
      <alignment horizontal="left" vertical="center"/>
    </xf>
    <xf numFmtId="0" fontId="28" fillId="0" borderId="0" xfId="0" applyFont="1" applyBorder="1" applyAlignment="1">
      <alignment horizontal="left" vertical="top"/>
    </xf>
    <xf numFmtId="0" fontId="29" fillId="0" borderId="0" xfId="0" applyFont="1" applyAlignment="1">
      <alignment horizontal="left" vertical="center" wrapText="1"/>
    </xf>
    <xf numFmtId="0" fontId="29" fillId="0" borderId="0" xfId="0" applyFont="1" applyBorder="1" applyAlignment="1">
      <alignment horizontal="left" vertical="center" wrapText="1"/>
    </xf>
    <xf numFmtId="0" fontId="28" fillId="0" borderId="0" xfId="0" applyFont="1" applyBorder="1" applyAlignment="1">
      <alignment horizontal="left" vertical="top" wrapText="1"/>
    </xf>
    <xf numFmtId="0" fontId="28" fillId="0" borderId="5" xfId="0" applyFont="1" applyBorder="1" applyAlignment="1">
      <alignment horizontal="left" vertical="top"/>
    </xf>
    <xf numFmtId="0" fontId="29" fillId="0" borderId="0" xfId="0" applyFont="1" applyAlignment="1">
      <alignment horizontal="left" vertical="top" wrapText="1"/>
    </xf>
    <xf numFmtId="0" fontId="28" fillId="0" borderId="0" xfId="0" applyFont="1" applyAlignment="1">
      <alignment wrapText="1"/>
    </xf>
    <xf numFmtId="0" fontId="28" fillId="0" borderId="0" xfId="0" applyFont="1" applyFill="1" applyBorder="1" applyAlignment="1">
      <alignment horizontal="left" vertical="top"/>
    </xf>
    <xf numFmtId="0" fontId="28" fillId="0" borderId="5" xfId="0" applyFont="1" applyBorder="1" applyAlignment="1">
      <alignment horizontal="left" vertical="top" wrapText="1"/>
    </xf>
    <xf numFmtId="0" fontId="28" fillId="0" borderId="0" xfId="0" applyFont="1" applyFill="1" applyAlignment="1">
      <alignment horizontal="left" vertical="top"/>
    </xf>
    <xf numFmtId="0" fontId="28" fillId="0" borderId="0" xfId="0" applyFont="1" applyFill="1" applyAlignment="1">
      <alignment horizontal="left" vertical="top" wrapText="1"/>
    </xf>
    <xf numFmtId="0" fontId="28" fillId="0" borderId="0" xfId="0" applyFont="1" applyFill="1" applyBorder="1" applyAlignment="1">
      <alignment horizontal="left" vertical="top" wrapText="1"/>
    </xf>
    <xf numFmtId="0" fontId="28" fillId="0" borderId="0" xfId="0" applyFont="1" applyFill="1" applyBorder="1" applyAlignment="1">
      <alignment horizontal="left"/>
    </xf>
    <xf numFmtId="0" fontId="29" fillId="0" borderId="0" xfId="0" applyNumberFormat="1" applyFont="1" applyFill="1" applyAlignment="1">
      <alignment horizontal="left"/>
    </xf>
    <xf numFmtId="1" fontId="29" fillId="0" borderId="0" xfId="0" applyNumberFormat="1" applyFont="1" applyFill="1" applyAlignment="1">
      <alignment horizontal="left"/>
    </xf>
    <xf numFmtId="0" fontId="28" fillId="0" borderId="5" xfId="0" applyFont="1" applyFill="1" applyBorder="1" applyAlignment="1">
      <alignment horizontal="left" vertical="top"/>
    </xf>
    <xf numFmtId="0" fontId="45" fillId="0" borderId="27" xfId="0" applyFont="1" applyFill="1" applyBorder="1" applyAlignment="1">
      <alignment horizontal="left" wrapText="1"/>
    </xf>
    <xf numFmtId="0" fontId="45" fillId="0" borderId="27" xfId="0" applyFont="1" applyFill="1" applyBorder="1" applyAlignment="1">
      <alignment horizontal="left"/>
    </xf>
    <xf numFmtId="0" fontId="28" fillId="0" borderId="9" xfId="0" applyFont="1" applyFill="1" applyBorder="1" applyAlignment="1">
      <alignment horizontal="left" vertical="center" wrapText="1"/>
    </xf>
    <xf numFmtId="0" fontId="29" fillId="0" borderId="9" xfId="0" applyFont="1" applyFill="1" applyBorder="1" applyAlignment="1">
      <alignment horizontal="left" vertical="center" wrapText="1"/>
    </xf>
    <xf numFmtId="0" fontId="28" fillId="0" borderId="27" xfId="0" applyFont="1" applyBorder="1" applyAlignment="1">
      <alignment horizontal="center" vertical="center" wrapText="1"/>
    </xf>
    <xf numFmtId="0" fontId="38" fillId="0" borderId="0" xfId="0" applyFont="1"/>
    <xf numFmtId="3" fontId="29" fillId="0" borderId="0" xfId="0" applyNumberFormat="1" applyFont="1"/>
    <xf numFmtId="0" fontId="38" fillId="0" borderId="0" xfId="0" applyFont="1" applyFill="1"/>
    <xf numFmtId="0" fontId="35" fillId="0" borderId="0" xfId="0" applyFont="1" applyBorder="1" applyAlignment="1">
      <alignment horizontal="center" vertical="center"/>
    </xf>
    <xf numFmtId="0" fontId="29" fillId="0" borderId="0" xfId="0" applyFont="1" applyBorder="1" applyAlignment="1">
      <alignment horizontal="center" vertical="center"/>
    </xf>
    <xf numFmtId="166" fontId="35" fillId="0" borderId="0" xfId="0" applyNumberFormat="1" applyFont="1" applyBorder="1" applyAlignment="1">
      <alignment horizontal="center" vertical="center" wrapText="1"/>
    </xf>
    <xf numFmtId="165" fontId="35" fillId="0" borderId="0" xfId="0" applyNumberFormat="1" applyFont="1" applyBorder="1" applyAlignment="1">
      <alignment horizontal="center" vertical="center" wrapText="1"/>
    </xf>
    <xf numFmtId="166" fontId="46" fillId="0" borderId="0" xfId="0" applyNumberFormat="1" applyFont="1" applyBorder="1" applyAlignment="1">
      <alignment horizontal="center" vertical="center" wrapText="1"/>
    </xf>
    <xf numFmtId="165" fontId="46" fillId="0" borderId="0" xfId="0" applyNumberFormat="1" applyFont="1" applyBorder="1" applyAlignment="1">
      <alignment horizontal="center" vertical="center" wrapText="1"/>
    </xf>
    <xf numFmtId="0" fontId="47" fillId="0" borderId="0" xfId="0" applyFont="1" applyBorder="1" applyAlignment="1">
      <alignment horizontal="center" vertical="top"/>
    </xf>
    <xf numFmtId="0" fontId="47" fillId="0" borderId="0" xfId="0" applyFont="1" applyFill="1" applyBorder="1" applyAlignment="1">
      <alignment horizontal="center" vertical="top"/>
    </xf>
    <xf numFmtId="0" fontId="35" fillId="0" borderId="12" xfId="0" applyFont="1" applyBorder="1" applyAlignment="1">
      <alignment horizontal="center" vertical="center"/>
    </xf>
    <xf numFmtId="165" fontId="28" fillId="0" borderId="0" xfId="0" applyNumberFormat="1" applyFont="1" applyBorder="1" applyAlignment="1">
      <alignment horizontal="center" vertical="center"/>
    </xf>
    <xf numFmtId="2" fontId="28" fillId="0" borderId="0" xfId="0" applyNumberFormat="1" applyFont="1" applyBorder="1" applyAlignment="1">
      <alignment horizontal="center" vertical="center"/>
    </xf>
    <xf numFmtId="2" fontId="28" fillId="2" borderId="0" xfId="0" applyNumberFormat="1" applyFont="1" applyFill="1" applyBorder="1" applyAlignment="1">
      <alignment horizontal="center" vertical="center"/>
    </xf>
    <xf numFmtId="2" fontId="28" fillId="0" borderId="16" xfId="0" applyNumberFormat="1" applyFont="1" applyBorder="1" applyAlignment="1">
      <alignment horizontal="center" vertical="center"/>
    </xf>
    <xf numFmtId="166" fontId="29" fillId="0" borderId="0" xfId="0" applyNumberFormat="1" applyFont="1" applyBorder="1" applyAlignment="1">
      <alignment horizontal="center" vertical="center"/>
    </xf>
    <xf numFmtId="165" fontId="29" fillId="2" borderId="0" xfId="0" applyNumberFormat="1" applyFont="1" applyFill="1" applyBorder="1" applyAlignment="1">
      <alignment horizontal="center" vertical="center"/>
    </xf>
    <xf numFmtId="0" fontId="29" fillId="0" borderId="16" xfId="0" applyFont="1" applyBorder="1"/>
    <xf numFmtId="2" fontId="29" fillId="0" borderId="0" xfId="0" applyNumberFormat="1" applyFont="1" applyBorder="1" applyAlignment="1">
      <alignment horizontal="center"/>
    </xf>
    <xf numFmtId="2" fontId="29" fillId="0" borderId="0" xfId="0" applyNumberFormat="1" applyFont="1" applyFill="1" applyBorder="1" applyAlignment="1">
      <alignment horizontal="center"/>
    </xf>
    <xf numFmtId="2" fontId="29" fillId="0" borderId="16" xfId="0" applyNumberFormat="1" applyFont="1" applyBorder="1" applyAlignment="1">
      <alignment horizontal="center"/>
    </xf>
    <xf numFmtId="0" fontId="28" fillId="0" borderId="11" xfId="0" applyFont="1" applyFill="1" applyBorder="1" applyAlignment="1">
      <alignment horizontal="left" vertical="center"/>
    </xf>
    <xf numFmtId="0" fontId="28" fillId="0" borderId="2" xfId="0" applyFont="1" applyFill="1" applyBorder="1" applyAlignment="1">
      <alignment horizontal="left" vertical="center"/>
    </xf>
    <xf numFmtId="166" fontId="28" fillId="0" borderId="2" xfId="0" applyNumberFormat="1" applyFont="1" applyFill="1" applyBorder="1" applyAlignment="1">
      <alignment horizontal="left" vertical="center"/>
    </xf>
    <xf numFmtId="0" fontId="28" fillId="0" borderId="15" xfId="0" applyFont="1" applyFill="1" applyBorder="1" applyAlignment="1">
      <alignment horizontal="left" vertical="center"/>
    </xf>
    <xf numFmtId="0" fontId="28" fillId="0" borderId="20" xfId="0" applyFont="1" applyFill="1" applyBorder="1" applyAlignment="1">
      <alignment horizontal="left" vertical="center"/>
    </xf>
    <xf numFmtId="0" fontId="28" fillId="0" borderId="12" xfId="0" applyFont="1" applyBorder="1" applyAlignment="1">
      <alignment horizontal="center" vertical="center"/>
    </xf>
    <xf numFmtId="0" fontId="0" fillId="0" borderId="0" xfId="0" applyFont="1"/>
    <xf numFmtId="0" fontId="28" fillId="0" borderId="11" xfId="0" applyFont="1" applyBorder="1" applyAlignment="1">
      <alignment horizontal="left" vertical="center"/>
    </xf>
    <xf numFmtId="0" fontId="28" fillId="0" borderId="2" xfId="0" applyFont="1" applyBorder="1" applyAlignment="1">
      <alignment horizontal="left" vertical="center"/>
    </xf>
    <xf numFmtId="165" fontId="28" fillId="0" borderId="2" xfId="0" applyNumberFormat="1" applyFont="1" applyBorder="1" applyAlignment="1">
      <alignment horizontal="left" vertical="center"/>
    </xf>
    <xf numFmtId="166" fontId="28" fillId="0" borderId="2" xfId="0" applyNumberFormat="1" applyFont="1" applyBorder="1" applyAlignment="1">
      <alignment horizontal="center" vertical="center"/>
    </xf>
    <xf numFmtId="0" fontId="28" fillId="0" borderId="2" xfId="0" applyFont="1" applyBorder="1"/>
    <xf numFmtId="0" fontId="28" fillId="0" borderId="15" xfId="0" applyFont="1" applyBorder="1"/>
    <xf numFmtId="0" fontId="35" fillId="0" borderId="0" xfId="0" applyFont="1" applyBorder="1" applyAlignment="1">
      <alignment horizontal="center" vertical="center"/>
    </xf>
    <xf numFmtId="0" fontId="30" fillId="0" borderId="0" xfId="0" applyFont="1" applyBorder="1" applyAlignment="1">
      <alignment horizontal="center"/>
    </xf>
    <xf numFmtId="0" fontId="28" fillId="0" borderId="2" xfId="0" applyFont="1" applyFill="1" applyBorder="1"/>
    <xf numFmtId="165" fontId="35" fillId="0" borderId="0" xfId="0" applyNumberFormat="1" applyFont="1" applyBorder="1" applyAlignment="1">
      <alignment horizontal="center" vertical="center"/>
    </xf>
    <xf numFmtId="165" fontId="35" fillId="0" borderId="0" xfId="0" applyNumberFormat="1" applyFont="1" applyFill="1" applyBorder="1" applyAlignment="1">
      <alignment horizontal="center" vertical="center"/>
    </xf>
    <xf numFmtId="165" fontId="35" fillId="0" borderId="0" xfId="0" applyNumberFormat="1" applyFont="1" applyBorder="1" applyAlignment="1">
      <alignment horizontal="center" vertical="center" wrapText="1"/>
    </xf>
    <xf numFmtId="165" fontId="29" fillId="0" borderId="0" xfId="0" applyNumberFormat="1" applyFont="1" applyBorder="1" applyAlignment="1">
      <alignment horizontal="center" vertical="center"/>
    </xf>
    <xf numFmtId="0" fontId="35" fillId="0" borderId="11" xfId="0" applyFont="1" applyBorder="1" applyAlignment="1">
      <alignment horizontal="center" vertical="center"/>
    </xf>
    <xf numFmtId="0" fontId="35" fillId="0" borderId="2" xfId="0" applyFont="1" applyBorder="1" applyAlignment="1">
      <alignment horizontal="center" vertical="center"/>
    </xf>
    <xf numFmtId="165" fontId="29" fillId="0" borderId="2" xfId="0" applyNumberFormat="1" applyFont="1" applyBorder="1" applyAlignment="1">
      <alignment horizontal="center" vertical="center"/>
    </xf>
    <xf numFmtId="166" fontId="29" fillId="0" borderId="2" xfId="0" applyNumberFormat="1" applyFont="1" applyBorder="1" applyAlignment="1">
      <alignment horizontal="center" vertical="center"/>
    </xf>
    <xf numFmtId="2" fontId="29" fillId="0" borderId="2" xfId="0" applyNumberFormat="1" applyFont="1" applyBorder="1" applyAlignment="1">
      <alignment horizontal="center" vertical="center"/>
    </xf>
    <xf numFmtId="0" fontId="29" fillId="0" borderId="15" xfId="0" applyFont="1" applyBorder="1" applyAlignment="1">
      <alignment horizontal="center" vertical="center"/>
    </xf>
    <xf numFmtId="0" fontId="32" fillId="0" borderId="0" xfId="0" applyFont="1" applyBorder="1" applyAlignment="1">
      <alignment horizontal="center" vertical="center" wrapText="1"/>
    </xf>
    <xf numFmtId="0" fontId="29" fillId="0" borderId="0" xfId="0" applyFont="1" applyAlignment="1">
      <alignment horizontal="center" vertical="center" wrapText="1"/>
    </xf>
    <xf numFmtId="2" fontId="28" fillId="0" borderId="7" xfId="0" applyNumberFormat="1" applyFont="1" applyBorder="1" applyAlignment="1">
      <alignment horizontal="center" vertical="center"/>
    </xf>
    <xf numFmtId="0" fontId="28" fillId="0" borderId="11" xfId="0" applyFont="1" applyBorder="1" applyAlignment="1">
      <alignment horizontal="center" vertical="center"/>
    </xf>
    <xf numFmtId="0" fontId="29" fillId="0" borderId="2" xfId="0" applyFont="1" applyBorder="1" applyAlignment="1">
      <alignment horizontal="center" vertical="center"/>
    </xf>
    <xf numFmtId="2" fontId="29" fillId="0" borderId="15" xfId="0" applyNumberFormat="1" applyFont="1" applyBorder="1" applyAlignment="1">
      <alignment horizontal="center" vertical="center"/>
    </xf>
    <xf numFmtId="0" fontId="28" fillId="0" borderId="21" xfId="0" applyFont="1" applyBorder="1" applyAlignment="1">
      <alignment horizontal="left" vertical="center"/>
    </xf>
    <xf numFmtId="0" fontId="28" fillId="0" borderId="13" xfId="0" applyFont="1" applyBorder="1" applyAlignment="1">
      <alignment horizontal="left" vertical="center"/>
    </xf>
    <xf numFmtId="165" fontId="28" fillId="0" borderId="13" xfId="0" applyNumberFormat="1" applyFont="1" applyBorder="1" applyAlignment="1">
      <alignment horizontal="left" vertical="center"/>
    </xf>
    <xf numFmtId="166" fontId="28" fillId="0" borderId="13" xfId="0" applyNumberFormat="1" applyFont="1" applyBorder="1" applyAlignment="1">
      <alignment horizontal="center" vertical="center"/>
    </xf>
    <xf numFmtId="0" fontId="28" fillId="0" borderId="13" xfId="0" applyFont="1" applyBorder="1"/>
    <xf numFmtId="0" fontId="28" fillId="0" borderId="17" xfId="0" applyFont="1" applyBorder="1"/>
    <xf numFmtId="0" fontId="48" fillId="0" borderId="0" xfId="0" applyFont="1" applyBorder="1" applyAlignment="1">
      <alignment horizontal="center" vertical="center"/>
    </xf>
    <xf numFmtId="0" fontId="14" fillId="0" borderId="16" xfId="0" applyFont="1" applyBorder="1" applyAlignment="1">
      <alignment horizontal="center"/>
    </xf>
    <xf numFmtId="0" fontId="49" fillId="0" borderId="0" xfId="0" applyFont="1"/>
    <xf numFmtId="0" fontId="48" fillId="0" borderId="0" xfId="0" applyFont="1" applyBorder="1" applyAlignment="1">
      <alignment horizontal="center" vertical="center" wrapText="1"/>
    </xf>
    <xf numFmtId="0" fontId="35" fillId="0" borderId="23" xfId="0" applyFont="1" applyBorder="1" applyAlignment="1">
      <alignment horizontal="center" vertical="center" wrapText="1"/>
    </xf>
    <xf numFmtId="0" fontId="28" fillId="0" borderId="0" xfId="0" applyFont="1" applyBorder="1" applyAlignment="1">
      <alignment horizontal="center"/>
    </xf>
    <xf numFmtId="0" fontId="28" fillId="0" borderId="16" xfId="0" applyFont="1" applyBorder="1" applyAlignment="1">
      <alignment horizontal="center" wrapText="1"/>
    </xf>
    <xf numFmtId="0" fontId="29" fillId="0" borderId="0" xfId="0" applyFont="1" applyBorder="1" applyAlignment="1">
      <alignment horizontal="center"/>
    </xf>
    <xf numFmtId="0" fontId="29" fillId="0" borderId="16" xfId="0" applyFont="1" applyBorder="1" applyAlignment="1">
      <alignment horizontal="center"/>
    </xf>
    <xf numFmtId="0" fontId="50" fillId="0" borderId="0" xfId="0" applyFont="1" applyBorder="1" applyAlignment="1">
      <alignment horizontal="center" vertical="top"/>
    </xf>
    <xf numFmtId="166" fontId="47" fillId="0" borderId="0" xfId="0" applyNumberFormat="1" applyFont="1" applyBorder="1" applyAlignment="1">
      <alignment horizontal="center" vertical="top" wrapText="1"/>
    </xf>
    <xf numFmtId="165" fontId="47" fillId="2" borderId="0" xfId="0" applyNumberFormat="1" applyFont="1" applyFill="1" applyBorder="1" applyAlignment="1">
      <alignment horizontal="center" vertical="top" wrapText="1"/>
    </xf>
    <xf numFmtId="165" fontId="47" fillId="0" borderId="0" xfId="0" applyNumberFormat="1" applyFont="1" applyBorder="1" applyAlignment="1">
      <alignment horizontal="center" vertical="top" wrapText="1"/>
    </xf>
    <xf numFmtId="0" fontId="50" fillId="0" borderId="5" xfId="0" applyFont="1" applyBorder="1" applyAlignment="1">
      <alignment horizontal="center" vertical="top"/>
    </xf>
    <xf numFmtId="0" fontId="50" fillId="0" borderId="5" xfId="0" applyFont="1" applyBorder="1" applyAlignment="1">
      <alignment vertical="top"/>
    </xf>
    <xf numFmtId="0" fontId="50" fillId="2" borderId="5" xfId="0" applyFont="1" applyFill="1" applyBorder="1" applyAlignment="1">
      <alignment vertical="top"/>
    </xf>
    <xf numFmtId="166" fontId="35" fillId="0" borderId="0" xfId="0" applyNumberFormat="1" applyFont="1" applyBorder="1" applyAlignment="1">
      <alignment horizontal="center" vertical="center"/>
    </xf>
    <xf numFmtId="0" fontId="50" fillId="0" borderId="0" xfId="0" applyFont="1" applyBorder="1" applyAlignment="1">
      <alignment horizontal="center"/>
    </xf>
    <xf numFmtId="0" fontId="46" fillId="0" borderId="0" xfId="0" applyFont="1" applyBorder="1" applyAlignment="1">
      <alignment horizontal="center"/>
    </xf>
    <xf numFmtId="0" fontId="6" fillId="0" borderId="7" xfId="2" applyFont="1" applyBorder="1" applyAlignment="1">
      <alignment horizontal="center"/>
    </xf>
    <xf numFmtId="0" fontId="29" fillId="0" borderId="0" xfId="0" applyFont="1" applyAlignment="1">
      <alignment horizontal="center"/>
    </xf>
    <xf numFmtId="0" fontId="32" fillId="0" borderId="0" xfId="0" applyFont="1" applyAlignment="1">
      <alignment horizontal="left"/>
    </xf>
    <xf numFmtId="0" fontId="52" fillId="0" borderId="0" xfId="11" applyFont="1"/>
    <xf numFmtId="0" fontId="52" fillId="0" borderId="0" xfId="11" applyFont="1" applyFill="1" applyAlignment="1"/>
    <xf numFmtId="0" fontId="52" fillId="0" borderId="0" xfId="11" applyFont="1" applyFill="1"/>
    <xf numFmtId="0" fontId="29" fillId="3" borderId="0" xfId="0" applyFont="1" applyFill="1"/>
    <xf numFmtId="0" fontId="53" fillId="0" borderId="0" xfId="0" applyFont="1" applyFill="1"/>
    <xf numFmtId="0" fontId="37" fillId="0" borderId="0" xfId="0" applyFont="1" applyFill="1" applyAlignment="1">
      <alignment vertical="center"/>
    </xf>
    <xf numFmtId="0" fontId="54" fillId="0" borderId="0" xfId="0" applyFont="1" applyFill="1"/>
    <xf numFmtId="0" fontId="29" fillId="0" borderId="0" xfId="0" applyFont="1" applyAlignment="1">
      <alignment horizontal="left" indent="1"/>
    </xf>
    <xf numFmtId="0" fontId="55" fillId="0" borderId="0" xfId="0" applyFont="1" applyAlignment="1">
      <alignment horizontal="left" vertical="center" indent="10"/>
    </xf>
    <xf numFmtId="0" fontId="52" fillId="0" borderId="0" xfId="11" applyFont="1" applyAlignment="1"/>
    <xf numFmtId="0" fontId="29" fillId="0" borderId="0" xfId="0" applyFont="1" applyFill="1" applyAlignment="1">
      <alignment horizontal="left" indent="1"/>
    </xf>
    <xf numFmtId="0" fontId="32" fillId="0" borderId="0" xfId="0" applyFont="1" applyFill="1" applyAlignment="1">
      <alignment horizontal="left" indent="1"/>
    </xf>
    <xf numFmtId="0" fontId="4" fillId="0" borderId="0" xfId="2" applyAlignment="1">
      <alignment horizontal="left" vertical="center" wrapText="1"/>
    </xf>
    <xf numFmtId="0" fontId="37" fillId="0" borderId="0" xfId="0" applyFont="1" applyAlignment="1">
      <alignment vertical="top"/>
    </xf>
    <xf numFmtId="0" fontId="4" fillId="0" borderId="9" xfId="0" applyFont="1" applyBorder="1" applyAlignment="1">
      <alignment wrapText="1"/>
    </xf>
    <xf numFmtId="0" fontId="4" fillId="0" borderId="8" xfId="0" applyFont="1" applyBorder="1" applyAlignment="1">
      <alignment wrapText="1"/>
    </xf>
    <xf numFmtId="0" fontId="4" fillId="0" borderId="7" xfId="0" applyFont="1" applyBorder="1" applyAlignment="1">
      <alignment horizontal="left" wrapText="1"/>
    </xf>
    <xf numFmtId="0" fontId="4" fillId="0" borderId="0" xfId="0" applyFont="1" applyBorder="1" applyAlignment="1">
      <alignment horizontal="left" wrapText="1"/>
    </xf>
    <xf numFmtId="0" fontId="6" fillId="0" borderId="0" xfId="2" applyFont="1" applyAlignment="1"/>
    <xf numFmtId="0" fontId="6" fillId="0" borderId="0" xfId="2" applyFont="1" applyFill="1" applyAlignment="1">
      <alignment horizontal="center"/>
    </xf>
    <xf numFmtId="0" fontId="6" fillId="0" borderId="0" xfId="2" applyFont="1" applyFill="1" applyAlignment="1">
      <alignment horizontal="left"/>
    </xf>
    <xf numFmtId="0" fontId="4" fillId="0" borderId="0" xfId="10" applyFont="1" applyAlignment="1">
      <alignment horizontal="center"/>
    </xf>
    <xf numFmtId="0" fontId="32" fillId="0" borderId="0" xfId="0" applyFont="1" applyFill="1" applyAlignment="1">
      <alignment horizontal="left"/>
    </xf>
    <xf numFmtId="0" fontId="32" fillId="0" borderId="0" xfId="0" applyFont="1" applyFill="1" applyAlignment="1">
      <alignment horizontal="center"/>
    </xf>
    <xf numFmtId="0" fontId="5" fillId="0" borderId="0" xfId="2" applyFont="1" applyFill="1" applyAlignment="1">
      <alignment horizontal="center"/>
    </xf>
    <xf numFmtId="0" fontId="4" fillId="0" borderId="0" xfId="2" applyAlignment="1">
      <alignment horizontal="center"/>
    </xf>
    <xf numFmtId="0" fontId="4" fillId="0" borderId="0" xfId="2" applyAlignment="1">
      <alignment horizontal="center" vertical="center" wrapText="1"/>
    </xf>
    <xf numFmtId="0" fontId="22" fillId="0" borderId="0" xfId="2" applyFont="1" applyFill="1" applyAlignment="1">
      <alignment horizontal="center"/>
    </xf>
    <xf numFmtId="0" fontId="5" fillId="0" borderId="7" xfId="0" applyFont="1" applyBorder="1" applyAlignment="1">
      <alignment horizontal="center" wrapText="1"/>
    </xf>
    <xf numFmtId="0" fontId="29" fillId="0" borderId="7" xfId="0" applyFont="1" applyFill="1" applyBorder="1" applyAlignment="1">
      <alignment horizontal="center"/>
    </xf>
    <xf numFmtId="0" fontId="29" fillId="0" borderId="6" xfId="0" applyFont="1" applyFill="1" applyBorder="1" applyAlignment="1">
      <alignment horizontal="center"/>
    </xf>
    <xf numFmtId="0" fontId="29" fillId="0" borderId="7" xfId="0" applyFont="1" applyBorder="1" applyAlignment="1">
      <alignment horizontal="center"/>
    </xf>
    <xf numFmtId="0" fontId="2" fillId="0" borderId="0" xfId="0" applyFont="1" applyAlignment="1">
      <alignment horizontal="left"/>
    </xf>
    <xf numFmtId="0" fontId="29" fillId="0" borderId="5" xfId="0" applyFont="1" applyBorder="1" applyAlignment="1">
      <alignment horizontal="center"/>
    </xf>
    <xf numFmtId="0" fontId="4" fillId="0" borderId="7" xfId="2" applyFont="1" applyFill="1" applyBorder="1" applyAlignment="1">
      <alignment horizontal="center"/>
    </xf>
    <xf numFmtId="0" fontId="4" fillId="0" borderId="7" xfId="2" applyFont="1" applyBorder="1" applyAlignment="1">
      <alignment horizontal="center"/>
    </xf>
    <xf numFmtId="0" fontId="4" fillId="0" borderId="6" xfId="2" applyFont="1" applyBorder="1" applyAlignment="1">
      <alignment horizontal="center"/>
    </xf>
    <xf numFmtId="0" fontId="4" fillId="0" borderId="7" xfId="2" applyFont="1" applyBorder="1" applyAlignment="1">
      <alignment horizontal="center" vertical="top"/>
    </xf>
    <xf numFmtId="0" fontId="5" fillId="0" borderId="10" xfId="2" applyFont="1" applyFill="1" applyBorder="1" applyAlignment="1">
      <alignment horizontal="left"/>
    </xf>
    <xf numFmtId="0" fontId="4" fillId="0" borderId="5" xfId="2" applyFont="1" applyFill="1" applyBorder="1" applyAlignment="1">
      <alignment horizontal="center"/>
    </xf>
    <xf numFmtId="0" fontId="29" fillId="0" borderId="0" xfId="0" applyFont="1" applyFill="1" applyAlignment="1">
      <alignment horizontal="center" vertical="top"/>
    </xf>
    <xf numFmtId="0" fontId="4" fillId="0" borderId="0" xfId="10" applyFont="1" applyAlignment="1" applyProtection="1">
      <alignment horizontal="center"/>
    </xf>
    <xf numFmtId="0" fontId="4" fillId="0" borderId="5" xfId="10" applyFont="1" applyBorder="1" applyAlignment="1">
      <alignment horizontal="center"/>
    </xf>
    <xf numFmtId="0" fontId="5" fillId="0" borderId="0" xfId="10" applyFont="1" applyFill="1" applyAlignment="1">
      <alignment horizontal="left"/>
    </xf>
    <xf numFmtId="0" fontId="4" fillId="0" borderId="0" xfId="10" applyFont="1" applyFill="1" applyAlignment="1">
      <alignment horizontal="center"/>
    </xf>
    <xf numFmtId="0" fontId="4" fillId="0" borderId="27" xfId="10" applyFont="1" applyFill="1" applyBorder="1" applyAlignment="1">
      <alignment horizontal="center"/>
    </xf>
    <xf numFmtId="0" fontId="4" fillId="0" borderId="0" xfId="10" applyFont="1" applyFill="1" applyAlignment="1" applyProtection="1">
      <alignment horizontal="center"/>
    </xf>
    <xf numFmtId="0" fontId="4" fillId="0" borderId="5" xfId="10" applyFont="1" applyFill="1" applyBorder="1" applyAlignment="1">
      <alignment horizontal="center"/>
    </xf>
    <xf numFmtId="0" fontId="5" fillId="0" borderId="0" xfId="10" applyFont="1" applyAlignment="1">
      <alignment horizontal="center"/>
    </xf>
    <xf numFmtId="0" fontId="29" fillId="0" borderId="0" xfId="0" applyFont="1" applyFill="1" applyBorder="1" applyAlignment="1">
      <alignment horizontal="center"/>
    </xf>
    <xf numFmtId="0" fontId="29" fillId="0" borderId="0" xfId="0" applyFont="1" applyAlignment="1">
      <alignment horizontal="center"/>
    </xf>
    <xf numFmtId="0" fontId="32" fillId="0" borderId="20" xfId="0" applyFont="1" applyFill="1" applyBorder="1" applyAlignment="1"/>
    <xf numFmtId="0" fontId="32" fillId="0" borderId="0" xfId="0" applyFont="1" applyFill="1" applyBorder="1" applyAlignment="1"/>
    <xf numFmtId="0" fontId="35" fillId="0" borderId="1" xfId="0" applyFont="1" applyFill="1" applyBorder="1" applyAlignment="1">
      <alignment horizontal="left" vertical="center"/>
    </xf>
    <xf numFmtId="0" fontId="29" fillId="0" borderId="13" xfId="0" applyFont="1" applyBorder="1" applyAlignment="1"/>
    <xf numFmtId="0" fontId="29" fillId="0" borderId="17" xfId="0" applyFont="1" applyBorder="1" applyAlignment="1"/>
    <xf numFmtId="0" fontId="35" fillId="0" borderId="13" xfId="0" applyFont="1" applyBorder="1" applyAlignment="1"/>
    <xf numFmtId="0" fontId="28" fillId="0" borderId="17" xfId="0" applyFont="1" applyBorder="1" applyAlignment="1"/>
    <xf numFmtId="0" fontId="35" fillId="0" borderId="5" xfId="0" applyFont="1" applyFill="1" applyBorder="1" applyAlignment="1"/>
    <xf numFmtId="0" fontId="35" fillId="0" borderId="5" xfId="0" applyFont="1" applyBorder="1" applyAlignment="1">
      <alignment vertical="center"/>
    </xf>
    <xf numFmtId="165" fontId="35" fillId="0" borderId="13" xfId="0" applyNumberFormat="1" applyFont="1" applyBorder="1" applyAlignment="1">
      <alignment vertical="center"/>
    </xf>
    <xf numFmtId="0" fontId="35" fillId="0" borderId="17" xfId="0" applyFont="1" applyBorder="1" applyAlignment="1"/>
    <xf numFmtId="0" fontId="29" fillId="0" borderId="0" xfId="0" applyFont="1" applyFill="1" applyAlignment="1">
      <alignment horizontal="left"/>
    </xf>
    <xf numFmtId="0" fontId="52" fillId="0" borderId="0" xfId="11" applyFont="1" applyAlignment="1">
      <alignment horizontal="left" indent="1"/>
    </xf>
    <xf numFmtId="0" fontId="56" fillId="0" borderId="0" xfId="0" applyFont="1" applyAlignment="1">
      <alignment horizontal="left" wrapText="1"/>
    </xf>
    <xf numFmtId="0" fontId="51" fillId="0" borderId="0" xfId="0" applyFont="1" applyAlignment="1">
      <alignment horizontal="left" wrapText="1"/>
    </xf>
    <xf numFmtId="0" fontId="29" fillId="0" borderId="0" xfId="0" applyFont="1" applyFill="1" applyAlignment="1">
      <alignment horizontal="left" vertical="center" wrapText="1"/>
    </xf>
    <xf numFmtId="0" fontId="4" fillId="0" borderId="0" xfId="2" applyAlignment="1">
      <alignment horizontal="left" wrapText="1"/>
    </xf>
    <xf numFmtId="0" fontId="4" fillId="0" borderId="0" xfId="2" applyAlignment="1">
      <alignment horizontal="left" vertical="center" wrapText="1"/>
    </xf>
    <xf numFmtId="0" fontId="4" fillId="0" borderId="0" xfId="2" applyAlignment="1">
      <alignment wrapText="1"/>
    </xf>
    <xf numFmtId="0" fontId="4" fillId="0" borderId="0" xfId="2" applyAlignment="1">
      <alignment horizontal="left" vertical="top" wrapText="1"/>
    </xf>
    <xf numFmtId="0" fontId="4" fillId="0" borderId="0" xfId="2" applyAlignment="1">
      <alignment vertical="top" wrapText="1"/>
    </xf>
    <xf numFmtId="0" fontId="29" fillId="0" borderId="0" xfId="0" applyFont="1" applyAlignment="1">
      <alignment horizontal="left" wrapText="1"/>
    </xf>
    <xf numFmtId="0" fontId="29" fillId="0" borderId="0" xfId="0" applyFont="1" applyFill="1" applyBorder="1" applyAlignment="1">
      <alignment horizontal="left" wrapText="1"/>
    </xf>
    <xf numFmtId="0" fontId="29" fillId="0" borderId="0" xfId="0" applyFont="1" applyBorder="1" applyAlignment="1">
      <alignment horizontal="left" wrapText="1"/>
    </xf>
    <xf numFmtId="0" fontId="6" fillId="0" borderId="7" xfId="2" applyFont="1" applyBorder="1" applyAlignment="1">
      <alignment horizontal="center"/>
    </xf>
    <xf numFmtId="0" fontId="6" fillId="0" borderId="0" xfId="2" applyFont="1" applyBorder="1" applyAlignment="1">
      <alignment horizontal="center"/>
    </xf>
    <xf numFmtId="0" fontId="28" fillId="0" borderId="7" xfId="0" applyFont="1" applyBorder="1" applyAlignment="1">
      <alignment horizontal="center" vertical="center"/>
    </xf>
    <xf numFmtId="0" fontId="28" fillId="0" borderId="0" xfId="0" applyFont="1" applyBorder="1" applyAlignment="1">
      <alignment horizontal="center" vertical="center"/>
    </xf>
    <xf numFmtId="0" fontId="28" fillId="0" borderId="16" xfId="0" applyFont="1" applyBorder="1" applyAlignment="1">
      <alignment horizontal="center" vertical="center"/>
    </xf>
    <xf numFmtId="0" fontId="28" fillId="0" borderId="0" xfId="0" applyFont="1" applyFill="1" applyBorder="1" applyAlignment="1">
      <alignment horizontal="center" vertical="center"/>
    </xf>
    <xf numFmtId="0" fontId="28" fillId="0" borderId="12" xfId="0" applyFont="1" applyBorder="1" applyAlignment="1">
      <alignment horizontal="center" vertical="center" wrapText="1"/>
    </xf>
    <xf numFmtId="0" fontId="29" fillId="0" borderId="12" xfId="0" applyFont="1" applyBorder="1" applyAlignment="1">
      <alignment horizontal="center" vertical="center" wrapText="1"/>
    </xf>
    <xf numFmtId="0" fontId="37" fillId="0" borderId="35" xfId="0" applyFont="1" applyBorder="1" applyAlignment="1">
      <alignment horizontal="center" wrapText="1"/>
    </xf>
    <xf numFmtId="0" fontId="37" fillId="0" borderId="20" xfId="0" applyFont="1" applyBorder="1" applyAlignment="1">
      <alignment horizontal="center" wrapText="1"/>
    </xf>
    <xf numFmtId="0" fontId="37" fillId="0" borderId="20" xfId="0" applyFont="1" applyBorder="1" applyAlignment="1">
      <alignment horizontal="left" wrapText="1"/>
    </xf>
    <xf numFmtId="0" fontId="37" fillId="0" borderId="0" xfId="0" applyFont="1" applyBorder="1" applyAlignment="1">
      <alignment horizontal="left" wrapText="1"/>
    </xf>
    <xf numFmtId="0" fontId="37" fillId="0" borderId="16" xfId="0" applyFont="1" applyBorder="1" applyAlignment="1">
      <alignment horizontal="left" wrapText="1"/>
    </xf>
    <xf numFmtId="0" fontId="37" fillId="0" borderId="0" xfId="0" applyFont="1" applyFill="1" applyBorder="1" applyAlignment="1">
      <alignment horizontal="left" wrapText="1"/>
    </xf>
    <xf numFmtId="0" fontId="37" fillId="0" borderId="5" xfId="0" applyFont="1" applyFill="1" applyBorder="1" applyAlignment="1"/>
    <xf numFmtId="0" fontId="29" fillId="0" borderId="5" xfId="0" applyFont="1" applyBorder="1" applyAlignment="1"/>
    <xf numFmtId="0" fontId="29" fillId="0" borderId="23" xfId="0" applyFont="1" applyBorder="1" applyAlignment="1"/>
    <xf numFmtId="0" fontId="37" fillId="0" borderId="0" xfId="0" applyFont="1" applyFill="1" applyBorder="1" applyAlignment="1">
      <alignment horizontal="center" vertical="center"/>
    </xf>
    <xf numFmtId="0" fontId="37" fillId="0" borderId="7" xfId="0" applyFont="1" applyFill="1" applyBorder="1" applyAlignment="1">
      <alignment horizontal="center" vertical="center"/>
    </xf>
    <xf numFmtId="0" fontId="29" fillId="0" borderId="6" xfId="0" applyFont="1" applyBorder="1" applyAlignment="1"/>
    <xf numFmtId="0" fontId="28" fillId="0" borderId="20" xfId="0" applyFont="1" applyFill="1" applyBorder="1" applyAlignment="1">
      <alignment wrapText="1"/>
    </xf>
    <xf numFmtId="0" fontId="28" fillId="0" borderId="0" xfId="0" applyFont="1" applyFill="1" applyBorder="1" applyAlignment="1">
      <alignment wrapText="1"/>
    </xf>
    <xf numFmtId="0" fontId="28" fillId="0" borderId="16" xfId="0" applyFont="1" applyFill="1" applyBorder="1" applyAlignment="1">
      <alignment wrapText="1"/>
    </xf>
    <xf numFmtId="0" fontId="28" fillId="0" borderId="19" xfId="0" applyFont="1" applyBorder="1" applyAlignment="1">
      <alignment wrapText="1"/>
    </xf>
    <xf numFmtId="0" fontId="28" fillId="0" borderId="2" xfId="0" applyFont="1" applyBorder="1" applyAlignment="1">
      <alignment wrapText="1"/>
    </xf>
    <xf numFmtId="0" fontId="28" fillId="0" borderId="15" xfId="0" applyFont="1" applyBorder="1" applyAlignment="1">
      <alignment wrapText="1"/>
    </xf>
    <xf numFmtId="1" fontId="29" fillId="0" borderId="0" xfId="0" applyNumberFormat="1" applyFont="1" applyFill="1" applyBorder="1" applyAlignment="1">
      <alignment horizontal="center" vertical="center"/>
    </xf>
    <xf numFmtId="1" fontId="29" fillId="0" borderId="5" xfId="0" applyNumberFormat="1" applyFont="1" applyFill="1" applyBorder="1" applyAlignment="1">
      <alignment horizontal="center" vertical="center"/>
    </xf>
    <xf numFmtId="164" fontId="29" fillId="0" borderId="0" xfId="0" applyNumberFormat="1" applyFont="1" applyFill="1" applyBorder="1" applyAlignment="1">
      <alignment horizontal="center" vertical="center"/>
    </xf>
    <xf numFmtId="164" fontId="29" fillId="0" borderId="5" xfId="0" applyNumberFormat="1" applyFont="1" applyFill="1" applyBorder="1" applyAlignment="1">
      <alignment horizontal="center" vertical="center"/>
    </xf>
    <xf numFmtId="164" fontId="29" fillId="0" borderId="16" xfId="0" applyNumberFormat="1" applyFont="1" applyFill="1" applyBorder="1" applyAlignment="1">
      <alignment horizontal="center" vertical="center"/>
    </xf>
    <xf numFmtId="0" fontId="29" fillId="0" borderId="25" xfId="0" applyFont="1" applyBorder="1" applyAlignment="1">
      <alignment horizontal="center" vertical="center"/>
    </xf>
    <xf numFmtId="0" fontId="29" fillId="0" borderId="33" xfId="0" applyFont="1" applyBorder="1" applyAlignment="1">
      <alignment horizontal="center" vertical="center"/>
    </xf>
    <xf numFmtId="164" fontId="29" fillId="0" borderId="23" xfId="0" applyNumberFormat="1" applyFont="1" applyFill="1" applyBorder="1" applyAlignment="1">
      <alignment horizontal="center" vertical="center"/>
    </xf>
    <xf numFmtId="0" fontId="28" fillId="0" borderId="21" xfId="0" applyFont="1" applyFill="1" applyBorder="1" applyAlignment="1">
      <alignment horizontal="left" vertical="center"/>
    </xf>
    <xf numFmtId="0" fontId="29" fillId="0" borderId="13" xfId="0" applyFont="1" applyFill="1" applyBorder="1" applyAlignment="1"/>
    <xf numFmtId="0" fontId="29" fillId="0" borderId="17" xfId="0" applyFont="1" applyFill="1" applyBorder="1" applyAlignment="1"/>
    <xf numFmtId="0" fontId="28" fillId="0" borderId="19" xfId="0" applyFont="1" applyFill="1" applyBorder="1" applyAlignment="1"/>
    <xf numFmtId="0" fontId="29" fillId="0" borderId="2" xfId="0" applyFont="1" applyFill="1" applyBorder="1" applyAlignment="1"/>
    <xf numFmtId="0" fontId="29" fillId="0" borderId="15" xfId="0" applyFont="1" applyFill="1" applyBorder="1" applyAlignment="1"/>
    <xf numFmtId="165" fontId="35" fillId="0" borderId="26" xfId="0" applyNumberFormat="1" applyFont="1" applyBorder="1" applyAlignment="1">
      <alignment horizontal="left" vertical="center"/>
    </xf>
    <xf numFmtId="165" fontId="35" fillId="0" borderId="5" xfId="0" applyNumberFormat="1" applyFont="1" applyBorder="1" applyAlignment="1">
      <alignment horizontal="left" vertical="center"/>
    </xf>
    <xf numFmtId="0" fontId="35" fillId="0" borderId="5" xfId="0" applyFont="1" applyBorder="1" applyAlignment="1">
      <alignment horizontal="left"/>
    </xf>
    <xf numFmtId="0" fontId="35" fillId="0" borderId="23" xfId="0" applyFont="1" applyBorder="1" applyAlignment="1">
      <alignment horizontal="left"/>
    </xf>
    <xf numFmtId="0" fontId="35" fillId="0" borderId="12" xfId="0" applyFont="1" applyBorder="1" applyAlignment="1">
      <alignment horizontal="center" vertical="center"/>
    </xf>
    <xf numFmtId="0" fontId="32" fillId="0" borderId="12" xfId="0" applyFont="1" applyBorder="1" applyAlignment="1">
      <alignment horizontal="center" vertical="center"/>
    </xf>
    <xf numFmtId="0" fontId="32" fillId="0" borderId="24" xfId="0" applyFont="1" applyBorder="1" applyAlignment="1">
      <alignment horizontal="center" vertical="center"/>
    </xf>
    <xf numFmtId="166" fontId="35" fillId="0" borderId="0" xfId="0" applyNumberFormat="1" applyFont="1" applyBorder="1" applyAlignment="1">
      <alignment horizontal="center" vertical="center" wrapText="1"/>
    </xf>
    <xf numFmtId="0" fontId="35" fillId="0" borderId="0" xfId="0" applyFont="1" applyFill="1" applyBorder="1" applyAlignment="1">
      <alignment horizontal="center"/>
    </xf>
    <xf numFmtId="0" fontId="32" fillId="0" borderId="0" xfId="0" applyFont="1" applyBorder="1" applyAlignment="1">
      <alignment horizontal="center"/>
    </xf>
    <xf numFmtId="0" fontId="32" fillId="0" borderId="0" xfId="0" applyFont="1" applyAlignment="1">
      <alignment horizontal="center"/>
    </xf>
    <xf numFmtId="0" fontId="28" fillId="0" borderId="21" xfId="0" applyFont="1" applyBorder="1" applyAlignment="1">
      <alignment horizontal="left" vertical="center"/>
    </xf>
    <xf numFmtId="0" fontId="29" fillId="0" borderId="13" xfId="0" applyFont="1" applyBorder="1" applyAlignment="1"/>
    <xf numFmtId="0" fontId="29" fillId="0" borderId="17" xfId="0" applyFont="1" applyBorder="1" applyAlignment="1"/>
    <xf numFmtId="0" fontId="29" fillId="0" borderId="12" xfId="0" applyFont="1" applyBorder="1" applyAlignment="1">
      <alignment horizontal="center" vertical="center"/>
    </xf>
    <xf numFmtId="0" fontId="29" fillId="0" borderId="24" xfId="0" applyFont="1" applyBorder="1" applyAlignment="1">
      <alignment horizontal="center" vertical="center"/>
    </xf>
    <xf numFmtId="0" fontId="29" fillId="0" borderId="0" xfId="0" applyFont="1" applyAlignment="1">
      <alignment horizontal="center" vertical="center"/>
    </xf>
    <xf numFmtId="0" fontId="35" fillId="0" borderId="0" xfId="0" applyFont="1" applyBorder="1" applyAlignment="1">
      <alignment horizontal="center"/>
    </xf>
    <xf numFmtId="0" fontId="29" fillId="0" borderId="0" xfId="0" applyFont="1" applyAlignment="1">
      <alignment horizontal="center"/>
    </xf>
    <xf numFmtId="0" fontId="32" fillId="0" borderId="0" xfId="0" applyFont="1" applyAlignment="1">
      <alignment horizontal="center" vertical="center" wrapText="1"/>
    </xf>
    <xf numFmtId="165" fontId="35" fillId="0" borderId="0" xfId="0" applyNumberFormat="1" applyFont="1" applyBorder="1" applyAlignment="1">
      <alignment horizontal="center" wrapText="1"/>
    </xf>
    <xf numFmtId="0" fontId="32" fillId="0" borderId="0" xfId="0" applyFont="1" applyAlignment="1">
      <alignment horizontal="center" wrapText="1"/>
    </xf>
    <xf numFmtId="0" fontId="29" fillId="0" borderId="0" xfId="0" applyFont="1" applyAlignment="1">
      <alignment horizontal="center" wrapText="1"/>
    </xf>
  </cellXfs>
  <cellStyles count="12">
    <cellStyle name="Comma 2" xfId="3"/>
    <cellStyle name="Comma 3" xfId="4"/>
    <cellStyle name="Comma 4" xfId="5"/>
    <cellStyle name="Comma 5" xfId="6"/>
    <cellStyle name="Hyperlink" xfId="11" builtinId="8"/>
    <cellStyle name="Normal" xfId="0" builtinId="0"/>
    <cellStyle name="Normal 2" xfId="7"/>
    <cellStyle name="Normal 2 2" xfId="2"/>
    <cellStyle name="Normal 3" xfId="8"/>
    <cellStyle name="Normal 4" xfId="9"/>
    <cellStyle name="Normal 5" xfId="10"/>
    <cellStyle name="Percent" xfId="1" builtinId="5"/>
  </cellStyles>
  <dxfs count="0"/>
  <tableStyles count="0" defaultTableStyle="TableStyleMedium9" defaultPivotStyle="PivotStyleLight16"/>
  <colors>
    <mruColors>
      <color rgb="FF79FB98"/>
      <color rgb="FF05B32E"/>
      <color rgb="FF048E25"/>
      <color rgb="FF05C332"/>
      <color rgb="FF306C26"/>
      <color rgb="FF147E2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24.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26.xml"/></Relationships>
</file>

<file path=xl/charts/_rels/chart25.xml.rels><?xml version="1.0" encoding="UTF-8" standalone="yes"?>
<Relationships xmlns="http://schemas.openxmlformats.org/package/2006/relationships"><Relationship Id="rId1" Type="http://schemas.openxmlformats.org/officeDocument/2006/relationships/chartUserShapes" Target="../drawings/drawing3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200" b="1" i="0" baseline="0"/>
              <a:t>Fig. 1 - Pesticide use in U.S. agriculture, 21 selected crops, 1960 -2008</a:t>
            </a:r>
            <a:endParaRPr lang="en-US" sz="1200"/>
          </a:p>
        </c:rich>
      </c:tx>
      <c:layout>
        <c:manualLayout>
          <c:xMode val="edge"/>
          <c:yMode val="edge"/>
          <c:x val="0.14935768445610964"/>
          <c:y val="3.9007092198581561E-2"/>
        </c:manualLayout>
      </c:layout>
      <c:overlay val="0"/>
    </c:title>
    <c:autoTitleDeleted val="0"/>
    <c:plotArea>
      <c:layout/>
      <c:areaChart>
        <c:grouping val="stacked"/>
        <c:varyColors val="0"/>
        <c:ser>
          <c:idx val="0"/>
          <c:order val="0"/>
          <c:tx>
            <c:v>Herbicides</c:v>
          </c:tx>
          <c:spPr>
            <a:ln w="25400">
              <a:noFill/>
            </a:ln>
          </c:spPr>
          <c:cat>
            <c:numRef>
              <c:f>'Figure 1'!$A$6:$A$54</c:f>
              <c:numCache>
                <c:formatCode>General</c:formatCode>
                <c:ptCount val="49"/>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numCache>
            </c:numRef>
          </c:cat>
          <c:val>
            <c:numRef>
              <c:f>'Figure 1'!$B$6:$B$54</c:f>
              <c:numCache>
                <c:formatCode>0.00</c:formatCode>
                <c:ptCount val="49"/>
                <c:pt idx="0">
                  <c:v>35.176319999999997</c:v>
                </c:pt>
                <c:pt idx="1">
                  <c:v>40.45017</c:v>
                </c:pt>
                <c:pt idx="2">
                  <c:v>42.602499999999999</c:v>
                </c:pt>
                <c:pt idx="3">
                  <c:v>47.197470000000003</c:v>
                </c:pt>
                <c:pt idx="4">
                  <c:v>58.617699999999999</c:v>
                </c:pt>
                <c:pt idx="5">
                  <c:v>82.54701</c:v>
                </c:pt>
                <c:pt idx="6">
                  <c:v>97.441810000000004</c:v>
                </c:pt>
                <c:pt idx="7">
                  <c:v>115.75239999999999</c:v>
                </c:pt>
                <c:pt idx="8">
                  <c:v>127.0735</c:v>
                </c:pt>
                <c:pt idx="9">
                  <c:v>142.00909999999999</c:v>
                </c:pt>
                <c:pt idx="10">
                  <c:v>169.2842</c:v>
                </c:pt>
                <c:pt idx="11">
                  <c:v>214.12569999999999</c:v>
                </c:pt>
                <c:pt idx="12">
                  <c:v>210.6815</c:v>
                </c:pt>
                <c:pt idx="13">
                  <c:v>257.38819999999998</c:v>
                </c:pt>
                <c:pt idx="14">
                  <c:v>273.5942</c:v>
                </c:pt>
                <c:pt idx="15">
                  <c:v>280.6336</c:v>
                </c:pt>
                <c:pt idx="16">
                  <c:v>365.66860000000003</c:v>
                </c:pt>
                <c:pt idx="17">
                  <c:v>396.27629999999999</c:v>
                </c:pt>
                <c:pt idx="18">
                  <c:v>403.14100000000002</c:v>
                </c:pt>
                <c:pt idx="19">
                  <c:v>442.58690000000001</c:v>
                </c:pt>
                <c:pt idx="20">
                  <c:v>468.0609</c:v>
                </c:pt>
                <c:pt idx="21">
                  <c:v>477.8861</c:v>
                </c:pt>
                <c:pt idx="22">
                  <c:v>477.85539999999997</c:v>
                </c:pt>
                <c:pt idx="23">
                  <c:v>363.53629999999998</c:v>
                </c:pt>
                <c:pt idx="24">
                  <c:v>465.56659999999999</c:v>
                </c:pt>
                <c:pt idx="25">
                  <c:v>395.5958</c:v>
                </c:pt>
                <c:pt idx="26">
                  <c:v>387.30680000000001</c:v>
                </c:pt>
                <c:pt idx="27">
                  <c:v>348.0951</c:v>
                </c:pt>
                <c:pt idx="28">
                  <c:v>356.83080000000001</c:v>
                </c:pt>
                <c:pt idx="29">
                  <c:v>379.8338</c:v>
                </c:pt>
                <c:pt idx="30">
                  <c:v>405.6361</c:v>
                </c:pt>
                <c:pt idx="31">
                  <c:v>384.2525</c:v>
                </c:pt>
                <c:pt idx="32">
                  <c:v>388.87090000000001</c:v>
                </c:pt>
                <c:pt idx="33">
                  <c:v>379.45960000000002</c:v>
                </c:pt>
                <c:pt idx="34">
                  <c:v>404.7559</c:v>
                </c:pt>
                <c:pt idx="35">
                  <c:v>373.65190000000001</c:v>
                </c:pt>
                <c:pt idx="36">
                  <c:v>409.3415</c:v>
                </c:pt>
                <c:pt idx="37">
                  <c:v>406.75639999999999</c:v>
                </c:pt>
                <c:pt idx="38">
                  <c:v>388.94159999999999</c:v>
                </c:pt>
                <c:pt idx="39">
                  <c:v>362.34140000000002</c:v>
                </c:pt>
                <c:pt idx="40">
                  <c:v>354.584</c:v>
                </c:pt>
                <c:pt idx="41">
                  <c:v>348.5222</c:v>
                </c:pt>
                <c:pt idx="42">
                  <c:v>336.19110000000001</c:v>
                </c:pt>
                <c:pt idx="43">
                  <c:v>346.80040000000002</c:v>
                </c:pt>
                <c:pt idx="44">
                  <c:v>357.78070000000002</c:v>
                </c:pt>
                <c:pt idx="45">
                  <c:v>349.2251</c:v>
                </c:pt>
                <c:pt idx="46">
                  <c:v>366.86970000000002</c:v>
                </c:pt>
                <c:pt idx="47">
                  <c:v>378.39699999999999</c:v>
                </c:pt>
                <c:pt idx="48">
                  <c:v>393.88189999999997</c:v>
                </c:pt>
              </c:numCache>
            </c:numRef>
          </c:val>
        </c:ser>
        <c:ser>
          <c:idx val="1"/>
          <c:order val="1"/>
          <c:tx>
            <c:v>Insecticides</c:v>
          </c:tx>
          <c:spPr>
            <a:ln w="25400">
              <a:noFill/>
            </a:ln>
          </c:spPr>
          <c:cat>
            <c:numRef>
              <c:f>'Figure 1'!$A$6:$A$54</c:f>
              <c:numCache>
                <c:formatCode>General</c:formatCode>
                <c:ptCount val="49"/>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numCache>
            </c:numRef>
          </c:cat>
          <c:val>
            <c:numRef>
              <c:f>'Figure 1'!$D$6:$D$54</c:f>
              <c:numCache>
                <c:formatCode>0.00</c:formatCode>
                <c:ptCount val="49"/>
                <c:pt idx="0">
                  <c:v>113.8338</c:v>
                </c:pt>
                <c:pt idx="1">
                  <c:v>124.79340000000001</c:v>
                </c:pt>
                <c:pt idx="2">
                  <c:v>121.1365</c:v>
                </c:pt>
                <c:pt idx="3">
                  <c:v>125.86150000000001</c:v>
                </c:pt>
                <c:pt idx="4">
                  <c:v>118.64239999999999</c:v>
                </c:pt>
                <c:pt idx="5">
                  <c:v>116.35890000000001</c:v>
                </c:pt>
                <c:pt idx="6">
                  <c:v>120.041</c:v>
                </c:pt>
                <c:pt idx="7">
                  <c:v>146.29069999999999</c:v>
                </c:pt>
                <c:pt idx="8">
                  <c:v>131.3612</c:v>
                </c:pt>
                <c:pt idx="9">
                  <c:v>109.50279999999999</c:v>
                </c:pt>
                <c:pt idx="10">
                  <c:v>124.1093</c:v>
                </c:pt>
                <c:pt idx="11">
                  <c:v>141.09389999999999</c:v>
                </c:pt>
                <c:pt idx="12">
                  <c:v>158.13720000000001</c:v>
                </c:pt>
                <c:pt idx="13">
                  <c:v>115.0641</c:v>
                </c:pt>
                <c:pt idx="14">
                  <c:v>125.3754</c:v>
                </c:pt>
                <c:pt idx="15">
                  <c:v>109.8323</c:v>
                </c:pt>
                <c:pt idx="16">
                  <c:v>147.9392</c:v>
                </c:pt>
                <c:pt idx="17">
                  <c:v>145.66569999999999</c:v>
                </c:pt>
                <c:pt idx="18">
                  <c:v>103.245</c:v>
                </c:pt>
                <c:pt idx="19">
                  <c:v>101.2174</c:v>
                </c:pt>
                <c:pt idx="20">
                  <c:v>105.05</c:v>
                </c:pt>
                <c:pt idx="21">
                  <c:v>97.375079999999997</c:v>
                </c:pt>
                <c:pt idx="22">
                  <c:v>78.795810000000003</c:v>
                </c:pt>
                <c:pt idx="23">
                  <c:v>73.703230000000005</c:v>
                </c:pt>
                <c:pt idx="24">
                  <c:v>74.096410000000006</c:v>
                </c:pt>
                <c:pt idx="25">
                  <c:v>76.133920000000003</c:v>
                </c:pt>
                <c:pt idx="26">
                  <c:v>75.747280000000003</c:v>
                </c:pt>
                <c:pt idx="27">
                  <c:v>63.48516</c:v>
                </c:pt>
                <c:pt idx="28">
                  <c:v>68.167249999999996</c:v>
                </c:pt>
                <c:pt idx="29">
                  <c:v>61.752020000000002</c:v>
                </c:pt>
                <c:pt idx="30">
                  <c:v>63.098689999999998</c:v>
                </c:pt>
                <c:pt idx="31">
                  <c:v>64.812309999999997</c:v>
                </c:pt>
                <c:pt idx="32">
                  <c:v>64.586029999999994</c:v>
                </c:pt>
                <c:pt idx="33">
                  <c:v>75.330330000000004</c:v>
                </c:pt>
                <c:pt idx="34">
                  <c:v>69.108029999999999</c:v>
                </c:pt>
                <c:pt idx="35">
                  <c:v>72.824389999999994</c:v>
                </c:pt>
                <c:pt idx="36">
                  <c:v>67.937250000000006</c:v>
                </c:pt>
                <c:pt idx="37">
                  <c:v>69.980419999999995</c:v>
                </c:pt>
                <c:pt idx="38">
                  <c:v>49.662939999999999</c:v>
                </c:pt>
                <c:pt idx="39">
                  <c:v>72.472470000000001</c:v>
                </c:pt>
                <c:pt idx="40">
                  <c:v>71.003259999999997</c:v>
                </c:pt>
                <c:pt idx="41">
                  <c:v>49.423589999999997</c:v>
                </c:pt>
                <c:pt idx="42">
                  <c:v>29.66592</c:v>
                </c:pt>
                <c:pt idx="43">
                  <c:v>34.320520000000002</c:v>
                </c:pt>
                <c:pt idx="44">
                  <c:v>31.45119</c:v>
                </c:pt>
                <c:pt idx="45">
                  <c:v>34.513359999999999</c:v>
                </c:pt>
                <c:pt idx="46">
                  <c:v>28.165900000000001</c:v>
                </c:pt>
                <c:pt idx="47">
                  <c:v>27.723269999999999</c:v>
                </c:pt>
                <c:pt idx="48">
                  <c:v>28.550560000000001</c:v>
                </c:pt>
              </c:numCache>
            </c:numRef>
          </c:val>
        </c:ser>
        <c:ser>
          <c:idx val="2"/>
          <c:order val="2"/>
          <c:tx>
            <c:v>Fungicides</c:v>
          </c:tx>
          <c:spPr>
            <a:ln w="25400">
              <a:noFill/>
            </a:ln>
          </c:spPr>
          <c:cat>
            <c:numRef>
              <c:f>'Figure 1'!$A$6:$A$54</c:f>
              <c:numCache>
                <c:formatCode>General</c:formatCode>
                <c:ptCount val="49"/>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numCache>
            </c:numRef>
          </c:cat>
          <c:val>
            <c:numRef>
              <c:f>'Figure 1'!$F$6:$F$54</c:f>
              <c:numCache>
                <c:formatCode>0.00</c:formatCode>
                <c:ptCount val="49"/>
                <c:pt idx="0">
                  <c:v>25.152000000000001</c:v>
                </c:pt>
                <c:pt idx="1">
                  <c:v>24.763999999999999</c:v>
                </c:pt>
                <c:pt idx="2">
                  <c:v>24.376000000000001</c:v>
                </c:pt>
                <c:pt idx="3">
                  <c:v>24.053000000000001</c:v>
                </c:pt>
                <c:pt idx="4">
                  <c:v>23.77</c:v>
                </c:pt>
                <c:pt idx="5">
                  <c:v>23.486999999999998</c:v>
                </c:pt>
                <c:pt idx="6">
                  <c:v>23.204000000000001</c:v>
                </c:pt>
                <c:pt idx="7">
                  <c:v>24.167200000000001</c:v>
                </c:pt>
                <c:pt idx="8">
                  <c:v>25.130400000000002</c:v>
                </c:pt>
                <c:pt idx="9">
                  <c:v>26.093599999999999</c:v>
                </c:pt>
                <c:pt idx="10">
                  <c:v>27.056799999999999</c:v>
                </c:pt>
                <c:pt idx="11">
                  <c:v>28.02</c:v>
                </c:pt>
                <c:pt idx="12">
                  <c:v>27.931999999999999</c:v>
                </c:pt>
                <c:pt idx="13">
                  <c:v>27.844000000000001</c:v>
                </c:pt>
                <c:pt idx="14">
                  <c:v>27.756</c:v>
                </c:pt>
                <c:pt idx="15">
                  <c:v>27.667999999999999</c:v>
                </c:pt>
                <c:pt idx="16">
                  <c:v>27.58</c:v>
                </c:pt>
                <c:pt idx="17">
                  <c:v>27.363330000000001</c:v>
                </c:pt>
                <c:pt idx="18">
                  <c:v>27.14667</c:v>
                </c:pt>
                <c:pt idx="19">
                  <c:v>26.93</c:v>
                </c:pt>
                <c:pt idx="20">
                  <c:v>26.713329999999999</c:v>
                </c:pt>
                <c:pt idx="21">
                  <c:v>26.496670000000002</c:v>
                </c:pt>
                <c:pt idx="22">
                  <c:v>26.28</c:v>
                </c:pt>
                <c:pt idx="23">
                  <c:v>25.665030000000002</c:v>
                </c:pt>
                <c:pt idx="24">
                  <c:v>25.050070000000002</c:v>
                </c:pt>
                <c:pt idx="25">
                  <c:v>24.435099999999998</c:v>
                </c:pt>
                <c:pt idx="26">
                  <c:v>23.820139999999999</c:v>
                </c:pt>
                <c:pt idx="27">
                  <c:v>23.205169999999999</c:v>
                </c:pt>
                <c:pt idx="28">
                  <c:v>22.590209999999999</c:v>
                </c:pt>
                <c:pt idx="29">
                  <c:v>21.975239999999999</c:v>
                </c:pt>
                <c:pt idx="30">
                  <c:v>21.36027</c:v>
                </c:pt>
                <c:pt idx="31">
                  <c:v>26.023790000000002</c:v>
                </c:pt>
                <c:pt idx="32">
                  <c:v>22.093240000000002</c:v>
                </c:pt>
                <c:pt idx="33">
                  <c:v>32.866610000000001</c:v>
                </c:pt>
                <c:pt idx="34">
                  <c:v>24.02281</c:v>
                </c:pt>
                <c:pt idx="35">
                  <c:v>26.57497</c:v>
                </c:pt>
                <c:pt idx="36">
                  <c:v>32.460979999999999</c:v>
                </c:pt>
                <c:pt idx="37">
                  <c:v>40.33849</c:v>
                </c:pt>
                <c:pt idx="38">
                  <c:v>34.399760000000001</c:v>
                </c:pt>
                <c:pt idx="39">
                  <c:v>31.579599999999999</c:v>
                </c:pt>
                <c:pt idx="40">
                  <c:v>28.96715</c:v>
                </c:pt>
                <c:pt idx="41">
                  <c:v>25.564170000000001</c:v>
                </c:pt>
                <c:pt idx="42">
                  <c:v>26.83099</c:v>
                </c:pt>
                <c:pt idx="43">
                  <c:v>27.171700000000001</c:v>
                </c:pt>
                <c:pt idx="44">
                  <c:v>30.454360000000001</c:v>
                </c:pt>
                <c:pt idx="45">
                  <c:v>28.410520000000002</c:v>
                </c:pt>
                <c:pt idx="46">
                  <c:v>27.504000000000001</c:v>
                </c:pt>
                <c:pt idx="47">
                  <c:v>27.999020000000002</c:v>
                </c:pt>
                <c:pt idx="48">
                  <c:v>28.872160000000001</c:v>
                </c:pt>
              </c:numCache>
            </c:numRef>
          </c:val>
        </c:ser>
        <c:ser>
          <c:idx val="3"/>
          <c:order val="3"/>
          <c:tx>
            <c:strRef>
              <c:f>'Figure 1'!$H$3</c:f>
              <c:strCache>
                <c:ptCount val="1"/>
                <c:pt idx="0">
                  <c:v>Other Pesticides</c:v>
                </c:pt>
              </c:strCache>
            </c:strRef>
          </c:tx>
          <c:spPr>
            <a:ln w="25400">
              <a:noFill/>
            </a:ln>
          </c:spPr>
          <c:cat>
            <c:numRef>
              <c:f>'Figure 1'!$A$6:$A$54</c:f>
              <c:numCache>
                <c:formatCode>General</c:formatCode>
                <c:ptCount val="49"/>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numCache>
            </c:numRef>
          </c:cat>
          <c:val>
            <c:numRef>
              <c:f>'Figure 1'!$H$6:$H$54</c:f>
              <c:numCache>
                <c:formatCode>0.00</c:formatCode>
                <c:ptCount val="49"/>
                <c:pt idx="0">
                  <c:v>22.31</c:v>
                </c:pt>
                <c:pt idx="1">
                  <c:v>22.864999999999998</c:v>
                </c:pt>
                <c:pt idx="2">
                  <c:v>23.42</c:v>
                </c:pt>
                <c:pt idx="3">
                  <c:v>23.975000000000001</c:v>
                </c:pt>
                <c:pt idx="4">
                  <c:v>24.53</c:v>
                </c:pt>
                <c:pt idx="5">
                  <c:v>25.135000000000002</c:v>
                </c:pt>
                <c:pt idx="6">
                  <c:v>25.74</c:v>
                </c:pt>
                <c:pt idx="7">
                  <c:v>26.783999999999999</c:v>
                </c:pt>
                <c:pt idx="8">
                  <c:v>27.827999999999999</c:v>
                </c:pt>
                <c:pt idx="9">
                  <c:v>28.872</c:v>
                </c:pt>
                <c:pt idx="10">
                  <c:v>29.916</c:v>
                </c:pt>
                <c:pt idx="11">
                  <c:v>30.96</c:v>
                </c:pt>
                <c:pt idx="12">
                  <c:v>30.905999999999999</c:v>
                </c:pt>
                <c:pt idx="13">
                  <c:v>30.852</c:v>
                </c:pt>
                <c:pt idx="14">
                  <c:v>30.797999999999998</c:v>
                </c:pt>
                <c:pt idx="15">
                  <c:v>30.744</c:v>
                </c:pt>
                <c:pt idx="16">
                  <c:v>30.69</c:v>
                </c:pt>
                <c:pt idx="17">
                  <c:v>30.57</c:v>
                </c:pt>
                <c:pt idx="18">
                  <c:v>30.45</c:v>
                </c:pt>
                <c:pt idx="19">
                  <c:v>30.33</c:v>
                </c:pt>
                <c:pt idx="20">
                  <c:v>30.21</c:v>
                </c:pt>
                <c:pt idx="21">
                  <c:v>30.09</c:v>
                </c:pt>
                <c:pt idx="22">
                  <c:v>29.97</c:v>
                </c:pt>
                <c:pt idx="23">
                  <c:v>30.581849999999999</c:v>
                </c:pt>
                <c:pt idx="24">
                  <c:v>31.1937</c:v>
                </c:pt>
                <c:pt idx="25">
                  <c:v>31.80555</c:v>
                </c:pt>
                <c:pt idx="26">
                  <c:v>32.417400000000001</c:v>
                </c:pt>
                <c:pt idx="27">
                  <c:v>33.029249999999998</c:v>
                </c:pt>
                <c:pt idx="28">
                  <c:v>33.641100000000002</c:v>
                </c:pt>
                <c:pt idx="29">
                  <c:v>34.252949999999998</c:v>
                </c:pt>
                <c:pt idx="30">
                  <c:v>34.864800000000002</c:v>
                </c:pt>
                <c:pt idx="31">
                  <c:v>51.139600000000002</c:v>
                </c:pt>
                <c:pt idx="32">
                  <c:v>55.162849999999999</c:v>
                </c:pt>
                <c:pt idx="33">
                  <c:v>61.728720000000003</c:v>
                </c:pt>
                <c:pt idx="34">
                  <c:v>70.608500000000006</c:v>
                </c:pt>
                <c:pt idx="35">
                  <c:v>68.858770000000007</c:v>
                </c:pt>
                <c:pt idx="36">
                  <c:v>87.583100000000002</c:v>
                </c:pt>
                <c:pt idx="37">
                  <c:v>83.436000000000007</c:v>
                </c:pt>
                <c:pt idx="38">
                  <c:v>76.199700000000007</c:v>
                </c:pt>
                <c:pt idx="39">
                  <c:v>75.693560000000005</c:v>
                </c:pt>
                <c:pt idx="40">
                  <c:v>76.622380000000007</c:v>
                </c:pt>
                <c:pt idx="41">
                  <c:v>66.88682</c:v>
                </c:pt>
                <c:pt idx="42">
                  <c:v>79.757639999999995</c:v>
                </c:pt>
                <c:pt idx="43">
                  <c:v>72.175880000000006</c:v>
                </c:pt>
                <c:pt idx="44">
                  <c:v>81.756439999999998</c:v>
                </c:pt>
                <c:pt idx="45">
                  <c:v>62.89378</c:v>
                </c:pt>
                <c:pt idx="46">
                  <c:v>63.379480000000001</c:v>
                </c:pt>
                <c:pt idx="47">
                  <c:v>69.718289999999996</c:v>
                </c:pt>
                <c:pt idx="48">
                  <c:v>64.806229999999999</c:v>
                </c:pt>
              </c:numCache>
            </c:numRef>
          </c:val>
        </c:ser>
        <c:dLbls>
          <c:showLegendKey val="0"/>
          <c:showVal val="0"/>
          <c:showCatName val="0"/>
          <c:showSerName val="0"/>
          <c:showPercent val="0"/>
          <c:showBubbleSize val="0"/>
        </c:dLbls>
        <c:axId val="388711480"/>
        <c:axId val="388712264"/>
      </c:areaChart>
      <c:catAx>
        <c:axId val="388711480"/>
        <c:scaling>
          <c:orientation val="minMax"/>
        </c:scaling>
        <c:delete val="0"/>
        <c:axPos val="b"/>
        <c:numFmt formatCode="General" sourceLinked="1"/>
        <c:majorTickMark val="out"/>
        <c:minorTickMark val="none"/>
        <c:tickLblPos val="nextTo"/>
        <c:txPr>
          <a:bodyPr rot="0" vert="horz"/>
          <a:lstStyle/>
          <a:p>
            <a:pPr>
              <a:defRPr/>
            </a:pPr>
            <a:endParaRPr lang="en-US"/>
          </a:p>
        </c:txPr>
        <c:crossAx val="388712264"/>
        <c:crosses val="autoZero"/>
        <c:auto val="1"/>
        <c:lblAlgn val="ctr"/>
        <c:lblOffset val="100"/>
        <c:tickLblSkip val="5"/>
        <c:noMultiLvlLbl val="0"/>
      </c:catAx>
      <c:valAx>
        <c:axId val="388712264"/>
        <c:scaling>
          <c:orientation val="minMax"/>
          <c:max val="900"/>
        </c:scaling>
        <c:delete val="0"/>
        <c:axPos val="l"/>
        <c:majorGridlines/>
        <c:title>
          <c:tx>
            <c:rich>
              <a:bodyPr/>
              <a:lstStyle/>
              <a:p>
                <a:pPr>
                  <a:defRPr/>
                </a:pPr>
                <a:r>
                  <a:rPr lang="en-US"/>
                  <a:t>Million</a:t>
                </a:r>
                <a:r>
                  <a:rPr lang="en-US" baseline="0"/>
                  <a:t> pounds of Pesticide a.i.</a:t>
                </a:r>
                <a:endParaRPr lang="en-US"/>
              </a:p>
            </c:rich>
          </c:tx>
          <c:overlay val="0"/>
        </c:title>
        <c:numFmt formatCode="General" sourceLinked="0"/>
        <c:majorTickMark val="none"/>
        <c:minorTickMark val="none"/>
        <c:tickLblPos val="nextTo"/>
        <c:crossAx val="388711480"/>
        <c:crosses val="autoZero"/>
        <c:crossBetween val="midCat"/>
      </c:valAx>
    </c:plotArea>
    <c:legend>
      <c:legendPos val="r"/>
      <c:overlay val="0"/>
    </c:legend>
    <c:plotVisOnly val="1"/>
    <c:dispBlanksAs val="zero"/>
    <c:showDLblsOverMax val="0"/>
  </c:chart>
  <c:printSettings>
    <c:headerFooter/>
    <c:pageMargins b="0.75000000000000866" l="0.70000000000000062" r="0.70000000000000062" t="0.75000000000000866" header="0.30000000000000032" footer="0.30000000000000032"/>
    <c:pageSetup orientation="portrait"/>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200"/>
              <a:t>Fig.</a:t>
            </a:r>
            <a:r>
              <a:rPr lang="en-US" sz="1200" baseline="0"/>
              <a:t> 2 -- Pesticide use in U.S. agriculture * -- Comparing EPA estimates  for total agriculture to ERS estimates for 21 crops and to planted acreage, 1960-2008</a:t>
            </a:r>
            <a:endParaRPr lang="en-US" sz="1200"/>
          </a:p>
        </c:rich>
      </c:tx>
      <c:overlay val="0"/>
    </c:title>
    <c:autoTitleDeleted val="0"/>
    <c:plotArea>
      <c:layout>
        <c:manualLayout>
          <c:layoutTarget val="inner"/>
          <c:xMode val="edge"/>
          <c:yMode val="edge"/>
          <c:x val="0.10830791435302846"/>
          <c:y val="0.15969662398534934"/>
          <c:w val="0.67725859823720058"/>
          <c:h val="0.60879157818869445"/>
        </c:manualLayout>
      </c:layout>
      <c:lineChart>
        <c:grouping val="standard"/>
        <c:varyColors val="0"/>
        <c:ser>
          <c:idx val="1"/>
          <c:order val="0"/>
          <c:tx>
            <c:strRef>
              <c:f>'Figure 2'!$B$3</c:f>
              <c:strCache>
                <c:ptCount val="1"/>
                <c:pt idx="0">
                  <c:v>EPA, all crops (million pounds)</c:v>
                </c:pt>
              </c:strCache>
            </c:strRef>
          </c:tx>
          <c:spPr>
            <a:ln>
              <a:solidFill>
                <a:srgbClr val="0070C0"/>
              </a:solidFill>
              <a:prstDash val="sysDash"/>
            </a:ln>
          </c:spPr>
          <c:marker>
            <c:symbol val="none"/>
          </c:marker>
          <c:cat>
            <c:numRef>
              <c:f>'Figure 2'!$A$5:$A$53</c:f>
              <c:numCache>
                <c:formatCode>General</c:formatCode>
                <c:ptCount val="49"/>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numCache>
            </c:numRef>
          </c:cat>
          <c:val>
            <c:numRef>
              <c:f>'Figure 2'!$B$5:$B$53</c:f>
              <c:numCache>
                <c:formatCode>General</c:formatCode>
                <c:ptCount val="49"/>
                <c:pt idx="4">
                  <c:v>336</c:v>
                </c:pt>
                <c:pt idx="5">
                  <c:v>396</c:v>
                </c:pt>
                <c:pt idx="6">
                  <c:v>414</c:v>
                </c:pt>
                <c:pt idx="7">
                  <c:v>429</c:v>
                </c:pt>
                <c:pt idx="8">
                  <c:v>457</c:v>
                </c:pt>
                <c:pt idx="9">
                  <c:v>491</c:v>
                </c:pt>
                <c:pt idx="10">
                  <c:v>499</c:v>
                </c:pt>
                <c:pt idx="11">
                  <c:v>528</c:v>
                </c:pt>
                <c:pt idx="12">
                  <c:v>575</c:v>
                </c:pt>
                <c:pt idx="13">
                  <c:v>607</c:v>
                </c:pt>
                <c:pt idx="14">
                  <c:v>688</c:v>
                </c:pt>
                <c:pt idx="15">
                  <c:v>729</c:v>
                </c:pt>
                <c:pt idx="16">
                  <c:v>753</c:v>
                </c:pt>
                <c:pt idx="17">
                  <c:v>794</c:v>
                </c:pt>
                <c:pt idx="18">
                  <c:v>813</c:v>
                </c:pt>
                <c:pt idx="19">
                  <c:v>843</c:v>
                </c:pt>
                <c:pt idx="20">
                  <c:v>826</c:v>
                </c:pt>
                <c:pt idx="21">
                  <c:v>831</c:v>
                </c:pt>
                <c:pt idx="22">
                  <c:v>804</c:v>
                </c:pt>
                <c:pt idx="23">
                  <c:v>745</c:v>
                </c:pt>
                <c:pt idx="24">
                  <c:v>794</c:v>
                </c:pt>
                <c:pt idx="25">
                  <c:v>767</c:v>
                </c:pt>
                <c:pt idx="26">
                  <c:v>739</c:v>
                </c:pt>
                <c:pt idx="27">
                  <c:v>666</c:v>
                </c:pt>
                <c:pt idx="28">
                  <c:v>690</c:v>
                </c:pt>
                <c:pt idx="29">
                  <c:v>712</c:v>
                </c:pt>
                <c:pt idx="30">
                  <c:v>720</c:v>
                </c:pt>
                <c:pt idx="31">
                  <c:v>708</c:v>
                </c:pt>
                <c:pt idx="32">
                  <c:v>723</c:v>
                </c:pt>
                <c:pt idx="33">
                  <c:v>698</c:v>
                </c:pt>
                <c:pt idx="34">
                  <c:v>776</c:v>
                </c:pt>
                <c:pt idx="35">
                  <c:v>765</c:v>
                </c:pt>
                <c:pt idx="36">
                  <c:v>803</c:v>
                </c:pt>
                <c:pt idx="37">
                  <c:v>767</c:v>
                </c:pt>
                <c:pt idx="38">
                  <c:v>724</c:v>
                </c:pt>
                <c:pt idx="39">
                  <c:v>706</c:v>
                </c:pt>
                <c:pt idx="40">
                  <c:v>722</c:v>
                </c:pt>
                <c:pt idx="41">
                  <c:v>675</c:v>
                </c:pt>
                <c:pt idx="42">
                  <c:v>681</c:v>
                </c:pt>
                <c:pt idx="43">
                  <c:v>669</c:v>
                </c:pt>
                <c:pt idx="44">
                  <c:v>695</c:v>
                </c:pt>
                <c:pt idx="45">
                  <c:v>660</c:v>
                </c:pt>
                <c:pt idx="46">
                  <c:v>643</c:v>
                </c:pt>
                <c:pt idx="47">
                  <c:v>684</c:v>
                </c:pt>
              </c:numCache>
            </c:numRef>
          </c:val>
          <c:smooth val="0"/>
        </c:ser>
        <c:ser>
          <c:idx val="2"/>
          <c:order val="1"/>
          <c:tx>
            <c:strRef>
              <c:f>'Figure 2'!$C$3</c:f>
              <c:strCache>
                <c:ptCount val="1"/>
                <c:pt idx="0">
                  <c:v>ERS, 21 crops (million pounds)</c:v>
                </c:pt>
              </c:strCache>
            </c:strRef>
          </c:tx>
          <c:spPr>
            <a:ln>
              <a:solidFill>
                <a:srgbClr val="05B32E"/>
              </a:solidFill>
            </a:ln>
          </c:spPr>
          <c:marker>
            <c:symbol val="none"/>
          </c:marker>
          <c:cat>
            <c:numRef>
              <c:f>'Figure 2'!$A$5:$A$53</c:f>
              <c:numCache>
                <c:formatCode>General</c:formatCode>
                <c:ptCount val="49"/>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numCache>
            </c:numRef>
          </c:cat>
          <c:val>
            <c:numRef>
              <c:f>'Figure 2'!$C$5:$C$53</c:f>
              <c:numCache>
                <c:formatCode>0.00</c:formatCode>
                <c:ptCount val="49"/>
                <c:pt idx="0">
                  <c:v>196.47210000000001</c:v>
                </c:pt>
                <c:pt idx="1">
                  <c:v>212.87260000000001</c:v>
                </c:pt>
                <c:pt idx="2">
                  <c:v>211.535</c:v>
                </c:pt>
                <c:pt idx="3">
                  <c:v>221.08699999999999</c:v>
                </c:pt>
                <c:pt idx="4">
                  <c:v>225.56010000000001</c:v>
                </c:pt>
                <c:pt idx="5">
                  <c:v>247.52789999999999</c:v>
                </c:pt>
                <c:pt idx="6">
                  <c:v>266.42680000000001</c:v>
                </c:pt>
                <c:pt idx="7">
                  <c:v>312.99430000000001</c:v>
                </c:pt>
                <c:pt idx="8">
                  <c:v>311.3931</c:v>
                </c:pt>
                <c:pt idx="9">
                  <c:v>306.4776</c:v>
                </c:pt>
                <c:pt idx="10">
                  <c:v>350.3664</c:v>
                </c:pt>
                <c:pt idx="11">
                  <c:v>414.19959999999998</c:v>
                </c:pt>
                <c:pt idx="12">
                  <c:v>427.6567</c:v>
                </c:pt>
                <c:pt idx="13">
                  <c:v>431.14830000000001</c:v>
                </c:pt>
                <c:pt idx="14">
                  <c:v>457.52359999999999</c:v>
                </c:pt>
                <c:pt idx="15">
                  <c:v>448.87790000000001</c:v>
                </c:pt>
                <c:pt idx="16">
                  <c:v>571.8777</c:v>
                </c:pt>
                <c:pt idx="17">
                  <c:v>599.87530000000004</c:v>
                </c:pt>
                <c:pt idx="18">
                  <c:v>563.98270000000002</c:v>
                </c:pt>
                <c:pt idx="19">
                  <c:v>601.0643</c:v>
                </c:pt>
                <c:pt idx="20">
                  <c:v>630.03430000000003</c:v>
                </c:pt>
                <c:pt idx="21">
                  <c:v>631.84780000000001</c:v>
                </c:pt>
                <c:pt idx="22">
                  <c:v>612.90120000000002</c:v>
                </c:pt>
                <c:pt idx="23">
                  <c:v>493.4864</c:v>
                </c:pt>
                <c:pt idx="24">
                  <c:v>595.90679999999998</c:v>
                </c:pt>
                <c:pt idx="25">
                  <c:v>527.97040000000004</c:v>
                </c:pt>
                <c:pt idx="26">
                  <c:v>519.29160000000002</c:v>
                </c:pt>
                <c:pt idx="27">
                  <c:v>467.81459999999998</c:v>
                </c:pt>
                <c:pt idx="28">
                  <c:v>481.22930000000002</c:v>
                </c:pt>
                <c:pt idx="29">
                  <c:v>497.81400000000002</c:v>
                </c:pt>
                <c:pt idx="30">
                  <c:v>524.95979999999997</c:v>
                </c:pt>
                <c:pt idx="31">
                  <c:v>526.22810000000004</c:v>
                </c:pt>
                <c:pt idx="32">
                  <c:v>530.71310000000005</c:v>
                </c:pt>
                <c:pt idx="33">
                  <c:v>549.38530000000003</c:v>
                </c:pt>
                <c:pt idx="34">
                  <c:v>568.49519999999995</c:v>
                </c:pt>
                <c:pt idx="35">
                  <c:v>541.91010000000006</c:v>
                </c:pt>
                <c:pt idx="36">
                  <c:v>597.32280000000003</c:v>
                </c:pt>
                <c:pt idx="37">
                  <c:v>600.51130000000001</c:v>
                </c:pt>
                <c:pt idx="38">
                  <c:v>549.20399999999995</c:v>
                </c:pt>
                <c:pt idx="39">
                  <c:v>542.08699999999999</c:v>
                </c:pt>
                <c:pt idx="40">
                  <c:v>531.17679999999996</c:v>
                </c:pt>
                <c:pt idx="41">
                  <c:v>490.39679999999998</c:v>
                </c:pt>
                <c:pt idx="42">
                  <c:v>472.44560000000001</c:v>
                </c:pt>
                <c:pt idx="43">
                  <c:v>480.46850000000001</c:v>
                </c:pt>
                <c:pt idx="44">
                  <c:v>501.44260000000003</c:v>
                </c:pt>
                <c:pt idx="45">
                  <c:v>475.0428</c:v>
                </c:pt>
                <c:pt idx="46">
                  <c:v>485.91910000000001</c:v>
                </c:pt>
                <c:pt idx="47">
                  <c:v>503.83760000000001</c:v>
                </c:pt>
                <c:pt idx="48">
                  <c:v>516.11080000000004</c:v>
                </c:pt>
              </c:numCache>
            </c:numRef>
          </c:val>
          <c:smooth val="0"/>
        </c:ser>
        <c:dLbls>
          <c:showLegendKey val="0"/>
          <c:showVal val="0"/>
          <c:showCatName val="0"/>
          <c:showSerName val="0"/>
          <c:showPercent val="0"/>
          <c:showBubbleSize val="0"/>
        </c:dLbls>
        <c:marker val="1"/>
        <c:smooth val="0"/>
        <c:axId val="391238600"/>
        <c:axId val="391238992"/>
      </c:lineChart>
      <c:lineChart>
        <c:grouping val="standard"/>
        <c:varyColors val="0"/>
        <c:ser>
          <c:idx val="3"/>
          <c:order val="2"/>
          <c:tx>
            <c:strRef>
              <c:f>'Figure 2'!$D$3</c:f>
              <c:strCache>
                <c:ptCount val="1"/>
                <c:pt idx="0">
                  <c:v>Planted acreage ** (million acres)</c:v>
                </c:pt>
              </c:strCache>
            </c:strRef>
          </c:tx>
          <c:spPr>
            <a:ln>
              <a:solidFill>
                <a:srgbClr val="C00000"/>
              </a:solidFill>
            </a:ln>
          </c:spPr>
          <c:marker>
            <c:symbol val="none"/>
          </c:marker>
          <c:cat>
            <c:numRef>
              <c:f>'Figure 2'!$A$5:$A$53</c:f>
              <c:numCache>
                <c:formatCode>General</c:formatCode>
                <c:ptCount val="49"/>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numCache>
            </c:numRef>
          </c:cat>
          <c:val>
            <c:numRef>
              <c:f>'Figure 2'!$D$5:$D$53</c:f>
              <c:numCache>
                <c:formatCode>0.00</c:formatCode>
                <c:ptCount val="49"/>
                <c:pt idx="0">
                  <c:v>178.2508</c:v>
                </c:pt>
                <c:pt idx="1">
                  <c:v>167.512</c:v>
                </c:pt>
                <c:pt idx="2">
                  <c:v>160.37989999999999</c:v>
                </c:pt>
                <c:pt idx="3">
                  <c:v>167.7774</c:v>
                </c:pt>
                <c:pt idx="4">
                  <c:v>169.3629</c:v>
                </c:pt>
                <c:pt idx="5">
                  <c:v>173.3297</c:v>
                </c:pt>
                <c:pt idx="6">
                  <c:v>169.59299999999999</c:v>
                </c:pt>
                <c:pt idx="7">
                  <c:v>190.18770000000001</c:v>
                </c:pt>
                <c:pt idx="8">
                  <c:v>181.57839999999999</c:v>
                </c:pt>
                <c:pt idx="9">
                  <c:v>173.5881</c:v>
                </c:pt>
                <c:pt idx="10">
                  <c:v>172.0787</c:v>
                </c:pt>
                <c:pt idx="11">
                  <c:v>185.26400000000001</c:v>
                </c:pt>
                <c:pt idx="12">
                  <c:v>184.20740000000001</c:v>
                </c:pt>
                <c:pt idx="13">
                  <c:v>201.8655</c:v>
                </c:pt>
                <c:pt idx="14">
                  <c:v>216.559</c:v>
                </c:pt>
                <c:pt idx="15">
                  <c:v>218.98509999999999</c:v>
                </c:pt>
                <c:pt idx="16">
                  <c:v>228.29169999999999</c:v>
                </c:pt>
                <c:pt idx="17">
                  <c:v>233.7944</c:v>
                </c:pt>
                <c:pt idx="18">
                  <c:v>227.1481</c:v>
                </c:pt>
                <c:pt idx="19">
                  <c:v>239.50190000000001</c:v>
                </c:pt>
                <c:pt idx="20">
                  <c:v>250.47020000000001</c:v>
                </c:pt>
                <c:pt idx="21">
                  <c:v>255.47640000000001</c:v>
                </c:pt>
                <c:pt idx="22">
                  <c:v>251.62119999999999</c:v>
                </c:pt>
                <c:pt idx="23">
                  <c:v>209.60239999999999</c:v>
                </c:pt>
                <c:pt idx="24">
                  <c:v>239.9641</c:v>
                </c:pt>
                <c:pt idx="25">
                  <c:v>234.16929999999999</c:v>
                </c:pt>
                <c:pt idx="26">
                  <c:v>220.2842</c:v>
                </c:pt>
                <c:pt idx="27">
                  <c:v>201.9228</c:v>
                </c:pt>
                <c:pt idx="28">
                  <c:v>205.88550000000001</c:v>
                </c:pt>
                <c:pt idx="29">
                  <c:v>221.64859999999999</c:v>
                </c:pt>
                <c:pt idx="30">
                  <c:v>222.74979999999999</c:v>
                </c:pt>
                <c:pt idx="31">
                  <c:v>220.4776</c:v>
                </c:pt>
                <c:pt idx="32">
                  <c:v>225.2893</c:v>
                </c:pt>
                <c:pt idx="33">
                  <c:v>220.3202</c:v>
                </c:pt>
                <c:pt idx="34">
                  <c:v>226.03190000000001</c:v>
                </c:pt>
                <c:pt idx="35">
                  <c:v>221.33709999999999</c:v>
                </c:pt>
                <c:pt idx="36">
                  <c:v>234.6362</c:v>
                </c:pt>
                <c:pt idx="37">
                  <c:v>235.2355</c:v>
                </c:pt>
                <c:pt idx="38">
                  <c:v>232.8193</c:v>
                </c:pt>
                <c:pt idx="39">
                  <c:v>230.02959999999999</c:v>
                </c:pt>
                <c:pt idx="40">
                  <c:v>233.2663</c:v>
                </c:pt>
                <c:pt idx="41">
                  <c:v>226.2244</c:v>
                </c:pt>
                <c:pt idx="42">
                  <c:v>228.4325</c:v>
                </c:pt>
                <c:pt idx="43">
                  <c:v>228.90119999999999</c:v>
                </c:pt>
                <c:pt idx="44">
                  <c:v>230.63200000000001</c:v>
                </c:pt>
                <c:pt idx="45">
                  <c:v>226.37880000000001</c:v>
                </c:pt>
                <c:pt idx="46">
                  <c:v>227.59639999999999</c:v>
                </c:pt>
                <c:pt idx="47">
                  <c:v>230.69710000000001</c:v>
                </c:pt>
                <c:pt idx="48">
                  <c:v>235.42359999999999</c:v>
                </c:pt>
              </c:numCache>
            </c:numRef>
          </c:val>
          <c:smooth val="0"/>
        </c:ser>
        <c:dLbls>
          <c:showLegendKey val="0"/>
          <c:showVal val="0"/>
          <c:showCatName val="0"/>
          <c:showSerName val="0"/>
          <c:showPercent val="0"/>
          <c:showBubbleSize val="0"/>
        </c:dLbls>
        <c:marker val="1"/>
        <c:smooth val="0"/>
        <c:axId val="391239776"/>
        <c:axId val="391239384"/>
      </c:lineChart>
      <c:catAx>
        <c:axId val="391238600"/>
        <c:scaling>
          <c:orientation val="minMax"/>
        </c:scaling>
        <c:delete val="0"/>
        <c:axPos val="b"/>
        <c:numFmt formatCode="General" sourceLinked="1"/>
        <c:majorTickMark val="out"/>
        <c:minorTickMark val="none"/>
        <c:tickLblPos val="nextTo"/>
        <c:txPr>
          <a:bodyPr rot="0"/>
          <a:lstStyle/>
          <a:p>
            <a:pPr>
              <a:defRPr/>
            </a:pPr>
            <a:endParaRPr lang="en-US"/>
          </a:p>
        </c:txPr>
        <c:crossAx val="391238992"/>
        <c:crosses val="autoZero"/>
        <c:auto val="1"/>
        <c:lblAlgn val="ctr"/>
        <c:lblOffset val="100"/>
        <c:noMultiLvlLbl val="0"/>
      </c:catAx>
      <c:valAx>
        <c:axId val="391238992"/>
        <c:scaling>
          <c:orientation val="minMax"/>
        </c:scaling>
        <c:delete val="0"/>
        <c:axPos val="l"/>
        <c:majorGridlines>
          <c:spPr>
            <a:ln>
              <a:prstDash val="sysDash"/>
            </a:ln>
          </c:spPr>
        </c:majorGridlines>
        <c:title>
          <c:tx>
            <c:rich>
              <a:bodyPr/>
              <a:lstStyle/>
              <a:p>
                <a:pPr>
                  <a:defRPr/>
                </a:pPr>
                <a:r>
                  <a:rPr lang="en-US"/>
                  <a:t>Million</a:t>
                </a:r>
                <a:r>
                  <a:rPr lang="en-US" baseline="0"/>
                  <a:t> pouinds of pesticide  a.i.</a:t>
                </a:r>
                <a:endParaRPr lang="en-US"/>
              </a:p>
            </c:rich>
          </c:tx>
          <c:overlay val="0"/>
        </c:title>
        <c:numFmt formatCode="General" sourceLinked="1"/>
        <c:majorTickMark val="none"/>
        <c:minorTickMark val="none"/>
        <c:tickLblPos val="nextTo"/>
        <c:crossAx val="391238600"/>
        <c:crosses val="autoZero"/>
        <c:crossBetween val="midCat"/>
      </c:valAx>
      <c:valAx>
        <c:axId val="391239384"/>
        <c:scaling>
          <c:orientation val="minMax"/>
        </c:scaling>
        <c:delete val="0"/>
        <c:axPos val="r"/>
        <c:title>
          <c:tx>
            <c:rich>
              <a:bodyPr rot="-5400000" vert="horz"/>
              <a:lstStyle/>
              <a:p>
                <a:pPr>
                  <a:defRPr/>
                </a:pPr>
                <a:r>
                  <a:rPr lang="en-US"/>
                  <a:t>Million acres</a:t>
                </a:r>
                <a:r>
                  <a:rPr lang="en-US" baseline="0"/>
                  <a:t> planted</a:t>
                </a:r>
                <a:endParaRPr lang="en-US"/>
              </a:p>
            </c:rich>
          </c:tx>
          <c:overlay val="0"/>
        </c:title>
        <c:numFmt formatCode="0" sourceLinked="0"/>
        <c:majorTickMark val="out"/>
        <c:minorTickMark val="none"/>
        <c:tickLblPos val="nextTo"/>
        <c:crossAx val="391239776"/>
        <c:crosses val="max"/>
        <c:crossBetween val="between"/>
      </c:valAx>
      <c:catAx>
        <c:axId val="391239776"/>
        <c:scaling>
          <c:orientation val="minMax"/>
        </c:scaling>
        <c:delete val="1"/>
        <c:axPos val="b"/>
        <c:numFmt formatCode="General" sourceLinked="1"/>
        <c:majorTickMark val="out"/>
        <c:minorTickMark val="none"/>
        <c:tickLblPos val="nextTo"/>
        <c:crossAx val="391239384"/>
        <c:crosses val="autoZero"/>
        <c:auto val="1"/>
        <c:lblAlgn val="ctr"/>
        <c:lblOffset val="100"/>
        <c:noMultiLvlLbl val="0"/>
      </c:catAx>
    </c:plotArea>
    <c:legend>
      <c:legendPos val="r"/>
      <c:layout>
        <c:manualLayout>
          <c:xMode val="edge"/>
          <c:yMode val="edge"/>
          <c:x val="0.29031355678386511"/>
          <c:y val="0.56454223309730589"/>
          <c:w val="0.47411892552251439"/>
          <c:h val="0.16197958648156058"/>
        </c:manualLayout>
      </c:layout>
      <c:overlay val="0"/>
    </c:legend>
    <c:plotVisOnly val="1"/>
    <c:dispBlanksAs val="gap"/>
    <c:showDLblsOverMax val="0"/>
  </c:chart>
  <c:printSettings>
    <c:headerFooter/>
    <c:pageMargins b="0.75" l="0.7" r="0.7" t="0.75" header="0.3" footer="0.3"/>
    <c:pageSetup orientation="portrait"/>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latin typeface="+mn-lt"/>
              </a:rPr>
              <a:t>Fig. 3 -  Corn: acres treated with pesticides, 1952-2008</a:t>
            </a:r>
          </a:p>
        </c:rich>
      </c:tx>
      <c:overlay val="0"/>
    </c:title>
    <c:autoTitleDeleted val="0"/>
    <c:plotArea>
      <c:layout/>
      <c:lineChart>
        <c:grouping val="standard"/>
        <c:varyColors val="0"/>
        <c:ser>
          <c:idx val="0"/>
          <c:order val="0"/>
          <c:tx>
            <c:strRef>
              <c:f>'Figure 3'!$B$4</c:f>
              <c:strCache>
                <c:ptCount val="1"/>
                <c:pt idx="0">
                  <c:v>Insecticides</c:v>
                </c:pt>
              </c:strCache>
            </c:strRef>
          </c:tx>
          <c:marker>
            <c:symbol val="none"/>
          </c:marker>
          <c:cat>
            <c:numRef>
              <c:f>'Figure 3'!$A$6:$A$62</c:f>
              <c:numCache>
                <c:formatCode>General</c:formatCode>
                <c:ptCount val="57"/>
                <c:pt idx="0">
                  <c:v>1952</c:v>
                </c:pt>
                <c:pt idx="1">
                  <c:v>1953</c:v>
                </c:pt>
                <c:pt idx="2">
                  <c:v>1954</c:v>
                </c:pt>
                <c:pt idx="3">
                  <c:v>1955</c:v>
                </c:pt>
                <c:pt idx="4">
                  <c:v>1956</c:v>
                </c:pt>
                <c:pt idx="5">
                  <c:v>1957</c:v>
                </c:pt>
                <c:pt idx="6">
                  <c:v>1958</c:v>
                </c:pt>
                <c:pt idx="7">
                  <c:v>1959</c:v>
                </c:pt>
                <c:pt idx="8">
                  <c:v>1960</c:v>
                </c:pt>
                <c:pt idx="9">
                  <c:v>1961</c:v>
                </c:pt>
                <c:pt idx="10">
                  <c:v>1962</c:v>
                </c:pt>
                <c:pt idx="11">
                  <c:v>1963</c:v>
                </c:pt>
                <c:pt idx="12">
                  <c:v>1964</c:v>
                </c:pt>
                <c:pt idx="13">
                  <c:v>1965</c:v>
                </c:pt>
                <c:pt idx="14">
                  <c:v>1966</c:v>
                </c:pt>
                <c:pt idx="15">
                  <c:v>1967</c:v>
                </c:pt>
                <c:pt idx="16">
                  <c:v>1968</c:v>
                </c:pt>
                <c:pt idx="17">
                  <c:v>1969</c:v>
                </c:pt>
                <c:pt idx="18">
                  <c:v>1970</c:v>
                </c:pt>
                <c:pt idx="19">
                  <c:v>1971</c:v>
                </c:pt>
                <c:pt idx="20">
                  <c:v>1972</c:v>
                </c:pt>
                <c:pt idx="21">
                  <c:v>1973</c:v>
                </c:pt>
                <c:pt idx="22">
                  <c:v>1974</c:v>
                </c:pt>
                <c:pt idx="23">
                  <c:v>1975</c:v>
                </c:pt>
                <c:pt idx="24">
                  <c:v>1976</c:v>
                </c:pt>
                <c:pt idx="25">
                  <c:v>1977</c:v>
                </c:pt>
                <c:pt idx="26">
                  <c:v>1978</c:v>
                </c:pt>
                <c:pt idx="27">
                  <c:v>1979</c:v>
                </c:pt>
                <c:pt idx="28">
                  <c:v>1980</c:v>
                </c:pt>
                <c:pt idx="29">
                  <c:v>1981</c:v>
                </c:pt>
                <c:pt idx="30">
                  <c:v>1982</c:v>
                </c:pt>
                <c:pt idx="31">
                  <c:v>1983</c:v>
                </c:pt>
                <c:pt idx="32">
                  <c:v>1984</c:v>
                </c:pt>
                <c:pt idx="33">
                  <c:v>1985</c:v>
                </c:pt>
                <c:pt idx="34">
                  <c:v>1986</c:v>
                </c:pt>
                <c:pt idx="35">
                  <c:v>1987</c:v>
                </c:pt>
                <c:pt idx="36">
                  <c:v>1988</c:v>
                </c:pt>
                <c:pt idx="37">
                  <c:v>1989</c:v>
                </c:pt>
                <c:pt idx="38">
                  <c:v>1990</c:v>
                </c:pt>
                <c:pt idx="39">
                  <c:v>1991</c:v>
                </c:pt>
                <c:pt idx="40">
                  <c:v>1992</c:v>
                </c:pt>
                <c:pt idx="41">
                  <c:v>1993</c:v>
                </c:pt>
                <c:pt idx="42">
                  <c:v>1994</c:v>
                </c:pt>
                <c:pt idx="43">
                  <c:v>1995</c:v>
                </c:pt>
                <c:pt idx="44">
                  <c:v>1996</c:v>
                </c:pt>
                <c:pt idx="45">
                  <c:v>1997</c:v>
                </c:pt>
                <c:pt idx="46">
                  <c:v>1998</c:v>
                </c:pt>
                <c:pt idx="47">
                  <c:v>1999</c:v>
                </c:pt>
                <c:pt idx="48">
                  <c:v>2000</c:v>
                </c:pt>
                <c:pt idx="49">
                  <c:v>2001</c:v>
                </c:pt>
                <c:pt idx="50">
                  <c:v>2002</c:v>
                </c:pt>
                <c:pt idx="51">
                  <c:v>2003</c:v>
                </c:pt>
                <c:pt idx="52">
                  <c:v>2004</c:v>
                </c:pt>
                <c:pt idx="53">
                  <c:v>2005</c:v>
                </c:pt>
                <c:pt idx="54">
                  <c:v>2006</c:v>
                </c:pt>
                <c:pt idx="55">
                  <c:v>2007</c:v>
                </c:pt>
                <c:pt idx="56">
                  <c:v>2008</c:v>
                </c:pt>
              </c:numCache>
            </c:numRef>
          </c:cat>
          <c:val>
            <c:numRef>
              <c:f>'Figure 3'!$B$6:$B$62</c:f>
              <c:numCache>
                <c:formatCode>0.00</c:formatCode>
                <c:ptCount val="57"/>
                <c:pt idx="0">
                  <c:v>1</c:v>
                </c:pt>
                <c:pt idx="1">
                  <c:v>1.8333333333333335</c:v>
                </c:pt>
                <c:pt idx="2">
                  <c:v>2.666666666666667</c:v>
                </c:pt>
                <c:pt idx="3">
                  <c:v>3.5000000000000004</c:v>
                </c:pt>
                <c:pt idx="4">
                  <c:v>4.3333333333333339</c:v>
                </c:pt>
                <c:pt idx="5">
                  <c:v>5.166666666666667</c:v>
                </c:pt>
                <c:pt idx="6">
                  <c:v>6</c:v>
                </c:pt>
                <c:pt idx="7">
                  <c:v>9.375</c:v>
                </c:pt>
                <c:pt idx="8">
                  <c:v>12.75</c:v>
                </c:pt>
                <c:pt idx="9">
                  <c:v>16.125</c:v>
                </c:pt>
                <c:pt idx="10">
                  <c:v>19.5</c:v>
                </c:pt>
                <c:pt idx="11">
                  <c:v>22.875</c:v>
                </c:pt>
                <c:pt idx="12">
                  <c:v>26.25</c:v>
                </c:pt>
                <c:pt idx="13">
                  <c:v>29.625</c:v>
                </c:pt>
                <c:pt idx="14">
                  <c:v>33</c:v>
                </c:pt>
                <c:pt idx="15">
                  <c:v>33.4</c:v>
                </c:pt>
                <c:pt idx="16">
                  <c:v>33.799999999999997</c:v>
                </c:pt>
                <c:pt idx="17">
                  <c:v>34.199999999999996</c:v>
                </c:pt>
                <c:pt idx="18">
                  <c:v>34.599999999999994</c:v>
                </c:pt>
                <c:pt idx="19">
                  <c:v>35</c:v>
                </c:pt>
                <c:pt idx="20">
                  <c:v>35.6</c:v>
                </c:pt>
                <c:pt idx="21">
                  <c:v>36.200000000000003</c:v>
                </c:pt>
                <c:pt idx="22">
                  <c:v>36.800000000000004</c:v>
                </c:pt>
                <c:pt idx="23">
                  <c:v>37.400000000000006</c:v>
                </c:pt>
                <c:pt idx="24">
                  <c:v>38</c:v>
                </c:pt>
                <c:pt idx="25">
                  <c:v>39.25</c:v>
                </c:pt>
                <c:pt idx="26">
                  <c:v>40.5</c:v>
                </c:pt>
                <c:pt idx="27">
                  <c:v>41.75</c:v>
                </c:pt>
                <c:pt idx="28">
                  <c:v>43</c:v>
                </c:pt>
                <c:pt idx="29">
                  <c:v>40</c:v>
                </c:pt>
                <c:pt idx="30">
                  <c:v>37</c:v>
                </c:pt>
                <c:pt idx="31">
                  <c:v>39.5</c:v>
                </c:pt>
                <c:pt idx="32">
                  <c:v>42</c:v>
                </c:pt>
                <c:pt idx="33">
                  <c:v>45</c:v>
                </c:pt>
                <c:pt idx="34">
                  <c:v>41</c:v>
                </c:pt>
                <c:pt idx="35">
                  <c:v>41</c:v>
                </c:pt>
                <c:pt idx="36">
                  <c:v>35</c:v>
                </c:pt>
                <c:pt idx="37">
                  <c:v>32</c:v>
                </c:pt>
                <c:pt idx="38">
                  <c:v>31</c:v>
                </c:pt>
                <c:pt idx="39">
                  <c:v>31</c:v>
                </c:pt>
                <c:pt idx="40">
                  <c:v>29</c:v>
                </c:pt>
                <c:pt idx="41">
                  <c:v>28</c:v>
                </c:pt>
                <c:pt idx="42">
                  <c:v>27</c:v>
                </c:pt>
                <c:pt idx="43">
                  <c:v>26</c:v>
                </c:pt>
                <c:pt idx="44">
                  <c:v>29</c:v>
                </c:pt>
                <c:pt idx="45">
                  <c:v>30</c:v>
                </c:pt>
                <c:pt idx="46">
                  <c:v>30</c:v>
                </c:pt>
                <c:pt idx="47">
                  <c:v>30</c:v>
                </c:pt>
                <c:pt idx="48">
                  <c:v>29</c:v>
                </c:pt>
                <c:pt idx="49">
                  <c:v>29</c:v>
                </c:pt>
                <c:pt idx="50">
                  <c:v>24</c:v>
                </c:pt>
                <c:pt idx="51">
                  <c:v>29</c:v>
                </c:pt>
                <c:pt idx="52">
                  <c:v>26</c:v>
                </c:pt>
                <c:pt idx="53">
                  <c:v>23</c:v>
                </c:pt>
                <c:pt idx="54">
                  <c:v>20.8</c:v>
                </c:pt>
                <c:pt idx="55">
                  <c:v>18.600000000000001</c:v>
                </c:pt>
                <c:pt idx="56">
                  <c:v>16.400000000000002</c:v>
                </c:pt>
              </c:numCache>
            </c:numRef>
          </c:val>
          <c:smooth val="0"/>
        </c:ser>
        <c:ser>
          <c:idx val="2"/>
          <c:order val="1"/>
          <c:tx>
            <c:strRef>
              <c:f>'Figure 3'!$D$4</c:f>
              <c:strCache>
                <c:ptCount val="1"/>
                <c:pt idx="0">
                  <c:v>Herbicides </c:v>
                </c:pt>
              </c:strCache>
            </c:strRef>
          </c:tx>
          <c:marker>
            <c:symbol val="none"/>
          </c:marker>
          <c:cat>
            <c:numRef>
              <c:f>'Figure 3'!$A$6:$A$62</c:f>
              <c:numCache>
                <c:formatCode>General</c:formatCode>
                <c:ptCount val="57"/>
                <c:pt idx="0">
                  <c:v>1952</c:v>
                </c:pt>
                <c:pt idx="1">
                  <c:v>1953</c:v>
                </c:pt>
                <c:pt idx="2">
                  <c:v>1954</c:v>
                </c:pt>
                <c:pt idx="3">
                  <c:v>1955</c:v>
                </c:pt>
                <c:pt idx="4">
                  <c:v>1956</c:v>
                </c:pt>
                <c:pt idx="5">
                  <c:v>1957</c:v>
                </c:pt>
                <c:pt idx="6">
                  <c:v>1958</c:v>
                </c:pt>
                <c:pt idx="7">
                  <c:v>1959</c:v>
                </c:pt>
                <c:pt idx="8">
                  <c:v>1960</c:v>
                </c:pt>
                <c:pt idx="9">
                  <c:v>1961</c:v>
                </c:pt>
                <c:pt idx="10">
                  <c:v>1962</c:v>
                </c:pt>
                <c:pt idx="11">
                  <c:v>1963</c:v>
                </c:pt>
                <c:pt idx="12">
                  <c:v>1964</c:v>
                </c:pt>
                <c:pt idx="13">
                  <c:v>1965</c:v>
                </c:pt>
                <c:pt idx="14">
                  <c:v>1966</c:v>
                </c:pt>
                <c:pt idx="15">
                  <c:v>1967</c:v>
                </c:pt>
                <c:pt idx="16">
                  <c:v>1968</c:v>
                </c:pt>
                <c:pt idx="17">
                  <c:v>1969</c:v>
                </c:pt>
                <c:pt idx="18">
                  <c:v>1970</c:v>
                </c:pt>
                <c:pt idx="19">
                  <c:v>1971</c:v>
                </c:pt>
                <c:pt idx="20">
                  <c:v>1972</c:v>
                </c:pt>
                <c:pt idx="21">
                  <c:v>1973</c:v>
                </c:pt>
                <c:pt idx="22">
                  <c:v>1974</c:v>
                </c:pt>
                <c:pt idx="23">
                  <c:v>1975</c:v>
                </c:pt>
                <c:pt idx="24">
                  <c:v>1976</c:v>
                </c:pt>
                <c:pt idx="25">
                  <c:v>1977</c:v>
                </c:pt>
                <c:pt idx="26">
                  <c:v>1978</c:v>
                </c:pt>
                <c:pt idx="27">
                  <c:v>1979</c:v>
                </c:pt>
                <c:pt idx="28">
                  <c:v>1980</c:v>
                </c:pt>
                <c:pt idx="29">
                  <c:v>1981</c:v>
                </c:pt>
                <c:pt idx="30">
                  <c:v>1982</c:v>
                </c:pt>
                <c:pt idx="31">
                  <c:v>1983</c:v>
                </c:pt>
                <c:pt idx="32">
                  <c:v>1984</c:v>
                </c:pt>
                <c:pt idx="33">
                  <c:v>1985</c:v>
                </c:pt>
                <c:pt idx="34">
                  <c:v>1986</c:v>
                </c:pt>
                <c:pt idx="35">
                  <c:v>1987</c:v>
                </c:pt>
                <c:pt idx="36">
                  <c:v>1988</c:v>
                </c:pt>
                <c:pt idx="37">
                  <c:v>1989</c:v>
                </c:pt>
                <c:pt idx="38">
                  <c:v>1990</c:v>
                </c:pt>
                <c:pt idx="39">
                  <c:v>1991</c:v>
                </c:pt>
                <c:pt idx="40">
                  <c:v>1992</c:v>
                </c:pt>
                <c:pt idx="41">
                  <c:v>1993</c:v>
                </c:pt>
                <c:pt idx="42">
                  <c:v>1994</c:v>
                </c:pt>
                <c:pt idx="43">
                  <c:v>1995</c:v>
                </c:pt>
                <c:pt idx="44">
                  <c:v>1996</c:v>
                </c:pt>
                <c:pt idx="45">
                  <c:v>1997</c:v>
                </c:pt>
                <c:pt idx="46">
                  <c:v>1998</c:v>
                </c:pt>
                <c:pt idx="47">
                  <c:v>1999</c:v>
                </c:pt>
                <c:pt idx="48">
                  <c:v>2000</c:v>
                </c:pt>
                <c:pt idx="49">
                  <c:v>2001</c:v>
                </c:pt>
                <c:pt idx="50">
                  <c:v>2002</c:v>
                </c:pt>
                <c:pt idx="51">
                  <c:v>2003</c:v>
                </c:pt>
                <c:pt idx="52">
                  <c:v>2004</c:v>
                </c:pt>
                <c:pt idx="53">
                  <c:v>2005</c:v>
                </c:pt>
                <c:pt idx="54">
                  <c:v>2006</c:v>
                </c:pt>
                <c:pt idx="55">
                  <c:v>2007</c:v>
                </c:pt>
                <c:pt idx="56">
                  <c:v>2008</c:v>
                </c:pt>
              </c:numCache>
            </c:numRef>
          </c:cat>
          <c:val>
            <c:numRef>
              <c:f>'Figure 3'!$D$6:$D$62</c:f>
              <c:numCache>
                <c:formatCode>0.00</c:formatCode>
                <c:ptCount val="57"/>
                <c:pt idx="0">
                  <c:v>11</c:v>
                </c:pt>
                <c:pt idx="1">
                  <c:v>13.666666666666666</c:v>
                </c:pt>
                <c:pt idx="2">
                  <c:v>16.333333333333332</c:v>
                </c:pt>
                <c:pt idx="3">
                  <c:v>19</c:v>
                </c:pt>
                <c:pt idx="4">
                  <c:v>21.666666666666668</c:v>
                </c:pt>
                <c:pt idx="5">
                  <c:v>24.333333333333336</c:v>
                </c:pt>
                <c:pt idx="6">
                  <c:v>27</c:v>
                </c:pt>
                <c:pt idx="7">
                  <c:v>30.75</c:v>
                </c:pt>
                <c:pt idx="8">
                  <c:v>34.5</c:v>
                </c:pt>
                <c:pt idx="9">
                  <c:v>38.25</c:v>
                </c:pt>
                <c:pt idx="10">
                  <c:v>42</c:v>
                </c:pt>
                <c:pt idx="11">
                  <c:v>45.75</c:v>
                </c:pt>
                <c:pt idx="12">
                  <c:v>49.5</c:v>
                </c:pt>
                <c:pt idx="13">
                  <c:v>53.25</c:v>
                </c:pt>
                <c:pt idx="14">
                  <c:v>57</c:v>
                </c:pt>
                <c:pt idx="15">
                  <c:v>61.4</c:v>
                </c:pt>
                <c:pt idx="16">
                  <c:v>65.8</c:v>
                </c:pt>
                <c:pt idx="17">
                  <c:v>70.2</c:v>
                </c:pt>
                <c:pt idx="18">
                  <c:v>74.600000000000009</c:v>
                </c:pt>
                <c:pt idx="19">
                  <c:v>79</c:v>
                </c:pt>
                <c:pt idx="20">
                  <c:v>81.2</c:v>
                </c:pt>
                <c:pt idx="21">
                  <c:v>83.4</c:v>
                </c:pt>
                <c:pt idx="22">
                  <c:v>85.600000000000009</c:v>
                </c:pt>
                <c:pt idx="23">
                  <c:v>87.800000000000011</c:v>
                </c:pt>
                <c:pt idx="24">
                  <c:v>90</c:v>
                </c:pt>
                <c:pt idx="25">
                  <c:v>90.75</c:v>
                </c:pt>
                <c:pt idx="26">
                  <c:v>91.5</c:v>
                </c:pt>
                <c:pt idx="27">
                  <c:v>92.25</c:v>
                </c:pt>
                <c:pt idx="28">
                  <c:v>93</c:v>
                </c:pt>
                <c:pt idx="29">
                  <c:v>94</c:v>
                </c:pt>
                <c:pt idx="30">
                  <c:v>95</c:v>
                </c:pt>
                <c:pt idx="31">
                  <c:v>95</c:v>
                </c:pt>
                <c:pt idx="32">
                  <c:v>95</c:v>
                </c:pt>
                <c:pt idx="33">
                  <c:v>96</c:v>
                </c:pt>
                <c:pt idx="34">
                  <c:v>96</c:v>
                </c:pt>
                <c:pt idx="35">
                  <c:v>96</c:v>
                </c:pt>
                <c:pt idx="36">
                  <c:v>96</c:v>
                </c:pt>
                <c:pt idx="37">
                  <c:v>97</c:v>
                </c:pt>
                <c:pt idx="38">
                  <c:v>95</c:v>
                </c:pt>
                <c:pt idx="39">
                  <c:v>96</c:v>
                </c:pt>
                <c:pt idx="40">
                  <c:v>97</c:v>
                </c:pt>
                <c:pt idx="41">
                  <c:v>98</c:v>
                </c:pt>
                <c:pt idx="42">
                  <c:v>98</c:v>
                </c:pt>
                <c:pt idx="43">
                  <c:v>97</c:v>
                </c:pt>
                <c:pt idx="44">
                  <c:v>93</c:v>
                </c:pt>
                <c:pt idx="45">
                  <c:v>97</c:v>
                </c:pt>
                <c:pt idx="46">
                  <c:v>96</c:v>
                </c:pt>
                <c:pt idx="47">
                  <c:v>98</c:v>
                </c:pt>
                <c:pt idx="48">
                  <c:v>97</c:v>
                </c:pt>
                <c:pt idx="49">
                  <c:v>98</c:v>
                </c:pt>
                <c:pt idx="50">
                  <c:v>89</c:v>
                </c:pt>
                <c:pt idx="51">
                  <c:v>95</c:v>
                </c:pt>
                <c:pt idx="52">
                  <c:v>96</c:v>
                </c:pt>
                <c:pt idx="53">
                  <c:v>97</c:v>
                </c:pt>
                <c:pt idx="54">
                  <c:v>97.2</c:v>
                </c:pt>
                <c:pt idx="55">
                  <c:v>97.4</c:v>
                </c:pt>
                <c:pt idx="56">
                  <c:v>97.600000000000009</c:v>
                </c:pt>
              </c:numCache>
            </c:numRef>
          </c:val>
          <c:smooth val="0"/>
        </c:ser>
        <c:dLbls>
          <c:showLegendKey val="0"/>
          <c:showVal val="0"/>
          <c:showCatName val="0"/>
          <c:showSerName val="0"/>
          <c:showPercent val="0"/>
          <c:showBubbleSize val="0"/>
        </c:dLbls>
        <c:smooth val="0"/>
        <c:axId val="391240560"/>
        <c:axId val="391240952"/>
      </c:lineChart>
      <c:catAx>
        <c:axId val="391240560"/>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91240952"/>
        <c:crosses val="autoZero"/>
        <c:auto val="1"/>
        <c:lblAlgn val="ctr"/>
        <c:lblOffset val="100"/>
        <c:noMultiLvlLbl val="0"/>
      </c:catAx>
      <c:valAx>
        <c:axId val="391240952"/>
        <c:scaling>
          <c:orientation val="minMax"/>
          <c:max val="100"/>
        </c:scaling>
        <c:delete val="0"/>
        <c:axPos val="l"/>
        <c:majorGridlines>
          <c:spPr>
            <a:ln>
              <a:prstDash val="sysDot"/>
            </a:ln>
          </c:spPr>
        </c:majorGridlines>
        <c:title>
          <c:tx>
            <c:rich>
              <a:bodyPr/>
              <a:lstStyle/>
              <a:p>
                <a:pPr>
                  <a:defRPr sz="1000" b="1" i="0" u="none" strike="noStrike" baseline="0">
                    <a:solidFill>
                      <a:srgbClr val="000000"/>
                    </a:solidFill>
                    <a:latin typeface="Calibri"/>
                    <a:ea typeface="Calibri"/>
                    <a:cs typeface="Calibri"/>
                  </a:defRPr>
                </a:pPr>
                <a:r>
                  <a:rPr lang="en-US"/>
                  <a:t>Percent of Planted Acres</a:t>
                </a:r>
              </a:p>
            </c:rich>
          </c:tx>
          <c:overlay val="0"/>
        </c:title>
        <c:numFmt formatCode="0.00"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91240560"/>
        <c:crosses val="autoZero"/>
        <c:crossBetween val="midCat"/>
      </c:valAx>
    </c:plotArea>
    <c:legend>
      <c:legendPos val="r"/>
      <c:overlay val="0"/>
      <c:txPr>
        <a:bodyPr/>
        <a:lstStyle/>
        <a:p>
          <a:pPr>
            <a:defRPr sz="92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189" l="0.70000000000000062" r="0.70000000000000062" t="0.75000000000000189" header="0.30000000000000032" footer="0.30000000000000032"/>
    <c:pageSetup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latin typeface="+mn-lt"/>
              </a:rPr>
              <a:t>Fig. 4 -</a:t>
            </a:r>
            <a:r>
              <a:rPr lang="en-US" baseline="0">
                <a:latin typeface="+mn-lt"/>
              </a:rPr>
              <a:t> </a:t>
            </a:r>
            <a:r>
              <a:rPr lang="en-US">
                <a:latin typeface="+mn-lt"/>
              </a:rPr>
              <a:t>Cotton: acres treated with pesticides, 1952-2008</a:t>
            </a:r>
          </a:p>
        </c:rich>
      </c:tx>
      <c:overlay val="0"/>
    </c:title>
    <c:autoTitleDeleted val="0"/>
    <c:plotArea>
      <c:layout>
        <c:manualLayout>
          <c:layoutTarget val="inner"/>
          <c:xMode val="edge"/>
          <c:yMode val="edge"/>
          <c:x val="0.1208121901428988"/>
          <c:y val="0.12066847112860893"/>
          <c:w val="0.77217355643044616"/>
          <c:h val="0.79234662073490814"/>
        </c:manualLayout>
      </c:layout>
      <c:lineChart>
        <c:grouping val="standard"/>
        <c:varyColors val="0"/>
        <c:ser>
          <c:idx val="0"/>
          <c:order val="0"/>
          <c:tx>
            <c:strRef>
              <c:f>'Figure 4'!$B$4</c:f>
              <c:strCache>
                <c:ptCount val="1"/>
                <c:pt idx="0">
                  <c:v>Insecticides</c:v>
                </c:pt>
              </c:strCache>
            </c:strRef>
          </c:tx>
          <c:marker>
            <c:symbol val="none"/>
          </c:marker>
          <c:cat>
            <c:numRef>
              <c:f>'Figure 4'!$A$6:$A$62</c:f>
              <c:numCache>
                <c:formatCode>General</c:formatCode>
                <c:ptCount val="57"/>
                <c:pt idx="0">
                  <c:v>1952</c:v>
                </c:pt>
                <c:pt idx="1">
                  <c:v>1953</c:v>
                </c:pt>
                <c:pt idx="2">
                  <c:v>1954</c:v>
                </c:pt>
                <c:pt idx="3">
                  <c:v>1955</c:v>
                </c:pt>
                <c:pt idx="4">
                  <c:v>1956</c:v>
                </c:pt>
                <c:pt idx="5">
                  <c:v>1957</c:v>
                </c:pt>
                <c:pt idx="6">
                  <c:v>1958</c:v>
                </c:pt>
                <c:pt idx="7">
                  <c:v>1959</c:v>
                </c:pt>
                <c:pt idx="8">
                  <c:v>1960</c:v>
                </c:pt>
                <c:pt idx="9">
                  <c:v>1961</c:v>
                </c:pt>
                <c:pt idx="10">
                  <c:v>1962</c:v>
                </c:pt>
                <c:pt idx="11">
                  <c:v>1963</c:v>
                </c:pt>
                <c:pt idx="12">
                  <c:v>1964</c:v>
                </c:pt>
                <c:pt idx="13">
                  <c:v>1965</c:v>
                </c:pt>
                <c:pt idx="14">
                  <c:v>1966</c:v>
                </c:pt>
                <c:pt idx="15">
                  <c:v>1967</c:v>
                </c:pt>
                <c:pt idx="16">
                  <c:v>1968</c:v>
                </c:pt>
                <c:pt idx="17">
                  <c:v>1969</c:v>
                </c:pt>
                <c:pt idx="18">
                  <c:v>1970</c:v>
                </c:pt>
                <c:pt idx="19">
                  <c:v>1971</c:v>
                </c:pt>
                <c:pt idx="20">
                  <c:v>1972</c:v>
                </c:pt>
                <c:pt idx="21">
                  <c:v>1973</c:v>
                </c:pt>
                <c:pt idx="22">
                  <c:v>1974</c:v>
                </c:pt>
                <c:pt idx="23">
                  <c:v>1975</c:v>
                </c:pt>
                <c:pt idx="24">
                  <c:v>1976</c:v>
                </c:pt>
                <c:pt idx="25">
                  <c:v>1977</c:v>
                </c:pt>
                <c:pt idx="26">
                  <c:v>1978</c:v>
                </c:pt>
                <c:pt idx="27">
                  <c:v>1979</c:v>
                </c:pt>
                <c:pt idx="28">
                  <c:v>1980</c:v>
                </c:pt>
                <c:pt idx="29">
                  <c:v>1981</c:v>
                </c:pt>
                <c:pt idx="30">
                  <c:v>1982</c:v>
                </c:pt>
                <c:pt idx="31">
                  <c:v>1983</c:v>
                </c:pt>
                <c:pt idx="32">
                  <c:v>1984</c:v>
                </c:pt>
                <c:pt idx="33">
                  <c:v>1985</c:v>
                </c:pt>
                <c:pt idx="34">
                  <c:v>1986</c:v>
                </c:pt>
                <c:pt idx="35">
                  <c:v>1987</c:v>
                </c:pt>
                <c:pt idx="36">
                  <c:v>1988</c:v>
                </c:pt>
                <c:pt idx="37">
                  <c:v>1989</c:v>
                </c:pt>
                <c:pt idx="38">
                  <c:v>1990</c:v>
                </c:pt>
                <c:pt idx="39">
                  <c:v>1991</c:v>
                </c:pt>
                <c:pt idx="40">
                  <c:v>1992</c:v>
                </c:pt>
                <c:pt idx="41">
                  <c:v>1993</c:v>
                </c:pt>
                <c:pt idx="42">
                  <c:v>1994</c:v>
                </c:pt>
                <c:pt idx="43">
                  <c:v>1995</c:v>
                </c:pt>
                <c:pt idx="44">
                  <c:v>1996</c:v>
                </c:pt>
                <c:pt idx="45">
                  <c:v>1997</c:v>
                </c:pt>
                <c:pt idx="46">
                  <c:v>1998</c:v>
                </c:pt>
                <c:pt idx="47">
                  <c:v>1999</c:v>
                </c:pt>
                <c:pt idx="48">
                  <c:v>2000</c:v>
                </c:pt>
                <c:pt idx="49">
                  <c:v>2001</c:v>
                </c:pt>
                <c:pt idx="50">
                  <c:v>2002</c:v>
                </c:pt>
                <c:pt idx="51">
                  <c:v>2003</c:v>
                </c:pt>
                <c:pt idx="52">
                  <c:v>2004</c:v>
                </c:pt>
                <c:pt idx="53">
                  <c:v>2005</c:v>
                </c:pt>
                <c:pt idx="54">
                  <c:v>2006</c:v>
                </c:pt>
                <c:pt idx="55">
                  <c:v>2007</c:v>
                </c:pt>
                <c:pt idx="56">
                  <c:v>2008</c:v>
                </c:pt>
              </c:numCache>
            </c:numRef>
          </c:cat>
          <c:val>
            <c:numRef>
              <c:f>'Figure 4'!$B$6:$B$62</c:f>
              <c:numCache>
                <c:formatCode>0.00</c:formatCode>
                <c:ptCount val="57"/>
                <c:pt idx="0">
                  <c:v>48</c:v>
                </c:pt>
                <c:pt idx="1">
                  <c:v>51</c:v>
                </c:pt>
                <c:pt idx="2">
                  <c:v>54</c:v>
                </c:pt>
                <c:pt idx="3">
                  <c:v>57</c:v>
                </c:pt>
                <c:pt idx="4">
                  <c:v>60</c:v>
                </c:pt>
                <c:pt idx="5">
                  <c:v>63</c:v>
                </c:pt>
                <c:pt idx="6">
                  <c:v>66</c:v>
                </c:pt>
                <c:pt idx="7">
                  <c:v>64.5</c:v>
                </c:pt>
                <c:pt idx="8">
                  <c:v>63</c:v>
                </c:pt>
                <c:pt idx="9">
                  <c:v>61.5</c:v>
                </c:pt>
                <c:pt idx="10">
                  <c:v>60</c:v>
                </c:pt>
                <c:pt idx="11">
                  <c:v>58.5</c:v>
                </c:pt>
                <c:pt idx="12">
                  <c:v>57</c:v>
                </c:pt>
                <c:pt idx="13">
                  <c:v>55.5</c:v>
                </c:pt>
                <c:pt idx="14">
                  <c:v>54</c:v>
                </c:pt>
                <c:pt idx="15">
                  <c:v>55.4</c:v>
                </c:pt>
                <c:pt idx="16">
                  <c:v>56.8</c:v>
                </c:pt>
                <c:pt idx="17">
                  <c:v>58.199999999999996</c:v>
                </c:pt>
                <c:pt idx="18">
                  <c:v>59.599999999999994</c:v>
                </c:pt>
                <c:pt idx="19">
                  <c:v>61</c:v>
                </c:pt>
                <c:pt idx="20">
                  <c:v>60.8</c:v>
                </c:pt>
                <c:pt idx="21">
                  <c:v>60.599999999999994</c:v>
                </c:pt>
                <c:pt idx="22">
                  <c:v>60.399999999999991</c:v>
                </c:pt>
                <c:pt idx="23">
                  <c:v>60.199999999999989</c:v>
                </c:pt>
                <c:pt idx="24">
                  <c:v>60</c:v>
                </c:pt>
                <c:pt idx="25">
                  <c:v>56</c:v>
                </c:pt>
                <c:pt idx="26">
                  <c:v>52</c:v>
                </c:pt>
                <c:pt idx="27">
                  <c:v>48</c:v>
                </c:pt>
                <c:pt idx="28">
                  <c:v>44</c:v>
                </c:pt>
                <c:pt idx="29">
                  <c:v>40</c:v>
                </c:pt>
                <c:pt idx="30">
                  <c:v>36</c:v>
                </c:pt>
                <c:pt idx="31">
                  <c:v>49.5</c:v>
                </c:pt>
                <c:pt idx="32">
                  <c:v>63</c:v>
                </c:pt>
                <c:pt idx="33">
                  <c:v>65</c:v>
                </c:pt>
                <c:pt idx="34">
                  <c:v>63</c:v>
                </c:pt>
                <c:pt idx="35">
                  <c:v>61</c:v>
                </c:pt>
                <c:pt idx="36">
                  <c:v>61</c:v>
                </c:pt>
                <c:pt idx="37">
                  <c:v>68</c:v>
                </c:pt>
                <c:pt idx="38">
                  <c:v>67</c:v>
                </c:pt>
                <c:pt idx="39">
                  <c:v>66</c:v>
                </c:pt>
                <c:pt idx="40">
                  <c:v>65</c:v>
                </c:pt>
                <c:pt idx="41">
                  <c:v>65</c:v>
                </c:pt>
                <c:pt idx="42">
                  <c:v>71</c:v>
                </c:pt>
                <c:pt idx="43">
                  <c:v>75</c:v>
                </c:pt>
                <c:pt idx="44">
                  <c:v>79</c:v>
                </c:pt>
                <c:pt idx="45">
                  <c:v>74</c:v>
                </c:pt>
                <c:pt idx="46">
                  <c:v>71</c:v>
                </c:pt>
                <c:pt idx="47">
                  <c:v>84</c:v>
                </c:pt>
                <c:pt idx="48">
                  <c:v>80</c:v>
                </c:pt>
                <c:pt idx="49">
                  <c:v>68</c:v>
                </c:pt>
                <c:pt idx="50">
                  <c:v>66</c:v>
                </c:pt>
                <c:pt idx="51">
                  <c:v>64</c:v>
                </c:pt>
                <c:pt idx="52">
                  <c:v>67.5</c:v>
                </c:pt>
                <c:pt idx="53">
                  <c:v>71</c:v>
                </c:pt>
                <c:pt idx="54">
                  <c:v>68.5</c:v>
                </c:pt>
                <c:pt idx="55">
                  <c:v>66</c:v>
                </c:pt>
                <c:pt idx="56">
                  <c:v>62.333333333333336</c:v>
                </c:pt>
              </c:numCache>
            </c:numRef>
          </c:val>
          <c:smooth val="0"/>
        </c:ser>
        <c:ser>
          <c:idx val="2"/>
          <c:order val="1"/>
          <c:tx>
            <c:strRef>
              <c:f>'Figure 4'!$D$4</c:f>
              <c:strCache>
                <c:ptCount val="1"/>
                <c:pt idx="0">
                  <c:v>Herbicides</c:v>
                </c:pt>
              </c:strCache>
            </c:strRef>
          </c:tx>
          <c:marker>
            <c:symbol val="none"/>
          </c:marker>
          <c:cat>
            <c:numRef>
              <c:f>'Figure 4'!$A$6:$A$62</c:f>
              <c:numCache>
                <c:formatCode>General</c:formatCode>
                <c:ptCount val="57"/>
                <c:pt idx="0">
                  <c:v>1952</c:v>
                </c:pt>
                <c:pt idx="1">
                  <c:v>1953</c:v>
                </c:pt>
                <c:pt idx="2">
                  <c:v>1954</c:v>
                </c:pt>
                <c:pt idx="3">
                  <c:v>1955</c:v>
                </c:pt>
                <c:pt idx="4">
                  <c:v>1956</c:v>
                </c:pt>
                <c:pt idx="5">
                  <c:v>1957</c:v>
                </c:pt>
                <c:pt idx="6">
                  <c:v>1958</c:v>
                </c:pt>
                <c:pt idx="7">
                  <c:v>1959</c:v>
                </c:pt>
                <c:pt idx="8">
                  <c:v>1960</c:v>
                </c:pt>
                <c:pt idx="9">
                  <c:v>1961</c:v>
                </c:pt>
                <c:pt idx="10">
                  <c:v>1962</c:v>
                </c:pt>
                <c:pt idx="11">
                  <c:v>1963</c:v>
                </c:pt>
                <c:pt idx="12">
                  <c:v>1964</c:v>
                </c:pt>
                <c:pt idx="13">
                  <c:v>1965</c:v>
                </c:pt>
                <c:pt idx="14">
                  <c:v>1966</c:v>
                </c:pt>
                <c:pt idx="15">
                  <c:v>1967</c:v>
                </c:pt>
                <c:pt idx="16">
                  <c:v>1968</c:v>
                </c:pt>
                <c:pt idx="17">
                  <c:v>1969</c:v>
                </c:pt>
                <c:pt idx="18">
                  <c:v>1970</c:v>
                </c:pt>
                <c:pt idx="19">
                  <c:v>1971</c:v>
                </c:pt>
                <c:pt idx="20">
                  <c:v>1972</c:v>
                </c:pt>
                <c:pt idx="21">
                  <c:v>1973</c:v>
                </c:pt>
                <c:pt idx="22">
                  <c:v>1974</c:v>
                </c:pt>
                <c:pt idx="23">
                  <c:v>1975</c:v>
                </c:pt>
                <c:pt idx="24">
                  <c:v>1976</c:v>
                </c:pt>
                <c:pt idx="25">
                  <c:v>1977</c:v>
                </c:pt>
                <c:pt idx="26">
                  <c:v>1978</c:v>
                </c:pt>
                <c:pt idx="27">
                  <c:v>1979</c:v>
                </c:pt>
                <c:pt idx="28">
                  <c:v>1980</c:v>
                </c:pt>
                <c:pt idx="29">
                  <c:v>1981</c:v>
                </c:pt>
                <c:pt idx="30">
                  <c:v>1982</c:v>
                </c:pt>
                <c:pt idx="31">
                  <c:v>1983</c:v>
                </c:pt>
                <c:pt idx="32">
                  <c:v>1984</c:v>
                </c:pt>
                <c:pt idx="33">
                  <c:v>1985</c:v>
                </c:pt>
                <c:pt idx="34">
                  <c:v>1986</c:v>
                </c:pt>
                <c:pt idx="35">
                  <c:v>1987</c:v>
                </c:pt>
                <c:pt idx="36">
                  <c:v>1988</c:v>
                </c:pt>
                <c:pt idx="37">
                  <c:v>1989</c:v>
                </c:pt>
                <c:pt idx="38">
                  <c:v>1990</c:v>
                </c:pt>
                <c:pt idx="39">
                  <c:v>1991</c:v>
                </c:pt>
                <c:pt idx="40">
                  <c:v>1992</c:v>
                </c:pt>
                <c:pt idx="41">
                  <c:v>1993</c:v>
                </c:pt>
                <c:pt idx="42">
                  <c:v>1994</c:v>
                </c:pt>
                <c:pt idx="43">
                  <c:v>1995</c:v>
                </c:pt>
                <c:pt idx="44">
                  <c:v>1996</c:v>
                </c:pt>
                <c:pt idx="45">
                  <c:v>1997</c:v>
                </c:pt>
                <c:pt idx="46">
                  <c:v>1998</c:v>
                </c:pt>
                <c:pt idx="47">
                  <c:v>1999</c:v>
                </c:pt>
                <c:pt idx="48">
                  <c:v>2000</c:v>
                </c:pt>
                <c:pt idx="49">
                  <c:v>2001</c:v>
                </c:pt>
                <c:pt idx="50">
                  <c:v>2002</c:v>
                </c:pt>
                <c:pt idx="51">
                  <c:v>2003</c:v>
                </c:pt>
                <c:pt idx="52">
                  <c:v>2004</c:v>
                </c:pt>
                <c:pt idx="53">
                  <c:v>2005</c:v>
                </c:pt>
                <c:pt idx="54">
                  <c:v>2006</c:v>
                </c:pt>
                <c:pt idx="55">
                  <c:v>2007</c:v>
                </c:pt>
                <c:pt idx="56">
                  <c:v>2008</c:v>
                </c:pt>
              </c:numCache>
            </c:numRef>
          </c:cat>
          <c:val>
            <c:numRef>
              <c:f>'Figure 4'!$D$6:$D$62</c:f>
              <c:numCache>
                <c:formatCode>0.00</c:formatCode>
                <c:ptCount val="57"/>
                <c:pt idx="0">
                  <c:v>5</c:v>
                </c:pt>
                <c:pt idx="1">
                  <c:v>5.333333333333333</c:v>
                </c:pt>
                <c:pt idx="2">
                  <c:v>5.6666666666666661</c:v>
                </c:pt>
                <c:pt idx="3">
                  <c:v>5.9999999999999991</c:v>
                </c:pt>
                <c:pt idx="4">
                  <c:v>6.3333333333333321</c:v>
                </c:pt>
                <c:pt idx="5">
                  <c:v>6.6666666666666652</c:v>
                </c:pt>
                <c:pt idx="6">
                  <c:v>7</c:v>
                </c:pt>
                <c:pt idx="7">
                  <c:v>12.625</c:v>
                </c:pt>
                <c:pt idx="8">
                  <c:v>18.25</c:v>
                </c:pt>
                <c:pt idx="9">
                  <c:v>23.875</c:v>
                </c:pt>
                <c:pt idx="10">
                  <c:v>29.5</c:v>
                </c:pt>
                <c:pt idx="11">
                  <c:v>35.125</c:v>
                </c:pt>
                <c:pt idx="12">
                  <c:v>40.75</c:v>
                </c:pt>
                <c:pt idx="13">
                  <c:v>46.375</c:v>
                </c:pt>
                <c:pt idx="14">
                  <c:v>52</c:v>
                </c:pt>
                <c:pt idx="15">
                  <c:v>58</c:v>
                </c:pt>
                <c:pt idx="16">
                  <c:v>64</c:v>
                </c:pt>
                <c:pt idx="17">
                  <c:v>70</c:v>
                </c:pt>
                <c:pt idx="18">
                  <c:v>76</c:v>
                </c:pt>
                <c:pt idx="19">
                  <c:v>82</c:v>
                </c:pt>
                <c:pt idx="20">
                  <c:v>82.4</c:v>
                </c:pt>
                <c:pt idx="21">
                  <c:v>82.800000000000011</c:v>
                </c:pt>
                <c:pt idx="22">
                  <c:v>83.200000000000017</c:v>
                </c:pt>
                <c:pt idx="23">
                  <c:v>83.600000000000023</c:v>
                </c:pt>
                <c:pt idx="24">
                  <c:v>84</c:v>
                </c:pt>
                <c:pt idx="25">
                  <c:v>86.333333333333329</c:v>
                </c:pt>
                <c:pt idx="26">
                  <c:v>88.666666666666657</c:v>
                </c:pt>
                <c:pt idx="27">
                  <c:v>91</c:v>
                </c:pt>
                <c:pt idx="28">
                  <c:v>93</c:v>
                </c:pt>
                <c:pt idx="29">
                  <c:v>95</c:v>
                </c:pt>
                <c:pt idx="30">
                  <c:v>97</c:v>
                </c:pt>
                <c:pt idx="31">
                  <c:v>95</c:v>
                </c:pt>
                <c:pt idx="32">
                  <c:v>93</c:v>
                </c:pt>
                <c:pt idx="33">
                  <c:v>94</c:v>
                </c:pt>
                <c:pt idx="34">
                  <c:v>94</c:v>
                </c:pt>
                <c:pt idx="35">
                  <c:v>94</c:v>
                </c:pt>
                <c:pt idx="36">
                  <c:v>95</c:v>
                </c:pt>
                <c:pt idx="37">
                  <c:v>93</c:v>
                </c:pt>
                <c:pt idx="38">
                  <c:v>95</c:v>
                </c:pt>
                <c:pt idx="39">
                  <c:v>92</c:v>
                </c:pt>
                <c:pt idx="40">
                  <c:v>91</c:v>
                </c:pt>
                <c:pt idx="41">
                  <c:v>92</c:v>
                </c:pt>
                <c:pt idx="42">
                  <c:v>94</c:v>
                </c:pt>
                <c:pt idx="43">
                  <c:v>97</c:v>
                </c:pt>
                <c:pt idx="44">
                  <c:v>93</c:v>
                </c:pt>
                <c:pt idx="45">
                  <c:v>96</c:v>
                </c:pt>
                <c:pt idx="46">
                  <c:v>95</c:v>
                </c:pt>
                <c:pt idx="47">
                  <c:v>97</c:v>
                </c:pt>
                <c:pt idx="48">
                  <c:v>95</c:v>
                </c:pt>
                <c:pt idx="49">
                  <c:v>90</c:v>
                </c:pt>
                <c:pt idx="50">
                  <c:v>94</c:v>
                </c:pt>
                <c:pt idx="51">
                  <c:v>98</c:v>
                </c:pt>
                <c:pt idx="52">
                  <c:v>96.5</c:v>
                </c:pt>
                <c:pt idx="53">
                  <c:v>95</c:v>
                </c:pt>
                <c:pt idx="54">
                  <c:v>96</c:v>
                </c:pt>
                <c:pt idx="55">
                  <c:v>97</c:v>
                </c:pt>
                <c:pt idx="56">
                  <c:v>97.666666666666671</c:v>
                </c:pt>
              </c:numCache>
            </c:numRef>
          </c:val>
          <c:smooth val="0"/>
        </c:ser>
        <c:ser>
          <c:idx val="4"/>
          <c:order val="2"/>
          <c:tx>
            <c:strRef>
              <c:f>'Figure 4'!$F$4</c:f>
              <c:strCache>
                <c:ptCount val="1"/>
                <c:pt idx="0">
                  <c:v>pesticides</c:v>
                </c:pt>
              </c:strCache>
            </c:strRef>
          </c:tx>
          <c:marker>
            <c:symbol val="none"/>
          </c:marker>
          <c:cat>
            <c:numRef>
              <c:f>'Figure 4'!$A$6:$A$62</c:f>
              <c:numCache>
                <c:formatCode>General</c:formatCode>
                <c:ptCount val="57"/>
                <c:pt idx="0">
                  <c:v>1952</c:v>
                </c:pt>
                <c:pt idx="1">
                  <c:v>1953</c:v>
                </c:pt>
                <c:pt idx="2">
                  <c:v>1954</c:v>
                </c:pt>
                <c:pt idx="3">
                  <c:v>1955</c:v>
                </c:pt>
                <c:pt idx="4">
                  <c:v>1956</c:v>
                </c:pt>
                <c:pt idx="5">
                  <c:v>1957</c:v>
                </c:pt>
                <c:pt idx="6">
                  <c:v>1958</c:v>
                </c:pt>
                <c:pt idx="7">
                  <c:v>1959</c:v>
                </c:pt>
                <c:pt idx="8">
                  <c:v>1960</c:v>
                </c:pt>
                <c:pt idx="9">
                  <c:v>1961</c:v>
                </c:pt>
                <c:pt idx="10">
                  <c:v>1962</c:v>
                </c:pt>
                <c:pt idx="11">
                  <c:v>1963</c:v>
                </c:pt>
                <c:pt idx="12">
                  <c:v>1964</c:v>
                </c:pt>
                <c:pt idx="13">
                  <c:v>1965</c:v>
                </c:pt>
                <c:pt idx="14">
                  <c:v>1966</c:v>
                </c:pt>
                <c:pt idx="15">
                  <c:v>1967</c:v>
                </c:pt>
                <c:pt idx="16">
                  <c:v>1968</c:v>
                </c:pt>
                <c:pt idx="17">
                  <c:v>1969</c:v>
                </c:pt>
                <c:pt idx="18">
                  <c:v>1970</c:v>
                </c:pt>
                <c:pt idx="19">
                  <c:v>1971</c:v>
                </c:pt>
                <c:pt idx="20">
                  <c:v>1972</c:v>
                </c:pt>
                <c:pt idx="21">
                  <c:v>1973</c:v>
                </c:pt>
                <c:pt idx="22">
                  <c:v>1974</c:v>
                </c:pt>
                <c:pt idx="23">
                  <c:v>1975</c:v>
                </c:pt>
                <c:pt idx="24">
                  <c:v>1976</c:v>
                </c:pt>
                <c:pt idx="25">
                  <c:v>1977</c:v>
                </c:pt>
                <c:pt idx="26">
                  <c:v>1978</c:v>
                </c:pt>
                <c:pt idx="27">
                  <c:v>1979</c:v>
                </c:pt>
                <c:pt idx="28">
                  <c:v>1980</c:v>
                </c:pt>
                <c:pt idx="29">
                  <c:v>1981</c:v>
                </c:pt>
                <c:pt idx="30">
                  <c:v>1982</c:v>
                </c:pt>
                <c:pt idx="31">
                  <c:v>1983</c:v>
                </c:pt>
                <c:pt idx="32">
                  <c:v>1984</c:v>
                </c:pt>
                <c:pt idx="33">
                  <c:v>1985</c:v>
                </c:pt>
                <c:pt idx="34">
                  <c:v>1986</c:v>
                </c:pt>
                <c:pt idx="35">
                  <c:v>1987</c:v>
                </c:pt>
                <c:pt idx="36">
                  <c:v>1988</c:v>
                </c:pt>
                <c:pt idx="37">
                  <c:v>1989</c:v>
                </c:pt>
                <c:pt idx="38">
                  <c:v>1990</c:v>
                </c:pt>
                <c:pt idx="39">
                  <c:v>1991</c:v>
                </c:pt>
                <c:pt idx="40">
                  <c:v>1992</c:v>
                </c:pt>
                <c:pt idx="41">
                  <c:v>1993</c:v>
                </c:pt>
                <c:pt idx="42">
                  <c:v>1994</c:v>
                </c:pt>
                <c:pt idx="43">
                  <c:v>1995</c:v>
                </c:pt>
                <c:pt idx="44">
                  <c:v>1996</c:v>
                </c:pt>
                <c:pt idx="45">
                  <c:v>1997</c:v>
                </c:pt>
                <c:pt idx="46">
                  <c:v>1998</c:v>
                </c:pt>
                <c:pt idx="47">
                  <c:v>1999</c:v>
                </c:pt>
                <c:pt idx="48">
                  <c:v>2000</c:v>
                </c:pt>
                <c:pt idx="49">
                  <c:v>2001</c:v>
                </c:pt>
                <c:pt idx="50">
                  <c:v>2002</c:v>
                </c:pt>
                <c:pt idx="51">
                  <c:v>2003</c:v>
                </c:pt>
                <c:pt idx="52">
                  <c:v>2004</c:v>
                </c:pt>
                <c:pt idx="53">
                  <c:v>2005</c:v>
                </c:pt>
                <c:pt idx="54">
                  <c:v>2006</c:v>
                </c:pt>
                <c:pt idx="55">
                  <c:v>2007</c:v>
                </c:pt>
                <c:pt idx="56">
                  <c:v>2008</c:v>
                </c:pt>
              </c:numCache>
            </c:numRef>
          </c:cat>
          <c:val>
            <c:numRef>
              <c:f>'Figure 4'!$F$6:$F$62</c:f>
              <c:numCache>
                <c:formatCode>0.00</c:formatCode>
                <c:ptCount val="57"/>
                <c:pt idx="14">
                  <c:v>26</c:v>
                </c:pt>
                <c:pt idx="15">
                  <c:v>28</c:v>
                </c:pt>
                <c:pt idx="16">
                  <c:v>30</c:v>
                </c:pt>
                <c:pt idx="17">
                  <c:v>32</c:v>
                </c:pt>
                <c:pt idx="18">
                  <c:v>34</c:v>
                </c:pt>
                <c:pt idx="19">
                  <c:v>36</c:v>
                </c:pt>
                <c:pt idx="20">
                  <c:v>35.6</c:v>
                </c:pt>
                <c:pt idx="21">
                  <c:v>35.200000000000003</c:v>
                </c:pt>
                <c:pt idx="22">
                  <c:v>34.800000000000004</c:v>
                </c:pt>
                <c:pt idx="23">
                  <c:v>34.400000000000006</c:v>
                </c:pt>
                <c:pt idx="24">
                  <c:v>34</c:v>
                </c:pt>
                <c:pt idx="25">
                  <c:v>33.333333333333336</c:v>
                </c:pt>
                <c:pt idx="26">
                  <c:v>32.666666666666671</c:v>
                </c:pt>
                <c:pt idx="27">
                  <c:v>32.000000000000007</c:v>
                </c:pt>
                <c:pt idx="28">
                  <c:v>31.333333333333339</c:v>
                </c:pt>
                <c:pt idx="29">
                  <c:v>30.666666666666671</c:v>
                </c:pt>
                <c:pt idx="30">
                  <c:v>30</c:v>
                </c:pt>
                <c:pt idx="31">
                  <c:v>32.857142857142854</c:v>
                </c:pt>
                <c:pt idx="32">
                  <c:v>35.714285714285708</c:v>
                </c:pt>
                <c:pt idx="33">
                  <c:v>38.571428571428562</c:v>
                </c:pt>
                <c:pt idx="34">
                  <c:v>41.428571428571416</c:v>
                </c:pt>
                <c:pt idx="35">
                  <c:v>44.28571428571427</c:v>
                </c:pt>
                <c:pt idx="36">
                  <c:v>47.142857142857125</c:v>
                </c:pt>
                <c:pt idx="37">
                  <c:v>50</c:v>
                </c:pt>
                <c:pt idx="38">
                  <c:v>54</c:v>
                </c:pt>
                <c:pt idx="39">
                  <c:v>58</c:v>
                </c:pt>
                <c:pt idx="40">
                  <c:v>48</c:v>
                </c:pt>
                <c:pt idx="41">
                  <c:v>63</c:v>
                </c:pt>
                <c:pt idx="42">
                  <c:v>66</c:v>
                </c:pt>
                <c:pt idx="43">
                  <c:v>56</c:v>
                </c:pt>
                <c:pt idx="44">
                  <c:v>60</c:v>
                </c:pt>
                <c:pt idx="45">
                  <c:v>73</c:v>
                </c:pt>
                <c:pt idx="46">
                  <c:v>67</c:v>
                </c:pt>
                <c:pt idx="47">
                  <c:v>61</c:v>
                </c:pt>
                <c:pt idx="48">
                  <c:v>61</c:v>
                </c:pt>
                <c:pt idx="49">
                  <c:v>55</c:v>
                </c:pt>
                <c:pt idx="50">
                  <c:v>60.5</c:v>
                </c:pt>
                <c:pt idx="51">
                  <c:v>66</c:v>
                </c:pt>
                <c:pt idx="52">
                  <c:v>69</c:v>
                </c:pt>
                <c:pt idx="53">
                  <c:v>72</c:v>
                </c:pt>
                <c:pt idx="54">
                  <c:v>78.5</c:v>
                </c:pt>
                <c:pt idx="55">
                  <c:v>85</c:v>
                </c:pt>
                <c:pt idx="56">
                  <c:v>85.666666666666671</c:v>
                </c:pt>
              </c:numCache>
            </c:numRef>
          </c:val>
          <c:smooth val="0"/>
        </c:ser>
        <c:dLbls>
          <c:showLegendKey val="0"/>
          <c:showVal val="0"/>
          <c:showCatName val="0"/>
          <c:showSerName val="0"/>
          <c:showPercent val="0"/>
          <c:showBubbleSize val="0"/>
        </c:dLbls>
        <c:smooth val="0"/>
        <c:axId val="391243304"/>
        <c:axId val="391243696"/>
      </c:lineChart>
      <c:catAx>
        <c:axId val="391243304"/>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91243696"/>
        <c:crosses val="autoZero"/>
        <c:auto val="1"/>
        <c:lblAlgn val="ctr"/>
        <c:lblOffset val="100"/>
        <c:noMultiLvlLbl val="0"/>
      </c:catAx>
      <c:valAx>
        <c:axId val="391243696"/>
        <c:scaling>
          <c:orientation val="minMax"/>
          <c:max val="100"/>
        </c:scaling>
        <c:delete val="0"/>
        <c:axPos val="l"/>
        <c:majorGridlines>
          <c:spPr>
            <a:ln>
              <a:gradFill>
                <a:gsLst>
                  <a:gs pos="0">
                    <a:schemeClr val="accent1">
                      <a:tint val="66000"/>
                      <a:satMod val="160000"/>
                    </a:schemeClr>
                  </a:gs>
                  <a:gs pos="50000">
                    <a:schemeClr val="accent1">
                      <a:tint val="44500"/>
                      <a:satMod val="160000"/>
                    </a:schemeClr>
                  </a:gs>
                  <a:gs pos="100000">
                    <a:schemeClr val="accent1">
                      <a:tint val="23500"/>
                      <a:satMod val="160000"/>
                    </a:schemeClr>
                  </a:gs>
                </a:gsLst>
                <a:lin ang="5400000" scaled="0"/>
              </a:gradFill>
              <a:prstDash val="sysDot"/>
            </a:ln>
          </c:spPr>
        </c:majorGridlines>
        <c:title>
          <c:tx>
            <c:rich>
              <a:bodyPr/>
              <a:lstStyle/>
              <a:p>
                <a:pPr>
                  <a:defRPr sz="1000" b="1" i="0" u="none" strike="noStrike" baseline="0">
                    <a:solidFill>
                      <a:srgbClr val="000000"/>
                    </a:solidFill>
                    <a:latin typeface="Calibri"/>
                    <a:ea typeface="Calibri"/>
                    <a:cs typeface="Calibri"/>
                  </a:defRPr>
                </a:pPr>
                <a:r>
                  <a:rPr lang="en-US"/>
                  <a:t>Percent of Planted Acres</a:t>
                </a:r>
              </a:p>
            </c:rich>
          </c:tx>
          <c:overlay val="0"/>
        </c:title>
        <c:numFmt formatCode="0.00"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91243304"/>
        <c:crosses val="autoZero"/>
        <c:crossBetween val="midCat"/>
      </c:valAx>
    </c:plotArea>
    <c:legend>
      <c:legendPos val="r"/>
      <c:layout>
        <c:manualLayout>
          <c:xMode val="edge"/>
          <c:yMode val="edge"/>
          <c:x val="0.32155056138815979"/>
          <c:y val="0.681071741032371"/>
          <c:w val="0.60900499416739562"/>
          <c:h val="0.12969679571303588"/>
        </c:manualLayout>
      </c:layout>
      <c:overlay val="0"/>
      <c:txPr>
        <a:bodyPr/>
        <a:lstStyle/>
        <a:p>
          <a:pPr>
            <a:defRPr sz="92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189" l="0.70000000000000062" r="0.70000000000000062" t="0.75000000000000189"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latin typeface="+mn-lt"/>
              </a:rPr>
              <a:t>Fig. 5 - Soybeans: acres treated with pesticides, 1966-2006</a:t>
            </a:r>
          </a:p>
        </c:rich>
      </c:tx>
      <c:overlay val="0"/>
    </c:title>
    <c:autoTitleDeleted val="0"/>
    <c:plotArea>
      <c:layout>
        <c:manualLayout>
          <c:layoutTarget val="inner"/>
          <c:xMode val="edge"/>
          <c:yMode val="edge"/>
          <c:x val="0.1208121901428988"/>
          <c:y val="0.12066847112860893"/>
          <c:w val="0.77341307692843264"/>
          <c:h val="0.76430856299212602"/>
        </c:manualLayout>
      </c:layout>
      <c:lineChart>
        <c:grouping val="standard"/>
        <c:varyColors val="0"/>
        <c:ser>
          <c:idx val="0"/>
          <c:order val="0"/>
          <c:tx>
            <c:strRef>
              <c:f>'Figure 5'!$B$7</c:f>
              <c:strCache>
                <c:ptCount val="1"/>
                <c:pt idx="0">
                  <c:v>Insecticides</c:v>
                </c:pt>
              </c:strCache>
            </c:strRef>
          </c:tx>
          <c:marker>
            <c:symbol val="none"/>
          </c:marker>
          <c:cat>
            <c:numRef>
              <c:f>'Figure 5'!$A$8:$A$48</c:f>
              <c:numCache>
                <c:formatCode>General</c:formatCode>
                <c:ptCount val="41"/>
                <c:pt idx="0">
                  <c:v>1966</c:v>
                </c:pt>
                <c:pt idx="1">
                  <c:v>1967</c:v>
                </c:pt>
                <c:pt idx="2">
                  <c:v>1968</c:v>
                </c:pt>
                <c:pt idx="3">
                  <c:v>1969</c:v>
                </c:pt>
                <c:pt idx="4">
                  <c:v>1970</c:v>
                </c:pt>
                <c:pt idx="5">
                  <c:v>1971</c:v>
                </c:pt>
                <c:pt idx="6">
                  <c:v>1972</c:v>
                </c:pt>
                <c:pt idx="7">
                  <c:v>1973</c:v>
                </c:pt>
                <c:pt idx="8">
                  <c:v>1974</c:v>
                </c:pt>
                <c:pt idx="9">
                  <c:v>1975</c:v>
                </c:pt>
                <c:pt idx="10">
                  <c:v>1976</c:v>
                </c:pt>
                <c:pt idx="11">
                  <c:v>1977</c:v>
                </c:pt>
                <c:pt idx="12">
                  <c:v>1978</c:v>
                </c:pt>
                <c:pt idx="13">
                  <c:v>1979</c:v>
                </c:pt>
                <c:pt idx="14">
                  <c:v>1980</c:v>
                </c:pt>
                <c:pt idx="15">
                  <c:v>1981</c:v>
                </c:pt>
                <c:pt idx="16">
                  <c:v>1982</c:v>
                </c:pt>
                <c:pt idx="17">
                  <c:v>1983</c:v>
                </c:pt>
                <c:pt idx="18">
                  <c:v>1984</c:v>
                </c:pt>
                <c:pt idx="19">
                  <c:v>1985</c:v>
                </c:pt>
                <c:pt idx="20">
                  <c:v>1986</c:v>
                </c:pt>
                <c:pt idx="21">
                  <c:v>1987</c:v>
                </c:pt>
                <c:pt idx="22">
                  <c:v>1988</c:v>
                </c:pt>
                <c:pt idx="23">
                  <c:v>1989</c:v>
                </c:pt>
                <c:pt idx="24">
                  <c:v>1990</c:v>
                </c:pt>
                <c:pt idx="25">
                  <c:v>1991</c:v>
                </c:pt>
                <c:pt idx="26">
                  <c:v>1992</c:v>
                </c:pt>
                <c:pt idx="27">
                  <c:v>1993</c:v>
                </c:pt>
                <c:pt idx="28">
                  <c:v>1994</c:v>
                </c:pt>
                <c:pt idx="29">
                  <c:v>1995</c:v>
                </c:pt>
                <c:pt idx="30">
                  <c:v>1996</c:v>
                </c:pt>
                <c:pt idx="31">
                  <c:v>1997</c:v>
                </c:pt>
                <c:pt idx="32">
                  <c:v>1998</c:v>
                </c:pt>
                <c:pt idx="33">
                  <c:v>1999</c:v>
                </c:pt>
                <c:pt idx="34">
                  <c:v>2000</c:v>
                </c:pt>
                <c:pt idx="35">
                  <c:v>2001</c:v>
                </c:pt>
                <c:pt idx="36">
                  <c:v>2002</c:v>
                </c:pt>
                <c:pt idx="37">
                  <c:v>2003</c:v>
                </c:pt>
                <c:pt idx="38">
                  <c:v>2004</c:v>
                </c:pt>
                <c:pt idx="39">
                  <c:v>2005</c:v>
                </c:pt>
                <c:pt idx="40">
                  <c:v>2006</c:v>
                </c:pt>
              </c:numCache>
            </c:numRef>
          </c:cat>
          <c:val>
            <c:numRef>
              <c:f>'Figure 5'!$B$8:$B$48</c:f>
              <c:numCache>
                <c:formatCode>0.00</c:formatCode>
                <c:ptCount val="41"/>
                <c:pt idx="0">
                  <c:v>4</c:v>
                </c:pt>
                <c:pt idx="1">
                  <c:v>4.8</c:v>
                </c:pt>
                <c:pt idx="2">
                  <c:v>5.6</c:v>
                </c:pt>
                <c:pt idx="3">
                  <c:v>6.3999999999999995</c:v>
                </c:pt>
                <c:pt idx="4">
                  <c:v>7.1999999999999993</c:v>
                </c:pt>
                <c:pt idx="5">
                  <c:v>8</c:v>
                </c:pt>
                <c:pt idx="6">
                  <c:v>7.8</c:v>
                </c:pt>
                <c:pt idx="7">
                  <c:v>7.6</c:v>
                </c:pt>
                <c:pt idx="8">
                  <c:v>7.3999999999999995</c:v>
                </c:pt>
                <c:pt idx="9">
                  <c:v>7.1999999999999993</c:v>
                </c:pt>
                <c:pt idx="10">
                  <c:v>7</c:v>
                </c:pt>
                <c:pt idx="11">
                  <c:v>8</c:v>
                </c:pt>
                <c:pt idx="12">
                  <c:v>9</c:v>
                </c:pt>
                <c:pt idx="13">
                  <c:v>10</c:v>
                </c:pt>
                <c:pt idx="14">
                  <c:v>11</c:v>
                </c:pt>
                <c:pt idx="15">
                  <c:v>11.5</c:v>
                </c:pt>
                <c:pt idx="16">
                  <c:v>12</c:v>
                </c:pt>
                <c:pt idx="17">
                  <c:v>10</c:v>
                </c:pt>
                <c:pt idx="18">
                  <c:v>8</c:v>
                </c:pt>
                <c:pt idx="19">
                  <c:v>7</c:v>
                </c:pt>
                <c:pt idx="20">
                  <c:v>4</c:v>
                </c:pt>
                <c:pt idx="21">
                  <c:v>3</c:v>
                </c:pt>
                <c:pt idx="22">
                  <c:v>8</c:v>
                </c:pt>
                <c:pt idx="23">
                  <c:v>3</c:v>
                </c:pt>
                <c:pt idx="24">
                  <c:v>2.5</c:v>
                </c:pt>
                <c:pt idx="25">
                  <c:v>2</c:v>
                </c:pt>
                <c:pt idx="26">
                  <c:v>1</c:v>
                </c:pt>
                <c:pt idx="27">
                  <c:v>2</c:v>
                </c:pt>
                <c:pt idx="28">
                  <c:v>1</c:v>
                </c:pt>
                <c:pt idx="29">
                  <c:v>2</c:v>
                </c:pt>
                <c:pt idx="30">
                  <c:v>1</c:v>
                </c:pt>
                <c:pt idx="31">
                  <c:v>2</c:v>
                </c:pt>
                <c:pt idx="32">
                  <c:v>2</c:v>
                </c:pt>
                <c:pt idx="33">
                  <c:v>2</c:v>
                </c:pt>
                <c:pt idx="34">
                  <c:v>2</c:v>
                </c:pt>
                <c:pt idx="35">
                  <c:v>1</c:v>
                </c:pt>
                <c:pt idx="36">
                  <c:v>6</c:v>
                </c:pt>
                <c:pt idx="37">
                  <c:v>5</c:v>
                </c:pt>
                <c:pt idx="38">
                  <c:v>4</c:v>
                </c:pt>
                <c:pt idx="39">
                  <c:v>14</c:v>
                </c:pt>
                <c:pt idx="40">
                  <c:v>16</c:v>
                </c:pt>
              </c:numCache>
            </c:numRef>
          </c:val>
          <c:smooth val="0"/>
        </c:ser>
        <c:ser>
          <c:idx val="1"/>
          <c:order val="1"/>
          <c:tx>
            <c:strRef>
              <c:f>'Figure 5'!$C$7</c:f>
              <c:strCache>
                <c:ptCount val="1"/>
                <c:pt idx="0">
                  <c:v>Herbicides</c:v>
                </c:pt>
              </c:strCache>
            </c:strRef>
          </c:tx>
          <c:marker>
            <c:symbol val="none"/>
          </c:marker>
          <c:cat>
            <c:numRef>
              <c:f>'Figure 5'!$A$8:$A$48</c:f>
              <c:numCache>
                <c:formatCode>General</c:formatCode>
                <c:ptCount val="41"/>
                <c:pt idx="0">
                  <c:v>1966</c:v>
                </c:pt>
                <c:pt idx="1">
                  <c:v>1967</c:v>
                </c:pt>
                <c:pt idx="2">
                  <c:v>1968</c:v>
                </c:pt>
                <c:pt idx="3">
                  <c:v>1969</c:v>
                </c:pt>
                <c:pt idx="4">
                  <c:v>1970</c:v>
                </c:pt>
                <c:pt idx="5">
                  <c:v>1971</c:v>
                </c:pt>
                <c:pt idx="6">
                  <c:v>1972</c:v>
                </c:pt>
                <c:pt idx="7">
                  <c:v>1973</c:v>
                </c:pt>
                <c:pt idx="8">
                  <c:v>1974</c:v>
                </c:pt>
                <c:pt idx="9">
                  <c:v>1975</c:v>
                </c:pt>
                <c:pt idx="10">
                  <c:v>1976</c:v>
                </c:pt>
                <c:pt idx="11">
                  <c:v>1977</c:v>
                </c:pt>
                <c:pt idx="12">
                  <c:v>1978</c:v>
                </c:pt>
                <c:pt idx="13">
                  <c:v>1979</c:v>
                </c:pt>
                <c:pt idx="14">
                  <c:v>1980</c:v>
                </c:pt>
                <c:pt idx="15">
                  <c:v>1981</c:v>
                </c:pt>
                <c:pt idx="16">
                  <c:v>1982</c:v>
                </c:pt>
                <c:pt idx="17">
                  <c:v>1983</c:v>
                </c:pt>
                <c:pt idx="18">
                  <c:v>1984</c:v>
                </c:pt>
                <c:pt idx="19">
                  <c:v>1985</c:v>
                </c:pt>
                <c:pt idx="20">
                  <c:v>1986</c:v>
                </c:pt>
                <c:pt idx="21">
                  <c:v>1987</c:v>
                </c:pt>
                <c:pt idx="22">
                  <c:v>1988</c:v>
                </c:pt>
                <c:pt idx="23">
                  <c:v>1989</c:v>
                </c:pt>
                <c:pt idx="24">
                  <c:v>1990</c:v>
                </c:pt>
                <c:pt idx="25">
                  <c:v>1991</c:v>
                </c:pt>
                <c:pt idx="26">
                  <c:v>1992</c:v>
                </c:pt>
                <c:pt idx="27">
                  <c:v>1993</c:v>
                </c:pt>
                <c:pt idx="28">
                  <c:v>1994</c:v>
                </c:pt>
                <c:pt idx="29">
                  <c:v>1995</c:v>
                </c:pt>
                <c:pt idx="30">
                  <c:v>1996</c:v>
                </c:pt>
                <c:pt idx="31">
                  <c:v>1997</c:v>
                </c:pt>
                <c:pt idx="32">
                  <c:v>1998</c:v>
                </c:pt>
                <c:pt idx="33">
                  <c:v>1999</c:v>
                </c:pt>
                <c:pt idx="34">
                  <c:v>2000</c:v>
                </c:pt>
                <c:pt idx="35">
                  <c:v>2001</c:v>
                </c:pt>
                <c:pt idx="36">
                  <c:v>2002</c:v>
                </c:pt>
                <c:pt idx="37">
                  <c:v>2003</c:v>
                </c:pt>
                <c:pt idx="38">
                  <c:v>2004</c:v>
                </c:pt>
                <c:pt idx="39">
                  <c:v>2005</c:v>
                </c:pt>
                <c:pt idx="40">
                  <c:v>2006</c:v>
                </c:pt>
              </c:numCache>
            </c:numRef>
          </c:cat>
          <c:val>
            <c:numRef>
              <c:f>'Figure 5'!$C$8:$C$48</c:f>
              <c:numCache>
                <c:formatCode>0.00</c:formatCode>
                <c:ptCount val="41"/>
                <c:pt idx="0">
                  <c:v>27</c:v>
                </c:pt>
                <c:pt idx="1">
                  <c:v>35.200000000000003</c:v>
                </c:pt>
                <c:pt idx="2">
                  <c:v>43.400000000000006</c:v>
                </c:pt>
                <c:pt idx="3">
                  <c:v>51.600000000000009</c:v>
                </c:pt>
                <c:pt idx="4">
                  <c:v>59.800000000000011</c:v>
                </c:pt>
                <c:pt idx="5">
                  <c:v>68</c:v>
                </c:pt>
                <c:pt idx="6">
                  <c:v>72</c:v>
                </c:pt>
                <c:pt idx="7">
                  <c:v>76</c:v>
                </c:pt>
                <c:pt idx="8">
                  <c:v>80</c:v>
                </c:pt>
                <c:pt idx="9">
                  <c:v>84</c:v>
                </c:pt>
                <c:pt idx="10">
                  <c:v>88</c:v>
                </c:pt>
                <c:pt idx="11">
                  <c:v>89</c:v>
                </c:pt>
                <c:pt idx="12">
                  <c:v>90</c:v>
                </c:pt>
                <c:pt idx="13">
                  <c:v>91</c:v>
                </c:pt>
                <c:pt idx="14">
                  <c:v>92</c:v>
                </c:pt>
                <c:pt idx="15">
                  <c:v>92.5</c:v>
                </c:pt>
                <c:pt idx="16">
                  <c:v>93</c:v>
                </c:pt>
                <c:pt idx="17">
                  <c:v>93.5</c:v>
                </c:pt>
                <c:pt idx="18">
                  <c:v>94</c:v>
                </c:pt>
                <c:pt idx="19">
                  <c:v>95</c:v>
                </c:pt>
                <c:pt idx="20">
                  <c:v>96</c:v>
                </c:pt>
                <c:pt idx="21">
                  <c:v>95</c:v>
                </c:pt>
                <c:pt idx="22">
                  <c:v>96</c:v>
                </c:pt>
                <c:pt idx="23">
                  <c:v>96</c:v>
                </c:pt>
                <c:pt idx="24">
                  <c:v>95</c:v>
                </c:pt>
                <c:pt idx="25">
                  <c:v>97</c:v>
                </c:pt>
                <c:pt idx="26">
                  <c:v>98</c:v>
                </c:pt>
                <c:pt idx="27">
                  <c:v>98</c:v>
                </c:pt>
                <c:pt idx="28">
                  <c:v>98</c:v>
                </c:pt>
                <c:pt idx="29">
                  <c:v>98</c:v>
                </c:pt>
                <c:pt idx="30">
                  <c:v>97</c:v>
                </c:pt>
                <c:pt idx="31">
                  <c:v>98</c:v>
                </c:pt>
                <c:pt idx="32">
                  <c:v>95</c:v>
                </c:pt>
                <c:pt idx="33">
                  <c:v>96</c:v>
                </c:pt>
                <c:pt idx="34">
                  <c:v>97</c:v>
                </c:pt>
                <c:pt idx="35">
                  <c:v>96</c:v>
                </c:pt>
                <c:pt idx="36">
                  <c:v>99</c:v>
                </c:pt>
                <c:pt idx="37">
                  <c:v>98</c:v>
                </c:pt>
                <c:pt idx="38">
                  <c:v>97</c:v>
                </c:pt>
                <c:pt idx="39">
                  <c:v>98</c:v>
                </c:pt>
                <c:pt idx="40">
                  <c:v>98</c:v>
                </c:pt>
              </c:numCache>
            </c:numRef>
          </c:val>
          <c:smooth val="0"/>
        </c:ser>
        <c:dLbls>
          <c:showLegendKey val="0"/>
          <c:showVal val="0"/>
          <c:showCatName val="0"/>
          <c:showSerName val="0"/>
          <c:showPercent val="0"/>
          <c:showBubbleSize val="0"/>
        </c:dLbls>
        <c:smooth val="0"/>
        <c:axId val="391244480"/>
        <c:axId val="391244872"/>
      </c:lineChart>
      <c:catAx>
        <c:axId val="391244480"/>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91244872"/>
        <c:crosses val="autoZero"/>
        <c:auto val="1"/>
        <c:lblAlgn val="ctr"/>
        <c:lblOffset val="100"/>
        <c:noMultiLvlLbl val="0"/>
      </c:catAx>
      <c:valAx>
        <c:axId val="391244872"/>
        <c:scaling>
          <c:orientation val="minMax"/>
          <c:max val="100"/>
        </c:scaling>
        <c:delete val="0"/>
        <c:axPos val="l"/>
        <c:majorGridlines>
          <c:spPr>
            <a:ln>
              <a:prstDash val="sysDot"/>
            </a:ln>
          </c:spPr>
        </c:majorGridlines>
        <c:title>
          <c:tx>
            <c:rich>
              <a:bodyPr/>
              <a:lstStyle/>
              <a:p>
                <a:pPr>
                  <a:defRPr sz="1000" b="1" i="0" u="none" strike="noStrike" baseline="0">
                    <a:solidFill>
                      <a:srgbClr val="000000"/>
                    </a:solidFill>
                    <a:latin typeface="Calibri"/>
                    <a:ea typeface="Calibri"/>
                    <a:cs typeface="Calibri"/>
                  </a:defRPr>
                </a:pPr>
                <a:r>
                  <a:rPr lang="en-US"/>
                  <a:t>Percent of Acres treated</a:t>
                </a:r>
              </a:p>
            </c:rich>
          </c:tx>
          <c:overlay val="0"/>
        </c:title>
        <c:numFmt formatCode="0.00" sourceLinked="1"/>
        <c:majorTickMark val="none"/>
        <c:minorTickMark val="none"/>
        <c:tickLblPos val="nextTo"/>
        <c:spPr>
          <a:ln>
            <a:prstDash val="sysDot"/>
          </a:ln>
        </c:spPr>
        <c:txPr>
          <a:bodyPr rot="0" vert="horz"/>
          <a:lstStyle/>
          <a:p>
            <a:pPr>
              <a:defRPr sz="1000" b="0" i="0" u="none" strike="noStrike" baseline="0">
                <a:solidFill>
                  <a:srgbClr val="000000"/>
                </a:solidFill>
                <a:latin typeface="Calibri"/>
                <a:ea typeface="Calibri"/>
                <a:cs typeface="Calibri"/>
              </a:defRPr>
            </a:pPr>
            <a:endParaRPr lang="en-US"/>
          </a:p>
        </c:txPr>
        <c:crossAx val="391244480"/>
        <c:crosses val="autoZero"/>
        <c:crossBetween val="midCat"/>
      </c:valAx>
    </c:plotArea>
    <c:legend>
      <c:legendPos val="r"/>
      <c:layout>
        <c:manualLayout>
          <c:xMode val="edge"/>
          <c:yMode val="edge"/>
          <c:x val="0.33815002530311522"/>
          <c:y val="0.52547935781531585"/>
          <c:w val="0.43148352475875923"/>
          <c:h val="8.4463886458637116E-2"/>
        </c:manualLayout>
      </c:layout>
      <c:overlay val="0"/>
      <c:txPr>
        <a:bodyPr/>
        <a:lstStyle/>
        <a:p>
          <a:pPr>
            <a:defRPr sz="92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189" l="0.70000000000000062" r="0.70000000000000062" t="0.75000000000000189"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latin typeface="+mn-lt"/>
              </a:rPr>
              <a:t>Fig. 6 - Wheat:  acres treated with pesticides, 1952-2008</a:t>
            </a:r>
          </a:p>
        </c:rich>
      </c:tx>
      <c:overlay val="0"/>
    </c:title>
    <c:autoTitleDeleted val="0"/>
    <c:plotArea>
      <c:layout>
        <c:manualLayout>
          <c:layoutTarget val="inner"/>
          <c:xMode val="edge"/>
          <c:yMode val="edge"/>
          <c:x val="0.1208121901428988"/>
          <c:y val="0.12066847112860893"/>
          <c:w val="0.7690718868474774"/>
          <c:h val="0.79234662073490814"/>
        </c:manualLayout>
      </c:layout>
      <c:lineChart>
        <c:grouping val="standard"/>
        <c:varyColors val="0"/>
        <c:ser>
          <c:idx val="0"/>
          <c:order val="0"/>
          <c:tx>
            <c:strRef>
              <c:f>'Figure 6'!$B$4</c:f>
              <c:strCache>
                <c:ptCount val="1"/>
                <c:pt idx="0">
                  <c:v>Herbicides</c:v>
                </c:pt>
              </c:strCache>
            </c:strRef>
          </c:tx>
          <c:marker>
            <c:symbol val="none"/>
          </c:marker>
          <c:cat>
            <c:numRef>
              <c:f>'Figure 6'!$A$6:$A$62</c:f>
              <c:numCache>
                <c:formatCode>General</c:formatCode>
                <c:ptCount val="57"/>
                <c:pt idx="0">
                  <c:v>1952</c:v>
                </c:pt>
                <c:pt idx="1">
                  <c:v>1953</c:v>
                </c:pt>
                <c:pt idx="2">
                  <c:v>1954</c:v>
                </c:pt>
                <c:pt idx="3">
                  <c:v>1955</c:v>
                </c:pt>
                <c:pt idx="4">
                  <c:v>1956</c:v>
                </c:pt>
                <c:pt idx="5">
                  <c:v>1957</c:v>
                </c:pt>
                <c:pt idx="6">
                  <c:v>1958</c:v>
                </c:pt>
                <c:pt idx="7">
                  <c:v>1959</c:v>
                </c:pt>
                <c:pt idx="8">
                  <c:v>1960</c:v>
                </c:pt>
                <c:pt idx="9">
                  <c:v>1961</c:v>
                </c:pt>
                <c:pt idx="10">
                  <c:v>1962</c:v>
                </c:pt>
                <c:pt idx="11">
                  <c:v>1963</c:v>
                </c:pt>
                <c:pt idx="12">
                  <c:v>1964</c:v>
                </c:pt>
                <c:pt idx="13">
                  <c:v>1965</c:v>
                </c:pt>
                <c:pt idx="14">
                  <c:v>1966</c:v>
                </c:pt>
                <c:pt idx="15">
                  <c:v>1967</c:v>
                </c:pt>
                <c:pt idx="16">
                  <c:v>1968</c:v>
                </c:pt>
                <c:pt idx="17">
                  <c:v>1969</c:v>
                </c:pt>
                <c:pt idx="18">
                  <c:v>1970</c:v>
                </c:pt>
                <c:pt idx="19">
                  <c:v>1971</c:v>
                </c:pt>
                <c:pt idx="20">
                  <c:v>1972</c:v>
                </c:pt>
                <c:pt idx="21">
                  <c:v>1973</c:v>
                </c:pt>
                <c:pt idx="22">
                  <c:v>1974</c:v>
                </c:pt>
                <c:pt idx="23">
                  <c:v>1975</c:v>
                </c:pt>
                <c:pt idx="24">
                  <c:v>1976</c:v>
                </c:pt>
                <c:pt idx="25">
                  <c:v>1977</c:v>
                </c:pt>
                <c:pt idx="26">
                  <c:v>1978</c:v>
                </c:pt>
                <c:pt idx="27">
                  <c:v>1979</c:v>
                </c:pt>
                <c:pt idx="28">
                  <c:v>1980</c:v>
                </c:pt>
                <c:pt idx="29">
                  <c:v>1981</c:v>
                </c:pt>
                <c:pt idx="30">
                  <c:v>1982</c:v>
                </c:pt>
                <c:pt idx="31">
                  <c:v>1983</c:v>
                </c:pt>
                <c:pt idx="32">
                  <c:v>1984</c:v>
                </c:pt>
                <c:pt idx="33">
                  <c:v>1985</c:v>
                </c:pt>
                <c:pt idx="34">
                  <c:v>1986</c:v>
                </c:pt>
                <c:pt idx="35">
                  <c:v>1987</c:v>
                </c:pt>
                <c:pt idx="36">
                  <c:v>1988</c:v>
                </c:pt>
                <c:pt idx="37">
                  <c:v>1989</c:v>
                </c:pt>
                <c:pt idx="38">
                  <c:v>1990</c:v>
                </c:pt>
                <c:pt idx="39">
                  <c:v>1991</c:v>
                </c:pt>
                <c:pt idx="40">
                  <c:v>1992</c:v>
                </c:pt>
                <c:pt idx="41">
                  <c:v>1993</c:v>
                </c:pt>
                <c:pt idx="42">
                  <c:v>1994</c:v>
                </c:pt>
                <c:pt idx="43">
                  <c:v>1995</c:v>
                </c:pt>
                <c:pt idx="44">
                  <c:v>1996</c:v>
                </c:pt>
                <c:pt idx="45">
                  <c:v>1997</c:v>
                </c:pt>
                <c:pt idx="46">
                  <c:v>1998</c:v>
                </c:pt>
                <c:pt idx="47">
                  <c:v>1999</c:v>
                </c:pt>
                <c:pt idx="48">
                  <c:v>2000</c:v>
                </c:pt>
                <c:pt idx="49">
                  <c:v>2001</c:v>
                </c:pt>
                <c:pt idx="50">
                  <c:v>2002</c:v>
                </c:pt>
                <c:pt idx="51">
                  <c:v>2003</c:v>
                </c:pt>
                <c:pt idx="52">
                  <c:v>2004</c:v>
                </c:pt>
                <c:pt idx="53">
                  <c:v>2005</c:v>
                </c:pt>
                <c:pt idx="54">
                  <c:v>2006</c:v>
                </c:pt>
                <c:pt idx="55">
                  <c:v>2007</c:v>
                </c:pt>
                <c:pt idx="56">
                  <c:v>2008</c:v>
                </c:pt>
              </c:numCache>
            </c:numRef>
          </c:cat>
          <c:val>
            <c:numRef>
              <c:f>'Figure 6'!$B$6:$B$62</c:f>
              <c:numCache>
                <c:formatCode>0.00</c:formatCode>
                <c:ptCount val="57"/>
                <c:pt idx="0">
                  <c:v>12</c:v>
                </c:pt>
                <c:pt idx="1">
                  <c:v>13.333333333333334</c:v>
                </c:pt>
                <c:pt idx="2">
                  <c:v>14.666666666666668</c:v>
                </c:pt>
                <c:pt idx="3">
                  <c:v>16</c:v>
                </c:pt>
                <c:pt idx="4">
                  <c:v>17.333333333333332</c:v>
                </c:pt>
                <c:pt idx="5">
                  <c:v>18.666666666666664</c:v>
                </c:pt>
                <c:pt idx="6">
                  <c:v>20</c:v>
                </c:pt>
                <c:pt idx="7">
                  <c:v>21</c:v>
                </c:pt>
                <c:pt idx="8">
                  <c:v>22</c:v>
                </c:pt>
                <c:pt idx="9">
                  <c:v>23</c:v>
                </c:pt>
                <c:pt idx="10">
                  <c:v>24</c:v>
                </c:pt>
                <c:pt idx="11">
                  <c:v>25</c:v>
                </c:pt>
                <c:pt idx="12">
                  <c:v>26</c:v>
                </c:pt>
                <c:pt idx="13">
                  <c:v>27</c:v>
                </c:pt>
                <c:pt idx="14">
                  <c:v>28</c:v>
                </c:pt>
                <c:pt idx="15">
                  <c:v>30.6</c:v>
                </c:pt>
                <c:pt idx="16">
                  <c:v>33.200000000000003</c:v>
                </c:pt>
                <c:pt idx="17">
                  <c:v>35.800000000000004</c:v>
                </c:pt>
                <c:pt idx="18">
                  <c:v>38.400000000000006</c:v>
                </c:pt>
                <c:pt idx="19">
                  <c:v>41</c:v>
                </c:pt>
                <c:pt idx="20">
                  <c:v>40.4</c:v>
                </c:pt>
                <c:pt idx="21">
                  <c:v>39.799999999999997</c:v>
                </c:pt>
                <c:pt idx="22">
                  <c:v>39.199999999999996</c:v>
                </c:pt>
                <c:pt idx="23">
                  <c:v>38.599999999999994</c:v>
                </c:pt>
                <c:pt idx="24">
                  <c:v>38</c:v>
                </c:pt>
                <c:pt idx="25">
                  <c:v>38.666666666666664</c:v>
                </c:pt>
                <c:pt idx="26">
                  <c:v>39.333333333333329</c:v>
                </c:pt>
                <c:pt idx="27">
                  <c:v>39.999999999999993</c:v>
                </c:pt>
                <c:pt idx="28">
                  <c:v>40.666666666666657</c:v>
                </c:pt>
                <c:pt idx="29">
                  <c:v>41.333333333333321</c:v>
                </c:pt>
                <c:pt idx="30">
                  <c:v>42</c:v>
                </c:pt>
                <c:pt idx="31">
                  <c:v>42.666666666666664</c:v>
                </c:pt>
                <c:pt idx="32">
                  <c:v>43.333333333333329</c:v>
                </c:pt>
                <c:pt idx="33">
                  <c:v>44</c:v>
                </c:pt>
                <c:pt idx="34">
                  <c:v>53.130457968728081</c:v>
                </c:pt>
                <c:pt idx="35">
                  <c:v>62.345381526104418</c:v>
                </c:pt>
                <c:pt idx="36">
                  <c:v>52.634760705289679</c:v>
                </c:pt>
                <c:pt idx="37">
                  <c:v>60.930851776905605</c:v>
                </c:pt>
                <c:pt idx="38">
                  <c:v>51.641285956006769</c:v>
                </c:pt>
                <c:pt idx="39">
                  <c:v>48.886602018602815</c:v>
                </c:pt>
                <c:pt idx="40">
                  <c:v>52.071390230810522</c:v>
                </c:pt>
                <c:pt idx="41">
                  <c:v>60.958838203848892</c:v>
                </c:pt>
                <c:pt idx="42">
                  <c:v>65.374102044575423</c:v>
                </c:pt>
                <c:pt idx="43">
                  <c:v>67.966410076976914</c:v>
                </c:pt>
                <c:pt idx="44">
                  <c:v>67.024738132382438</c:v>
                </c:pt>
                <c:pt idx="45">
                  <c:v>67.575284491676868</c:v>
                </c:pt>
                <c:pt idx="46">
                  <c:v>60.963155686109936</c:v>
                </c:pt>
                <c:pt idx="47">
                  <c:v>58.010968263954823</c:v>
                </c:pt>
                <c:pt idx="48">
                  <c:v>55.05878084179971</c:v>
                </c:pt>
                <c:pt idx="49">
                  <c:v>57.366558802058485</c:v>
                </c:pt>
                <c:pt idx="50">
                  <c:v>59.67433676231726</c:v>
                </c:pt>
                <c:pt idx="51">
                  <c:v>60.093424260744705</c:v>
                </c:pt>
                <c:pt idx="52">
                  <c:v>60.512511759172149</c:v>
                </c:pt>
                <c:pt idx="53">
                  <c:v>61.768234241255314</c:v>
                </c:pt>
                <c:pt idx="54">
                  <c:v>63.023956723338479</c:v>
                </c:pt>
                <c:pt idx="55">
                  <c:v>65.696119916907193</c:v>
                </c:pt>
                <c:pt idx="56">
                  <c:v>68.368283110475915</c:v>
                </c:pt>
              </c:numCache>
            </c:numRef>
          </c:val>
          <c:smooth val="0"/>
        </c:ser>
        <c:ser>
          <c:idx val="4"/>
          <c:order val="1"/>
          <c:tx>
            <c:strRef>
              <c:f>'Figure 6'!$F$4</c:f>
              <c:strCache>
                <c:ptCount val="1"/>
                <c:pt idx="0">
                  <c:v>Insecticides</c:v>
                </c:pt>
              </c:strCache>
            </c:strRef>
          </c:tx>
          <c:marker>
            <c:symbol val="none"/>
          </c:marker>
          <c:cat>
            <c:numRef>
              <c:f>'Figure 6'!$A$6:$A$62</c:f>
              <c:numCache>
                <c:formatCode>General</c:formatCode>
                <c:ptCount val="57"/>
                <c:pt idx="0">
                  <c:v>1952</c:v>
                </c:pt>
                <c:pt idx="1">
                  <c:v>1953</c:v>
                </c:pt>
                <c:pt idx="2">
                  <c:v>1954</c:v>
                </c:pt>
                <c:pt idx="3">
                  <c:v>1955</c:v>
                </c:pt>
                <c:pt idx="4">
                  <c:v>1956</c:v>
                </c:pt>
                <c:pt idx="5">
                  <c:v>1957</c:v>
                </c:pt>
                <c:pt idx="6">
                  <c:v>1958</c:v>
                </c:pt>
                <c:pt idx="7">
                  <c:v>1959</c:v>
                </c:pt>
                <c:pt idx="8">
                  <c:v>1960</c:v>
                </c:pt>
                <c:pt idx="9">
                  <c:v>1961</c:v>
                </c:pt>
                <c:pt idx="10">
                  <c:v>1962</c:v>
                </c:pt>
                <c:pt idx="11">
                  <c:v>1963</c:v>
                </c:pt>
                <c:pt idx="12">
                  <c:v>1964</c:v>
                </c:pt>
                <c:pt idx="13">
                  <c:v>1965</c:v>
                </c:pt>
                <c:pt idx="14">
                  <c:v>1966</c:v>
                </c:pt>
                <c:pt idx="15">
                  <c:v>1967</c:v>
                </c:pt>
                <c:pt idx="16">
                  <c:v>1968</c:v>
                </c:pt>
                <c:pt idx="17">
                  <c:v>1969</c:v>
                </c:pt>
                <c:pt idx="18">
                  <c:v>1970</c:v>
                </c:pt>
                <c:pt idx="19">
                  <c:v>1971</c:v>
                </c:pt>
                <c:pt idx="20">
                  <c:v>1972</c:v>
                </c:pt>
                <c:pt idx="21">
                  <c:v>1973</c:v>
                </c:pt>
                <c:pt idx="22">
                  <c:v>1974</c:v>
                </c:pt>
                <c:pt idx="23">
                  <c:v>1975</c:v>
                </c:pt>
                <c:pt idx="24">
                  <c:v>1976</c:v>
                </c:pt>
                <c:pt idx="25">
                  <c:v>1977</c:v>
                </c:pt>
                <c:pt idx="26">
                  <c:v>1978</c:v>
                </c:pt>
                <c:pt idx="27">
                  <c:v>1979</c:v>
                </c:pt>
                <c:pt idx="28">
                  <c:v>1980</c:v>
                </c:pt>
                <c:pt idx="29">
                  <c:v>1981</c:v>
                </c:pt>
                <c:pt idx="30">
                  <c:v>1982</c:v>
                </c:pt>
                <c:pt idx="31">
                  <c:v>1983</c:v>
                </c:pt>
                <c:pt idx="32">
                  <c:v>1984</c:v>
                </c:pt>
                <c:pt idx="33">
                  <c:v>1985</c:v>
                </c:pt>
                <c:pt idx="34">
                  <c:v>1986</c:v>
                </c:pt>
                <c:pt idx="35">
                  <c:v>1987</c:v>
                </c:pt>
                <c:pt idx="36">
                  <c:v>1988</c:v>
                </c:pt>
                <c:pt idx="37">
                  <c:v>1989</c:v>
                </c:pt>
                <c:pt idx="38">
                  <c:v>1990</c:v>
                </c:pt>
                <c:pt idx="39">
                  <c:v>1991</c:v>
                </c:pt>
                <c:pt idx="40">
                  <c:v>1992</c:v>
                </c:pt>
                <c:pt idx="41">
                  <c:v>1993</c:v>
                </c:pt>
                <c:pt idx="42">
                  <c:v>1994</c:v>
                </c:pt>
                <c:pt idx="43">
                  <c:v>1995</c:v>
                </c:pt>
                <c:pt idx="44">
                  <c:v>1996</c:v>
                </c:pt>
                <c:pt idx="45">
                  <c:v>1997</c:v>
                </c:pt>
                <c:pt idx="46">
                  <c:v>1998</c:v>
                </c:pt>
                <c:pt idx="47">
                  <c:v>1999</c:v>
                </c:pt>
                <c:pt idx="48">
                  <c:v>2000</c:v>
                </c:pt>
                <c:pt idx="49">
                  <c:v>2001</c:v>
                </c:pt>
                <c:pt idx="50">
                  <c:v>2002</c:v>
                </c:pt>
                <c:pt idx="51">
                  <c:v>2003</c:v>
                </c:pt>
                <c:pt idx="52">
                  <c:v>2004</c:v>
                </c:pt>
                <c:pt idx="53">
                  <c:v>2005</c:v>
                </c:pt>
                <c:pt idx="54">
                  <c:v>2006</c:v>
                </c:pt>
                <c:pt idx="55">
                  <c:v>2007</c:v>
                </c:pt>
                <c:pt idx="56">
                  <c:v>2008</c:v>
                </c:pt>
              </c:numCache>
            </c:numRef>
          </c:cat>
          <c:val>
            <c:numRef>
              <c:f>'Figure 6'!$F$6:$F$62</c:f>
              <c:numCache>
                <c:formatCode>0.00</c:formatCode>
                <c:ptCount val="57"/>
                <c:pt idx="14">
                  <c:v>2</c:v>
                </c:pt>
                <c:pt idx="15">
                  <c:v>3</c:v>
                </c:pt>
                <c:pt idx="16">
                  <c:v>4</c:v>
                </c:pt>
                <c:pt idx="17">
                  <c:v>5</c:v>
                </c:pt>
                <c:pt idx="18">
                  <c:v>6</c:v>
                </c:pt>
                <c:pt idx="19">
                  <c:v>7</c:v>
                </c:pt>
                <c:pt idx="20">
                  <c:v>8.4</c:v>
                </c:pt>
                <c:pt idx="21">
                  <c:v>9.8000000000000007</c:v>
                </c:pt>
                <c:pt idx="22">
                  <c:v>11.200000000000001</c:v>
                </c:pt>
                <c:pt idx="23">
                  <c:v>12.600000000000001</c:v>
                </c:pt>
                <c:pt idx="24">
                  <c:v>14</c:v>
                </c:pt>
                <c:pt idx="25">
                  <c:v>12.166666666666666</c:v>
                </c:pt>
                <c:pt idx="26">
                  <c:v>10.333333333333332</c:v>
                </c:pt>
                <c:pt idx="27">
                  <c:v>8.4999999999999982</c:v>
                </c:pt>
                <c:pt idx="28">
                  <c:v>6.6666666666666652</c:v>
                </c:pt>
                <c:pt idx="29">
                  <c:v>4.8333333333333321</c:v>
                </c:pt>
                <c:pt idx="30">
                  <c:v>3</c:v>
                </c:pt>
                <c:pt idx="31">
                  <c:v>3.6666666666666665</c:v>
                </c:pt>
                <c:pt idx="32">
                  <c:v>4.333333333333333</c:v>
                </c:pt>
                <c:pt idx="33">
                  <c:v>5</c:v>
                </c:pt>
                <c:pt idx="34">
                  <c:v>7.1703818095715564</c:v>
                </c:pt>
                <c:pt idx="35">
                  <c:v>6.7670682730923684</c:v>
                </c:pt>
                <c:pt idx="36">
                  <c:v>3.5642317380352644</c:v>
                </c:pt>
                <c:pt idx="37">
                  <c:v>8.2519139862734097</c:v>
                </c:pt>
                <c:pt idx="38">
                  <c:v>4.6446700507614223</c:v>
                </c:pt>
                <c:pt idx="39">
                  <c:v>5.198495943004156</c:v>
                </c:pt>
                <c:pt idx="40">
                  <c:v>3.6044015029522272</c:v>
                </c:pt>
                <c:pt idx="41">
                  <c:v>1.6231290092658588</c:v>
                </c:pt>
                <c:pt idx="42">
                  <c:v>7.3713391048075145</c:v>
                </c:pt>
                <c:pt idx="43">
                  <c:v>9.0937718684394682</c:v>
                </c:pt>
                <c:pt idx="44">
                  <c:v>8.7205259638956978</c:v>
                </c:pt>
                <c:pt idx="45">
                  <c:v>3.638201824508605</c:v>
                </c:pt>
                <c:pt idx="46">
                  <c:v>4.1486361728913126</c:v>
                </c:pt>
                <c:pt idx="47">
                  <c:v>3.6103304231655402</c:v>
                </c:pt>
                <c:pt idx="48">
                  <c:v>3.0720246734397678</c:v>
                </c:pt>
                <c:pt idx="49">
                  <c:v>5.0395315570772201</c:v>
                </c:pt>
                <c:pt idx="50">
                  <c:v>7.0070384407146724</c:v>
                </c:pt>
                <c:pt idx="51">
                  <c:v>6.2276960783065363</c:v>
                </c:pt>
                <c:pt idx="52">
                  <c:v>5.448353715898401</c:v>
                </c:pt>
                <c:pt idx="53">
                  <c:v>3.9069434730960317</c:v>
                </c:pt>
                <c:pt idx="54">
                  <c:v>2.3655332302936629</c:v>
                </c:pt>
                <c:pt idx="55">
                  <c:v>3.464274339514601</c:v>
                </c:pt>
                <c:pt idx="56">
                  <c:v>4.5630154487355385</c:v>
                </c:pt>
              </c:numCache>
            </c:numRef>
          </c:val>
          <c:smooth val="0"/>
        </c:ser>
        <c:ser>
          <c:idx val="5"/>
          <c:order val="2"/>
          <c:tx>
            <c:strRef>
              <c:f>'Figure 6'!$G$4</c:f>
              <c:strCache>
                <c:ptCount val="1"/>
                <c:pt idx="0">
                  <c:v>Fungicides</c:v>
                </c:pt>
              </c:strCache>
            </c:strRef>
          </c:tx>
          <c:marker>
            <c:symbol val="none"/>
          </c:marker>
          <c:cat>
            <c:numRef>
              <c:f>'Figure 6'!$A$6:$A$62</c:f>
              <c:numCache>
                <c:formatCode>General</c:formatCode>
                <c:ptCount val="57"/>
                <c:pt idx="0">
                  <c:v>1952</c:v>
                </c:pt>
                <c:pt idx="1">
                  <c:v>1953</c:v>
                </c:pt>
                <c:pt idx="2">
                  <c:v>1954</c:v>
                </c:pt>
                <c:pt idx="3">
                  <c:v>1955</c:v>
                </c:pt>
                <c:pt idx="4">
                  <c:v>1956</c:v>
                </c:pt>
                <c:pt idx="5">
                  <c:v>1957</c:v>
                </c:pt>
                <c:pt idx="6">
                  <c:v>1958</c:v>
                </c:pt>
                <c:pt idx="7">
                  <c:v>1959</c:v>
                </c:pt>
                <c:pt idx="8">
                  <c:v>1960</c:v>
                </c:pt>
                <c:pt idx="9">
                  <c:v>1961</c:v>
                </c:pt>
                <c:pt idx="10">
                  <c:v>1962</c:v>
                </c:pt>
                <c:pt idx="11">
                  <c:v>1963</c:v>
                </c:pt>
                <c:pt idx="12">
                  <c:v>1964</c:v>
                </c:pt>
                <c:pt idx="13">
                  <c:v>1965</c:v>
                </c:pt>
                <c:pt idx="14">
                  <c:v>1966</c:v>
                </c:pt>
                <c:pt idx="15">
                  <c:v>1967</c:v>
                </c:pt>
                <c:pt idx="16">
                  <c:v>1968</c:v>
                </c:pt>
                <c:pt idx="17">
                  <c:v>1969</c:v>
                </c:pt>
                <c:pt idx="18">
                  <c:v>1970</c:v>
                </c:pt>
                <c:pt idx="19">
                  <c:v>1971</c:v>
                </c:pt>
                <c:pt idx="20">
                  <c:v>1972</c:v>
                </c:pt>
                <c:pt idx="21">
                  <c:v>1973</c:v>
                </c:pt>
                <c:pt idx="22">
                  <c:v>1974</c:v>
                </c:pt>
                <c:pt idx="23">
                  <c:v>1975</c:v>
                </c:pt>
                <c:pt idx="24">
                  <c:v>1976</c:v>
                </c:pt>
                <c:pt idx="25">
                  <c:v>1977</c:v>
                </c:pt>
                <c:pt idx="26">
                  <c:v>1978</c:v>
                </c:pt>
                <c:pt idx="27">
                  <c:v>1979</c:v>
                </c:pt>
                <c:pt idx="28">
                  <c:v>1980</c:v>
                </c:pt>
                <c:pt idx="29">
                  <c:v>1981</c:v>
                </c:pt>
                <c:pt idx="30">
                  <c:v>1982</c:v>
                </c:pt>
                <c:pt idx="31">
                  <c:v>1983</c:v>
                </c:pt>
                <c:pt idx="32">
                  <c:v>1984</c:v>
                </c:pt>
                <c:pt idx="33">
                  <c:v>1985</c:v>
                </c:pt>
                <c:pt idx="34">
                  <c:v>1986</c:v>
                </c:pt>
                <c:pt idx="35">
                  <c:v>1987</c:v>
                </c:pt>
                <c:pt idx="36">
                  <c:v>1988</c:v>
                </c:pt>
                <c:pt idx="37">
                  <c:v>1989</c:v>
                </c:pt>
                <c:pt idx="38">
                  <c:v>1990</c:v>
                </c:pt>
                <c:pt idx="39">
                  <c:v>1991</c:v>
                </c:pt>
                <c:pt idx="40">
                  <c:v>1992</c:v>
                </c:pt>
                <c:pt idx="41">
                  <c:v>1993</c:v>
                </c:pt>
                <c:pt idx="42">
                  <c:v>1994</c:v>
                </c:pt>
                <c:pt idx="43">
                  <c:v>1995</c:v>
                </c:pt>
                <c:pt idx="44">
                  <c:v>1996</c:v>
                </c:pt>
                <c:pt idx="45">
                  <c:v>1997</c:v>
                </c:pt>
                <c:pt idx="46">
                  <c:v>1998</c:v>
                </c:pt>
                <c:pt idx="47">
                  <c:v>1999</c:v>
                </c:pt>
                <c:pt idx="48">
                  <c:v>2000</c:v>
                </c:pt>
                <c:pt idx="49">
                  <c:v>2001</c:v>
                </c:pt>
                <c:pt idx="50">
                  <c:v>2002</c:v>
                </c:pt>
                <c:pt idx="51">
                  <c:v>2003</c:v>
                </c:pt>
                <c:pt idx="52">
                  <c:v>2004</c:v>
                </c:pt>
                <c:pt idx="53">
                  <c:v>2005</c:v>
                </c:pt>
                <c:pt idx="54">
                  <c:v>2006</c:v>
                </c:pt>
                <c:pt idx="55">
                  <c:v>2007</c:v>
                </c:pt>
                <c:pt idx="56">
                  <c:v>2008</c:v>
                </c:pt>
              </c:numCache>
            </c:numRef>
          </c:cat>
          <c:val>
            <c:numRef>
              <c:f>'Figure 6'!$G$6:$G$62</c:f>
              <c:numCache>
                <c:formatCode>0.00</c:formatCode>
                <c:ptCount val="57"/>
                <c:pt idx="30">
                  <c:v>1</c:v>
                </c:pt>
                <c:pt idx="31">
                  <c:v>1.1366328257191201</c:v>
                </c:pt>
                <c:pt idx="32">
                  <c:v>1.2732656514382401</c:v>
                </c:pt>
                <c:pt idx="33">
                  <c:v>1.4098984771573602</c:v>
                </c:pt>
                <c:pt idx="34">
                  <c:v>1.5465313028764802</c:v>
                </c:pt>
                <c:pt idx="35">
                  <c:v>1.6831641285956003</c:v>
                </c:pt>
                <c:pt idx="36">
                  <c:v>1.8197969543147203</c:v>
                </c:pt>
                <c:pt idx="37">
                  <c:v>1.9564297800338404</c:v>
                </c:pt>
                <c:pt idx="38">
                  <c:v>2.0930626057529609</c:v>
                </c:pt>
                <c:pt idx="39">
                  <c:v>2.8852167029487434</c:v>
                </c:pt>
                <c:pt idx="40">
                  <c:v>2.58239398819109</c:v>
                </c:pt>
                <c:pt idx="41">
                  <c:v>2.272630078403421</c:v>
                </c:pt>
                <c:pt idx="42">
                  <c:v>1.543378154356235</c:v>
                </c:pt>
                <c:pt idx="43">
                  <c:v>1.6298110566829951</c:v>
                </c:pt>
                <c:pt idx="44">
                  <c:v>0.63561399598841084</c:v>
                </c:pt>
                <c:pt idx="45">
                  <c:v>0.65955045612715124</c:v>
                </c:pt>
                <c:pt idx="46">
                  <c:v>3.9402718168812587</c:v>
                </c:pt>
                <c:pt idx="47">
                  <c:v>4.2226758213579005</c:v>
                </c:pt>
                <c:pt idx="48">
                  <c:v>4.5050798258345424</c:v>
                </c:pt>
                <c:pt idx="49">
                  <c:v>3.6086579421538709</c:v>
                </c:pt>
                <c:pt idx="50">
                  <c:v>2.7122360584731995</c:v>
                </c:pt>
                <c:pt idx="51">
                  <c:v>4.6558358091048975</c:v>
                </c:pt>
                <c:pt idx="52">
                  <c:v>6.5994355597365955</c:v>
                </c:pt>
                <c:pt idx="53">
                  <c:v>6.1975153069162108</c:v>
                </c:pt>
                <c:pt idx="54">
                  <c:v>5.795595054095827</c:v>
                </c:pt>
                <c:pt idx="55">
                  <c:v>8.8595777781144118</c:v>
                </c:pt>
                <c:pt idx="56">
                  <c:v>11.923560502132997</c:v>
                </c:pt>
              </c:numCache>
            </c:numRef>
          </c:val>
          <c:smooth val="0"/>
        </c:ser>
        <c:dLbls>
          <c:showLegendKey val="0"/>
          <c:showVal val="0"/>
          <c:showCatName val="0"/>
          <c:showSerName val="0"/>
          <c:showPercent val="0"/>
          <c:showBubbleSize val="0"/>
        </c:dLbls>
        <c:smooth val="0"/>
        <c:axId val="391242912"/>
        <c:axId val="391242520"/>
      </c:lineChart>
      <c:catAx>
        <c:axId val="391242912"/>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91242520"/>
        <c:crosses val="autoZero"/>
        <c:auto val="1"/>
        <c:lblAlgn val="ctr"/>
        <c:lblOffset val="100"/>
        <c:noMultiLvlLbl val="0"/>
      </c:catAx>
      <c:valAx>
        <c:axId val="391242520"/>
        <c:scaling>
          <c:orientation val="minMax"/>
          <c:max val="100"/>
        </c:scaling>
        <c:delete val="0"/>
        <c:axPos val="l"/>
        <c:majorGridlines>
          <c:spPr>
            <a:ln>
              <a:solidFill>
                <a:sysClr val="windowText" lastClr="000000">
                  <a:tint val="75000"/>
                  <a:shade val="95000"/>
                  <a:satMod val="105000"/>
                </a:sysClr>
              </a:solidFill>
              <a:prstDash val="sysDot"/>
            </a:ln>
          </c:spPr>
        </c:majorGridlines>
        <c:title>
          <c:tx>
            <c:rich>
              <a:bodyPr/>
              <a:lstStyle/>
              <a:p>
                <a:pPr>
                  <a:defRPr sz="1000" b="1" i="0" u="none" strike="noStrike" baseline="0">
                    <a:solidFill>
                      <a:srgbClr val="000000"/>
                    </a:solidFill>
                    <a:latin typeface="Calibri"/>
                    <a:ea typeface="Calibri"/>
                    <a:cs typeface="Calibri"/>
                  </a:defRPr>
                </a:pPr>
                <a:r>
                  <a:rPr lang="en-US"/>
                  <a:t>Percent of Planted Acres</a:t>
                </a:r>
              </a:p>
            </c:rich>
          </c:tx>
          <c:overlay val="0"/>
        </c:title>
        <c:numFmt formatCode="0.00"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91242912"/>
        <c:crosses val="autoZero"/>
        <c:crossBetween val="midCat"/>
      </c:valAx>
    </c:plotArea>
    <c:legend>
      <c:legendPos val="r"/>
      <c:layout>
        <c:manualLayout>
          <c:xMode val="edge"/>
          <c:yMode val="edge"/>
          <c:x val="0.14946741032370961"/>
          <c:y val="0.14982174103237095"/>
          <c:w val="0.26951407115777193"/>
          <c:h val="0.27900235126859146"/>
        </c:manualLayout>
      </c:layout>
      <c:overlay val="0"/>
      <c:txPr>
        <a:bodyPr/>
        <a:lstStyle/>
        <a:p>
          <a:pPr>
            <a:defRPr sz="92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189" l="0.70000000000000062" r="0.70000000000000062" t="0.75000000000000189"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latin typeface="+mn-lt"/>
              </a:rPr>
              <a:t>Fig. 7 - Potatoes: </a:t>
            </a:r>
            <a:r>
              <a:rPr lang="en-US" baseline="0">
                <a:latin typeface="+mn-lt"/>
              </a:rPr>
              <a:t> a</a:t>
            </a:r>
            <a:r>
              <a:rPr lang="en-US">
                <a:latin typeface="+mn-lt"/>
              </a:rPr>
              <a:t>cres treated with pesticides, 1952-2008</a:t>
            </a:r>
          </a:p>
        </c:rich>
      </c:tx>
      <c:overlay val="0"/>
    </c:title>
    <c:autoTitleDeleted val="0"/>
    <c:plotArea>
      <c:layout>
        <c:manualLayout>
          <c:layoutTarget val="inner"/>
          <c:xMode val="edge"/>
          <c:yMode val="edge"/>
          <c:x val="0.1208121901428988"/>
          <c:y val="0.12066847112860893"/>
          <c:w val="0.76675707203266263"/>
          <c:h val="0.79234662073490814"/>
        </c:manualLayout>
      </c:layout>
      <c:lineChart>
        <c:grouping val="standard"/>
        <c:varyColors val="0"/>
        <c:ser>
          <c:idx val="0"/>
          <c:order val="0"/>
          <c:tx>
            <c:strRef>
              <c:f>'Figure 7'!$B$3</c:f>
              <c:strCache>
                <c:ptCount val="1"/>
                <c:pt idx="0">
                  <c:v>Insecticides</c:v>
                </c:pt>
              </c:strCache>
            </c:strRef>
          </c:tx>
          <c:marker>
            <c:symbol val="none"/>
          </c:marker>
          <c:cat>
            <c:numRef>
              <c:f>'Figure 7'!$A$5:$A$61</c:f>
              <c:numCache>
                <c:formatCode>General</c:formatCode>
                <c:ptCount val="57"/>
                <c:pt idx="0">
                  <c:v>1952</c:v>
                </c:pt>
                <c:pt idx="1">
                  <c:v>1953</c:v>
                </c:pt>
                <c:pt idx="2">
                  <c:v>1954</c:v>
                </c:pt>
                <c:pt idx="3">
                  <c:v>1955</c:v>
                </c:pt>
                <c:pt idx="4">
                  <c:v>1956</c:v>
                </c:pt>
                <c:pt idx="5">
                  <c:v>1957</c:v>
                </c:pt>
                <c:pt idx="6">
                  <c:v>1958</c:v>
                </c:pt>
                <c:pt idx="7">
                  <c:v>1959</c:v>
                </c:pt>
                <c:pt idx="8">
                  <c:v>1960</c:v>
                </c:pt>
                <c:pt idx="9">
                  <c:v>1961</c:v>
                </c:pt>
                <c:pt idx="10">
                  <c:v>1962</c:v>
                </c:pt>
                <c:pt idx="11">
                  <c:v>1963</c:v>
                </c:pt>
                <c:pt idx="12">
                  <c:v>1964</c:v>
                </c:pt>
                <c:pt idx="13">
                  <c:v>1965</c:v>
                </c:pt>
                <c:pt idx="14">
                  <c:v>1966</c:v>
                </c:pt>
                <c:pt idx="15">
                  <c:v>1967</c:v>
                </c:pt>
                <c:pt idx="16">
                  <c:v>1968</c:v>
                </c:pt>
                <c:pt idx="17">
                  <c:v>1969</c:v>
                </c:pt>
                <c:pt idx="18">
                  <c:v>1970</c:v>
                </c:pt>
                <c:pt idx="19">
                  <c:v>1971</c:v>
                </c:pt>
                <c:pt idx="20">
                  <c:v>1972</c:v>
                </c:pt>
                <c:pt idx="21">
                  <c:v>1973</c:v>
                </c:pt>
                <c:pt idx="22">
                  <c:v>1974</c:v>
                </c:pt>
                <c:pt idx="23">
                  <c:v>1975</c:v>
                </c:pt>
                <c:pt idx="24">
                  <c:v>1976</c:v>
                </c:pt>
                <c:pt idx="25">
                  <c:v>1977</c:v>
                </c:pt>
                <c:pt idx="26">
                  <c:v>1978</c:v>
                </c:pt>
                <c:pt idx="27">
                  <c:v>1979</c:v>
                </c:pt>
                <c:pt idx="28">
                  <c:v>1980</c:v>
                </c:pt>
                <c:pt idx="29">
                  <c:v>1981</c:v>
                </c:pt>
                <c:pt idx="30">
                  <c:v>1982</c:v>
                </c:pt>
                <c:pt idx="31">
                  <c:v>1983</c:v>
                </c:pt>
                <c:pt idx="32">
                  <c:v>1984</c:v>
                </c:pt>
                <c:pt idx="33">
                  <c:v>1985</c:v>
                </c:pt>
                <c:pt idx="34">
                  <c:v>1986</c:v>
                </c:pt>
                <c:pt idx="35">
                  <c:v>1987</c:v>
                </c:pt>
                <c:pt idx="36">
                  <c:v>1988</c:v>
                </c:pt>
                <c:pt idx="37">
                  <c:v>1989</c:v>
                </c:pt>
                <c:pt idx="38">
                  <c:v>1990</c:v>
                </c:pt>
                <c:pt idx="39">
                  <c:v>1991</c:v>
                </c:pt>
                <c:pt idx="40">
                  <c:v>1992</c:v>
                </c:pt>
                <c:pt idx="41">
                  <c:v>1993</c:v>
                </c:pt>
                <c:pt idx="42">
                  <c:v>1994</c:v>
                </c:pt>
                <c:pt idx="43">
                  <c:v>1995</c:v>
                </c:pt>
                <c:pt idx="44">
                  <c:v>1996</c:v>
                </c:pt>
                <c:pt idx="45">
                  <c:v>1997</c:v>
                </c:pt>
                <c:pt idx="46">
                  <c:v>1998</c:v>
                </c:pt>
                <c:pt idx="47">
                  <c:v>1999</c:v>
                </c:pt>
                <c:pt idx="48">
                  <c:v>2000</c:v>
                </c:pt>
                <c:pt idx="49">
                  <c:v>2001</c:v>
                </c:pt>
                <c:pt idx="50">
                  <c:v>2002</c:v>
                </c:pt>
                <c:pt idx="51">
                  <c:v>2003</c:v>
                </c:pt>
                <c:pt idx="52">
                  <c:v>2004</c:v>
                </c:pt>
                <c:pt idx="53">
                  <c:v>2005</c:v>
                </c:pt>
                <c:pt idx="54">
                  <c:v>2006</c:v>
                </c:pt>
                <c:pt idx="55">
                  <c:v>2007</c:v>
                </c:pt>
                <c:pt idx="56">
                  <c:v>2008</c:v>
                </c:pt>
              </c:numCache>
            </c:numRef>
          </c:cat>
          <c:val>
            <c:numRef>
              <c:f>'Figure 7'!$B$5:$B$61</c:f>
              <c:numCache>
                <c:formatCode>0.00</c:formatCode>
                <c:ptCount val="57"/>
                <c:pt idx="0">
                  <c:v>75</c:v>
                </c:pt>
                <c:pt idx="1">
                  <c:v>75.833333333333329</c:v>
                </c:pt>
                <c:pt idx="2">
                  <c:v>76.666666666666657</c:v>
                </c:pt>
                <c:pt idx="3">
                  <c:v>77.499999999999986</c:v>
                </c:pt>
                <c:pt idx="4">
                  <c:v>78.333333333333314</c:v>
                </c:pt>
                <c:pt idx="5">
                  <c:v>79.166666666666643</c:v>
                </c:pt>
                <c:pt idx="6">
                  <c:v>80</c:v>
                </c:pt>
                <c:pt idx="7">
                  <c:v>81.125</c:v>
                </c:pt>
                <c:pt idx="8">
                  <c:v>82.25</c:v>
                </c:pt>
                <c:pt idx="9">
                  <c:v>83.375</c:v>
                </c:pt>
                <c:pt idx="10">
                  <c:v>84.5</c:v>
                </c:pt>
                <c:pt idx="11">
                  <c:v>85.625</c:v>
                </c:pt>
                <c:pt idx="12">
                  <c:v>86.75</c:v>
                </c:pt>
                <c:pt idx="13">
                  <c:v>87.875</c:v>
                </c:pt>
                <c:pt idx="14">
                  <c:v>89</c:v>
                </c:pt>
                <c:pt idx="15">
                  <c:v>86.6</c:v>
                </c:pt>
                <c:pt idx="16">
                  <c:v>84.199999999999989</c:v>
                </c:pt>
                <c:pt idx="17">
                  <c:v>81.799999999999983</c:v>
                </c:pt>
                <c:pt idx="18">
                  <c:v>79.399999999999977</c:v>
                </c:pt>
                <c:pt idx="19">
                  <c:v>77</c:v>
                </c:pt>
                <c:pt idx="20">
                  <c:v>79.125</c:v>
                </c:pt>
                <c:pt idx="21">
                  <c:v>81.25</c:v>
                </c:pt>
                <c:pt idx="22">
                  <c:v>83.375</c:v>
                </c:pt>
                <c:pt idx="23">
                  <c:v>85.5</c:v>
                </c:pt>
                <c:pt idx="24">
                  <c:v>87.625</c:v>
                </c:pt>
                <c:pt idx="25">
                  <c:v>89.75</c:v>
                </c:pt>
                <c:pt idx="26">
                  <c:v>91.875</c:v>
                </c:pt>
                <c:pt idx="27">
                  <c:v>94</c:v>
                </c:pt>
                <c:pt idx="28">
                  <c:v>93.666666666666671</c:v>
                </c:pt>
                <c:pt idx="29">
                  <c:v>93.111111111111114</c:v>
                </c:pt>
                <c:pt idx="30">
                  <c:v>92.555555555555557</c:v>
                </c:pt>
                <c:pt idx="31">
                  <c:v>92</c:v>
                </c:pt>
                <c:pt idx="32">
                  <c:v>91.444444444444443</c:v>
                </c:pt>
                <c:pt idx="33">
                  <c:v>90.888888888888886</c:v>
                </c:pt>
                <c:pt idx="34">
                  <c:v>90.333333333333329</c:v>
                </c:pt>
                <c:pt idx="35">
                  <c:v>89.777777777777771</c:v>
                </c:pt>
                <c:pt idx="36">
                  <c:v>89</c:v>
                </c:pt>
                <c:pt idx="37">
                  <c:v>91</c:v>
                </c:pt>
                <c:pt idx="38">
                  <c:v>88</c:v>
                </c:pt>
                <c:pt idx="39">
                  <c:v>92</c:v>
                </c:pt>
                <c:pt idx="40">
                  <c:v>88</c:v>
                </c:pt>
                <c:pt idx="41">
                  <c:v>86</c:v>
                </c:pt>
                <c:pt idx="42">
                  <c:v>83</c:v>
                </c:pt>
                <c:pt idx="43">
                  <c:v>85</c:v>
                </c:pt>
                <c:pt idx="44">
                  <c:v>92</c:v>
                </c:pt>
                <c:pt idx="45">
                  <c:v>91</c:v>
                </c:pt>
                <c:pt idx="46">
                  <c:v>92</c:v>
                </c:pt>
                <c:pt idx="47">
                  <c:v>93</c:v>
                </c:pt>
                <c:pt idx="48">
                  <c:v>93</c:v>
                </c:pt>
                <c:pt idx="49">
                  <c:v>93</c:v>
                </c:pt>
                <c:pt idx="50">
                  <c:v>88.5</c:v>
                </c:pt>
                <c:pt idx="51">
                  <c:v>84</c:v>
                </c:pt>
                <c:pt idx="52">
                  <c:v>81.5</c:v>
                </c:pt>
                <c:pt idx="53">
                  <c:v>79</c:v>
                </c:pt>
                <c:pt idx="54">
                  <c:v>79.8</c:v>
                </c:pt>
                <c:pt idx="55">
                  <c:v>80.599999999999994</c:v>
                </c:pt>
                <c:pt idx="56">
                  <c:v>81.399999999999991</c:v>
                </c:pt>
              </c:numCache>
            </c:numRef>
          </c:val>
          <c:smooth val="0"/>
        </c:ser>
        <c:ser>
          <c:idx val="1"/>
          <c:order val="1"/>
          <c:tx>
            <c:strRef>
              <c:f>'Figure 7'!$C$3</c:f>
              <c:strCache>
                <c:ptCount val="1"/>
                <c:pt idx="0">
                  <c:v>Herbicides</c:v>
                </c:pt>
              </c:strCache>
            </c:strRef>
          </c:tx>
          <c:marker>
            <c:symbol val="none"/>
          </c:marker>
          <c:cat>
            <c:numRef>
              <c:f>'Figure 7'!$A$5:$A$61</c:f>
              <c:numCache>
                <c:formatCode>General</c:formatCode>
                <c:ptCount val="57"/>
                <c:pt idx="0">
                  <c:v>1952</c:v>
                </c:pt>
                <c:pt idx="1">
                  <c:v>1953</c:v>
                </c:pt>
                <c:pt idx="2">
                  <c:v>1954</c:v>
                </c:pt>
                <c:pt idx="3">
                  <c:v>1955</c:v>
                </c:pt>
                <c:pt idx="4">
                  <c:v>1956</c:v>
                </c:pt>
                <c:pt idx="5">
                  <c:v>1957</c:v>
                </c:pt>
                <c:pt idx="6">
                  <c:v>1958</c:v>
                </c:pt>
                <c:pt idx="7">
                  <c:v>1959</c:v>
                </c:pt>
                <c:pt idx="8">
                  <c:v>1960</c:v>
                </c:pt>
                <c:pt idx="9">
                  <c:v>1961</c:v>
                </c:pt>
                <c:pt idx="10">
                  <c:v>1962</c:v>
                </c:pt>
                <c:pt idx="11">
                  <c:v>1963</c:v>
                </c:pt>
                <c:pt idx="12">
                  <c:v>1964</c:v>
                </c:pt>
                <c:pt idx="13">
                  <c:v>1965</c:v>
                </c:pt>
                <c:pt idx="14">
                  <c:v>1966</c:v>
                </c:pt>
                <c:pt idx="15">
                  <c:v>1967</c:v>
                </c:pt>
                <c:pt idx="16">
                  <c:v>1968</c:v>
                </c:pt>
                <c:pt idx="17">
                  <c:v>1969</c:v>
                </c:pt>
                <c:pt idx="18">
                  <c:v>1970</c:v>
                </c:pt>
                <c:pt idx="19">
                  <c:v>1971</c:v>
                </c:pt>
                <c:pt idx="20">
                  <c:v>1972</c:v>
                </c:pt>
                <c:pt idx="21">
                  <c:v>1973</c:v>
                </c:pt>
                <c:pt idx="22">
                  <c:v>1974</c:v>
                </c:pt>
                <c:pt idx="23">
                  <c:v>1975</c:v>
                </c:pt>
                <c:pt idx="24">
                  <c:v>1976</c:v>
                </c:pt>
                <c:pt idx="25">
                  <c:v>1977</c:v>
                </c:pt>
                <c:pt idx="26">
                  <c:v>1978</c:v>
                </c:pt>
                <c:pt idx="27">
                  <c:v>1979</c:v>
                </c:pt>
                <c:pt idx="28">
                  <c:v>1980</c:v>
                </c:pt>
                <c:pt idx="29">
                  <c:v>1981</c:v>
                </c:pt>
                <c:pt idx="30">
                  <c:v>1982</c:v>
                </c:pt>
                <c:pt idx="31">
                  <c:v>1983</c:v>
                </c:pt>
                <c:pt idx="32">
                  <c:v>1984</c:v>
                </c:pt>
                <c:pt idx="33">
                  <c:v>1985</c:v>
                </c:pt>
                <c:pt idx="34">
                  <c:v>1986</c:v>
                </c:pt>
                <c:pt idx="35">
                  <c:v>1987</c:v>
                </c:pt>
                <c:pt idx="36">
                  <c:v>1988</c:v>
                </c:pt>
                <c:pt idx="37">
                  <c:v>1989</c:v>
                </c:pt>
                <c:pt idx="38">
                  <c:v>1990</c:v>
                </c:pt>
                <c:pt idx="39">
                  <c:v>1991</c:v>
                </c:pt>
                <c:pt idx="40">
                  <c:v>1992</c:v>
                </c:pt>
                <c:pt idx="41">
                  <c:v>1993</c:v>
                </c:pt>
                <c:pt idx="42">
                  <c:v>1994</c:v>
                </c:pt>
                <c:pt idx="43">
                  <c:v>1995</c:v>
                </c:pt>
                <c:pt idx="44">
                  <c:v>1996</c:v>
                </c:pt>
                <c:pt idx="45">
                  <c:v>1997</c:v>
                </c:pt>
                <c:pt idx="46">
                  <c:v>1998</c:v>
                </c:pt>
                <c:pt idx="47">
                  <c:v>1999</c:v>
                </c:pt>
                <c:pt idx="48">
                  <c:v>2000</c:v>
                </c:pt>
                <c:pt idx="49">
                  <c:v>2001</c:v>
                </c:pt>
                <c:pt idx="50">
                  <c:v>2002</c:v>
                </c:pt>
                <c:pt idx="51">
                  <c:v>2003</c:v>
                </c:pt>
                <c:pt idx="52">
                  <c:v>2004</c:v>
                </c:pt>
                <c:pt idx="53">
                  <c:v>2005</c:v>
                </c:pt>
                <c:pt idx="54">
                  <c:v>2006</c:v>
                </c:pt>
                <c:pt idx="55">
                  <c:v>2007</c:v>
                </c:pt>
                <c:pt idx="56">
                  <c:v>2008</c:v>
                </c:pt>
              </c:numCache>
            </c:numRef>
          </c:cat>
          <c:val>
            <c:numRef>
              <c:f>'Figure 7'!$C$5:$C$61</c:f>
              <c:numCache>
                <c:formatCode>0.00</c:formatCode>
                <c:ptCount val="57"/>
                <c:pt idx="14">
                  <c:v>59</c:v>
                </c:pt>
                <c:pt idx="15">
                  <c:v>57.4</c:v>
                </c:pt>
                <c:pt idx="16">
                  <c:v>55.8</c:v>
                </c:pt>
                <c:pt idx="17">
                  <c:v>54.199999999999996</c:v>
                </c:pt>
                <c:pt idx="18">
                  <c:v>52.599999999999994</c:v>
                </c:pt>
                <c:pt idx="19">
                  <c:v>51</c:v>
                </c:pt>
                <c:pt idx="20">
                  <c:v>53.75</c:v>
                </c:pt>
                <c:pt idx="21">
                  <c:v>56.5</c:v>
                </c:pt>
                <c:pt idx="22">
                  <c:v>59.25</c:v>
                </c:pt>
                <c:pt idx="23">
                  <c:v>62</c:v>
                </c:pt>
                <c:pt idx="24">
                  <c:v>64.75</c:v>
                </c:pt>
                <c:pt idx="25">
                  <c:v>67.5</c:v>
                </c:pt>
                <c:pt idx="26">
                  <c:v>70.25</c:v>
                </c:pt>
                <c:pt idx="27">
                  <c:v>73</c:v>
                </c:pt>
                <c:pt idx="28">
                  <c:v>74</c:v>
                </c:pt>
                <c:pt idx="29">
                  <c:v>75</c:v>
                </c:pt>
                <c:pt idx="30">
                  <c:v>76</c:v>
                </c:pt>
                <c:pt idx="31">
                  <c:v>77</c:v>
                </c:pt>
                <c:pt idx="32">
                  <c:v>78</c:v>
                </c:pt>
                <c:pt idx="33">
                  <c:v>79</c:v>
                </c:pt>
                <c:pt idx="34">
                  <c:v>80</c:v>
                </c:pt>
                <c:pt idx="35">
                  <c:v>81</c:v>
                </c:pt>
                <c:pt idx="36">
                  <c:v>82</c:v>
                </c:pt>
                <c:pt idx="37">
                  <c:v>83</c:v>
                </c:pt>
                <c:pt idx="38">
                  <c:v>79</c:v>
                </c:pt>
                <c:pt idx="39">
                  <c:v>91</c:v>
                </c:pt>
                <c:pt idx="40">
                  <c:v>93</c:v>
                </c:pt>
                <c:pt idx="41">
                  <c:v>91</c:v>
                </c:pt>
                <c:pt idx="42">
                  <c:v>92</c:v>
                </c:pt>
                <c:pt idx="43">
                  <c:v>94</c:v>
                </c:pt>
                <c:pt idx="44">
                  <c:v>91</c:v>
                </c:pt>
                <c:pt idx="45">
                  <c:v>88</c:v>
                </c:pt>
                <c:pt idx="46">
                  <c:v>90.5</c:v>
                </c:pt>
                <c:pt idx="47">
                  <c:v>93</c:v>
                </c:pt>
                <c:pt idx="48">
                  <c:v>87.5</c:v>
                </c:pt>
                <c:pt idx="49">
                  <c:v>82</c:v>
                </c:pt>
                <c:pt idx="50">
                  <c:v>86.5</c:v>
                </c:pt>
                <c:pt idx="51">
                  <c:v>91</c:v>
                </c:pt>
                <c:pt idx="52">
                  <c:v>91.5</c:v>
                </c:pt>
                <c:pt idx="53">
                  <c:v>92</c:v>
                </c:pt>
                <c:pt idx="54">
                  <c:v>92.4</c:v>
                </c:pt>
                <c:pt idx="55">
                  <c:v>92.800000000000011</c:v>
                </c:pt>
                <c:pt idx="56">
                  <c:v>93.200000000000017</c:v>
                </c:pt>
              </c:numCache>
            </c:numRef>
          </c:val>
          <c:smooth val="0"/>
        </c:ser>
        <c:ser>
          <c:idx val="2"/>
          <c:order val="2"/>
          <c:tx>
            <c:strRef>
              <c:f>'Figure 7'!$D$3</c:f>
              <c:strCache>
                <c:ptCount val="1"/>
                <c:pt idx="0">
                  <c:v>Fungicides</c:v>
                </c:pt>
              </c:strCache>
            </c:strRef>
          </c:tx>
          <c:marker>
            <c:symbol val="none"/>
          </c:marker>
          <c:cat>
            <c:numRef>
              <c:f>'Figure 7'!$A$5:$A$61</c:f>
              <c:numCache>
                <c:formatCode>General</c:formatCode>
                <c:ptCount val="57"/>
                <c:pt idx="0">
                  <c:v>1952</c:v>
                </c:pt>
                <c:pt idx="1">
                  <c:v>1953</c:v>
                </c:pt>
                <c:pt idx="2">
                  <c:v>1954</c:v>
                </c:pt>
                <c:pt idx="3">
                  <c:v>1955</c:v>
                </c:pt>
                <c:pt idx="4">
                  <c:v>1956</c:v>
                </c:pt>
                <c:pt idx="5">
                  <c:v>1957</c:v>
                </c:pt>
                <c:pt idx="6">
                  <c:v>1958</c:v>
                </c:pt>
                <c:pt idx="7">
                  <c:v>1959</c:v>
                </c:pt>
                <c:pt idx="8">
                  <c:v>1960</c:v>
                </c:pt>
                <c:pt idx="9">
                  <c:v>1961</c:v>
                </c:pt>
                <c:pt idx="10">
                  <c:v>1962</c:v>
                </c:pt>
                <c:pt idx="11">
                  <c:v>1963</c:v>
                </c:pt>
                <c:pt idx="12">
                  <c:v>1964</c:v>
                </c:pt>
                <c:pt idx="13">
                  <c:v>1965</c:v>
                </c:pt>
                <c:pt idx="14">
                  <c:v>1966</c:v>
                </c:pt>
                <c:pt idx="15">
                  <c:v>1967</c:v>
                </c:pt>
                <c:pt idx="16">
                  <c:v>1968</c:v>
                </c:pt>
                <c:pt idx="17">
                  <c:v>1969</c:v>
                </c:pt>
                <c:pt idx="18">
                  <c:v>1970</c:v>
                </c:pt>
                <c:pt idx="19">
                  <c:v>1971</c:v>
                </c:pt>
                <c:pt idx="20">
                  <c:v>1972</c:v>
                </c:pt>
                <c:pt idx="21">
                  <c:v>1973</c:v>
                </c:pt>
                <c:pt idx="22">
                  <c:v>1974</c:v>
                </c:pt>
                <c:pt idx="23">
                  <c:v>1975</c:v>
                </c:pt>
                <c:pt idx="24">
                  <c:v>1976</c:v>
                </c:pt>
                <c:pt idx="25">
                  <c:v>1977</c:v>
                </c:pt>
                <c:pt idx="26">
                  <c:v>1978</c:v>
                </c:pt>
                <c:pt idx="27">
                  <c:v>1979</c:v>
                </c:pt>
                <c:pt idx="28">
                  <c:v>1980</c:v>
                </c:pt>
                <c:pt idx="29">
                  <c:v>1981</c:v>
                </c:pt>
                <c:pt idx="30">
                  <c:v>1982</c:v>
                </c:pt>
                <c:pt idx="31">
                  <c:v>1983</c:v>
                </c:pt>
                <c:pt idx="32">
                  <c:v>1984</c:v>
                </c:pt>
                <c:pt idx="33">
                  <c:v>1985</c:v>
                </c:pt>
                <c:pt idx="34">
                  <c:v>1986</c:v>
                </c:pt>
                <c:pt idx="35">
                  <c:v>1987</c:v>
                </c:pt>
                <c:pt idx="36">
                  <c:v>1988</c:v>
                </c:pt>
                <c:pt idx="37">
                  <c:v>1989</c:v>
                </c:pt>
                <c:pt idx="38">
                  <c:v>1990</c:v>
                </c:pt>
                <c:pt idx="39">
                  <c:v>1991</c:v>
                </c:pt>
                <c:pt idx="40">
                  <c:v>1992</c:v>
                </c:pt>
                <c:pt idx="41">
                  <c:v>1993</c:v>
                </c:pt>
                <c:pt idx="42">
                  <c:v>1994</c:v>
                </c:pt>
                <c:pt idx="43">
                  <c:v>1995</c:v>
                </c:pt>
                <c:pt idx="44">
                  <c:v>1996</c:v>
                </c:pt>
                <c:pt idx="45">
                  <c:v>1997</c:v>
                </c:pt>
                <c:pt idx="46">
                  <c:v>1998</c:v>
                </c:pt>
                <c:pt idx="47">
                  <c:v>1999</c:v>
                </c:pt>
                <c:pt idx="48">
                  <c:v>2000</c:v>
                </c:pt>
                <c:pt idx="49">
                  <c:v>2001</c:v>
                </c:pt>
                <c:pt idx="50">
                  <c:v>2002</c:v>
                </c:pt>
                <c:pt idx="51">
                  <c:v>2003</c:v>
                </c:pt>
                <c:pt idx="52">
                  <c:v>2004</c:v>
                </c:pt>
                <c:pt idx="53">
                  <c:v>2005</c:v>
                </c:pt>
                <c:pt idx="54">
                  <c:v>2006</c:v>
                </c:pt>
                <c:pt idx="55">
                  <c:v>2007</c:v>
                </c:pt>
                <c:pt idx="56">
                  <c:v>2008</c:v>
                </c:pt>
              </c:numCache>
            </c:numRef>
          </c:cat>
          <c:val>
            <c:numRef>
              <c:f>'Figure 7'!$D$5:$D$61</c:f>
              <c:numCache>
                <c:formatCode>0.00</c:formatCode>
                <c:ptCount val="57"/>
                <c:pt idx="14">
                  <c:v>24</c:v>
                </c:pt>
                <c:pt idx="15">
                  <c:v>29</c:v>
                </c:pt>
                <c:pt idx="16">
                  <c:v>34</c:v>
                </c:pt>
                <c:pt idx="17">
                  <c:v>39</c:v>
                </c:pt>
                <c:pt idx="18">
                  <c:v>44</c:v>
                </c:pt>
                <c:pt idx="19">
                  <c:v>49</c:v>
                </c:pt>
                <c:pt idx="20">
                  <c:v>50.875</c:v>
                </c:pt>
                <c:pt idx="21">
                  <c:v>52.75</c:v>
                </c:pt>
                <c:pt idx="22">
                  <c:v>54.625</c:v>
                </c:pt>
                <c:pt idx="23">
                  <c:v>56.5</c:v>
                </c:pt>
                <c:pt idx="24">
                  <c:v>58.375</c:v>
                </c:pt>
                <c:pt idx="25">
                  <c:v>60.25</c:v>
                </c:pt>
                <c:pt idx="26">
                  <c:v>62.125</c:v>
                </c:pt>
                <c:pt idx="27">
                  <c:v>64</c:v>
                </c:pt>
                <c:pt idx="28">
                  <c:v>63.777777777777779</c:v>
                </c:pt>
                <c:pt idx="29">
                  <c:v>63.555555555555557</c:v>
                </c:pt>
                <c:pt idx="30">
                  <c:v>63.333333333333336</c:v>
                </c:pt>
                <c:pt idx="31">
                  <c:v>63.111111111111114</c:v>
                </c:pt>
                <c:pt idx="32">
                  <c:v>62.888888888888893</c:v>
                </c:pt>
                <c:pt idx="33">
                  <c:v>62.666666666666671</c:v>
                </c:pt>
                <c:pt idx="34">
                  <c:v>62.44444444444445</c:v>
                </c:pt>
                <c:pt idx="35">
                  <c:v>62.222222222222229</c:v>
                </c:pt>
                <c:pt idx="36">
                  <c:v>62</c:v>
                </c:pt>
                <c:pt idx="37">
                  <c:v>69</c:v>
                </c:pt>
                <c:pt idx="38">
                  <c:v>67</c:v>
                </c:pt>
                <c:pt idx="39">
                  <c:v>69</c:v>
                </c:pt>
                <c:pt idx="40">
                  <c:v>72</c:v>
                </c:pt>
                <c:pt idx="41">
                  <c:v>76</c:v>
                </c:pt>
                <c:pt idx="42">
                  <c:v>92</c:v>
                </c:pt>
                <c:pt idx="43">
                  <c:v>85</c:v>
                </c:pt>
                <c:pt idx="44">
                  <c:v>89</c:v>
                </c:pt>
                <c:pt idx="45">
                  <c:v>98</c:v>
                </c:pt>
                <c:pt idx="46">
                  <c:v>96.5</c:v>
                </c:pt>
                <c:pt idx="47">
                  <c:v>95</c:v>
                </c:pt>
                <c:pt idx="48">
                  <c:v>90</c:v>
                </c:pt>
                <c:pt idx="49">
                  <c:v>85</c:v>
                </c:pt>
                <c:pt idx="50">
                  <c:v>88</c:v>
                </c:pt>
                <c:pt idx="51">
                  <c:v>91</c:v>
                </c:pt>
                <c:pt idx="52">
                  <c:v>90.5</c:v>
                </c:pt>
                <c:pt idx="53">
                  <c:v>90</c:v>
                </c:pt>
                <c:pt idx="54">
                  <c:v>91.2</c:v>
                </c:pt>
                <c:pt idx="55">
                  <c:v>92.4</c:v>
                </c:pt>
                <c:pt idx="56">
                  <c:v>93.600000000000009</c:v>
                </c:pt>
              </c:numCache>
            </c:numRef>
          </c:val>
          <c:smooth val="0"/>
        </c:ser>
        <c:ser>
          <c:idx val="3"/>
          <c:order val="3"/>
          <c:tx>
            <c:strRef>
              <c:f>'Figure 7'!$E$3</c:f>
              <c:strCache>
                <c:ptCount val="1"/>
                <c:pt idx="0">
                  <c:v> Other</c:v>
                </c:pt>
              </c:strCache>
            </c:strRef>
          </c:tx>
          <c:marker>
            <c:symbol val="none"/>
          </c:marker>
          <c:cat>
            <c:numRef>
              <c:f>'Figure 7'!$A$5:$A$61</c:f>
              <c:numCache>
                <c:formatCode>General</c:formatCode>
                <c:ptCount val="57"/>
                <c:pt idx="0">
                  <c:v>1952</c:v>
                </c:pt>
                <c:pt idx="1">
                  <c:v>1953</c:v>
                </c:pt>
                <c:pt idx="2">
                  <c:v>1954</c:v>
                </c:pt>
                <c:pt idx="3">
                  <c:v>1955</c:v>
                </c:pt>
                <c:pt idx="4">
                  <c:v>1956</c:v>
                </c:pt>
                <c:pt idx="5">
                  <c:v>1957</c:v>
                </c:pt>
                <c:pt idx="6">
                  <c:v>1958</c:v>
                </c:pt>
                <c:pt idx="7">
                  <c:v>1959</c:v>
                </c:pt>
                <c:pt idx="8">
                  <c:v>1960</c:v>
                </c:pt>
                <c:pt idx="9">
                  <c:v>1961</c:v>
                </c:pt>
                <c:pt idx="10">
                  <c:v>1962</c:v>
                </c:pt>
                <c:pt idx="11">
                  <c:v>1963</c:v>
                </c:pt>
                <c:pt idx="12">
                  <c:v>1964</c:v>
                </c:pt>
                <c:pt idx="13">
                  <c:v>1965</c:v>
                </c:pt>
                <c:pt idx="14">
                  <c:v>1966</c:v>
                </c:pt>
                <c:pt idx="15">
                  <c:v>1967</c:v>
                </c:pt>
                <c:pt idx="16">
                  <c:v>1968</c:v>
                </c:pt>
                <c:pt idx="17">
                  <c:v>1969</c:v>
                </c:pt>
                <c:pt idx="18">
                  <c:v>1970</c:v>
                </c:pt>
                <c:pt idx="19">
                  <c:v>1971</c:v>
                </c:pt>
                <c:pt idx="20">
                  <c:v>1972</c:v>
                </c:pt>
                <c:pt idx="21">
                  <c:v>1973</c:v>
                </c:pt>
                <c:pt idx="22">
                  <c:v>1974</c:v>
                </c:pt>
                <c:pt idx="23">
                  <c:v>1975</c:v>
                </c:pt>
                <c:pt idx="24">
                  <c:v>1976</c:v>
                </c:pt>
                <c:pt idx="25">
                  <c:v>1977</c:v>
                </c:pt>
                <c:pt idx="26">
                  <c:v>1978</c:v>
                </c:pt>
                <c:pt idx="27">
                  <c:v>1979</c:v>
                </c:pt>
                <c:pt idx="28">
                  <c:v>1980</c:v>
                </c:pt>
                <c:pt idx="29">
                  <c:v>1981</c:v>
                </c:pt>
                <c:pt idx="30">
                  <c:v>1982</c:v>
                </c:pt>
                <c:pt idx="31">
                  <c:v>1983</c:v>
                </c:pt>
                <c:pt idx="32">
                  <c:v>1984</c:v>
                </c:pt>
                <c:pt idx="33">
                  <c:v>1985</c:v>
                </c:pt>
                <c:pt idx="34">
                  <c:v>1986</c:v>
                </c:pt>
                <c:pt idx="35">
                  <c:v>1987</c:v>
                </c:pt>
                <c:pt idx="36">
                  <c:v>1988</c:v>
                </c:pt>
                <c:pt idx="37">
                  <c:v>1989</c:v>
                </c:pt>
                <c:pt idx="38">
                  <c:v>1990</c:v>
                </c:pt>
                <c:pt idx="39">
                  <c:v>1991</c:v>
                </c:pt>
                <c:pt idx="40">
                  <c:v>1992</c:v>
                </c:pt>
                <c:pt idx="41">
                  <c:v>1993</c:v>
                </c:pt>
                <c:pt idx="42">
                  <c:v>1994</c:v>
                </c:pt>
                <c:pt idx="43">
                  <c:v>1995</c:v>
                </c:pt>
                <c:pt idx="44">
                  <c:v>1996</c:v>
                </c:pt>
                <c:pt idx="45">
                  <c:v>1997</c:v>
                </c:pt>
                <c:pt idx="46">
                  <c:v>1998</c:v>
                </c:pt>
                <c:pt idx="47">
                  <c:v>1999</c:v>
                </c:pt>
                <c:pt idx="48">
                  <c:v>2000</c:v>
                </c:pt>
                <c:pt idx="49">
                  <c:v>2001</c:v>
                </c:pt>
                <c:pt idx="50">
                  <c:v>2002</c:v>
                </c:pt>
                <c:pt idx="51">
                  <c:v>2003</c:v>
                </c:pt>
                <c:pt idx="52">
                  <c:v>2004</c:v>
                </c:pt>
                <c:pt idx="53">
                  <c:v>2005</c:v>
                </c:pt>
                <c:pt idx="54">
                  <c:v>2006</c:v>
                </c:pt>
                <c:pt idx="55">
                  <c:v>2007</c:v>
                </c:pt>
                <c:pt idx="56">
                  <c:v>2008</c:v>
                </c:pt>
              </c:numCache>
            </c:numRef>
          </c:cat>
          <c:val>
            <c:numRef>
              <c:f>'Figure 7'!$E$5:$E$61</c:f>
              <c:numCache>
                <c:formatCode>0.00</c:formatCode>
                <c:ptCount val="57"/>
                <c:pt idx="14">
                  <c:v>9</c:v>
                </c:pt>
                <c:pt idx="15">
                  <c:v>10.6</c:v>
                </c:pt>
                <c:pt idx="16">
                  <c:v>12.2</c:v>
                </c:pt>
                <c:pt idx="17">
                  <c:v>13.799999999999999</c:v>
                </c:pt>
                <c:pt idx="18">
                  <c:v>15.399999999999999</c:v>
                </c:pt>
                <c:pt idx="19">
                  <c:v>17</c:v>
                </c:pt>
                <c:pt idx="20">
                  <c:v>21.25</c:v>
                </c:pt>
                <c:pt idx="21">
                  <c:v>25.5</c:v>
                </c:pt>
                <c:pt idx="22">
                  <c:v>29.75</c:v>
                </c:pt>
                <c:pt idx="23">
                  <c:v>34</c:v>
                </c:pt>
                <c:pt idx="24">
                  <c:v>38.25</c:v>
                </c:pt>
                <c:pt idx="25">
                  <c:v>42.5</c:v>
                </c:pt>
                <c:pt idx="26">
                  <c:v>46.75</c:v>
                </c:pt>
                <c:pt idx="27">
                  <c:v>51</c:v>
                </c:pt>
                <c:pt idx="28">
                  <c:v>50.5</c:v>
                </c:pt>
                <c:pt idx="29">
                  <c:v>50</c:v>
                </c:pt>
                <c:pt idx="30">
                  <c:v>49.5</c:v>
                </c:pt>
                <c:pt idx="31">
                  <c:v>49</c:v>
                </c:pt>
                <c:pt idx="32">
                  <c:v>48.5</c:v>
                </c:pt>
                <c:pt idx="33">
                  <c:v>48</c:v>
                </c:pt>
                <c:pt idx="34">
                  <c:v>47.5</c:v>
                </c:pt>
                <c:pt idx="35">
                  <c:v>47</c:v>
                </c:pt>
                <c:pt idx="36">
                  <c:v>46.5</c:v>
                </c:pt>
                <c:pt idx="37">
                  <c:v>46</c:v>
                </c:pt>
                <c:pt idx="38">
                  <c:v>45.5</c:v>
                </c:pt>
                <c:pt idx="39">
                  <c:v>45</c:v>
                </c:pt>
                <c:pt idx="40">
                  <c:v>43</c:v>
                </c:pt>
                <c:pt idx="41">
                  <c:v>53</c:v>
                </c:pt>
                <c:pt idx="42">
                  <c:v>60</c:v>
                </c:pt>
                <c:pt idx="43">
                  <c:v>57</c:v>
                </c:pt>
                <c:pt idx="44">
                  <c:v>56</c:v>
                </c:pt>
                <c:pt idx="45">
                  <c:v>65</c:v>
                </c:pt>
                <c:pt idx="46">
                  <c:v>55</c:v>
                </c:pt>
                <c:pt idx="47">
                  <c:v>45</c:v>
                </c:pt>
                <c:pt idx="48">
                  <c:v>53</c:v>
                </c:pt>
                <c:pt idx="49">
                  <c:v>61</c:v>
                </c:pt>
                <c:pt idx="50">
                  <c:v>54</c:v>
                </c:pt>
                <c:pt idx="51">
                  <c:v>47</c:v>
                </c:pt>
                <c:pt idx="52">
                  <c:v>43.5</c:v>
                </c:pt>
                <c:pt idx="53">
                  <c:v>40</c:v>
                </c:pt>
                <c:pt idx="54">
                  <c:v>45.8</c:v>
                </c:pt>
                <c:pt idx="55">
                  <c:v>51.599999999999994</c:v>
                </c:pt>
                <c:pt idx="56">
                  <c:v>57.399999999999991</c:v>
                </c:pt>
              </c:numCache>
            </c:numRef>
          </c:val>
          <c:smooth val="0"/>
        </c:ser>
        <c:dLbls>
          <c:showLegendKey val="0"/>
          <c:showVal val="0"/>
          <c:showCatName val="0"/>
          <c:showSerName val="0"/>
          <c:showPercent val="0"/>
          <c:showBubbleSize val="0"/>
        </c:dLbls>
        <c:smooth val="0"/>
        <c:axId val="391241736"/>
        <c:axId val="391246048"/>
      </c:lineChart>
      <c:catAx>
        <c:axId val="391241736"/>
        <c:scaling>
          <c:orientation val="minMax"/>
        </c:scaling>
        <c:delete val="0"/>
        <c:axPos val="b"/>
        <c:numFmt formatCode="General" sourceLinked="1"/>
        <c:majorTickMark val="out"/>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91246048"/>
        <c:crosses val="autoZero"/>
        <c:auto val="1"/>
        <c:lblAlgn val="ctr"/>
        <c:lblOffset val="100"/>
        <c:noMultiLvlLbl val="0"/>
      </c:catAx>
      <c:valAx>
        <c:axId val="391246048"/>
        <c:scaling>
          <c:orientation val="minMax"/>
          <c:max val="100"/>
        </c:scaling>
        <c:delete val="0"/>
        <c:axPos val="l"/>
        <c:majorGridlines>
          <c:spPr>
            <a:ln>
              <a:prstDash val="sysDot"/>
            </a:ln>
          </c:spPr>
        </c:majorGridlines>
        <c:title>
          <c:tx>
            <c:rich>
              <a:bodyPr/>
              <a:lstStyle/>
              <a:p>
                <a:pPr>
                  <a:defRPr sz="1000" b="1" i="0" u="none" strike="noStrike" baseline="0">
                    <a:solidFill>
                      <a:srgbClr val="000000"/>
                    </a:solidFill>
                    <a:latin typeface="Calibri"/>
                    <a:ea typeface="Calibri"/>
                    <a:cs typeface="Calibri"/>
                  </a:defRPr>
                </a:pPr>
                <a:r>
                  <a:rPr lang="en-US"/>
                  <a:t>Percent of Planted Acres</a:t>
                </a:r>
              </a:p>
            </c:rich>
          </c:tx>
          <c:overlay val="0"/>
        </c:title>
        <c:numFmt formatCode="0.00"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391241736"/>
        <c:crosses val="autoZero"/>
        <c:crossBetween val="midCat"/>
      </c:valAx>
    </c:plotArea>
    <c:legend>
      <c:legendPos val="r"/>
      <c:layout>
        <c:manualLayout>
          <c:xMode val="edge"/>
          <c:yMode val="edge"/>
          <c:x val="0.48974518810148732"/>
          <c:y val="0.60621473097112866"/>
          <c:w val="0.33432888597258675"/>
          <c:h val="0.2377438757655293"/>
        </c:manualLayout>
      </c:layout>
      <c:overlay val="0"/>
      <c:txPr>
        <a:bodyPr/>
        <a:lstStyle/>
        <a:p>
          <a:pPr>
            <a:defRPr sz="92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189" l="0.70000000000000062" r="0.70000000000000062" t="0.75000000000000189"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200"/>
              <a:t>Fig. 8</a:t>
            </a:r>
            <a:r>
              <a:rPr lang="en-US" sz="1200" baseline="0"/>
              <a:t> -</a:t>
            </a:r>
            <a:r>
              <a:rPr lang="en-US" sz="1200"/>
              <a:t> Pesticide use by crop, 21 selected crops, 2008, </a:t>
            </a:r>
          </a:p>
          <a:p>
            <a:pPr>
              <a:defRPr sz="1400"/>
            </a:pPr>
            <a:r>
              <a:rPr lang="en-US" sz="1200"/>
              <a:t>percent total pounds a.i. applied</a:t>
            </a:r>
          </a:p>
        </c:rich>
      </c:tx>
      <c:overlay val="0"/>
    </c:title>
    <c:autoTitleDeleted val="0"/>
    <c:plotArea>
      <c:layout/>
      <c:pieChart>
        <c:varyColors val="1"/>
        <c:ser>
          <c:idx val="0"/>
          <c:order val="0"/>
          <c:tx>
            <c:strRef>
              <c:f>'Figure 8'!$E$3</c:f>
              <c:strCache>
                <c:ptCount val="1"/>
                <c:pt idx="0">
                  <c:v>Million pounds ai</c:v>
                </c:pt>
              </c:strCache>
            </c:strRef>
          </c:tx>
          <c:dLbls>
            <c:dLbl>
              <c:idx val="13"/>
              <c:layout>
                <c:manualLayout>
                  <c:x val="1.6031459609215665E-2"/>
                  <c:y val="-1.0743196574112447E-2"/>
                </c:manualLayout>
              </c:layout>
              <c:showLegendKey val="0"/>
              <c:showVal val="0"/>
              <c:showCatName val="0"/>
              <c:showSerName val="0"/>
              <c:showPercent val="1"/>
              <c:showBubbleSize val="0"/>
              <c:extLst>
                <c:ext xmlns:c15="http://schemas.microsoft.com/office/drawing/2012/chart" uri="{CE6537A1-D6FC-4f65-9D91-7224C49458BB}"/>
              </c:extLst>
            </c:dLbl>
            <c:numFmt formatCode="0.0%" sourceLinked="0"/>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'Figure 8'!$D$5:$D$19</c:f>
              <c:strCache>
                <c:ptCount val="15"/>
                <c:pt idx="0">
                  <c:v>Corn</c:v>
                </c:pt>
                <c:pt idx="1">
                  <c:v>Soybeans</c:v>
                </c:pt>
                <c:pt idx="2">
                  <c:v>Potatoes</c:v>
                </c:pt>
                <c:pt idx="3">
                  <c:v>Cotton</c:v>
                </c:pt>
                <c:pt idx="4">
                  <c:v>Wheat</c:v>
                </c:pt>
                <c:pt idx="5">
                  <c:v>Sorghum</c:v>
                </c:pt>
                <c:pt idx="6">
                  <c:v>Oranges</c:v>
                </c:pt>
                <c:pt idx="7">
                  <c:v>Peanuts</c:v>
                </c:pt>
                <c:pt idx="8">
                  <c:v>Tomatoes</c:v>
                </c:pt>
                <c:pt idx="9">
                  <c:v>Grapes</c:v>
                </c:pt>
                <c:pt idx="10">
                  <c:v>Rice</c:v>
                </c:pt>
                <c:pt idx="11">
                  <c:v>Apples</c:v>
                </c:pt>
                <c:pt idx="12">
                  <c:v>Sugarcane</c:v>
                </c:pt>
                <c:pt idx="13">
                  <c:v>Other Crops</c:v>
                </c:pt>
                <c:pt idx="14">
                  <c:v>Total</c:v>
                </c:pt>
              </c:strCache>
            </c:strRef>
          </c:cat>
          <c:val>
            <c:numRef>
              <c:f>'Figure 8'!$E$5:$E$18</c:f>
              <c:numCache>
                <c:formatCode>0.00</c:formatCode>
                <c:ptCount val="14"/>
                <c:pt idx="0">
                  <c:v>203.72649999999999</c:v>
                </c:pt>
                <c:pt idx="1">
                  <c:v>111.9618</c:v>
                </c:pt>
                <c:pt idx="2">
                  <c:v>52.529820000000001</c:v>
                </c:pt>
                <c:pt idx="3">
                  <c:v>37.564900000000002</c:v>
                </c:pt>
                <c:pt idx="4">
                  <c:v>23.30941</c:v>
                </c:pt>
                <c:pt idx="5">
                  <c:v>14.169790000000001</c:v>
                </c:pt>
                <c:pt idx="6">
                  <c:v>13.116289999999999</c:v>
                </c:pt>
                <c:pt idx="7">
                  <c:v>10.320650000000001</c:v>
                </c:pt>
                <c:pt idx="8">
                  <c:v>9.6967610000000004</c:v>
                </c:pt>
                <c:pt idx="9">
                  <c:v>7.9041550000000003</c:v>
                </c:pt>
                <c:pt idx="10">
                  <c:v>7.5762</c:v>
                </c:pt>
                <c:pt idx="11">
                  <c:v>7.2801920000000004</c:v>
                </c:pt>
                <c:pt idx="12">
                  <c:v>4.0060450000000003</c:v>
                </c:pt>
                <c:pt idx="13">
                  <c:v>12.948378999999932</c:v>
                </c:pt>
              </c:numCache>
            </c:numRef>
          </c:val>
        </c:ser>
        <c:dLbls>
          <c:showLegendKey val="0"/>
          <c:showVal val="0"/>
          <c:showCatName val="0"/>
          <c:showSerName val="0"/>
          <c:showPercent val="1"/>
          <c:showBubbleSize val="0"/>
          <c:showLeaderLines val="1"/>
        </c:dLbls>
        <c:firstSliceAng val="0"/>
      </c:pieChart>
    </c:plotArea>
    <c:legend>
      <c:legendPos val="r"/>
      <c:layout>
        <c:manualLayout>
          <c:xMode val="edge"/>
          <c:yMode val="edge"/>
          <c:x val="0.78279053659960418"/>
          <c:y val="0.12879347112860892"/>
          <c:w val="0.20332057451151817"/>
          <c:h val="0.82289916885390002"/>
        </c:manualLayout>
      </c:layout>
      <c:overlay val="0"/>
    </c:legend>
    <c:plotVisOnly val="1"/>
    <c:dispBlanksAs val="zero"/>
    <c:showDLblsOverMax val="0"/>
  </c:chart>
  <c:printSettings>
    <c:headerFooter/>
    <c:pageMargins b="0.75000000000000822" l="0.70000000000000062" r="0.70000000000000062" t="0.75000000000000822" header="0.30000000000000032" footer="0.30000000000000032"/>
    <c:pageSetup orientation="portrait"/>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'Figure 9'!$B$21</c:f>
              <c:strCache>
                <c:ptCount val="1"/>
                <c:pt idx="0">
                  <c:v>Percent</c:v>
                </c:pt>
              </c:strCache>
            </c:strRef>
          </c:tx>
          <c:dLbls>
            <c:spPr>
              <a:noFill/>
              <a:ln>
                <a:noFill/>
              </a:ln>
              <a:effectLst/>
            </c:spPr>
            <c:dLblPos val="bestFit"/>
            <c:showLegendKey val="0"/>
            <c:showVal val="0"/>
            <c:showCatName val="0"/>
            <c:showSerName val="0"/>
            <c:showPercent val="1"/>
            <c:showBubbleSize val="0"/>
            <c:showLeaderLines val="1"/>
            <c:extLst>
              <c:ext xmlns:c15="http://schemas.microsoft.com/office/drawing/2012/chart" uri="{CE6537A1-D6FC-4f65-9D91-7224C49458BB}"/>
            </c:extLst>
          </c:dLbls>
          <c:cat>
            <c:strRef>
              <c:f>'Figure 9'!$A$23:$A$33</c:f>
              <c:strCache>
                <c:ptCount val="11"/>
                <c:pt idx="0">
                  <c:v>Atrazine (H)</c:v>
                </c:pt>
                <c:pt idx="1">
                  <c:v>Toxaphene (I)</c:v>
                </c:pt>
                <c:pt idx="2">
                  <c:v>DDT (I)</c:v>
                </c:pt>
                <c:pt idx="3">
                  <c:v>2,4-D (H)</c:v>
                </c:pt>
                <c:pt idx="4">
                  <c:v>Methyl Parathion (I)</c:v>
                </c:pt>
                <c:pt idx="5">
                  <c:v>Aldrin (I)</c:v>
                </c:pt>
                <c:pt idx="6">
                  <c:v>Trifluralin (H)</c:v>
                </c:pt>
                <c:pt idx="7">
                  <c:v>Propachlor (H)</c:v>
                </c:pt>
                <c:pt idx="8">
                  <c:v>Dinoseb (H)</c:v>
                </c:pt>
                <c:pt idx="9">
                  <c:v>Chloramben (I)</c:v>
                </c:pt>
                <c:pt idx="10">
                  <c:v>Other a.i.</c:v>
                </c:pt>
              </c:strCache>
            </c:strRef>
          </c:cat>
          <c:val>
            <c:numRef>
              <c:f>'Figure 9'!$B$23:$B$33</c:f>
              <c:numCache>
                <c:formatCode>0.00</c:formatCode>
                <c:ptCount val="11"/>
                <c:pt idx="0">
                  <c:v>15.584895747529409</c:v>
                </c:pt>
                <c:pt idx="1">
                  <c:v>12.853772289752087</c:v>
                </c:pt>
                <c:pt idx="2">
                  <c:v>10.613571720118397</c:v>
                </c:pt>
                <c:pt idx="3">
                  <c:v>6.7619931205925878</c:v>
                </c:pt>
                <c:pt idx="4">
                  <c:v>3.8417774831876494</c:v>
                </c:pt>
                <c:pt idx="5">
                  <c:v>3.6616289827873514</c:v>
                </c:pt>
                <c:pt idx="6">
                  <c:v>2.548940872485614</c:v>
                </c:pt>
                <c:pt idx="7">
                  <c:v>2.3449588317788672</c:v>
                </c:pt>
                <c:pt idx="8">
                  <c:v>2.1692240451056879</c:v>
                </c:pt>
                <c:pt idx="9">
                  <c:v>2.1692118418808892</c:v>
                </c:pt>
                <c:pt idx="10">
                  <c:v>37.450026991606428</c:v>
                </c:pt>
              </c:numCache>
            </c:numRef>
          </c:val>
        </c:ser>
        <c:dLbls>
          <c:dLblPos val="bestFit"/>
          <c:showLegendKey val="0"/>
          <c:showVal val="1"/>
          <c:showCatName val="0"/>
          <c:showSerName val="0"/>
          <c:showPercent val="0"/>
          <c:showBubbleSize val="0"/>
          <c:showLeaderLines val="1"/>
        </c:dLbls>
        <c:firstSliceAng val="0"/>
      </c:pieChart>
      <c:spPr>
        <a:noFill/>
        <a:ln w="25400">
          <a:noFill/>
        </a:ln>
      </c:spPr>
    </c:plotArea>
    <c:legend>
      <c:legendPos val="r"/>
      <c:layout>
        <c:manualLayout>
          <c:xMode val="edge"/>
          <c:yMode val="edge"/>
          <c:x val="0.70918088363954501"/>
          <c:y val="4.9006634587343251E-2"/>
          <c:w val="0.27415244969378827"/>
          <c:h val="0.86957932341790611"/>
        </c:manualLayout>
      </c:layout>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'Figure 10'!$B$3</c:f>
              <c:strCache>
                <c:ptCount val="1"/>
                <c:pt idx="0">
                  <c:v>Percent</c:v>
                </c:pt>
              </c:strCache>
            </c:strRef>
          </c:tx>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'Figure 10'!$A$5:$A$16</c:f>
              <c:strCache>
                <c:ptCount val="12"/>
                <c:pt idx="0">
                  <c:v>Glyphosate (H)</c:v>
                </c:pt>
                <c:pt idx="1">
                  <c:v>Atrazine (H)</c:v>
                </c:pt>
                <c:pt idx="2">
                  <c:v>Acetochlor (H)</c:v>
                </c:pt>
                <c:pt idx="3">
                  <c:v>Metolachlor (H)</c:v>
                </c:pt>
                <c:pt idx="4">
                  <c:v>Metam Sodium (O)</c:v>
                </c:pt>
                <c:pt idx="5">
                  <c:v>Dichloropropene (O)</c:v>
                </c:pt>
                <c:pt idx="6">
                  <c:v>2,4-D (H)</c:v>
                </c:pt>
                <c:pt idx="7">
                  <c:v>Chlorpyrifos (I)</c:v>
                </c:pt>
                <c:pt idx="8">
                  <c:v>Metam Potassium (O)</c:v>
                </c:pt>
                <c:pt idx="9">
                  <c:v>Pendimethalin (H)</c:v>
                </c:pt>
                <c:pt idx="10">
                  <c:v>Chlorothalonil (F)</c:v>
                </c:pt>
                <c:pt idx="11">
                  <c:v>Other active ingredients</c:v>
                </c:pt>
              </c:strCache>
            </c:strRef>
          </c:cat>
          <c:val>
            <c:numRef>
              <c:f>'Figure 10'!$B$5:$B$16</c:f>
              <c:numCache>
                <c:formatCode>0%</c:formatCode>
                <c:ptCount val="12"/>
                <c:pt idx="0">
                  <c:v>0.37925384786865401</c:v>
                </c:pt>
                <c:pt idx="1">
                  <c:v>0.12727556232297432</c:v>
                </c:pt>
                <c:pt idx="2">
                  <c:v>5.9666298542858202E-2</c:v>
                </c:pt>
                <c:pt idx="3">
                  <c:v>5.7892222061735589E-2</c:v>
                </c:pt>
                <c:pt idx="4">
                  <c:v>4.3987164755647373E-2</c:v>
                </c:pt>
                <c:pt idx="5">
                  <c:v>4.1243722747880913E-2</c:v>
                </c:pt>
                <c:pt idx="6">
                  <c:v>3.1537531413168583E-2</c:v>
                </c:pt>
                <c:pt idx="7">
                  <c:v>1.4658711392702511E-2</c:v>
                </c:pt>
                <c:pt idx="8">
                  <c:v>1.3579406291109031E-2</c:v>
                </c:pt>
                <c:pt idx="9">
                  <c:v>1.342340489991934E-2</c:v>
                </c:pt>
                <c:pt idx="10">
                  <c:v>1.311486455247122E-2</c:v>
                </c:pt>
                <c:pt idx="11">
                  <c:v>0.20436726315087878</c:v>
                </c:pt>
              </c:numCache>
            </c:numRef>
          </c:val>
        </c:ser>
        <c:dLbls>
          <c:showLegendKey val="0"/>
          <c:showVal val="1"/>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'Figure 11'!$C$10</c:f>
              <c:strCache>
                <c:ptCount val="1"/>
                <c:pt idx="0">
                  <c:v>Percent</c:v>
                </c:pt>
              </c:strCache>
            </c:strRef>
          </c:tx>
          <c:dLbls>
            <c:dLbl>
              <c:idx val="0"/>
              <c:layout>
                <c:manualLayout>
                  <c:x val="-0.13755663174443714"/>
                  <c:y val="5.9010388974690062E-2"/>
                </c:manualLayout>
              </c:layout>
              <c:showLegendKey val="0"/>
              <c:showVal val="0"/>
              <c:showCatName val="0"/>
              <c:showSerName val="0"/>
              <c:showPercent val="1"/>
              <c:showBubbleSize val="0"/>
              <c:extLst>
                <c:ext xmlns:c15="http://schemas.microsoft.com/office/drawing/2012/chart" uri="{CE6537A1-D6FC-4f65-9D91-7224C49458BB}"/>
              </c:extLst>
            </c:dLbl>
            <c:dLbl>
              <c:idx val="1"/>
              <c:layout>
                <c:manualLayout>
                  <c:x val="-3.9803472761313304E-2"/>
                  <c:y val="-0.19293347174046974"/>
                </c:manualLayout>
              </c:layout>
              <c:showLegendKey val="0"/>
              <c:showVal val="0"/>
              <c:showCatName val="0"/>
              <c:showSerName val="0"/>
              <c:showPercent val="1"/>
              <c:showBubbleSize val="0"/>
              <c:extLst>
                <c:ext xmlns:c15="http://schemas.microsoft.com/office/drawing/2012/chart" uri="{CE6537A1-D6FC-4f65-9D91-7224C49458BB}"/>
              </c:extLst>
            </c:dLbl>
            <c:dLbl>
              <c:idx val="2"/>
              <c:layout>
                <c:manualLayout>
                  <c:x val="1.5676677995733659E-2"/>
                  <c:y val="9.9403330210733297E-3"/>
                </c:manualLayout>
              </c:layout>
              <c:showLegendKey val="0"/>
              <c:showVal val="0"/>
              <c:showCatName val="0"/>
              <c:showSerName val="0"/>
              <c:showPercent val="1"/>
              <c:showBubbleSize val="0"/>
              <c:extLst>
                <c:ext xmlns:c15="http://schemas.microsoft.com/office/drawing/2012/chart" uri="{CE6537A1-D6FC-4f65-9D91-7224C49458BB}"/>
              </c:extLst>
            </c:dLbl>
            <c:dLbl>
              <c:idx val="3"/>
              <c:layout>
                <c:manualLayout>
                  <c:x val="1.5081412719432721E-3"/>
                  <c:y val="1.4737321821910525E-2"/>
                </c:manualLayout>
              </c:layout>
              <c:showLegendKey val="0"/>
              <c:showVal val="0"/>
              <c:showCatName val="0"/>
              <c:showSerName val="0"/>
              <c:showPercent val="1"/>
              <c:showBubbleSize val="0"/>
              <c:extLst>
                <c:ext xmlns:c15="http://schemas.microsoft.com/office/drawing/2012/chart" uri="{CE6537A1-D6FC-4f65-9D91-7224C49458BB}"/>
              </c:extLst>
            </c:dLbl>
            <c:dLbl>
              <c:idx val="4"/>
              <c:layout>
                <c:manualLayout>
                  <c:x val="-5.4091674114277889E-3"/>
                  <c:y val="1.33839700905554E-2"/>
                </c:manualLayout>
              </c:layout>
              <c:showLegendKey val="0"/>
              <c:showVal val="0"/>
              <c:showCatName val="0"/>
              <c:showSerName val="0"/>
              <c:showPercent val="1"/>
              <c:showBubbleSize val="0"/>
              <c:extLst>
                <c:ext xmlns:c15="http://schemas.microsoft.com/office/drawing/2012/chart" uri="{CE6537A1-D6FC-4f65-9D91-7224C49458BB}"/>
              </c:extLst>
            </c:dLbl>
            <c:dLbl>
              <c:idx val="5"/>
              <c:layout>
                <c:manualLayout>
                  <c:x val="-8.4537862133300286E-3"/>
                  <c:y val="5.2419171076284275E-3"/>
                </c:manualLayout>
              </c:layout>
              <c:showLegendKey val="0"/>
              <c:showVal val="0"/>
              <c:showCatName val="0"/>
              <c:showSerName val="0"/>
              <c:showPercent val="1"/>
              <c:showBubbleSize val="0"/>
              <c:extLst>
                <c:ext xmlns:c15="http://schemas.microsoft.com/office/drawing/2012/chart" uri="{CE6537A1-D6FC-4f65-9D91-7224C49458BB}"/>
              </c:extLst>
            </c:dLbl>
            <c:dLbl>
              <c:idx val="6"/>
              <c:layout>
                <c:manualLayout>
                  <c:x val="8.3557305291174413E-3"/>
                  <c:y val="2.0655746006025773E-2"/>
                </c:manualLayout>
              </c:layout>
              <c:showLegendKey val="0"/>
              <c:showVal val="0"/>
              <c:showCatName val="0"/>
              <c:showSerName val="0"/>
              <c:showPercent val="1"/>
              <c:showBubbleSize val="0"/>
              <c:extLst>
                <c:ext xmlns:c15="http://schemas.microsoft.com/office/drawing/2012/chart" uri="{CE6537A1-D6FC-4f65-9D91-7224C49458BB}"/>
              </c:extLst>
            </c:dLbl>
            <c:dLbl>
              <c:idx val="7"/>
              <c:layout>
                <c:manualLayout>
                  <c:x val="-4.8619106873764618E-3"/>
                  <c:y val="1.8035125030593041E-2"/>
                </c:manualLayout>
              </c:layout>
              <c:showLegendKey val="0"/>
              <c:showVal val="0"/>
              <c:showCatName val="0"/>
              <c:showSerName val="0"/>
              <c:showPercent val="1"/>
              <c:showBubbleSize val="0"/>
              <c:extLst>
                <c:ext xmlns:c15="http://schemas.microsoft.com/office/drawing/2012/chart" uri="{CE6537A1-D6FC-4f65-9D91-7224C49458BB}"/>
              </c:extLst>
            </c:dLbl>
            <c:dLbl>
              <c:idx val="8"/>
              <c:layout>
                <c:manualLayout>
                  <c:x val="-8.6578480426373024E-4"/>
                  <c:y val="-3.1978800077643028E-3"/>
                </c:manualLayout>
              </c:layout>
              <c:showLegendKey val="0"/>
              <c:showVal val="0"/>
              <c:showCatName val="0"/>
              <c:showSerName val="0"/>
              <c:showPercent val="1"/>
              <c:showBubbleSize val="0"/>
              <c:extLst>
                <c:ext xmlns:c15="http://schemas.microsoft.com/office/drawing/2012/chart" uri="{CE6537A1-D6FC-4f65-9D91-7224C49458BB}"/>
              </c:extLst>
            </c:dLbl>
            <c:dLbl>
              <c:idx val="9"/>
              <c:layout>
                <c:manualLayout>
                  <c:x val="3.634991486891117E-3"/>
                  <c:y val="-1.5702795992944611E-2"/>
                </c:manualLayout>
              </c:layout>
              <c:showLegendKey val="0"/>
              <c:showVal val="0"/>
              <c:showCatName val="0"/>
              <c:showSerName val="0"/>
              <c:showPercent val="1"/>
              <c:showBubbleSize val="0"/>
              <c:extLst>
                <c:ext xmlns:c15="http://schemas.microsoft.com/office/drawing/2012/chart" uri="{CE6537A1-D6FC-4f65-9D91-7224C49458BB}"/>
              </c:extLst>
            </c:dLbl>
            <c:dLbl>
              <c:idx val="10"/>
              <c:layout>
                <c:manualLayout>
                  <c:x val="-9.6282119861963689E-4"/>
                  <c:y val="-4.4641365166974709E-3"/>
                </c:manualLayout>
              </c:layout>
              <c:showLegendKey val="0"/>
              <c:showVal val="0"/>
              <c:showCatName val="0"/>
              <c:showSerName val="0"/>
              <c:showPercent val="1"/>
              <c:showBubbleSize val="0"/>
              <c:extLst>
                <c:ext xmlns:c15="http://schemas.microsoft.com/office/drawing/2012/chart" uri="{CE6537A1-D6FC-4f65-9D91-7224C49458BB}"/>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'Figure 11'!$B$12:$B$22</c:f>
              <c:strCache>
                <c:ptCount val="11"/>
                <c:pt idx="0">
                  <c:v>Atrazine</c:v>
                </c:pt>
                <c:pt idx="1">
                  <c:v>2,4-D</c:v>
                </c:pt>
                <c:pt idx="2">
                  <c:v>Trifluralin</c:v>
                </c:pt>
                <c:pt idx="3">
                  <c:v>Propachlor</c:v>
                </c:pt>
                <c:pt idx="4">
                  <c:v>Dinoseb</c:v>
                </c:pt>
                <c:pt idx="5">
                  <c:v>Chloramben</c:v>
                </c:pt>
                <c:pt idx="6">
                  <c:v>MSMA</c:v>
                </c:pt>
                <c:pt idx="7">
                  <c:v>Vernolate</c:v>
                </c:pt>
                <c:pt idx="8">
                  <c:v>Fluometuron</c:v>
                </c:pt>
                <c:pt idx="9">
                  <c:v>Propanil</c:v>
                </c:pt>
                <c:pt idx="10">
                  <c:v>Other Herbicide a.i.</c:v>
                </c:pt>
              </c:strCache>
            </c:strRef>
          </c:cat>
          <c:val>
            <c:numRef>
              <c:f>'Figure 11'!$C$12:$C$22</c:f>
              <c:numCache>
                <c:formatCode>0%</c:formatCode>
                <c:ptCount val="11"/>
                <c:pt idx="0">
                  <c:v>0.38190724265877624</c:v>
                </c:pt>
                <c:pt idx="1">
                  <c:v>0.16570236910134686</c:v>
                </c:pt>
                <c:pt idx="2">
                  <c:v>6.2461693429393228E-2</c:v>
                </c:pt>
                <c:pt idx="3">
                  <c:v>5.746312173663274E-2</c:v>
                </c:pt>
                <c:pt idx="4">
                  <c:v>5.3156747866392282E-2</c:v>
                </c:pt>
                <c:pt idx="5">
                  <c:v>5.3156448826860048E-2</c:v>
                </c:pt>
                <c:pt idx="6">
                  <c:v>3.5785321093697746E-2</c:v>
                </c:pt>
                <c:pt idx="7">
                  <c:v>2.9439615655506457E-2</c:v>
                </c:pt>
                <c:pt idx="8">
                  <c:v>2.2202457632787324E-2</c:v>
                </c:pt>
                <c:pt idx="9">
                  <c:v>2.186285889662282E-2</c:v>
                </c:pt>
                <c:pt idx="10">
                  <c:v>0.11686212310198446</c:v>
                </c:pt>
              </c:numCache>
            </c:numRef>
          </c:val>
        </c:ser>
        <c:dLbls>
          <c:showLegendKey val="0"/>
          <c:showVal val="1"/>
          <c:showCatName val="0"/>
          <c:showSerName val="0"/>
          <c:showPercent val="0"/>
          <c:showBubbleSize val="0"/>
          <c:showLeaderLines val="1"/>
        </c:dLbls>
        <c:firstSliceAng val="0"/>
      </c:pieChart>
    </c:plotArea>
    <c:legend>
      <c:legendPos val="r"/>
      <c:layout>
        <c:manualLayout>
          <c:xMode val="edge"/>
          <c:yMode val="edge"/>
          <c:x val="0.74490310586176733"/>
          <c:y val="8.063168278461838E-2"/>
          <c:w val="0.23843022747156606"/>
          <c:h val="0.86779721326780457"/>
        </c:manualLayout>
      </c:layout>
      <c:overlay val="0"/>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'Figure 12'!$B$3</c:f>
              <c:strCache>
                <c:ptCount val="1"/>
                <c:pt idx="0">
                  <c:v>Percent</c:v>
                </c:pt>
              </c:strCache>
            </c:strRef>
          </c:tx>
          <c:dLbls>
            <c:dLbl>
              <c:idx val="0"/>
              <c:layout>
                <c:manualLayout>
                  <c:x val="-0.20446768275908442"/>
                  <c:y val="4.9419442018589534E-3"/>
                </c:manualLayout>
              </c:layout>
              <c:showLegendKey val="0"/>
              <c:showVal val="0"/>
              <c:showCatName val="0"/>
              <c:showSerName val="0"/>
              <c:showPercent val="1"/>
              <c:showBubbleSize val="0"/>
              <c:extLst>
                <c:ext xmlns:c15="http://schemas.microsoft.com/office/drawing/2012/chart" uri="{CE6537A1-D6FC-4f65-9D91-7224C49458BB}"/>
              </c:extLst>
            </c:dLbl>
            <c:dLbl>
              <c:idx val="2"/>
              <c:layout>
                <c:manualLayout>
                  <c:x val="-1.1039585651837333E-2"/>
                  <c:y val="2.756142434632931E-2"/>
                </c:manualLayout>
              </c:layout>
              <c:showLegendKey val="0"/>
              <c:showVal val="0"/>
              <c:showCatName val="0"/>
              <c:showSerName val="0"/>
              <c:showPercent val="1"/>
              <c:showBubbleSize val="0"/>
              <c:extLst>
                <c:ext xmlns:c15="http://schemas.microsoft.com/office/drawing/2012/chart" uri="{CE6537A1-D6FC-4f65-9D91-7224C49458BB}"/>
              </c:extLst>
            </c:dLbl>
            <c:dLbl>
              <c:idx val="3"/>
              <c:layout>
                <c:manualLayout>
                  <c:x val="-2.6782329135197919E-2"/>
                  <c:y val="4.7807181523157077E-2"/>
                </c:manualLayout>
              </c:layout>
              <c:showLegendKey val="0"/>
              <c:showVal val="0"/>
              <c:showCatName val="0"/>
              <c:showSerName val="0"/>
              <c:showPercent val="1"/>
              <c:showBubbleSize val="0"/>
              <c:extLst>
                <c:ext xmlns:c15="http://schemas.microsoft.com/office/drawing/2012/chart" uri="{CE6537A1-D6FC-4f65-9D91-7224C49458BB}"/>
              </c:extLst>
            </c:dLbl>
            <c:dLbl>
              <c:idx val="10"/>
              <c:layout>
                <c:manualLayout>
                  <c:x val="5.7296608300454015E-2"/>
                  <c:y val="-6.3556968823651264E-2"/>
                </c:manualLayout>
              </c:layout>
              <c:showLegendKey val="0"/>
              <c:showVal val="0"/>
              <c:showCatName val="0"/>
              <c:showSerName val="0"/>
              <c:showPercent val="1"/>
              <c:showBubbleSize val="0"/>
              <c:extLst>
                <c:ext xmlns:c15="http://schemas.microsoft.com/office/drawing/2012/chart" uri="{CE6537A1-D6FC-4f65-9D91-7224C49458BB}"/>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'Figure 12'!$A$5:$A$15</c:f>
              <c:strCache>
                <c:ptCount val="11"/>
                <c:pt idx="0">
                  <c:v>Glyphosate</c:v>
                </c:pt>
                <c:pt idx="1">
                  <c:v>Atrazine</c:v>
                </c:pt>
                <c:pt idx="2">
                  <c:v>Acetochlor</c:v>
                </c:pt>
                <c:pt idx="3">
                  <c:v>Metolachlor</c:v>
                </c:pt>
                <c:pt idx="4">
                  <c:v>2,4-D</c:v>
                </c:pt>
                <c:pt idx="5">
                  <c:v>Pendimethalin</c:v>
                </c:pt>
                <c:pt idx="6">
                  <c:v>Simazine</c:v>
                </c:pt>
                <c:pt idx="7">
                  <c:v>Propanil</c:v>
                </c:pt>
                <c:pt idx="8">
                  <c:v>Trifluralin</c:v>
                </c:pt>
                <c:pt idx="9">
                  <c:v>MCPA</c:v>
                </c:pt>
                <c:pt idx="10">
                  <c:v>Other Herbicide a.i.</c:v>
                </c:pt>
              </c:strCache>
            </c:strRef>
          </c:cat>
          <c:val>
            <c:numRef>
              <c:f>'Figure 12'!$B$5:$B$15</c:f>
              <c:numCache>
                <c:formatCode>0%</c:formatCode>
                <c:ptCount val="11"/>
                <c:pt idx="0">
                  <c:v>0.49694337312783354</c:v>
                </c:pt>
                <c:pt idx="1">
                  <c:v>0.16677153735675593</c:v>
                </c:pt>
                <c:pt idx="2">
                  <c:v>7.8181861111160475E-2</c:v>
                </c:pt>
                <c:pt idx="3">
                  <c:v>7.5857255690093911E-2</c:v>
                </c:pt>
                <c:pt idx="4">
                  <c:v>4.1324214187044392E-2</c:v>
                </c:pt>
                <c:pt idx="5">
                  <c:v>1.7588937191579508E-2</c:v>
                </c:pt>
                <c:pt idx="6">
                  <c:v>1.2011613125660256E-2</c:v>
                </c:pt>
                <c:pt idx="7">
                  <c:v>1.0814053654153695E-2</c:v>
                </c:pt>
                <c:pt idx="8">
                  <c:v>1.0600733367032097E-2</c:v>
                </c:pt>
                <c:pt idx="9">
                  <c:v>6.7758000558035287E-3</c:v>
                </c:pt>
                <c:pt idx="10">
                  <c:v>8.3130621132882762E-2</c:v>
                </c:pt>
              </c:numCache>
            </c:numRef>
          </c:val>
        </c:ser>
        <c:dLbls>
          <c:showLegendKey val="0"/>
          <c:showVal val="1"/>
          <c:showCatName val="0"/>
          <c:showSerName val="0"/>
          <c:showPercent val="0"/>
          <c:showBubbleSize val="0"/>
          <c:showLeaderLines val="1"/>
        </c:dLbls>
        <c:firstSliceAng val="0"/>
      </c:pieChart>
    </c:plotArea>
    <c:legend>
      <c:legendPos val="r"/>
      <c:layout>
        <c:manualLayout>
          <c:xMode val="edge"/>
          <c:yMode val="edge"/>
          <c:x val="0.69430045020651643"/>
          <c:y val="9.403410859474827E-2"/>
          <c:w val="0.28958676197035288"/>
          <c:h val="0.8386206028180091"/>
        </c:manualLayout>
      </c:layout>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200"/>
              <a:t>Fig. 13</a:t>
            </a:r>
            <a:r>
              <a:rPr lang="en-US" sz="1200" baseline="0"/>
              <a:t> -</a:t>
            </a:r>
            <a:r>
              <a:rPr lang="en-US" sz="1200"/>
              <a:t>  Pounds of herbicide a.i. per planted acre and </a:t>
            </a:r>
          </a:p>
          <a:p>
            <a:pPr>
              <a:defRPr sz="1400"/>
            </a:pPr>
            <a:r>
              <a:rPr lang="en-US" sz="1200"/>
              <a:t>percent acres of herbicide tolerant corn, 1996-2008</a:t>
            </a:r>
          </a:p>
        </c:rich>
      </c:tx>
      <c:overlay val="0"/>
    </c:title>
    <c:autoTitleDeleted val="0"/>
    <c:plotArea>
      <c:layout>
        <c:manualLayout>
          <c:layoutTarget val="inner"/>
          <c:xMode val="edge"/>
          <c:yMode val="edge"/>
          <c:x val="9.5011289719952083E-2"/>
          <c:y val="0.15340496500437473"/>
          <c:w val="0.79020651064450365"/>
          <c:h val="0.62344187445319588"/>
        </c:manualLayout>
      </c:layout>
      <c:lineChart>
        <c:grouping val="standard"/>
        <c:varyColors val="0"/>
        <c:ser>
          <c:idx val="1"/>
          <c:order val="1"/>
          <c:tx>
            <c:v>Pounds of Glyphosate/Acre</c:v>
          </c:tx>
          <c:spPr>
            <a:ln w="15875"/>
          </c:spPr>
          <c:marker>
            <c:symbol val="square"/>
            <c:size val="3"/>
          </c:marker>
          <c:cat>
            <c:numRef>
              <c:f>'Figure 13'!$A$5:$A$17</c:f>
              <c:numCache>
                <c:formatCode>General</c:formatCode>
                <c:ptCount val="13"/>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numCache>
            </c:numRef>
          </c:cat>
          <c:val>
            <c:numRef>
              <c:f>'Figure 13'!$K$5:$K$17</c:f>
              <c:numCache>
                <c:formatCode>0.00</c:formatCode>
                <c:ptCount val="13"/>
                <c:pt idx="0">
                  <c:v>3.7791717679132641E-2</c:v>
                </c:pt>
                <c:pt idx="1">
                  <c:v>3.2777198033619573E-2</c:v>
                </c:pt>
                <c:pt idx="2">
                  <c:v>4.1714351649722446E-2</c:v>
                </c:pt>
                <c:pt idx="3">
                  <c:v>6.6934393818003257E-2</c:v>
                </c:pt>
                <c:pt idx="4">
                  <c:v>6.490553230003393E-2</c:v>
                </c:pt>
                <c:pt idx="5">
                  <c:v>0.10445918205595625</c:v>
                </c:pt>
                <c:pt idx="6">
                  <c:v>0.12958450579258243</c:v>
                </c:pt>
                <c:pt idx="7">
                  <c:v>0.17534318028573975</c:v>
                </c:pt>
                <c:pt idx="8">
                  <c:v>0.26505307121056726</c:v>
                </c:pt>
                <c:pt idx="9">
                  <c:v>0.31183702417491044</c:v>
                </c:pt>
                <c:pt idx="10">
                  <c:v>0.43227022610338706</c:v>
                </c:pt>
                <c:pt idx="11">
                  <c:v>0.60630203042971553</c:v>
                </c:pt>
                <c:pt idx="12">
                  <c:v>0.78807645786327374</c:v>
                </c:pt>
              </c:numCache>
            </c:numRef>
          </c:val>
          <c:smooth val="0"/>
        </c:ser>
        <c:ser>
          <c:idx val="2"/>
          <c:order val="2"/>
          <c:tx>
            <c:v>Pounds of Other Herbicides/Acre</c:v>
          </c:tx>
          <c:spPr>
            <a:ln w="15875"/>
          </c:spPr>
          <c:marker>
            <c:symbol val="square"/>
            <c:size val="3"/>
            <c:spPr>
              <a:solidFill>
                <a:schemeClr val="accent4">
                  <a:lumMod val="40000"/>
                  <a:lumOff val="60000"/>
                </a:schemeClr>
              </a:solidFill>
            </c:spPr>
          </c:marker>
          <c:cat>
            <c:numRef>
              <c:f>'Figure 13'!$A$5:$A$17</c:f>
              <c:numCache>
                <c:formatCode>General</c:formatCode>
                <c:ptCount val="13"/>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numCache>
            </c:numRef>
          </c:cat>
          <c:val>
            <c:numRef>
              <c:f>'Figure 13'!$L$5:$L$17</c:f>
              <c:numCache>
                <c:formatCode>0.00</c:formatCode>
                <c:ptCount val="13"/>
                <c:pt idx="0">
                  <c:v>2.6309141854623936</c:v>
                </c:pt>
                <c:pt idx="1">
                  <c:v>2.6082439619296678</c:v>
                </c:pt>
                <c:pt idx="2">
                  <c:v>2.4787808769413084</c:v>
                </c:pt>
                <c:pt idx="3">
                  <c:v>2.2312590778693822</c:v>
                </c:pt>
                <c:pt idx="4">
                  <c:v>2.0410239971841961</c:v>
                </c:pt>
                <c:pt idx="5">
                  <c:v>2.1309454307680116</c:v>
                </c:pt>
                <c:pt idx="6">
                  <c:v>1.7939698836413414</c:v>
                </c:pt>
                <c:pt idx="7">
                  <c:v>1.9010483060442986</c:v>
                </c:pt>
                <c:pt idx="8">
                  <c:v>1.7964984121884615</c:v>
                </c:pt>
                <c:pt idx="9">
                  <c:v>1.7289277198302742</c:v>
                </c:pt>
                <c:pt idx="10">
                  <c:v>1.6181300190228145</c:v>
                </c:pt>
                <c:pt idx="11">
                  <c:v>1.5614302821645085</c:v>
                </c:pt>
                <c:pt idx="12">
                  <c:v>1.5149869740178177</c:v>
                </c:pt>
              </c:numCache>
            </c:numRef>
          </c:val>
          <c:smooth val="0"/>
        </c:ser>
        <c:ser>
          <c:idx val="3"/>
          <c:order val="3"/>
          <c:tx>
            <c:strRef>
              <c:f>'Figure 13'!$M$3</c:f>
              <c:strCache>
                <c:ptCount val="1"/>
                <c:pt idx="0">
                  <c:v>Total Pounds of Herbicides/Acre </c:v>
                </c:pt>
              </c:strCache>
            </c:strRef>
          </c:tx>
          <c:spPr>
            <a:ln w="15875"/>
          </c:spPr>
          <c:marker>
            <c:symbol val="square"/>
            <c:size val="3"/>
          </c:marker>
          <c:val>
            <c:numRef>
              <c:f>'Figure 13'!$M$5:$M$17</c:f>
              <c:numCache>
                <c:formatCode>0.00</c:formatCode>
                <c:ptCount val="13"/>
                <c:pt idx="0">
                  <c:v>2.6687059031415266</c:v>
                </c:pt>
                <c:pt idx="1">
                  <c:v>2.6410211599632873</c:v>
                </c:pt>
                <c:pt idx="2">
                  <c:v>2.5204952285910309</c:v>
                </c:pt>
                <c:pt idx="3">
                  <c:v>2.2981934716873855</c:v>
                </c:pt>
                <c:pt idx="4">
                  <c:v>2.10592952948423</c:v>
                </c:pt>
                <c:pt idx="5">
                  <c:v>2.235404612823968</c:v>
                </c:pt>
                <c:pt idx="6">
                  <c:v>1.923554389433924</c:v>
                </c:pt>
                <c:pt idx="7">
                  <c:v>2.0763914863300386</c:v>
                </c:pt>
                <c:pt idx="8">
                  <c:v>2.0615514833990289</c:v>
                </c:pt>
                <c:pt idx="9">
                  <c:v>2.0407647440051848</c:v>
                </c:pt>
                <c:pt idx="10">
                  <c:v>2.0504002451262018</c:v>
                </c:pt>
                <c:pt idx="11">
                  <c:v>2.1677323125942243</c:v>
                </c:pt>
                <c:pt idx="12">
                  <c:v>2.3030634318810912</c:v>
                </c:pt>
              </c:numCache>
            </c:numRef>
          </c:val>
          <c:smooth val="0"/>
        </c:ser>
        <c:dLbls>
          <c:showLegendKey val="0"/>
          <c:showVal val="0"/>
          <c:showCatName val="0"/>
          <c:showSerName val="0"/>
          <c:showPercent val="0"/>
          <c:showBubbleSize val="0"/>
        </c:dLbls>
        <c:marker val="1"/>
        <c:smooth val="0"/>
        <c:axId val="392530856"/>
        <c:axId val="392531248"/>
      </c:lineChart>
      <c:lineChart>
        <c:grouping val="standard"/>
        <c:varyColors val="0"/>
        <c:ser>
          <c:idx val="0"/>
          <c:order val="0"/>
          <c:tx>
            <c:v>Percent Acres HT Corn (Right Axis)</c:v>
          </c:tx>
          <c:spPr>
            <a:ln w="15875"/>
          </c:spPr>
          <c:marker>
            <c:symbol val="square"/>
            <c:size val="3"/>
          </c:marker>
          <c:cat>
            <c:numRef>
              <c:f>'Figure 13'!$A$5:$A$17</c:f>
              <c:numCache>
                <c:formatCode>General</c:formatCode>
                <c:ptCount val="13"/>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numCache>
            </c:numRef>
          </c:cat>
          <c:val>
            <c:numRef>
              <c:f>'Figure 13'!$C$5:$C$17</c:f>
              <c:numCache>
                <c:formatCode>0.00</c:formatCode>
                <c:ptCount val="13"/>
                <c:pt idx="0">
                  <c:v>3</c:v>
                </c:pt>
                <c:pt idx="1">
                  <c:v>4.3</c:v>
                </c:pt>
                <c:pt idx="2">
                  <c:v>9</c:v>
                </c:pt>
                <c:pt idx="3">
                  <c:v>8</c:v>
                </c:pt>
                <c:pt idx="4">
                  <c:v>7.0000000000000009</c:v>
                </c:pt>
                <c:pt idx="5">
                  <c:v>8</c:v>
                </c:pt>
                <c:pt idx="6">
                  <c:v>11</c:v>
                </c:pt>
                <c:pt idx="7">
                  <c:v>15</c:v>
                </c:pt>
                <c:pt idx="8">
                  <c:v>20</c:v>
                </c:pt>
                <c:pt idx="9">
                  <c:v>26</c:v>
                </c:pt>
                <c:pt idx="10">
                  <c:v>36</c:v>
                </c:pt>
                <c:pt idx="11">
                  <c:v>52</c:v>
                </c:pt>
                <c:pt idx="12">
                  <c:v>63</c:v>
                </c:pt>
              </c:numCache>
            </c:numRef>
          </c:val>
          <c:smooth val="0"/>
        </c:ser>
        <c:dLbls>
          <c:showLegendKey val="0"/>
          <c:showVal val="0"/>
          <c:showCatName val="0"/>
          <c:showSerName val="0"/>
          <c:showPercent val="0"/>
          <c:showBubbleSize val="0"/>
        </c:dLbls>
        <c:marker val="1"/>
        <c:smooth val="0"/>
        <c:axId val="392532032"/>
        <c:axId val="392531640"/>
      </c:lineChart>
      <c:catAx>
        <c:axId val="392530856"/>
        <c:scaling>
          <c:orientation val="minMax"/>
        </c:scaling>
        <c:delete val="0"/>
        <c:axPos val="b"/>
        <c:numFmt formatCode="General" sourceLinked="1"/>
        <c:majorTickMark val="out"/>
        <c:minorTickMark val="none"/>
        <c:tickLblPos val="nextTo"/>
        <c:txPr>
          <a:bodyPr rot="0" vert="horz"/>
          <a:lstStyle/>
          <a:p>
            <a:pPr>
              <a:defRPr/>
            </a:pPr>
            <a:endParaRPr lang="en-US"/>
          </a:p>
        </c:txPr>
        <c:crossAx val="392531248"/>
        <c:crosses val="autoZero"/>
        <c:auto val="1"/>
        <c:lblAlgn val="ctr"/>
        <c:lblOffset val="100"/>
        <c:noMultiLvlLbl val="0"/>
      </c:catAx>
      <c:valAx>
        <c:axId val="392531248"/>
        <c:scaling>
          <c:orientation val="minMax"/>
        </c:scaling>
        <c:delete val="0"/>
        <c:axPos val="l"/>
        <c:majorGridlines/>
        <c:title>
          <c:tx>
            <c:rich>
              <a:bodyPr/>
              <a:lstStyle/>
              <a:p>
                <a:pPr>
                  <a:defRPr/>
                </a:pPr>
                <a:r>
                  <a:rPr lang="en-US"/>
                  <a:t>Pounds A.I. Per Acre</a:t>
                </a:r>
              </a:p>
            </c:rich>
          </c:tx>
          <c:overlay val="0"/>
        </c:title>
        <c:numFmt formatCode="0.0" sourceLinked="0"/>
        <c:majorTickMark val="none"/>
        <c:minorTickMark val="none"/>
        <c:tickLblPos val="nextTo"/>
        <c:crossAx val="392530856"/>
        <c:crosses val="autoZero"/>
        <c:crossBetween val="midCat"/>
      </c:valAx>
      <c:valAx>
        <c:axId val="392531640"/>
        <c:scaling>
          <c:orientation val="minMax"/>
          <c:max val="100"/>
        </c:scaling>
        <c:delete val="0"/>
        <c:axPos val="r"/>
        <c:title>
          <c:tx>
            <c:rich>
              <a:bodyPr rot="-5400000" vert="horz"/>
              <a:lstStyle/>
              <a:p>
                <a:pPr>
                  <a:defRPr/>
                </a:pPr>
                <a:r>
                  <a:rPr lang="en-US"/>
                  <a:t>% Acres Ht</a:t>
                </a:r>
                <a:r>
                  <a:rPr lang="en-US" baseline="0"/>
                  <a:t> Corn</a:t>
                </a:r>
                <a:endParaRPr lang="en-US"/>
              </a:p>
            </c:rich>
          </c:tx>
          <c:overlay val="0"/>
        </c:title>
        <c:numFmt formatCode="0" sourceLinked="0"/>
        <c:majorTickMark val="out"/>
        <c:minorTickMark val="none"/>
        <c:tickLblPos val="nextTo"/>
        <c:crossAx val="392532032"/>
        <c:crosses val="max"/>
        <c:crossBetween val="between"/>
      </c:valAx>
      <c:catAx>
        <c:axId val="392532032"/>
        <c:scaling>
          <c:orientation val="minMax"/>
        </c:scaling>
        <c:delete val="1"/>
        <c:axPos val="b"/>
        <c:numFmt formatCode="General" sourceLinked="1"/>
        <c:majorTickMark val="out"/>
        <c:minorTickMark val="none"/>
        <c:tickLblPos val="none"/>
        <c:crossAx val="392531640"/>
        <c:crosses val="autoZero"/>
        <c:auto val="1"/>
        <c:lblAlgn val="ctr"/>
        <c:lblOffset val="100"/>
        <c:noMultiLvlLbl val="0"/>
      </c:catAx>
    </c:plotArea>
    <c:legend>
      <c:legendPos val="b"/>
      <c:layout>
        <c:manualLayout>
          <c:xMode val="edge"/>
          <c:yMode val="edge"/>
          <c:x val="1.1317804024496936E-2"/>
          <c:y val="0.83423594284569769"/>
          <c:w val="0.977524606299218"/>
          <c:h val="0.15281907553464741"/>
        </c:manualLayout>
      </c:layout>
      <c:overlay val="0"/>
    </c:legend>
    <c:plotVisOnly val="1"/>
    <c:dispBlanksAs val="gap"/>
    <c:showDLblsOverMax val="0"/>
  </c:chart>
  <c:printSettings>
    <c:headerFooter/>
    <c:pageMargins b="0.75000000000000822" l="0.70000000000000062" r="0.70000000000000062" t="0.75000000000000822" header="0.30000000000000032" footer="0.30000000000000032"/>
    <c:pageSetup orientation="portrait"/>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200"/>
              <a:t>Fig. 14</a:t>
            </a:r>
            <a:r>
              <a:rPr lang="en-US" sz="1200" baseline="0"/>
              <a:t> -</a:t>
            </a:r>
            <a:r>
              <a:rPr lang="en-US" sz="1200"/>
              <a:t>  Pounds of herbicide a.i. per planted acre and </a:t>
            </a:r>
          </a:p>
          <a:p>
            <a:pPr>
              <a:defRPr sz="1400"/>
            </a:pPr>
            <a:r>
              <a:rPr lang="en-US" sz="1200"/>
              <a:t>percent acres of herbicide tolerant soybeans, 1996-2008</a:t>
            </a:r>
          </a:p>
        </c:rich>
      </c:tx>
      <c:overlay val="0"/>
    </c:title>
    <c:autoTitleDeleted val="0"/>
    <c:plotArea>
      <c:layout>
        <c:manualLayout>
          <c:layoutTarget val="inner"/>
          <c:xMode val="edge"/>
          <c:yMode val="edge"/>
          <c:x val="9.4897284474056168E-2"/>
          <c:y val="0.16688210848644044"/>
          <c:w val="0.77374890638671756"/>
          <c:h val="0.61743015456401285"/>
        </c:manualLayout>
      </c:layout>
      <c:lineChart>
        <c:grouping val="standard"/>
        <c:varyColors val="0"/>
        <c:ser>
          <c:idx val="1"/>
          <c:order val="1"/>
          <c:tx>
            <c:v>Pounds of Glyphosate/Acre</c:v>
          </c:tx>
          <c:spPr>
            <a:ln w="15875"/>
          </c:spPr>
          <c:marker>
            <c:symbol val="square"/>
            <c:size val="3"/>
          </c:marker>
          <c:cat>
            <c:numRef>
              <c:f>'Figure 14'!$A$5:$A$17</c:f>
              <c:numCache>
                <c:formatCode>General</c:formatCode>
                <c:ptCount val="13"/>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numCache>
            </c:numRef>
          </c:cat>
          <c:val>
            <c:numRef>
              <c:f>'Figure 14'!$I$5:$I$17</c:f>
              <c:numCache>
                <c:formatCode>0.00</c:formatCode>
                <c:ptCount val="13"/>
                <c:pt idx="0">
                  <c:v>0.16724776072902878</c:v>
                </c:pt>
                <c:pt idx="1">
                  <c:v>0.23208342261267054</c:v>
                </c:pt>
                <c:pt idx="2">
                  <c:v>0.42363720930232557</c:v>
                </c:pt>
                <c:pt idx="3">
                  <c:v>0.55719327275193264</c:v>
                </c:pt>
                <c:pt idx="4">
                  <c:v>0.59842256214149137</c:v>
                </c:pt>
                <c:pt idx="5">
                  <c:v>0.69010043874451577</c:v>
                </c:pt>
                <c:pt idx="6">
                  <c:v>0.88526182009923882</c:v>
                </c:pt>
                <c:pt idx="7">
                  <c:v>0.99333197100975434</c:v>
                </c:pt>
                <c:pt idx="8">
                  <c:v>0.98839644718646946</c:v>
                </c:pt>
                <c:pt idx="9">
                  <c:v>1.0684123722789871</c:v>
                </c:pt>
                <c:pt idx="10">
                  <c:v>1.2466282672598712</c:v>
                </c:pt>
                <c:pt idx="11">
                  <c:v>1.1439396981819867</c:v>
                </c:pt>
                <c:pt idx="12">
                  <c:v>1.2599208906732877</c:v>
                </c:pt>
              </c:numCache>
            </c:numRef>
          </c:val>
          <c:smooth val="0"/>
        </c:ser>
        <c:ser>
          <c:idx val="2"/>
          <c:order val="2"/>
          <c:tx>
            <c:v>Pounds of Other Herbicide/Acre</c:v>
          </c:tx>
          <c:spPr>
            <a:ln w="15875"/>
          </c:spPr>
          <c:marker>
            <c:symbol val="square"/>
            <c:size val="3"/>
          </c:marker>
          <c:cat>
            <c:numRef>
              <c:f>'Figure 14'!$A$5:$A$17</c:f>
              <c:numCache>
                <c:formatCode>General</c:formatCode>
                <c:ptCount val="13"/>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numCache>
            </c:numRef>
          </c:cat>
          <c:val>
            <c:numRef>
              <c:f>'Figure 14'!$J$5:$J$17</c:f>
              <c:numCache>
                <c:formatCode>0.00</c:formatCode>
                <c:ptCount val="13"/>
                <c:pt idx="0">
                  <c:v>1.0190712672326507</c:v>
                </c:pt>
                <c:pt idx="1">
                  <c:v>1.0127750874937504</c:v>
                </c:pt>
                <c:pt idx="2">
                  <c:v>0.70481249566122861</c:v>
                </c:pt>
                <c:pt idx="3">
                  <c:v>0.50919327275193271</c:v>
                </c:pt>
                <c:pt idx="4">
                  <c:v>0.48963967360568772</c:v>
                </c:pt>
                <c:pt idx="5">
                  <c:v>0.37343908201147474</c:v>
                </c:pt>
                <c:pt idx="6">
                  <c:v>0.28064883793247986</c:v>
                </c:pt>
                <c:pt idx="7">
                  <c:v>0.20554274971391207</c:v>
                </c:pt>
                <c:pt idx="8">
                  <c:v>0.18711028082118933</c:v>
                </c:pt>
                <c:pt idx="9">
                  <c:v>0.16692608840515338</c:v>
                </c:pt>
                <c:pt idx="10">
                  <c:v>0.15769100394587016</c:v>
                </c:pt>
                <c:pt idx="11">
                  <c:v>0.12651550022396943</c:v>
                </c:pt>
                <c:pt idx="12">
                  <c:v>0.14293444095195329</c:v>
                </c:pt>
              </c:numCache>
            </c:numRef>
          </c:val>
          <c:smooth val="0"/>
        </c:ser>
        <c:ser>
          <c:idx val="3"/>
          <c:order val="3"/>
          <c:tx>
            <c:strRef>
              <c:f>'Figure 14'!$K$3</c:f>
              <c:strCache>
                <c:ptCount val="1"/>
                <c:pt idx="0">
                  <c:v>Total Pounds of Herbicides/Acre </c:v>
                </c:pt>
              </c:strCache>
            </c:strRef>
          </c:tx>
          <c:spPr>
            <a:ln w="15875"/>
          </c:spPr>
          <c:marker>
            <c:symbol val="square"/>
            <c:size val="3"/>
          </c:marker>
          <c:val>
            <c:numRef>
              <c:f>'Figure 14'!$K$5:$K$17</c:f>
              <c:numCache>
                <c:formatCode>0.00</c:formatCode>
                <c:ptCount val="13"/>
                <c:pt idx="0">
                  <c:v>1.1863190279616793</c:v>
                </c:pt>
                <c:pt idx="1">
                  <c:v>1.2448585101064211</c:v>
                </c:pt>
                <c:pt idx="2">
                  <c:v>1.1284497049635542</c:v>
                </c:pt>
                <c:pt idx="3">
                  <c:v>1.0663865455038655</c:v>
                </c:pt>
                <c:pt idx="4">
                  <c:v>1.088062235747179</c:v>
                </c:pt>
                <c:pt idx="5">
                  <c:v>1.0635395207559906</c:v>
                </c:pt>
                <c:pt idx="6">
                  <c:v>1.1659106580317187</c:v>
                </c:pt>
                <c:pt idx="7">
                  <c:v>1.1988747207236663</c:v>
                </c:pt>
                <c:pt idx="8">
                  <c:v>1.1755067280076588</c:v>
                </c:pt>
                <c:pt idx="9">
                  <c:v>1.2353384606841404</c:v>
                </c:pt>
                <c:pt idx="10">
                  <c:v>1.4043192712057413</c:v>
                </c:pt>
                <c:pt idx="11">
                  <c:v>1.270455198405956</c:v>
                </c:pt>
                <c:pt idx="12">
                  <c:v>1.402855331625241</c:v>
                </c:pt>
              </c:numCache>
            </c:numRef>
          </c:val>
          <c:smooth val="0"/>
        </c:ser>
        <c:dLbls>
          <c:showLegendKey val="0"/>
          <c:showVal val="0"/>
          <c:showCatName val="0"/>
          <c:showSerName val="0"/>
          <c:showPercent val="0"/>
          <c:showBubbleSize val="0"/>
        </c:dLbls>
        <c:marker val="1"/>
        <c:smooth val="0"/>
        <c:axId val="392532816"/>
        <c:axId val="392533208"/>
      </c:lineChart>
      <c:lineChart>
        <c:grouping val="standard"/>
        <c:varyColors val="0"/>
        <c:ser>
          <c:idx val="0"/>
          <c:order val="0"/>
          <c:tx>
            <c:v>Percent Acres HT Soybeans (Right Axis)</c:v>
          </c:tx>
          <c:spPr>
            <a:ln w="15875"/>
          </c:spPr>
          <c:marker>
            <c:symbol val="square"/>
            <c:size val="3"/>
          </c:marker>
          <c:cat>
            <c:numRef>
              <c:f>'Figure 14'!$A$5:$A$17</c:f>
              <c:numCache>
                <c:formatCode>General</c:formatCode>
                <c:ptCount val="13"/>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numCache>
            </c:numRef>
          </c:cat>
          <c:val>
            <c:numRef>
              <c:f>'Figure 14'!$C$5:$C$17</c:f>
              <c:numCache>
                <c:formatCode>0.00</c:formatCode>
                <c:ptCount val="13"/>
                <c:pt idx="0">
                  <c:v>7.4000000000000012</c:v>
                </c:pt>
                <c:pt idx="1">
                  <c:v>17</c:v>
                </c:pt>
                <c:pt idx="2">
                  <c:v>44.2</c:v>
                </c:pt>
                <c:pt idx="3">
                  <c:v>55.8</c:v>
                </c:pt>
                <c:pt idx="4">
                  <c:v>54</c:v>
                </c:pt>
                <c:pt idx="5">
                  <c:v>68</c:v>
                </c:pt>
                <c:pt idx="6">
                  <c:v>75</c:v>
                </c:pt>
                <c:pt idx="7">
                  <c:v>81</c:v>
                </c:pt>
                <c:pt idx="8">
                  <c:v>85</c:v>
                </c:pt>
                <c:pt idx="9">
                  <c:v>87</c:v>
                </c:pt>
                <c:pt idx="10">
                  <c:v>89</c:v>
                </c:pt>
                <c:pt idx="11">
                  <c:v>91</c:v>
                </c:pt>
                <c:pt idx="12">
                  <c:v>92</c:v>
                </c:pt>
              </c:numCache>
            </c:numRef>
          </c:val>
          <c:smooth val="0"/>
        </c:ser>
        <c:dLbls>
          <c:showLegendKey val="0"/>
          <c:showVal val="0"/>
          <c:showCatName val="0"/>
          <c:showSerName val="0"/>
          <c:showPercent val="0"/>
          <c:showBubbleSize val="0"/>
        </c:dLbls>
        <c:marker val="1"/>
        <c:smooth val="0"/>
        <c:axId val="392533992"/>
        <c:axId val="392533600"/>
      </c:lineChart>
      <c:catAx>
        <c:axId val="392532816"/>
        <c:scaling>
          <c:orientation val="minMax"/>
        </c:scaling>
        <c:delete val="0"/>
        <c:axPos val="b"/>
        <c:numFmt formatCode="General" sourceLinked="1"/>
        <c:majorTickMark val="out"/>
        <c:minorTickMark val="none"/>
        <c:tickLblPos val="nextTo"/>
        <c:txPr>
          <a:bodyPr rot="0" vert="horz"/>
          <a:lstStyle/>
          <a:p>
            <a:pPr>
              <a:defRPr/>
            </a:pPr>
            <a:endParaRPr lang="en-US"/>
          </a:p>
        </c:txPr>
        <c:crossAx val="392533208"/>
        <c:crosses val="autoZero"/>
        <c:auto val="1"/>
        <c:lblAlgn val="ctr"/>
        <c:lblOffset val="100"/>
        <c:noMultiLvlLbl val="0"/>
      </c:catAx>
      <c:valAx>
        <c:axId val="392533208"/>
        <c:scaling>
          <c:orientation val="minMax"/>
        </c:scaling>
        <c:delete val="0"/>
        <c:axPos val="l"/>
        <c:majorGridlines/>
        <c:title>
          <c:tx>
            <c:rich>
              <a:bodyPr/>
              <a:lstStyle/>
              <a:p>
                <a:pPr>
                  <a:defRPr/>
                </a:pPr>
                <a:r>
                  <a:rPr lang="en-US"/>
                  <a:t>Pounds A.I. Per Acre</a:t>
                </a:r>
              </a:p>
            </c:rich>
          </c:tx>
          <c:overlay val="0"/>
        </c:title>
        <c:numFmt formatCode="0.0" sourceLinked="0"/>
        <c:majorTickMark val="none"/>
        <c:minorTickMark val="none"/>
        <c:tickLblPos val="nextTo"/>
        <c:crossAx val="392532816"/>
        <c:crosses val="autoZero"/>
        <c:crossBetween val="midCat"/>
      </c:valAx>
      <c:valAx>
        <c:axId val="392533600"/>
        <c:scaling>
          <c:orientation val="minMax"/>
        </c:scaling>
        <c:delete val="0"/>
        <c:axPos val="r"/>
        <c:title>
          <c:tx>
            <c:rich>
              <a:bodyPr rot="-5400000" vert="horz"/>
              <a:lstStyle/>
              <a:p>
                <a:pPr>
                  <a:defRPr/>
                </a:pPr>
                <a:r>
                  <a:rPr lang="en-US"/>
                  <a:t>%</a:t>
                </a:r>
                <a:r>
                  <a:rPr lang="en-US" baseline="0"/>
                  <a:t> Acres Ht Soybeans</a:t>
                </a:r>
                <a:endParaRPr lang="en-US"/>
              </a:p>
            </c:rich>
          </c:tx>
          <c:layout>
            <c:manualLayout>
              <c:xMode val="edge"/>
              <c:yMode val="edge"/>
              <c:x val="0.9534512613006707"/>
              <c:y val="0.39621062992126627"/>
            </c:manualLayout>
          </c:layout>
          <c:overlay val="0"/>
        </c:title>
        <c:numFmt formatCode="0" sourceLinked="0"/>
        <c:majorTickMark val="out"/>
        <c:minorTickMark val="none"/>
        <c:tickLblPos val="nextTo"/>
        <c:crossAx val="392533992"/>
        <c:crosses val="max"/>
        <c:crossBetween val="between"/>
      </c:valAx>
      <c:catAx>
        <c:axId val="392533992"/>
        <c:scaling>
          <c:orientation val="minMax"/>
        </c:scaling>
        <c:delete val="1"/>
        <c:axPos val="b"/>
        <c:numFmt formatCode="General" sourceLinked="1"/>
        <c:majorTickMark val="out"/>
        <c:minorTickMark val="none"/>
        <c:tickLblPos val="none"/>
        <c:crossAx val="392533600"/>
        <c:crosses val="autoZero"/>
        <c:auto val="1"/>
        <c:lblAlgn val="ctr"/>
        <c:lblOffset val="100"/>
        <c:noMultiLvlLbl val="0"/>
      </c:catAx>
    </c:plotArea>
    <c:legend>
      <c:legendPos val="b"/>
      <c:layout>
        <c:manualLayout>
          <c:xMode val="edge"/>
          <c:yMode val="edge"/>
          <c:x val="4.1122594050744123E-2"/>
          <c:y val="0.86921587926509813"/>
          <c:w val="0.91395851560221641"/>
          <c:h val="0.12036745406824149"/>
        </c:manualLayout>
      </c:layout>
      <c:overlay val="0"/>
    </c:legend>
    <c:plotVisOnly val="1"/>
    <c:dispBlanksAs val="gap"/>
    <c:showDLblsOverMax val="0"/>
  </c:chart>
  <c:printSettings>
    <c:headerFooter/>
    <c:pageMargins b="0.75000000000000833" l="0.70000000000000062" r="0.70000000000000062" t="0.75000000000000833" header="0.30000000000000032" footer="0.30000000000000032"/>
    <c:pageSetup orientation="portrait"/>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200"/>
              <a:t>Fig. 15</a:t>
            </a:r>
            <a:r>
              <a:rPr lang="en-US" sz="1200" baseline="0"/>
              <a:t> -</a:t>
            </a:r>
            <a:r>
              <a:rPr lang="en-US" sz="1200"/>
              <a:t> Pounds of herbicide a.i. per planted acre and </a:t>
            </a:r>
          </a:p>
          <a:p>
            <a:pPr>
              <a:defRPr sz="1400"/>
            </a:pPr>
            <a:r>
              <a:rPr lang="en-US" sz="1200"/>
              <a:t>percent acres of herbicide tolerant cotton, 1996-2008</a:t>
            </a:r>
          </a:p>
        </c:rich>
      </c:tx>
      <c:overlay val="0"/>
    </c:title>
    <c:autoTitleDeleted val="0"/>
    <c:plotArea>
      <c:layout>
        <c:manualLayout>
          <c:layoutTarget val="inner"/>
          <c:xMode val="edge"/>
          <c:yMode val="edge"/>
          <c:x val="9.5125952629415297E-2"/>
          <c:y val="0.18481323486115947"/>
          <c:w val="0.78604913969088475"/>
          <c:h val="0.64181047681540704"/>
        </c:manualLayout>
      </c:layout>
      <c:lineChart>
        <c:grouping val="standard"/>
        <c:varyColors val="0"/>
        <c:ser>
          <c:idx val="1"/>
          <c:order val="1"/>
          <c:tx>
            <c:v>Pounds of Glyphosate/Acre</c:v>
          </c:tx>
          <c:spPr>
            <a:ln w="15875"/>
          </c:spPr>
          <c:marker>
            <c:symbol val="square"/>
            <c:size val="3"/>
          </c:marker>
          <c:cat>
            <c:numRef>
              <c:f>'Figure 15'!$A$5:$A$17</c:f>
              <c:numCache>
                <c:formatCode>General</c:formatCode>
                <c:ptCount val="13"/>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numCache>
            </c:numRef>
          </c:cat>
          <c:val>
            <c:numRef>
              <c:f>'Figure 15'!$K$5:$K$17</c:f>
              <c:numCache>
                <c:formatCode>0.00</c:formatCode>
                <c:ptCount val="13"/>
                <c:pt idx="0">
                  <c:v>8.747026104760279E-2</c:v>
                </c:pt>
                <c:pt idx="1">
                  <c:v>0.1194416462800403</c:v>
                </c:pt>
                <c:pt idx="2">
                  <c:v>0.30310800821355238</c:v>
                </c:pt>
                <c:pt idx="3">
                  <c:v>0.38834060577537233</c:v>
                </c:pt>
                <c:pt idx="4">
                  <c:v>0.65783388755703343</c:v>
                </c:pt>
                <c:pt idx="5">
                  <c:v>0.81675999619494566</c:v>
                </c:pt>
                <c:pt idx="6">
                  <c:v>1.0905644831958963</c:v>
                </c:pt>
                <c:pt idx="7">
                  <c:v>0.99109840054601028</c:v>
                </c:pt>
                <c:pt idx="8">
                  <c:v>1.3533656450880764</c:v>
                </c:pt>
                <c:pt idx="9">
                  <c:v>1.1849818186923498</c:v>
                </c:pt>
                <c:pt idx="10">
                  <c:v>1.2990205578106586</c:v>
                </c:pt>
                <c:pt idx="11">
                  <c:v>1.4519044628343432</c:v>
                </c:pt>
                <c:pt idx="12">
                  <c:v>1.4523323830640902</c:v>
                </c:pt>
              </c:numCache>
            </c:numRef>
          </c:val>
          <c:smooth val="0"/>
        </c:ser>
        <c:ser>
          <c:idx val="2"/>
          <c:order val="2"/>
          <c:tx>
            <c:v>Pounds of Other Herbicides/Acre</c:v>
          </c:tx>
          <c:spPr>
            <a:ln w="15875"/>
          </c:spPr>
          <c:marker>
            <c:symbol val="square"/>
            <c:size val="3"/>
          </c:marker>
          <c:cat>
            <c:numRef>
              <c:f>'Figure 15'!$A$5:$A$17</c:f>
              <c:numCache>
                <c:formatCode>General</c:formatCode>
                <c:ptCount val="13"/>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numCache>
            </c:numRef>
          </c:cat>
          <c:val>
            <c:numRef>
              <c:f>'Figure 15'!$L$5:$L$17</c:f>
              <c:numCache>
                <c:formatCode>0.00</c:formatCode>
                <c:ptCount val="13"/>
                <c:pt idx="0">
                  <c:v>2.032350247398055</c:v>
                </c:pt>
                <c:pt idx="1">
                  <c:v>2.0997582385954816</c:v>
                </c:pt>
                <c:pt idx="2">
                  <c:v>1.6702726152697407</c:v>
                </c:pt>
                <c:pt idx="3">
                  <c:v>1.6610384912764311</c:v>
                </c:pt>
                <c:pt idx="4">
                  <c:v>1.4441368288093213</c:v>
                </c:pt>
                <c:pt idx="5">
                  <c:v>1.281811205885151</c:v>
                </c:pt>
                <c:pt idx="6">
                  <c:v>1.3703608709046491</c:v>
                </c:pt>
                <c:pt idx="7">
                  <c:v>1.2306811774830113</c:v>
                </c:pt>
                <c:pt idx="8">
                  <c:v>1.1442871158098196</c:v>
                </c:pt>
                <c:pt idx="9">
                  <c:v>1.0551293750965225</c:v>
                </c:pt>
                <c:pt idx="10">
                  <c:v>0.97076797171664297</c:v>
                </c:pt>
                <c:pt idx="11">
                  <c:v>0.95771390571893023</c:v>
                </c:pt>
                <c:pt idx="12">
                  <c:v>0.91549572378840671</c:v>
                </c:pt>
              </c:numCache>
            </c:numRef>
          </c:val>
          <c:smooth val="0"/>
        </c:ser>
        <c:ser>
          <c:idx val="3"/>
          <c:order val="3"/>
          <c:tx>
            <c:v>Total Pounds of Herbicides/Acre</c:v>
          </c:tx>
          <c:spPr>
            <a:ln w="15875"/>
          </c:spPr>
          <c:marker>
            <c:symbol val="square"/>
            <c:size val="3"/>
          </c:marker>
          <c:val>
            <c:numRef>
              <c:f>'Figure 15'!$M$5:$M$17</c:f>
              <c:numCache>
                <c:formatCode>0.00</c:formatCode>
                <c:ptCount val="13"/>
                <c:pt idx="0">
                  <c:v>2.1198205084456578</c:v>
                </c:pt>
                <c:pt idx="1">
                  <c:v>2.2191998848755219</c:v>
                </c:pt>
                <c:pt idx="2">
                  <c:v>1.9733806234832929</c:v>
                </c:pt>
                <c:pt idx="3">
                  <c:v>2.0493790970518035</c:v>
                </c:pt>
                <c:pt idx="4">
                  <c:v>2.1019707163663548</c:v>
                </c:pt>
                <c:pt idx="5">
                  <c:v>2.0985712020800968</c:v>
                </c:pt>
                <c:pt idx="6">
                  <c:v>2.4609253541005454</c:v>
                </c:pt>
                <c:pt idx="7">
                  <c:v>2.2217795780290217</c:v>
                </c:pt>
                <c:pt idx="8">
                  <c:v>2.4976527608978958</c:v>
                </c:pt>
                <c:pt idx="9">
                  <c:v>2.2401111937888722</c:v>
                </c:pt>
                <c:pt idx="10">
                  <c:v>2.2697885295273017</c:v>
                </c:pt>
                <c:pt idx="11">
                  <c:v>2.4096183685532733</c:v>
                </c:pt>
                <c:pt idx="12">
                  <c:v>2.3678281068524969</c:v>
                </c:pt>
              </c:numCache>
            </c:numRef>
          </c:val>
          <c:smooth val="0"/>
        </c:ser>
        <c:dLbls>
          <c:showLegendKey val="0"/>
          <c:showVal val="0"/>
          <c:showCatName val="0"/>
          <c:showSerName val="0"/>
          <c:showPercent val="0"/>
          <c:showBubbleSize val="0"/>
        </c:dLbls>
        <c:marker val="1"/>
        <c:smooth val="0"/>
        <c:axId val="392534776"/>
        <c:axId val="392535168"/>
      </c:lineChart>
      <c:lineChart>
        <c:grouping val="standard"/>
        <c:varyColors val="0"/>
        <c:ser>
          <c:idx val="0"/>
          <c:order val="0"/>
          <c:tx>
            <c:strRef>
              <c:f>'Figure 15'!$D$3</c:f>
              <c:strCache>
                <c:ptCount val="1"/>
                <c:pt idx="0">
                  <c:v>Percent Acres HT Cotton (Right Axis)</c:v>
                </c:pt>
              </c:strCache>
            </c:strRef>
          </c:tx>
          <c:spPr>
            <a:ln w="15875"/>
          </c:spPr>
          <c:marker>
            <c:symbol val="square"/>
            <c:size val="3"/>
          </c:marker>
          <c:cat>
            <c:numRef>
              <c:f>'Figure 15'!$A$5:$A$17</c:f>
              <c:numCache>
                <c:formatCode>General</c:formatCode>
                <c:ptCount val="13"/>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numCache>
            </c:numRef>
          </c:cat>
          <c:val>
            <c:numRef>
              <c:f>'Figure 15'!$D$5:$D$17</c:f>
              <c:numCache>
                <c:formatCode>0.00</c:formatCode>
                <c:ptCount val="13"/>
                <c:pt idx="0">
                  <c:v>2.2000000000000002</c:v>
                </c:pt>
                <c:pt idx="1">
                  <c:v>10.5</c:v>
                </c:pt>
                <c:pt idx="2">
                  <c:v>26.200000000000003</c:v>
                </c:pt>
                <c:pt idx="3">
                  <c:v>42.1</c:v>
                </c:pt>
                <c:pt idx="4">
                  <c:v>46</c:v>
                </c:pt>
                <c:pt idx="5">
                  <c:v>56.000000000000007</c:v>
                </c:pt>
                <c:pt idx="6">
                  <c:v>57.999999999999993</c:v>
                </c:pt>
                <c:pt idx="7">
                  <c:v>59</c:v>
                </c:pt>
                <c:pt idx="8">
                  <c:v>60</c:v>
                </c:pt>
                <c:pt idx="9">
                  <c:v>61</c:v>
                </c:pt>
                <c:pt idx="10">
                  <c:v>65</c:v>
                </c:pt>
                <c:pt idx="11">
                  <c:v>70</c:v>
                </c:pt>
                <c:pt idx="12">
                  <c:v>68</c:v>
                </c:pt>
              </c:numCache>
            </c:numRef>
          </c:val>
          <c:smooth val="0"/>
        </c:ser>
        <c:dLbls>
          <c:showLegendKey val="0"/>
          <c:showVal val="0"/>
          <c:showCatName val="0"/>
          <c:showSerName val="0"/>
          <c:showPercent val="0"/>
          <c:showBubbleSize val="0"/>
        </c:dLbls>
        <c:marker val="1"/>
        <c:smooth val="0"/>
        <c:axId val="392535952"/>
        <c:axId val="392535560"/>
      </c:lineChart>
      <c:catAx>
        <c:axId val="392534776"/>
        <c:scaling>
          <c:orientation val="minMax"/>
        </c:scaling>
        <c:delete val="0"/>
        <c:axPos val="b"/>
        <c:numFmt formatCode="General" sourceLinked="1"/>
        <c:majorTickMark val="out"/>
        <c:minorTickMark val="none"/>
        <c:tickLblPos val="nextTo"/>
        <c:txPr>
          <a:bodyPr rot="0" vert="horz"/>
          <a:lstStyle/>
          <a:p>
            <a:pPr>
              <a:defRPr/>
            </a:pPr>
            <a:endParaRPr lang="en-US"/>
          </a:p>
        </c:txPr>
        <c:crossAx val="392535168"/>
        <c:crosses val="autoZero"/>
        <c:auto val="1"/>
        <c:lblAlgn val="ctr"/>
        <c:lblOffset val="100"/>
        <c:noMultiLvlLbl val="0"/>
      </c:catAx>
      <c:valAx>
        <c:axId val="392535168"/>
        <c:scaling>
          <c:orientation val="minMax"/>
        </c:scaling>
        <c:delete val="0"/>
        <c:axPos val="l"/>
        <c:majorGridlines/>
        <c:title>
          <c:tx>
            <c:rich>
              <a:bodyPr/>
              <a:lstStyle/>
              <a:p>
                <a:pPr>
                  <a:defRPr/>
                </a:pPr>
                <a:r>
                  <a:rPr lang="en-US"/>
                  <a:t>Pounds</a:t>
                </a:r>
                <a:r>
                  <a:rPr lang="en-US" baseline="0"/>
                  <a:t> A.I.</a:t>
                </a:r>
                <a:r>
                  <a:rPr lang="en-US"/>
                  <a:t> per Acre</a:t>
                </a:r>
              </a:p>
            </c:rich>
          </c:tx>
          <c:overlay val="0"/>
        </c:title>
        <c:numFmt formatCode="0.0" sourceLinked="0"/>
        <c:majorTickMark val="none"/>
        <c:minorTickMark val="none"/>
        <c:tickLblPos val="nextTo"/>
        <c:crossAx val="392534776"/>
        <c:crosses val="autoZero"/>
        <c:crossBetween val="midCat"/>
      </c:valAx>
      <c:valAx>
        <c:axId val="392535560"/>
        <c:scaling>
          <c:orientation val="minMax"/>
          <c:max val="100"/>
        </c:scaling>
        <c:delete val="0"/>
        <c:axPos val="r"/>
        <c:title>
          <c:tx>
            <c:rich>
              <a:bodyPr rot="-5400000" vert="horz"/>
              <a:lstStyle/>
              <a:p>
                <a:pPr>
                  <a:defRPr/>
                </a:pPr>
                <a:r>
                  <a:rPr lang="en-US"/>
                  <a:t>% Acres Ht Cotton</a:t>
                </a:r>
              </a:p>
            </c:rich>
          </c:tx>
          <c:layout>
            <c:manualLayout>
              <c:xMode val="edge"/>
              <c:yMode val="edge"/>
              <c:x val="0.95089348206474933"/>
              <c:y val="0.40549021216097986"/>
            </c:manualLayout>
          </c:layout>
          <c:overlay val="0"/>
        </c:title>
        <c:numFmt formatCode="0" sourceLinked="0"/>
        <c:majorTickMark val="out"/>
        <c:minorTickMark val="none"/>
        <c:tickLblPos val="nextTo"/>
        <c:crossAx val="392535952"/>
        <c:crosses val="max"/>
        <c:crossBetween val="between"/>
      </c:valAx>
      <c:catAx>
        <c:axId val="392535952"/>
        <c:scaling>
          <c:orientation val="minMax"/>
        </c:scaling>
        <c:delete val="1"/>
        <c:axPos val="b"/>
        <c:numFmt formatCode="General" sourceLinked="1"/>
        <c:majorTickMark val="out"/>
        <c:minorTickMark val="none"/>
        <c:tickLblPos val="none"/>
        <c:crossAx val="392535560"/>
        <c:crosses val="autoZero"/>
        <c:auto val="1"/>
        <c:lblAlgn val="ctr"/>
        <c:lblOffset val="100"/>
        <c:noMultiLvlLbl val="0"/>
      </c:catAx>
    </c:plotArea>
    <c:legend>
      <c:legendPos val="b"/>
      <c:layout>
        <c:manualLayout>
          <c:xMode val="edge"/>
          <c:yMode val="edge"/>
          <c:x val="4.1330927384077003E-2"/>
          <c:y val="0.90741032370953556"/>
          <c:w val="0.9270833333333337"/>
          <c:h val="9.2589676290463704E-2"/>
        </c:manualLayout>
      </c:layout>
      <c:overlay val="0"/>
    </c:legend>
    <c:plotVisOnly val="1"/>
    <c:dispBlanksAs val="gap"/>
    <c:showDLblsOverMax val="0"/>
  </c:chart>
  <c:printSettings>
    <c:headerFooter/>
    <c:pageMargins b="0.75000000000000833" l="0.70000000000000062" r="0.70000000000000062" t="0.75000000000000833" header="0.30000000000000032" footer="0.30000000000000032"/>
    <c:pageSetup orientation="portrait"/>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'Figure 16'!$B$3</c:f>
              <c:strCache>
                <c:ptCount val="1"/>
                <c:pt idx="0">
                  <c:v>Percent</c:v>
                </c:pt>
              </c:strCache>
            </c:strRef>
          </c:tx>
          <c:dLbls>
            <c:dLbl>
              <c:idx val="2"/>
              <c:layout>
                <c:manualLayout>
                  <c:x val="-4.6847700214050292E-3"/>
                  <c:y val="6.9201976158532559E-3"/>
                </c:manualLayout>
              </c:layout>
              <c:showLegendKey val="0"/>
              <c:showVal val="0"/>
              <c:showCatName val="0"/>
              <c:showSerName val="0"/>
              <c:showPercent val="1"/>
              <c:showBubbleSize val="0"/>
              <c:extLst>
                <c:ext xmlns:c15="http://schemas.microsoft.com/office/drawing/2012/chart" uri="{CE6537A1-D6FC-4f65-9D91-7224C49458BB}"/>
              </c:extLst>
            </c:dLbl>
            <c:dLbl>
              <c:idx val="3"/>
              <c:layout>
                <c:manualLayout>
                  <c:x val="-1.1285524738695372E-2"/>
                  <c:y val="4.9226293245650692E-2"/>
                </c:manualLayout>
              </c:layout>
              <c:showLegendKey val="0"/>
              <c:showVal val="0"/>
              <c:showCatName val="0"/>
              <c:showSerName val="0"/>
              <c:showPercent val="1"/>
              <c:showBubbleSize val="0"/>
              <c:extLst>
                <c:ext xmlns:c15="http://schemas.microsoft.com/office/drawing/2012/chart" uri="{CE6537A1-D6FC-4f65-9D91-7224C49458BB}"/>
              </c:extLst>
            </c:dLbl>
            <c:dLbl>
              <c:idx val="4"/>
              <c:layout>
                <c:manualLayout>
                  <c:x val="-5.8978036337951597E-3"/>
                  <c:y val="3.2401934369982628E-2"/>
                </c:manualLayout>
              </c:layout>
              <c:showLegendKey val="0"/>
              <c:showVal val="0"/>
              <c:showCatName val="0"/>
              <c:showSerName val="0"/>
              <c:showPercent val="1"/>
              <c:showBubbleSize val="0"/>
              <c:extLst>
                <c:ext xmlns:c15="http://schemas.microsoft.com/office/drawing/2012/chart" uri="{CE6537A1-D6FC-4f65-9D91-7224C49458BB}"/>
              </c:extLst>
            </c:dLbl>
            <c:dLbl>
              <c:idx val="5"/>
              <c:layout>
                <c:manualLayout>
                  <c:x val="-5.7514365788170719E-3"/>
                  <c:y val="1.5742873952537004E-3"/>
                </c:manualLayout>
              </c:layout>
              <c:showLegendKey val="0"/>
              <c:showVal val="0"/>
              <c:showCatName val="0"/>
              <c:showSerName val="0"/>
              <c:showPercent val="1"/>
              <c:showBubbleSize val="0"/>
              <c:extLst>
                <c:ext xmlns:c15="http://schemas.microsoft.com/office/drawing/2012/chart" uri="{CE6537A1-D6FC-4f65-9D91-7224C49458BB}"/>
              </c:extLst>
            </c:dLbl>
            <c:dLbl>
              <c:idx val="9"/>
              <c:layout>
                <c:manualLayout>
                  <c:x val="2.236578735130531E-3"/>
                  <c:y val="-3.545531649328084E-2"/>
                </c:manualLayout>
              </c:layout>
              <c:showLegendKey val="0"/>
              <c:showVal val="0"/>
              <c:showCatName val="0"/>
              <c:showSerName val="0"/>
              <c:showPercent val="1"/>
              <c:showBubbleSize val="0"/>
              <c:extLst>
                <c:ext xmlns:c15="http://schemas.microsoft.com/office/drawing/2012/chart" uri="{CE6537A1-D6FC-4f65-9D91-7224C49458BB}"/>
              </c:extLst>
            </c:dLbl>
            <c:dLbl>
              <c:idx val="10"/>
              <c:layout>
                <c:manualLayout>
                  <c:x val="2.5548989124999512E-2"/>
                  <c:y val="-1.5253851694635669E-2"/>
                </c:manualLayout>
              </c:layout>
              <c:showLegendKey val="0"/>
              <c:showVal val="0"/>
              <c:showCatName val="0"/>
              <c:showSerName val="0"/>
              <c:showPercent val="1"/>
              <c:showBubbleSize val="0"/>
              <c:extLst>
                <c:ext xmlns:c15="http://schemas.microsoft.com/office/drawing/2012/chart" uri="{CE6537A1-D6FC-4f65-9D91-7224C49458BB}"/>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'Figure 16'!$A$5:$A$15</c:f>
              <c:strCache>
                <c:ptCount val="11"/>
                <c:pt idx="0">
                  <c:v>Toxaphene</c:v>
                </c:pt>
                <c:pt idx="1">
                  <c:v>DDT</c:v>
                </c:pt>
                <c:pt idx="2">
                  <c:v>Methyl Parathion</c:v>
                </c:pt>
                <c:pt idx="3">
                  <c:v>Aldrin</c:v>
                </c:pt>
                <c:pt idx="4">
                  <c:v>Carbaryl</c:v>
                </c:pt>
                <c:pt idx="5">
                  <c:v>Dicrotophos</c:v>
                </c:pt>
                <c:pt idx="6">
                  <c:v>Parathion</c:v>
                </c:pt>
                <c:pt idx="7">
                  <c:v>Malathion</c:v>
                </c:pt>
                <c:pt idx="8">
                  <c:v>Cryolite</c:v>
                </c:pt>
                <c:pt idx="9">
                  <c:v>Monocrotophos</c:v>
                </c:pt>
                <c:pt idx="10">
                  <c:v>Other Insecticide a.i.</c:v>
                </c:pt>
              </c:strCache>
            </c:strRef>
          </c:cat>
          <c:val>
            <c:numRef>
              <c:f>'Figure 16'!$B$5:$B$15</c:f>
              <c:numCache>
                <c:formatCode>0%</c:formatCode>
                <c:ptCount val="11"/>
                <c:pt idx="0">
                  <c:v>0.30469992031234006</c:v>
                </c:pt>
                <c:pt idx="1">
                  <c:v>0.25159574827132369</c:v>
                </c:pt>
                <c:pt idx="2">
                  <c:v>9.1069708300207997E-2</c:v>
                </c:pt>
                <c:pt idx="3">
                  <c:v>8.6799270604643611E-2</c:v>
                </c:pt>
                <c:pt idx="4">
                  <c:v>4.5849155380360107E-2</c:v>
                </c:pt>
                <c:pt idx="5">
                  <c:v>3.0176343772559386E-2</c:v>
                </c:pt>
                <c:pt idx="6">
                  <c:v>2.1720546748697354E-2</c:v>
                </c:pt>
                <c:pt idx="7">
                  <c:v>2.0003419258167933E-2</c:v>
                </c:pt>
                <c:pt idx="8">
                  <c:v>1.7431321167448069E-2</c:v>
                </c:pt>
                <c:pt idx="9">
                  <c:v>1.427944780372932E-2</c:v>
                </c:pt>
                <c:pt idx="10">
                  <c:v>0.11637511838052239</c:v>
                </c:pt>
              </c:numCache>
            </c:numRef>
          </c:val>
        </c:ser>
        <c:dLbls>
          <c:showLegendKey val="0"/>
          <c:showVal val="1"/>
          <c:showCatName val="0"/>
          <c:showSerName val="0"/>
          <c:showPercent val="0"/>
          <c:showBubbleSize val="0"/>
          <c:showLeaderLines val="1"/>
        </c:dLbls>
        <c:firstSliceAng val="0"/>
      </c:pieChart>
    </c:plotArea>
    <c:legend>
      <c:legendPos val="r"/>
      <c:layout>
        <c:manualLayout>
          <c:xMode val="edge"/>
          <c:yMode val="edge"/>
          <c:x val="0.72262777311283288"/>
          <c:y val="3.9744485011106952E-2"/>
          <c:w val="0.26176247238845429"/>
          <c:h val="0.89432411144346446"/>
        </c:manualLayout>
      </c:layout>
      <c:overlay val="0"/>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'Figure 17'!$B$3</c:f>
              <c:strCache>
                <c:ptCount val="1"/>
                <c:pt idx="0">
                  <c:v>Percent</c:v>
                </c:pt>
              </c:strCache>
            </c:strRef>
          </c:tx>
          <c:dLbls>
            <c:dLbl>
              <c:idx val="0"/>
              <c:layout>
                <c:manualLayout>
                  <c:x val="5.1135170603674538E-3"/>
                  <c:y val="2.4602653834937299E-3"/>
                </c:manualLayout>
              </c:layout>
              <c:showLegendKey val="0"/>
              <c:showVal val="0"/>
              <c:showCatName val="0"/>
              <c:showSerName val="0"/>
              <c:showPercent val="1"/>
              <c:showBubbleSize val="0"/>
              <c:extLst>
                <c:ext xmlns:c15="http://schemas.microsoft.com/office/drawing/2012/chart" uri="{CE6537A1-D6FC-4f65-9D91-7224C49458BB}"/>
              </c:extLst>
            </c:dLbl>
            <c:dLbl>
              <c:idx val="1"/>
              <c:layout>
                <c:manualLayout>
                  <c:x val="-2.7071303587051618E-3"/>
                  <c:y val="7.0428696412948378E-3"/>
                </c:manualLayout>
              </c:layout>
              <c:showLegendKey val="0"/>
              <c:showVal val="0"/>
              <c:showCatName val="0"/>
              <c:showSerName val="0"/>
              <c:showPercent val="1"/>
              <c:showBubbleSize val="0"/>
              <c:extLst>
                <c:ext xmlns:c15="http://schemas.microsoft.com/office/drawing/2012/chart" uri="{CE6537A1-D6FC-4f65-9D91-7224C49458BB}"/>
              </c:extLst>
            </c:dLbl>
            <c:dLbl>
              <c:idx val="2"/>
              <c:layout>
                <c:manualLayout>
                  <c:x val="-1.1727471566054243E-2"/>
                  <c:y val="2.6100174978127735E-2"/>
                </c:manualLayout>
              </c:layout>
              <c:showLegendKey val="0"/>
              <c:showVal val="0"/>
              <c:showCatName val="0"/>
              <c:showSerName val="0"/>
              <c:showPercent val="1"/>
              <c:showBubbleSize val="0"/>
              <c:extLst>
                <c:ext xmlns:c15="http://schemas.microsoft.com/office/drawing/2012/chart" uri="{CE6537A1-D6FC-4f65-9D91-7224C49458BB}"/>
              </c:extLst>
            </c:dLbl>
            <c:dLbl>
              <c:idx val="3"/>
              <c:layout>
                <c:manualLayout>
                  <c:x val="3.3425196850393702E-3"/>
                  <c:y val="7.0446923301254009E-3"/>
                </c:manualLayout>
              </c:layout>
              <c:showLegendKey val="0"/>
              <c:showVal val="0"/>
              <c:showCatName val="0"/>
              <c:showSerName val="0"/>
              <c:showPercent val="1"/>
              <c:showBubbleSize val="0"/>
              <c:extLst>
                <c:ext xmlns:c15="http://schemas.microsoft.com/office/drawing/2012/chart" uri="{CE6537A1-D6FC-4f65-9D91-7224C49458BB}"/>
              </c:extLst>
            </c:dLbl>
            <c:dLbl>
              <c:idx val="4"/>
              <c:layout>
                <c:manualLayout>
                  <c:x val="2.5016732283464568E-2"/>
                  <c:y val="1.2391732283464567E-2"/>
                </c:manualLayout>
              </c:layout>
              <c:showLegendKey val="0"/>
              <c:showVal val="0"/>
              <c:showCatName val="0"/>
              <c:showSerName val="0"/>
              <c:showPercent val="1"/>
              <c:showBubbleSize val="0"/>
              <c:extLst>
                <c:ext xmlns:c15="http://schemas.microsoft.com/office/drawing/2012/chart" uri="{CE6537A1-D6FC-4f65-9D91-7224C49458BB}"/>
              </c:extLst>
            </c:dLbl>
            <c:dLbl>
              <c:idx val="6"/>
              <c:layout>
                <c:manualLayout>
                  <c:x val="-2.0590441819772529E-2"/>
                  <c:y val="2.4511519393409158E-2"/>
                </c:manualLayout>
              </c:layout>
              <c:showLegendKey val="0"/>
              <c:showVal val="0"/>
              <c:showCatName val="0"/>
              <c:showSerName val="0"/>
              <c:showPercent val="1"/>
              <c:showBubbleSize val="0"/>
              <c:extLst>
                <c:ext xmlns:c15="http://schemas.microsoft.com/office/drawing/2012/chart" uri="{CE6537A1-D6FC-4f65-9D91-7224C49458BB}"/>
              </c:extLst>
            </c:dLbl>
            <c:dLbl>
              <c:idx val="8"/>
              <c:layout>
                <c:manualLayout>
                  <c:x val="-2.1384295713035871E-2"/>
                  <c:y val="2.2064377369495479E-2"/>
                </c:manualLayout>
              </c:layout>
              <c:showLegendKey val="0"/>
              <c:showVal val="0"/>
              <c:showCatName val="0"/>
              <c:showSerName val="0"/>
              <c:showPercent val="1"/>
              <c:showBubbleSize val="0"/>
              <c:extLst>
                <c:ext xmlns:c15="http://schemas.microsoft.com/office/drawing/2012/chart" uri="{CE6537A1-D6FC-4f65-9D91-7224C49458BB}"/>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'Figure 17'!$A$5:$A$15</c:f>
              <c:strCache>
                <c:ptCount val="11"/>
                <c:pt idx="0">
                  <c:v>Chlorpyrifos</c:v>
                </c:pt>
                <c:pt idx="1">
                  <c:v>Aldicarb</c:v>
                </c:pt>
                <c:pt idx="2">
                  <c:v>Acephate</c:v>
                </c:pt>
                <c:pt idx="3">
                  <c:v>Carbaryl</c:v>
                </c:pt>
                <c:pt idx="4">
                  <c:v>Clothianidin</c:v>
                </c:pt>
                <c:pt idx="5">
                  <c:v>Phorate</c:v>
                </c:pt>
                <c:pt idx="6">
                  <c:v>Dicrotophos</c:v>
                </c:pt>
                <c:pt idx="7">
                  <c:v>Cryolite</c:v>
                </c:pt>
                <c:pt idx="8">
                  <c:v>Phosmet</c:v>
                </c:pt>
                <c:pt idx="9">
                  <c:v>Propargite</c:v>
                </c:pt>
                <c:pt idx="10">
                  <c:v>Other Insecticides</c:v>
                </c:pt>
              </c:strCache>
            </c:strRef>
          </c:cat>
          <c:val>
            <c:numRef>
              <c:f>'Figure 17'!$B$5:$B$15</c:f>
              <c:numCache>
                <c:formatCode>0%</c:formatCode>
                <c:ptCount val="11"/>
                <c:pt idx="0">
                  <c:v>0.26498675770050695</c:v>
                </c:pt>
                <c:pt idx="1">
                  <c:v>0.12088581115148195</c:v>
                </c:pt>
                <c:pt idx="2">
                  <c:v>0.11588457737511577</c:v>
                </c:pt>
                <c:pt idx="3">
                  <c:v>0.10197311400776618</c:v>
                </c:pt>
                <c:pt idx="4">
                  <c:v>4.4330661873298073E-2</c:v>
                </c:pt>
                <c:pt idx="5">
                  <c:v>3.8873219802557243E-2</c:v>
                </c:pt>
                <c:pt idx="6">
                  <c:v>3.3918219803432882E-2</c:v>
                </c:pt>
                <c:pt idx="7">
                  <c:v>2.7911926755889674E-2</c:v>
                </c:pt>
                <c:pt idx="8">
                  <c:v>2.6377070428228094E-2</c:v>
                </c:pt>
                <c:pt idx="9">
                  <c:v>2.5974556361513804E-2</c:v>
                </c:pt>
                <c:pt idx="10">
                  <c:v>0.19888408474020935</c:v>
                </c:pt>
              </c:numCache>
            </c:numRef>
          </c:val>
        </c:ser>
        <c:dLbls>
          <c:showLegendKey val="0"/>
          <c:showVal val="1"/>
          <c:showCatName val="0"/>
          <c:showSerName val="0"/>
          <c:showPercent val="0"/>
          <c:showBubbleSize val="0"/>
          <c:showLeaderLines val="1"/>
        </c:dLbls>
        <c:firstSliceAng val="0"/>
      </c:pieChart>
    </c:plotArea>
    <c:legend>
      <c:legendPos val="r"/>
      <c:layout>
        <c:manualLayout>
          <c:xMode val="edge"/>
          <c:yMode val="edge"/>
          <c:x val="0.73297265966754155"/>
          <c:y val="3.9747375328083992E-2"/>
          <c:w val="0.25036067366579179"/>
          <c:h val="0.91124599008457274"/>
        </c:manualLayout>
      </c:layout>
      <c:overlay val="0"/>
    </c:legend>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200"/>
              <a:t>Fig. 18</a:t>
            </a:r>
            <a:r>
              <a:rPr lang="en-US" sz="1200" baseline="0"/>
              <a:t> -</a:t>
            </a:r>
            <a:r>
              <a:rPr lang="en-US" sz="1200"/>
              <a:t>  Pounds of insecticide a.i. per planted acre and </a:t>
            </a:r>
          </a:p>
          <a:p>
            <a:pPr>
              <a:defRPr sz="1400"/>
            </a:pPr>
            <a:r>
              <a:rPr lang="en-US" sz="1200"/>
              <a:t>percent acres of Bt corn, 1996-2008</a:t>
            </a:r>
          </a:p>
        </c:rich>
      </c:tx>
      <c:overlay val="0"/>
    </c:title>
    <c:autoTitleDeleted val="0"/>
    <c:plotArea>
      <c:layout>
        <c:manualLayout>
          <c:layoutTarget val="inner"/>
          <c:xMode val="edge"/>
          <c:yMode val="edge"/>
          <c:x val="9.5125952629415297E-2"/>
          <c:y val="0.16410433070866143"/>
          <c:w val="0.78568369058034415"/>
          <c:h val="0.65726842738408953"/>
        </c:manualLayout>
      </c:layout>
      <c:lineChart>
        <c:grouping val="standard"/>
        <c:varyColors val="0"/>
        <c:ser>
          <c:idx val="0"/>
          <c:order val="0"/>
          <c:tx>
            <c:v>Pounds of Insecticide/Acre</c:v>
          </c:tx>
          <c:spPr>
            <a:ln w="15875"/>
          </c:spPr>
          <c:marker>
            <c:symbol val="square"/>
            <c:size val="3"/>
          </c:marker>
          <c:cat>
            <c:numRef>
              <c:f>'Figure 18'!$A$5:$A$17</c:f>
              <c:numCache>
                <c:formatCode>General</c:formatCode>
                <c:ptCount val="13"/>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numCache>
            </c:numRef>
          </c:cat>
          <c:val>
            <c:numRef>
              <c:f>'Figure 18'!$B$5:$B$17</c:f>
              <c:numCache>
                <c:formatCode>0.00</c:formatCode>
                <c:ptCount val="13"/>
                <c:pt idx="0">
                  <c:v>0.24356977874263211</c:v>
                </c:pt>
                <c:pt idx="1">
                  <c:v>0.25441857248827587</c:v>
                </c:pt>
                <c:pt idx="2">
                  <c:v>0.17171421443273249</c:v>
                </c:pt>
                <c:pt idx="3">
                  <c:v>0.15719148166334995</c:v>
                </c:pt>
                <c:pt idx="4">
                  <c:v>0.15072657791856794</c:v>
                </c:pt>
                <c:pt idx="5">
                  <c:v>0.12566844997490159</c:v>
                </c:pt>
                <c:pt idx="6">
                  <c:v>0.10915214084721271</c:v>
                </c:pt>
                <c:pt idx="7">
                  <c:v>0.11002319249901404</c:v>
                </c:pt>
                <c:pt idx="8">
                  <c:v>0.10382121365641488</c:v>
                </c:pt>
                <c:pt idx="9">
                  <c:v>7.5069932378728041E-2</c:v>
                </c:pt>
                <c:pt idx="10">
                  <c:v>5.0659338414595224E-2</c:v>
                </c:pt>
                <c:pt idx="11">
                  <c:v>4.832585242764121E-2</c:v>
                </c:pt>
                <c:pt idx="12">
                  <c:v>4.6695471145123395E-2</c:v>
                </c:pt>
              </c:numCache>
            </c:numRef>
          </c:val>
          <c:smooth val="0"/>
        </c:ser>
        <c:dLbls>
          <c:showLegendKey val="0"/>
          <c:showVal val="0"/>
          <c:showCatName val="0"/>
          <c:showSerName val="0"/>
          <c:showPercent val="0"/>
          <c:showBubbleSize val="0"/>
        </c:dLbls>
        <c:marker val="1"/>
        <c:smooth val="0"/>
        <c:axId val="393546600"/>
        <c:axId val="393546992"/>
      </c:lineChart>
      <c:lineChart>
        <c:grouping val="standard"/>
        <c:varyColors val="0"/>
        <c:ser>
          <c:idx val="1"/>
          <c:order val="1"/>
          <c:tx>
            <c:v>% Bt Corn Acres (Right Axis)</c:v>
          </c:tx>
          <c:spPr>
            <a:ln w="15875"/>
          </c:spPr>
          <c:marker>
            <c:symbol val="square"/>
            <c:size val="3"/>
          </c:marker>
          <c:cat>
            <c:numRef>
              <c:f>'Figure 18'!$A$5:$A$17</c:f>
              <c:numCache>
                <c:formatCode>General</c:formatCode>
                <c:ptCount val="13"/>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numCache>
            </c:numRef>
          </c:cat>
          <c:val>
            <c:numRef>
              <c:f>'Figure 18'!$E$5:$E$17</c:f>
              <c:numCache>
                <c:formatCode>0.00</c:formatCode>
                <c:ptCount val="13"/>
                <c:pt idx="0">
                  <c:v>1.4</c:v>
                </c:pt>
                <c:pt idx="1">
                  <c:v>7.6</c:v>
                </c:pt>
                <c:pt idx="2">
                  <c:v>19.100000000000001</c:v>
                </c:pt>
                <c:pt idx="3">
                  <c:v>25.9</c:v>
                </c:pt>
                <c:pt idx="4">
                  <c:v>19</c:v>
                </c:pt>
                <c:pt idx="5">
                  <c:v>19</c:v>
                </c:pt>
                <c:pt idx="6">
                  <c:v>24</c:v>
                </c:pt>
                <c:pt idx="7">
                  <c:v>29</c:v>
                </c:pt>
                <c:pt idx="8">
                  <c:v>33</c:v>
                </c:pt>
                <c:pt idx="9">
                  <c:v>35</c:v>
                </c:pt>
                <c:pt idx="10">
                  <c:v>40</c:v>
                </c:pt>
                <c:pt idx="11">
                  <c:v>49</c:v>
                </c:pt>
                <c:pt idx="12">
                  <c:v>57</c:v>
                </c:pt>
              </c:numCache>
            </c:numRef>
          </c:val>
          <c:smooth val="0"/>
        </c:ser>
        <c:dLbls>
          <c:showLegendKey val="0"/>
          <c:showVal val="0"/>
          <c:showCatName val="0"/>
          <c:showSerName val="0"/>
          <c:showPercent val="0"/>
          <c:showBubbleSize val="0"/>
        </c:dLbls>
        <c:marker val="1"/>
        <c:smooth val="0"/>
        <c:axId val="393547776"/>
        <c:axId val="393547384"/>
      </c:lineChart>
      <c:catAx>
        <c:axId val="393546600"/>
        <c:scaling>
          <c:orientation val="minMax"/>
        </c:scaling>
        <c:delete val="0"/>
        <c:axPos val="b"/>
        <c:numFmt formatCode="General" sourceLinked="1"/>
        <c:majorTickMark val="cross"/>
        <c:minorTickMark val="none"/>
        <c:tickLblPos val="nextTo"/>
        <c:txPr>
          <a:bodyPr rot="0" vert="horz"/>
          <a:lstStyle/>
          <a:p>
            <a:pPr>
              <a:defRPr/>
            </a:pPr>
            <a:endParaRPr lang="en-US"/>
          </a:p>
        </c:txPr>
        <c:crossAx val="393546992"/>
        <c:crosses val="autoZero"/>
        <c:auto val="1"/>
        <c:lblAlgn val="ctr"/>
        <c:lblOffset val="100"/>
        <c:noMultiLvlLbl val="0"/>
      </c:catAx>
      <c:valAx>
        <c:axId val="393546992"/>
        <c:scaling>
          <c:orientation val="minMax"/>
        </c:scaling>
        <c:delete val="0"/>
        <c:axPos val="l"/>
        <c:majorGridlines/>
        <c:title>
          <c:tx>
            <c:rich>
              <a:bodyPr/>
              <a:lstStyle/>
              <a:p>
                <a:pPr>
                  <a:defRPr/>
                </a:pPr>
                <a:r>
                  <a:rPr lang="en-US"/>
                  <a:t>Pounds A.I. Per Acre</a:t>
                </a:r>
              </a:p>
            </c:rich>
          </c:tx>
          <c:overlay val="0"/>
        </c:title>
        <c:numFmt formatCode="0.00" sourceLinked="1"/>
        <c:majorTickMark val="none"/>
        <c:minorTickMark val="none"/>
        <c:tickLblPos val="nextTo"/>
        <c:crossAx val="393546600"/>
        <c:crosses val="autoZero"/>
        <c:crossBetween val="midCat"/>
      </c:valAx>
      <c:valAx>
        <c:axId val="393547384"/>
        <c:scaling>
          <c:orientation val="minMax"/>
          <c:max val="100"/>
        </c:scaling>
        <c:delete val="0"/>
        <c:axPos val="r"/>
        <c:title>
          <c:tx>
            <c:rich>
              <a:bodyPr rot="-5400000" vert="horz"/>
              <a:lstStyle/>
              <a:p>
                <a:pPr>
                  <a:defRPr/>
                </a:pPr>
                <a:r>
                  <a:rPr lang="en-US"/>
                  <a:t>% Bt Corn Acres</a:t>
                </a:r>
              </a:p>
            </c:rich>
          </c:tx>
          <c:layout>
            <c:manualLayout>
              <c:xMode val="edge"/>
              <c:yMode val="edge"/>
              <c:x val="0.95369349664626102"/>
              <c:y val="0.39108048993876809"/>
            </c:manualLayout>
          </c:layout>
          <c:overlay val="0"/>
        </c:title>
        <c:numFmt formatCode="General" sourceLinked="0"/>
        <c:majorTickMark val="out"/>
        <c:minorTickMark val="none"/>
        <c:tickLblPos val="nextTo"/>
        <c:crossAx val="393547776"/>
        <c:crosses val="max"/>
        <c:crossBetween val="between"/>
      </c:valAx>
      <c:catAx>
        <c:axId val="393547776"/>
        <c:scaling>
          <c:orientation val="minMax"/>
        </c:scaling>
        <c:delete val="1"/>
        <c:axPos val="b"/>
        <c:numFmt formatCode="General" sourceLinked="1"/>
        <c:majorTickMark val="out"/>
        <c:minorTickMark val="none"/>
        <c:tickLblPos val="none"/>
        <c:crossAx val="393547384"/>
        <c:crosses val="autoZero"/>
        <c:auto val="1"/>
        <c:lblAlgn val="ctr"/>
        <c:lblOffset val="100"/>
        <c:noMultiLvlLbl val="0"/>
      </c:catAx>
    </c:plotArea>
    <c:legend>
      <c:legendPos val="b"/>
      <c:overlay val="0"/>
    </c:legend>
    <c:plotVisOnly val="1"/>
    <c:dispBlanksAs val="gap"/>
    <c:showDLblsOverMax val="0"/>
  </c:chart>
  <c:printSettings>
    <c:headerFooter/>
    <c:pageMargins b="0.75000000000000822" l="0.70000000000000062" r="0.70000000000000062" t="0.75000000000000822" header="0.30000000000000032" footer="0.30000000000000032"/>
    <c:pageSetup orientation="portrait"/>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200"/>
              <a:t>Fig. 19</a:t>
            </a:r>
            <a:r>
              <a:rPr lang="en-US" sz="1200" baseline="0"/>
              <a:t> -</a:t>
            </a:r>
            <a:r>
              <a:rPr lang="en-US" sz="1200"/>
              <a:t> Pounds of insecticide a.i. per planted acre </a:t>
            </a:r>
          </a:p>
          <a:p>
            <a:pPr>
              <a:defRPr sz="1400"/>
            </a:pPr>
            <a:r>
              <a:rPr lang="en-US" sz="1200"/>
              <a:t>and percent acres of Bt cotton, 1996-2008</a:t>
            </a:r>
          </a:p>
        </c:rich>
      </c:tx>
      <c:overlay val="0"/>
    </c:title>
    <c:autoTitleDeleted val="0"/>
    <c:plotArea>
      <c:layout>
        <c:manualLayout>
          <c:layoutTarget val="inner"/>
          <c:xMode val="edge"/>
          <c:yMode val="edge"/>
          <c:x val="9.4897284474056168E-2"/>
          <c:y val="0.18283350450758873"/>
          <c:w val="0.79644211140274057"/>
          <c:h val="0.61628007436570464"/>
        </c:manualLayout>
      </c:layout>
      <c:lineChart>
        <c:grouping val="standard"/>
        <c:varyColors val="0"/>
        <c:ser>
          <c:idx val="0"/>
          <c:order val="0"/>
          <c:tx>
            <c:v>Pounds of Insecticide per Cotton Acre</c:v>
          </c:tx>
          <c:spPr>
            <a:ln w="15875"/>
          </c:spPr>
          <c:marker>
            <c:symbol val="square"/>
            <c:size val="3"/>
          </c:marker>
          <c:cat>
            <c:numRef>
              <c:f>'Figure 19'!$A$5:$A$17</c:f>
              <c:numCache>
                <c:formatCode>General</c:formatCode>
                <c:ptCount val="13"/>
                <c:pt idx="0">
                  <c:v>1996</c:v>
                </c:pt>
                <c:pt idx="1">
                  <c:v>1997</c:v>
                </c:pt>
                <c:pt idx="2">
                  <c:v>1998</c:v>
                </c:pt>
                <c:pt idx="3">
                  <c:v>1999</c:v>
                </c:pt>
                <c:pt idx="4">
                  <c:v>2000</c:v>
                </c:pt>
                <c:pt idx="5">
                  <c:v>2001</c:v>
                </c:pt>
                <c:pt idx="6">
                  <c:v>2002</c:v>
                </c:pt>
                <c:pt idx="7">
                  <c:v>2003</c:v>
                </c:pt>
                <c:pt idx="8">
                  <c:v>2004</c:v>
                </c:pt>
                <c:pt idx="9">
                  <c:v>2005</c:v>
                </c:pt>
                <c:pt idx="10">
                  <c:v>2006</c:v>
                </c:pt>
                <c:pt idx="11">
                  <c:v>2007</c:v>
                </c:pt>
                <c:pt idx="12">
                  <c:v>2008</c:v>
                </c:pt>
              </c:numCache>
            </c:numRef>
          </c:cat>
          <c:val>
            <c:numRef>
              <c:f>'Figure 19'!$B$5:$B$17</c:f>
              <c:numCache>
                <c:formatCode>0.00</c:formatCode>
                <c:ptCount val="13"/>
                <c:pt idx="0">
                  <c:v>1.607873059204914</c:v>
                </c:pt>
                <c:pt idx="1">
                  <c:v>1.6767513311267808</c:v>
                </c:pt>
                <c:pt idx="2">
                  <c:v>1.1898719432518199</c:v>
                </c:pt>
                <c:pt idx="3">
                  <c:v>2.6980535852354861</c:v>
                </c:pt>
                <c:pt idx="4">
                  <c:v>2.6581393550382799</c:v>
                </c:pt>
                <c:pt idx="5">
                  <c:v>1.5806189555125725</c:v>
                </c:pt>
                <c:pt idx="6">
                  <c:v>0.45226538376116748</c:v>
                </c:pt>
                <c:pt idx="7">
                  <c:v>1.0324349387222174</c:v>
                </c:pt>
                <c:pt idx="8">
                  <c:v>0.665944752756505</c:v>
                </c:pt>
                <c:pt idx="9">
                  <c:v>1.0691725048085698</c:v>
                </c:pt>
                <c:pt idx="10">
                  <c:v>0.55083435904150846</c:v>
                </c:pt>
                <c:pt idx="11">
                  <c:v>0.61153807078469047</c:v>
                </c:pt>
                <c:pt idx="12">
                  <c:v>0.5616363636363636</c:v>
                </c:pt>
              </c:numCache>
            </c:numRef>
          </c:val>
          <c:smooth val="0"/>
        </c:ser>
        <c:dLbls>
          <c:showLegendKey val="0"/>
          <c:showVal val="0"/>
          <c:showCatName val="0"/>
          <c:showSerName val="0"/>
          <c:showPercent val="0"/>
          <c:showBubbleSize val="0"/>
        </c:dLbls>
        <c:marker val="1"/>
        <c:smooth val="0"/>
        <c:axId val="393548560"/>
        <c:axId val="393548952"/>
      </c:lineChart>
      <c:lineChart>
        <c:grouping val="standard"/>
        <c:varyColors val="0"/>
        <c:ser>
          <c:idx val="1"/>
          <c:order val="1"/>
          <c:tx>
            <c:v>% Acres BT Cotton (Right Axis)</c:v>
          </c:tx>
          <c:spPr>
            <a:ln w="15875"/>
          </c:spPr>
          <c:marker>
            <c:symbol val="square"/>
            <c:size val="3"/>
          </c:marker>
          <c:val>
            <c:numRef>
              <c:f>'Figure 19'!$E$5:$E$17</c:f>
              <c:numCache>
                <c:formatCode>General</c:formatCode>
                <c:ptCount val="13"/>
                <c:pt idx="0">
                  <c:v>14.6</c:v>
                </c:pt>
                <c:pt idx="1">
                  <c:v>15</c:v>
                </c:pt>
                <c:pt idx="2">
                  <c:v>16.8</c:v>
                </c:pt>
                <c:pt idx="3">
                  <c:v>32.299999999999997</c:v>
                </c:pt>
                <c:pt idx="4">
                  <c:v>35</c:v>
                </c:pt>
                <c:pt idx="5">
                  <c:v>37</c:v>
                </c:pt>
                <c:pt idx="6">
                  <c:v>35</c:v>
                </c:pt>
                <c:pt idx="7">
                  <c:v>41</c:v>
                </c:pt>
                <c:pt idx="8">
                  <c:v>46</c:v>
                </c:pt>
                <c:pt idx="9">
                  <c:v>52</c:v>
                </c:pt>
                <c:pt idx="10">
                  <c:v>56.999999999999993</c:v>
                </c:pt>
                <c:pt idx="11">
                  <c:v>59</c:v>
                </c:pt>
                <c:pt idx="12">
                  <c:v>63</c:v>
                </c:pt>
              </c:numCache>
            </c:numRef>
          </c:val>
          <c:smooth val="0"/>
        </c:ser>
        <c:dLbls>
          <c:showLegendKey val="0"/>
          <c:showVal val="0"/>
          <c:showCatName val="0"/>
          <c:showSerName val="0"/>
          <c:showPercent val="0"/>
          <c:showBubbleSize val="0"/>
        </c:dLbls>
        <c:marker val="1"/>
        <c:smooth val="0"/>
        <c:axId val="393549736"/>
        <c:axId val="393549344"/>
      </c:lineChart>
      <c:catAx>
        <c:axId val="393548560"/>
        <c:scaling>
          <c:orientation val="minMax"/>
        </c:scaling>
        <c:delete val="0"/>
        <c:axPos val="b"/>
        <c:numFmt formatCode="General" sourceLinked="1"/>
        <c:majorTickMark val="out"/>
        <c:minorTickMark val="none"/>
        <c:tickLblPos val="nextTo"/>
        <c:txPr>
          <a:bodyPr rot="0" vert="horz"/>
          <a:lstStyle/>
          <a:p>
            <a:pPr>
              <a:defRPr/>
            </a:pPr>
            <a:endParaRPr lang="en-US"/>
          </a:p>
        </c:txPr>
        <c:crossAx val="393548952"/>
        <c:crosses val="autoZero"/>
        <c:auto val="1"/>
        <c:lblAlgn val="ctr"/>
        <c:lblOffset val="100"/>
        <c:noMultiLvlLbl val="0"/>
      </c:catAx>
      <c:valAx>
        <c:axId val="393548952"/>
        <c:scaling>
          <c:orientation val="minMax"/>
        </c:scaling>
        <c:delete val="0"/>
        <c:axPos val="l"/>
        <c:majorGridlines/>
        <c:title>
          <c:tx>
            <c:rich>
              <a:bodyPr/>
              <a:lstStyle/>
              <a:p>
                <a:pPr>
                  <a:defRPr/>
                </a:pPr>
                <a:r>
                  <a:rPr lang="en-US"/>
                  <a:t>Pounds A.I. Per Acre</a:t>
                </a:r>
              </a:p>
            </c:rich>
          </c:tx>
          <c:overlay val="0"/>
        </c:title>
        <c:numFmt formatCode="0.0" sourceLinked="0"/>
        <c:majorTickMark val="none"/>
        <c:minorTickMark val="none"/>
        <c:tickLblPos val="nextTo"/>
        <c:crossAx val="393548560"/>
        <c:crosses val="autoZero"/>
        <c:crossBetween val="midCat"/>
      </c:valAx>
      <c:valAx>
        <c:axId val="393549344"/>
        <c:scaling>
          <c:orientation val="minMax"/>
          <c:max val="100"/>
        </c:scaling>
        <c:delete val="0"/>
        <c:axPos val="r"/>
        <c:title>
          <c:tx>
            <c:rich>
              <a:bodyPr rot="-5400000" vert="horz"/>
              <a:lstStyle/>
              <a:p>
                <a:pPr>
                  <a:defRPr/>
                </a:pPr>
                <a:r>
                  <a:rPr lang="en-US"/>
                  <a:t>% BT Cotton</a:t>
                </a:r>
                <a:r>
                  <a:rPr lang="en-US" baseline="0"/>
                  <a:t> in Acreage</a:t>
                </a:r>
                <a:endParaRPr lang="en-US"/>
              </a:p>
            </c:rich>
          </c:tx>
          <c:layout>
            <c:manualLayout>
              <c:xMode val="edge"/>
              <c:yMode val="edge"/>
              <c:x val="0.94570465150190064"/>
              <c:y val="0.34411581364829397"/>
            </c:manualLayout>
          </c:layout>
          <c:overlay val="0"/>
        </c:title>
        <c:numFmt formatCode="General" sourceLinked="1"/>
        <c:majorTickMark val="out"/>
        <c:minorTickMark val="none"/>
        <c:tickLblPos val="nextTo"/>
        <c:crossAx val="393549736"/>
        <c:crosses val="max"/>
        <c:crossBetween val="between"/>
      </c:valAx>
      <c:catAx>
        <c:axId val="393549736"/>
        <c:scaling>
          <c:orientation val="minMax"/>
        </c:scaling>
        <c:delete val="1"/>
        <c:axPos val="b"/>
        <c:majorTickMark val="out"/>
        <c:minorTickMark val="none"/>
        <c:tickLblPos val="none"/>
        <c:crossAx val="393549344"/>
        <c:crosses val="autoZero"/>
        <c:auto val="1"/>
        <c:lblAlgn val="ctr"/>
        <c:lblOffset val="100"/>
        <c:noMultiLvlLbl val="0"/>
      </c:catAx>
    </c:plotArea>
    <c:legend>
      <c:legendPos val="b"/>
      <c:layout>
        <c:manualLayout>
          <c:xMode val="edge"/>
          <c:yMode val="edge"/>
          <c:x val="6.8722112860892387E-2"/>
          <c:y val="0.91290655074365656"/>
          <c:w val="0.76533355205599363"/>
          <c:h val="6.2787893700787412E-2"/>
        </c:manualLayout>
      </c:layout>
      <c:overlay val="0"/>
    </c:legend>
    <c:plotVisOnly val="1"/>
    <c:dispBlanksAs val="gap"/>
    <c:showDLblsOverMax val="0"/>
  </c:chart>
  <c:printSettings>
    <c:headerFooter/>
    <c:pageMargins b="0.75000000000000833" l="0.70000000000000062" r="0.70000000000000062" t="0.75000000000000833" header="0.30000000000000032" footer="0.30000000000000032"/>
    <c:pageSetup orientation="portrait"/>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'Figure 20'!$B$3</c:f>
              <c:strCache>
                <c:ptCount val="1"/>
                <c:pt idx="0">
                  <c:v>Percent</c:v>
                </c:pt>
              </c:strCache>
            </c:strRef>
          </c:tx>
          <c:dLbls>
            <c:dLbl>
              <c:idx val="3"/>
              <c:layout>
                <c:manualLayout>
                  <c:x val="-1.900667104111986E-2"/>
                  <c:y val="-2.284740449110528E-2"/>
                </c:manualLayout>
              </c:layout>
              <c:showLegendKey val="0"/>
              <c:showVal val="0"/>
              <c:showCatName val="0"/>
              <c:showSerName val="0"/>
              <c:showPercent val="1"/>
              <c:showBubbleSize val="0"/>
              <c:extLst>
                <c:ext xmlns:c15="http://schemas.microsoft.com/office/drawing/2012/chart" uri="{CE6537A1-D6FC-4f65-9D91-7224C49458BB}"/>
              </c:extLst>
            </c:dLbl>
            <c:dLbl>
              <c:idx val="4"/>
              <c:layout>
                <c:manualLayout>
                  <c:x val="-9.9887357830271209E-3"/>
                  <c:y val="-1.7385170603674539E-2"/>
                </c:manualLayout>
              </c:layout>
              <c:showLegendKey val="0"/>
              <c:showVal val="0"/>
              <c:showCatName val="0"/>
              <c:showSerName val="0"/>
              <c:showPercent val="1"/>
              <c:showBubbleSize val="0"/>
              <c:extLst>
                <c:ext xmlns:c15="http://schemas.microsoft.com/office/drawing/2012/chart" uri="{CE6537A1-D6FC-4f65-9D91-7224C49458BB}"/>
              </c:extLst>
            </c:dLbl>
            <c:dLbl>
              <c:idx val="5"/>
              <c:layout>
                <c:manualLayout>
                  <c:x val="-6.324475065616798E-3"/>
                  <c:y val="-1.3590332458442695E-2"/>
                </c:manualLayout>
              </c:layout>
              <c:showLegendKey val="0"/>
              <c:showVal val="0"/>
              <c:showCatName val="0"/>
              <c:showSerName val="0"/>
              <c:showPercent val="1"/>
              <c:showBubbleSize val="0"/>
              <c:extLst>
                <c:ext xmlns:c15="http://schemas.microsoft.com/office/drawing/2012/chart" uri="{CE6537A1-D6FC-4f65-9D91-7224C49458BB}"/>
              </c:extLst>
            </c:dLbl>
            <c:dLbl>
              <c:idx val="6"/>
              <c:layout>
                <c:manualLayout>
                  <c:x val="-7.2302055993000878E-3"/>
                  <c:y val="7.8324584426946627E-3"/>
                </c:manualLayout>
              </c:layout>
              <c:showLegendKey val="0"/>
              <c:showVal val="0"/>
              <c:showCatName val="0"/>
              <c:showSerName val="0"/>
              <c:showPercent val="1"/>
              <c:showBubbleSize val="0"/>
              <c:extLst>
                <c:ext xmlns:c15="http://schemas.microsoft.com/office/drawing/2012/chart" uri="{CE6537A1-D6FC-4f65-9D91-7224C49458BB}"/>
              </c:extLst>
            </c:dLbl>
            <c:dLbl>
              <c:idx val="7"/>
              <c:layout>
                <c:manualLayout>
                  <c:x val="-3.1953193350831148E-3"/>
                  <c:y val="1.587525517643628E-2"/>
                </c:manualLayout>
              </c:layout>
              <c:showLegendKey val="0"/>
              <c:showVal val="0"/>
              <c:showCatName val="0"/>
              <c:showSerName val="0"/>
              <c:showPercent val="1"/>
              <c:showBubbleSize val="0"/>
              <c:extLst>
                <c:ext xmlns:c15="http://schemas.microsoft.com/office/drawing/2012/chart" uri="{CE6537A1-D6FC-4f65-9D91-7224C49458BB}"/>
              </c:extLst>
            </c:dLbl>
            <c:dLbl>
              <c:idx val="8"/>
              <c:layout>
                <c:manualLayout>
                  <c:x val="-1.7607174103237094E-3"/>
                  <c:y val="7.6356080489938761E-3"/>
                </c:manualLayout>
              </c:layout>
              <c:showLegendKey val="0"/>
              <c:showVal val="0"/>
              <c:showCatName val="0"/>
              <c:showSerName val="0"/>
              <c:showPercent val="1"/>
              <c:showBubbleSize val="0"/>
              <c:extLst>
                <c:ext xmlns:c15="http://schemas.microsoft.com/office/drawing/2012/chart" uri="{CE6537A1-D6FC-4f65-9D91-7224C49458BB}"/>
              </c:extLst>
            </c:dLbl>
            <c:dLbl>
              <c:idx val="9"/>
              <c:layout>
                <c:manualLayout>
                  <c:x val="-7.1135170603674538E-3"/>
                  <c:y val="-5.3550597841936422E-4"/>
                </c:manualLayout>
              </c:layout>
              <c:showLegendKey val="0"/>
              <c:showVal val="0"/>
              <c:showCatName val="0"/>
              <c:showSerName val="0"/>
              <c:showPercent val="1"/>
              <c:showBubbleSize val="0"/>
              <c:extLst>
                <c:ext xmlns:c15="http://schemas.microsoft.com/office/drawing/2012/chart" uri="{CE6537A1-D6FC-4f65-9D91-7224C49458BB}"/>
              </c:extLst>
            </c:dLbl>
            <c:dLbl>
              <c:idx val="10"/>
              <c:layout>
                <c:manualLayout>
                  <c:x val="-1.3822178477690289E-2"/>
                  <c:y val="2.5608778069407989E-3"/>
                </c:manualLayout>
              </c:layout>
              <c:showLegendKey val="0"/>
              <c:showVal val="0"/>
              <c:showCatName val="0"/>
              <c:showSerName val="0"/>
              <c:showPercent val="1"/>
              <c:showBubbleSize val="0"/>
              <c:extLst>
                <c:ext xmlns:c15="http://schemas.microsoft.com/office/drawing/2012/chart" uri="{CE6537A1-D6FC-4f65-9D91-7224C49458BB}"/>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'Figure 20'!$A$5:$A$18</c:f>
              <c:strCache>
                <c:ptCount val="14"/>
                <c:pt idx="0">
                  <c:v>Chlorothalonil</c:v>
                </c:pt>
                <c:pt idx="1">
                  <c:v>Copper compounds</c:v>
                </c:pt>
                <c:pt idx="2">
                  <c:v>Mancozeb</c:v>
                </c:pt>
                <c:pt idx="3">
                  <c:v>Pyraclostrobin</c:v>
                </c:pt>
                <c:pt idx="4">
                  <c:v>Captan</c:v>
                </c:pt>
                <c:pt idx="5">
                  <c:v>Propiconazole</c:v>
                </c:pt>
                <c:pt idx="6">
                  <c:v>Calcium Polysulfide</c:v>
                </c:pt>
                <c:pt idx="7">
                  <c:v>Azoxystrobin</c:v>
                </c:pt>
                <c:pt idx="8">
                  <c:v>Maneb</c:v>
                </c:pt>
                <c:pt idx="9">
                  <c:v>Ziram</c:v>
                </c:pt>
                <c:pt idx="10">
                  <c:v>Tebuconazole</c:v>
                </c:pt>
                <c:pt idx="11">
                  <c:v>Metiram</c:v>
                </c:pt>
                <c:pt idx="12">
                  <c:v>Fosetyl Aluminium</c:v>
                </c:pt>
                <c:pt idx="13">
                  <c:v>Other fungicide a.i.</c:v>
                </c:pt>
              </c:strCache>
            </c:strRef>
          </c:cat>
          <c:val>
            <c:numRef>
              <c:f>'Figure 20'!$B$5:$B$18</c:f>
              <c:numCache>
                <c:formatCode>0%</c:formatCode>
                <c:ptCount val="14"/>
                <c:pt idx="0">
                  <c:v>0.23443773994571096</c:v>
                </c:pt>
                <c:pt idx="1">
                  <c:v>0.1711630749016457</c:v>
                </c:pt>
                <c:pt idx="2">
                  <c:v>0.14541404528293625</c:v>
                </c:pt>
                <c:pt idx="3">
                  <c:v>7.417340083643216E-2</c:v>
                </c:pt>
                <c:pt idx="4">
                  <c:v>5.8649655398093574E-2</c:v>
                </c:pt>
                <c:pt idx="5">
                  <c:v>4.7533789994761731E-2</c:v>
                </c:pt>
                <c:pt idx="6">
                  <c:v>3.8266002719021044E-2</c:v>
                </c:pt>
                <c:pt idx="7">
                  <c:v>3.7077418118688463E-2</c:v>
                </c:pt>
                <c:pt idx="8">
                  <c:v>3.0871196456544497E-2</c:v>
                </c:pt>
                <c:pt idx="9">
                  <c:v>3.0575582924946786E-2</c:v>
                </c:pt>
                <c:pt idx="10">
                  <c:v>1.9548453534263249E-2</c:v>
                </c:pt>
                <c:pt idx="11">
                  <c:v>1.4045747051242031E-2</c:v>
                </c:pt>
                <c:pt idx="12">
                  <c:v>1.2793952761962078E-2</c:v>
                </c:pt>
                <c:pt idx="13">
                  <c:v>8.5449940073751257E-2</c:v>
                </c:pt>
              </c:numCache>
            </c:numRef>
          </c:val>
        </c:ser>
        <c:dLbls>
          <c:showLegendKey val="0"/>
          <c:showVal val="1"/>
          <c:showCatName val="0"/>
          <c:showSerName val="0"/>
          <c:showPercent val="0"/>
          <c:showBubbleSize val="0"/>
          <c:showLeaderLines val="1"/>
        </c:dLbls>
        <c:firstSliceAng val="0"/>
      </c:pieChart>
    </c:plotArea>
    <c:legend>
      <c:legendPos val="r"/>
      <c:layout>
        <c:manualLayout>
          <c:xMode val="edge"/>
          <c:yMode val="edge"/>
          <c:x val="0.71522244094488185"/>
          <c:y val="0.11164078448527268"/>
          <c:w val="0.26811089238845143"/>
          <c:h val="0.8367880577427822"/>
        </c:manualLayout>
      </c:layout>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200"/>
              <a:t>Fig. 21</a:t>
            </a:r>
            <a:r>
              <a:rPr lang="en-US" sz="1200" baseline="0"/>
              <a:t> -</a:t>
            </a:r>
            <a:r>
              <a:rPr lang="en-US" sz="1200"/>
              <a:t> Quality adjusted pesticide prices  applied to 4 major crops, 1968-2008</a:t>
            </a:r>
          </a:p>
        </c:rich>
      </c:tx>
      <c:layout>
        <c:manualLayout>
          <c:xMode val="edge"/>
          <c:yMode val="edge"/>
          <c:x val="9.2476851851851866E-2"/>
          <c:y val="2.4305555555555556E-2"/>
        </c:manualLayout>
      </c:layout>
      <c:overlay val="0"/>
    </c:title>
    <c:autoTitleDeleted val="0"/>
    <c:plotArea>
      <c:layout>
        <c:manualLayout>
          <c:layoutTarget val="inner"/>
          <c:xMode val="edge"/>
          <c:yMode val="edge"/>
          <c:x val="0.13122885680956548"/>
          <c:y val="0.16562172291392524"/>
          <c:w val="0.65275262467191664"/>
          <c:h val="0.68318783229020064"/>
        </c:manualLayout>
      </c:layout>
      <c:lineChart>
        <c:grouping val="standard"/>
        <c:varyColors val="0"/>
        <c:ser>
          <c:idx val="0"/>
          <c:order val="0"/>
          <c:tx>
            <c:strRef>
              <c:f>'Figure 21'!$B$3</c:f>
              <c:strCache>
                <c:ptCount val="1"/>
                <c:pt idx="0">
                  <c:v>Non-Adj. index</c:v>
                </c:pt>
              </c:strCache>
            </c:strRef>
          </c:tx>
          <c:spPr>
            <a:ln w="15875"/>
          </c:spPr>
          <c:marker>
            <c:symbol val="square"/>
            <c:size val="3"/>
          </c:marker>
          <c:cat>
            <c:numRef>
              <c:f>'Figure 21'!$A$5:$A$45</c:f>
              <c:numCache>
                <c:formatCode>General</c:formatCode>
                <c:ptCount val="41"/>
                <c:pt idx="0">
                  <c:v>1968</c:v>
                </c:pt>
                <c:pt idx="1">
                  <c:v>1969</c:v>
                </c:pt>
                <c:pt idx="2">
                  <c:v>1970</c:v>
                </c:pt>
                <c:pt idx="3">
                  <c:v>1971</c:v>
                </c:pt>
                <c:pt idx="4">
                  <c:v>1972</c:v>
                </c:pt>
                <c:pt idx="5">
                  <c:v>1973</c:v>
                </c:pt>
                <c:pt idx="6">
                  <c:v>1974</c:v>
                </c:pt>
                <c:pt idx="7">
                  <c:v>1975</c:v>
                </c:pt>
                <c:pt idx="8">
                  <c:v>1976</c:v>
                </c:pt>
                <c:pt idx="9">
                  <c:v>1977</c:v>
                </c:pt>
                <c:pt idx="10">
                  <c:v>1978</c:v>
                </c:pt>
                <c:pt idx="11">
                  <c:v>1979</c:v>
                </c:pt>
                <c:pt idx="12">
                  <c:v>1980</c:v>
                </c:pt>
                <c:pt idx="13">
                  <c:v>1981</c:v>
                </c:pt>
                <c:pt idx="14">
                  <c:v>1982</c:v>
                </c:pt>
                <c:pt idx="15">
                  <c:v>1983</c:v>
                </c:pt>
                <c:pt idx="16">
                  <c:v>1984</c:v>
                </c:pt>
                <c:pt idx="17">
                  <c:v>1985</c:v>
                </c:pt>
                <c:pt idx="18">
                  <c:v>1986</c:v>
                </c:pt>
                <c:pt idx="19">
                  <c:v>1987</c:v>
                </c:pt>
                <c:pt idx="20">
                  <c:v>1988</c:v>
                </c:pt>
                <c:pt idx="21">
                  <c:v>1989</c:v>
                </c:pt>
                <c:pt idx="22">
                  <c:v>1990</c:v>
                </c:pt>
                <c:pt idx="23">
                  <c:v>1991</c:v>
                </c:pt>
                <c:pt idx="24">
                  <c:v>1992</c:v>
                </c:pt>
                <c:pt idx="25">
                  <c:v>1993</c:v>
                </c:pt>
                <c:pt idx="26">
                  <c:v>1994</c:v>
                </c:pt>
                <c:pt idx="27">
                  <c:v>1995</c:v>
                </c:pt>
                <c:pt idx="28">
                  <c:v>1996</c:v>
                </c:pt>
                <c:pt idx="29">
                  <c:v>1997</c:v>
                </c:pt>
                <c:pt idx="30">
                  <c:v>1998</c:v>
                </c:pt>
                <c:pt idx="31">
                  <c:v>1999</c:v>
                </c:pt>
                <c:pt idx="32">
                  <c:v>2000</c:v>
                </c:pt>
                <c:pt idx="33">
                  <c:v>2001</c:v>
                </c:pt>
                <c:pt idx="34">
                  <c:v>2002</c:v>
                </c:pt>
                <c:pt idx="35">
                  <c:v>2003</c:v>
                </c:pt>
                <c:pt idx="36">
                  <c:v>2004</c:v>
                </c:pt>
                <c:pt idx="37">
                  <c:v>2005</c:v>
                </c:pt>
                <c:pt idx="38">
                  <c:v>2006</c:v>
                </c:pt>
                <c:pt idx="39">
                  <c:v>2007</c:v>
                </c:pt>
                <c:pt idx="40">
                  <c:v>2008</c:v>
                </c:pt>
              </c:numCache>
            </c:numRef>
          </c:cat>
          <c:val>
            <c:numRef>
              <c:f>'Figure 21'!$B$5:$B$45</c:f>
              <c:numCache>
                <c:formatCode>0.00</c:formatCode>
                <c:ptCount val="41"/>
                <c:pt idx="0">
                  <c:v>100</c:v>
                </c:pt>
                <c:pt idx="1">
                  <c:v>105.52277581386848</c:v>
                </c:pt>
                <c:pt idx="2">
                  <c:v>102.23477599801643</c:v>
                </c:pt>
                <c:pt idx="3">
                  <c:v>102.70652815977378</c:v>
                </c:pt>
                <c:pt idx="4">
                  <c:v>105.84118004413791</c:v>
                </c:pt>
                <c:pt idx="5">
                  <c:v>113.40534487437409</c:v>
                </c:pt>
                <c:pt idx="6">
                  <c:v>123.6603976983223</c:v>
                </c:pt>
                <c:pt idx="7">
                  <c:v>151.98598502472092</c:v>
                </c:pt>
                <c:pt idx="8">
                  <c:v>146.12013024901267</c:v>
                </c:pt>
                <c:pt idx="9">
                  <c:v>155.92408807233642</c:v>
                </c:pt>
                <c:pt idx="10">
                  <c:v>172.63750157510904</c:v>
                </c:pt>
                <c:pt idx="11">
                  <c:v>181.63948800482351</c:v>
                </c:pt>
                <c:pt idx="12">
                  <c:v>193.71012117189073</c:v>
                </c:pt>
                <c:pt idx="13">
                  <c:v>213.04500254132918</c:v>
                </c:pt>
                <c:pt idx="14">
                  <c:v>223.80979518795286</c:v>
                </c:pt>
                <c:pt idx="15">
                  <c:v>239.58159173771193</c:v>
                </c:pt>
                <c:pt idx="16">
                  <c:v>244.08204499314178</c:v>
                </c:pt>
                <c:pt idx="17">
                  <c:v>244.09375027238113</c:v>
                </c:pt>
                <c:pt idx="18">
                  <c:v>246.88860952542035</c:v>
                </c:pt>
                <c:pt idx="19">
                  <c:v>247.53433949483664</c:v>
                </c:pt>
                <c:pt idx="20">
                  <c:v>269.09388326488954</c:v>
                </c:pt>
                <c:pt idx="21">
                  <c:v>273.12089399657219</c:v>
                </c:pt>
                <c:pt idx="22">
                  <c:v>310.98889079075309</c:v>
                </c:pt>
                <c:pt idx="23">
                  <c:v>342.73113510343194</c:v>
                </c:pt>
                <c:pt idx="24">
                  <c:v>349.7290275742572</c:v>
                </c:pt>
                <c:pt idx="25">
                  <c:v>412.9764438770664</c:v>
                </c:pt>
                <c:pt idx="26">
                  <c:v>449.0404648831136</c:v>
                </c:pt>
                <c:pt idx="27">
                  <c:v>486.12622495484214</c:v>
                </c:pt>
                <c:pt idx="28">
                  <c:v>476.54870259432045</c:v>
                </c:pt>
                <c:pt idx="29">
                  <c:v>468.00611532338201</c:v>
                </c:pt>
                <c:pt idx="30">
                  <c:v>499.96942612877405</c:v>
                </c:pt>
                <c:pt idx="31">
                  <c:v>477.32099089969864</c:v>
                </c:pt>
                <c:pt idx="32">
                  <c:v>474.68675587091519</c:v>
                </c:pt>
                <c:pt idx="33">
                  <c:v>467.75394758130108</c:v>
                </c:pt>
                <c:pt idx="34">
                  <c:v>491.98187309636222</c:v>
                </c:pt>
                <c:pt idx="35">
                  <c:v>471.89931037879484</c:v>
                </c:pt>
                <c:pt idx="36">
                  <c:v>481.60779185686062</c:v>
                </c:pt>
                <c:pt idx="37">
                  <c:v>469.95810413997799</c:v>
                </c:pt>
                <c:pt idx="38">
                  <c:v>437.63622789025476</c:v>
                </c:pt>
                <c:pt idx="39">
                  <c:v>422.78790960803644</c:v>
                </c:pt>
                <c:pt idx="40">
                  <c:v>505.40292744246221</c:v>
                </c:pt>
              </c:numCache>
            </c:numRef>
          </c:val>
          <c:smooth val="0"/>
        </c:ser>
        <c:ser>
          <c:idx val="1"/>
          <c:order val="1"/>
          <c:tx>
            <c:strRef>
              <c:f>'Figure 21'!$C$3</c:f>
              <c:strCache>
                <c:ptCount val="1"/>
                <c:pt idx="0">
                  <c:v>Adjusted Index</c:v>
                </c:pt>
              </c:strCache>
            </c:strRef>
          </c:tx>
          <c:spPr>
            <a:ln w="15875"/>
          </c:spPr>
          <c:marker>
            <c:symbol val="square"/>
            <c:size val="3"/>
          </c:marker>
          <c:cat>
            <c:numRef>
              <c:f>'Figure 21'!$A$5:$A$45</c:f>
              <c:numCache>
                <c:formatCode>General</c:formatCode>
                <c:ptCount val="41"/>
                <c:pt idx="0">
                  <c:v>1968</c:v>
                </c:pt>
                <c:pt idx="1">
                  <c:v>1969</c:v>
                </c:pt>
                <c:pt idx="2">
                  <c:v>1970</c:v>
                </c:pt>
                <c:pt idx="3">
                  <c:v>1971</c:v>
                </c:pt>
                <c:pt idx="4">
                  <c:v>1972</c:v>
                </c:pt>
                <c:pt idx="5">
                  <c:v>1973</c:v>
                </c:pt>
                <c:pt idx="6">
                  <c:v>1974</c:v>
                </c:pt>
                <c:pt idx="7">
                  <c:v>1975</c:v>
                </c:pt>
                <c:pt idx="8">
                  <c:v>1976</c:v>
                </c:pt>
                <c:pt idx="9">
                  <c:v>1977</c:v>
                </c:pt>
                <c:pt idx="10">
                  <c:v>1978</c:v>
                </c:pt>
                <c:pt idx="11">
                  <c:v>1979</c:v>
                </c:pt>
                <c:pt idx="12">
                  <c:v>1980</c:v>
                </c:pt>
                <c:pt idx="13">
                  <c:v>1981</c:v>
                </c:pt>
                <c:pt idx="14">
                  <c:v>1982</c:v>
                </c:pt>
                <c:pt idx="15">
                  <c:v>1983</c:v>
                </c:pt>
                <c:pt idx="16">
                  <c:v>1984</c:v>
                </c:pt>
                <c:pt idx="17">
                  <c:v>1985</c:v>
                </c:pt>
                <c:pt idx="18">
                  <c:v>1986</c:v>
                </c:pt>
                <c:pt idx="19">
                  <c:v>1987</c:v>
                </c:pt>
                <c:pt idx="20">
                  <c:v>1988</c:v>
                </c:pt>
                <c:pt idx="21">
                  <c:v>1989</c:v>
                </c:pt>
                <c:pt idx="22">
                  <c:v>1990</c:v>
                </c:pt>
                <c:pt idx="23">
                  <c:v>1991</c:v>
                </c:pt>
                <c:pt idx="24">
                  <c:v>1992</c:v>
                </c:pt>
                <c:pt idx="25">
                  <c:v>1993</c:v>
                </c:pt>
                <c:pt idx="26">
                  <c:v>1994</c:v>
                </c:pt>
                <c:pt idx="27">
                  <c:v>1995</c:v>
                </c:pt>
                <c:pt idx="28">
                  <c:v>1996</c:v>
                </c:pt>
                <c:pt idx="29">
                  <c:v>1997</c:v>
                </c:pt>
                <c:pt idx="30">
                  <c:v>1998</c:v>
                </c:pt>
                <c:pt idx="31">
                  <c:v>1999</c:v>
                </c:pt>
                <c:pt idx="32">
                  <c:v>2000</c:v>
                </c:pt>
                <c:pt idx="33">
                  <c:v>2001</c:v>
                </c:pt>
                <c:pt idx="34">
                  <c:v>2002</c:v>
                </c:pt>
                <c:pt idx="35">
                  <c:v>2003</c:v>
                </c:pt>
                <c:pt idx="36">
                  <c:v>2004</c:v>
                </c:pt>
                <c:pt idx="37">
                  <c:v>2005</c:v>
                </c:pt>
                <c:pt idx="38">
                  <c:v>2006</c:v>
                </c:pt>
                <c:pt idx="39">
                  <c:v>2007</c:v>
                </c:pt>
                <c:pt idx="40">
                  <c:v>2008</c:v>
                </c:pt>
              </c:numCache>
            </c:numRef>
          </c:cat>
          <c:val>
            <c:numRef>
              <c:f>'Figure 21'!$C$5:$C$45</c:f>
              <c:numCache>
                <c:formatCode>0.00</c:formatCode>
                <c:ptCount val="41"/>
                <c:pt idx="0">
                  <c:v>100</c:v>
                </c:pt>
                <c:pt idx="1">
                  <c:v>90.906097490593197</c:v>
                </c:pt>
                <c:pt idx="2">
                  <c:v>89.282356964290287</c:v>
                </c:pt>
                <c:pt idx="3">
                  <c:v>95.986128241507416</c:v>
                </c:pt>
                <c:pt idx="4">
                  <c:v>100.29213636292869</c:v>
                </c:pt>
                <c:pt idx="5">
                  <c:v>96.335815984828471</c:v>
                </c:pt>
                <c:pt idx="6">
                  <c:v>109.82456888067898</c:v>
                </c:pt>
                <c:pt idx="7">
                  <c:v>119.6096187803186</c:v>
                </c:pt>
                <c:pt idx="8">
                  <c:v>118.89384507564282</c:v>
                </c:pt>
                <c:pt idx="9">
                  <c:v>118.79611478322461</c:v>
                </c:pt>
                <c:pt idx="10">
                  <c:v>116.3531468313933</c:v>
                </c:pt>
                <c:pt idx="11">
                  <c:v>117.66164987404197</c:v>
                </c:pt>
                <c:pt idx="12">
                  <c:v>130.87227933700177</c:v>
                </c:pt>
                <c:pt idx="13">
                  <c:v>140.70027076381157</c:v>
                </c:pt>
                <c:pt idx="14">
                  <c:v>154.83854367601629</c:v>
                </c:pt>
                <c:pt idx="15">
                  <c:v>156.92016978420742</c:v>
                </c:pt>
                <c:pt idx="16">
                  <c:v>171.10055096531889</c:v>
                </c:pt>
                <c:pt idx="17">
                  <c:v>172.21921859375885</c:v>
                </c:pt>
                <c:pt idx="18">
                  <c:v>171.80160649807823</c:v>
                </c:pt>
                <c:pt idx="19">
                  <c:v>182.42383189760514</c:v>
                </c:pt>
                <c:pt idx="20">
                  <c:v>191.25996769830309</c:v>
                </c:pt>
                <c:pt idx="21">
                  <c:v>212.34034840067079</c:v>
                </c:pt>
                <c:pt idx="22">
                  <c:v>231.87730899184353</c:v>
                </c:pt>
                <c:pt idx="23">
                  <c:v>251.3466113416431</c:v>
                </c:pt>
                <c:pt idx="24">
                  <c:v>272.66767397839112</c:v>
                </c:pt>
                <c:pt idx="25">
                  <c:v>335.47681363257209</c:v>
                </c:pt>
                <c:pt idx="26">
                  <c:v>365.37546331013709</c:v>
                </c:pt>
                <c:pt idx="27">
                  <c:v>371.50664650464233</c:v>
                </c:pt>
                <c:pt idx="28">
                  <c:v>416.16408801898024</c:v>
                </c:pt>
                <c:pt idx="29">
                  <c:v>388.52960771570099</c:v>
                </c:pt>
                <c:pt idx="30">
                  <c:v>382.0415327957337</c:v>
                </c:pt>
                <c:pt idx="31">
                  <c:v>301.64239856053553</c:v>
                </c:pt>
                <c:pt idx="32">
                  <c:v>299.94955447861008</c:v>
                </c:pt>
                <c:pt idx="33">
                  <c:v>273.05226636836221</c:v>
                </c:pt>
                <c:pt idx="34">
                  <c:v>239.1344371968168</c:v>
                </c:pt>
                <c:pt idx="35">
                  <c:v>274.61455840761238</c:v>
                </c:pt>
                <c:pt idx="36">
                  <c:v>224.24439349589767</c:v>
                </c:pt>
                <c:pt idx="37">
                  <c:v>227.43628160895685</c:v>
                </c:pt>
                <c:pt idx="38">
                  <c:v>205.94431937054935</c:v>
                </c:pt>
                <c:pt idx="39">
                  <c:v>198.51129048267725</c:v>
                </c:pt>
                <c:pt idx="40">
                  <c:v>216.62179092587371</c:v>
                </c:pt>
              </c:numCache>
            </c:numRef>
          </c:val>
          <c:smooth val="0"/>
        </c:ser>
        <c:dLbls>
          <c:showLegendKey val="0"/>
          <c:showVal val="0"/>
          <c:showCatName val="0"/>
          <c:showSerName val="0"/>
          <c:showPercent val="0"/>
          <c:showBubbleSize val="0"/>
        </c:dLbls>
        <c:marker val="1"/>
        <c:smooth val="0"/>
        <c:axId val="393550912"/>
        <c:axId val="393551304"/>
      </c:lineChart>
      <c:catAx>
        <c:axId val="393550912"/>
        <c:scaling>
          <c:orientation val="minMax"/>
        </c:scaling>
        <c:delete val="0"/>
        <c:axPos val="b"/>
        <c:numFmt formatCode="General" sourceLinked="1"/>
        <c:majorTickMark val="out"/>
        <c:minorTickMark val="none"/>
        <c:tickLblPos val="nextTo"/>
        <c:txPr>
          <a:bodyPr rot="0" vert="horz"/>
          <a:lstStyle/>
          <a:p>
            <a:pPr>
              <a:defRPr/>
            </a:pPr>
            <a:endParaRPr lang="en-US"/>
          </a:p>
        </c:txPr>
        <c:crossAx val="393551304"/>
        <c:crosses val="autoZero"/>
        <c:auto val="1"/>
        <c:lblAlgn val="ctr"/>
        <c:lblOffset val="100"/>
        <c:tickLblSkip val="4"/>
        <c:noMultiLvlLbl val="0"/>
      </c:catAx>
      <c:valAx>
        <c:axId val="393551304"/>
        <c:scaling>
          <c:orientation val="minMax"/>
        </c:scaling>
        <c:delete val="0"/>
        <c:axPos val="l"/>
        <c:majorGridlines/>
        <c:title>
          <c:tx>
            <c:rich>
              <a:bodyPr rot="-5400000" vert="horz"/>
              <a:lstStyle/>
              <a:p>
                <a:pPr>
                  <a:defRPr/>
                </a:pPr>
                <a:r>
                  <a:rPr lang="en-US"/>
                  <a:t>Price Index  1968=100</a:t>
                </a:r>
              </a:p>
            </c:rich>
          </c:tx>
          <c:overlay val="0"/>
        </c:title>
        <c:numFmt formatCode="0.00" sourceLinked="1"/>
        <c:majorTickMark val="none"/>
        <c:minorTickMark val="none"/>
        <c:tickLblPos val="nextTo"/>
        <c:crossAx val="393550912"/>
        <c:crosses val="autoZero"/>
        <c:crossBetween val="midCat"/>
      </c:valAx>
    </c:plotArea>
    <c:legend>
      <c:legendPos val="r"/>
      <c:layout>
        <c:manualLayout>
          <c:xMode val="edge"/>
          <c:yMode val="edge"/>
          <c:x val="0.83291666666666653"/>
          <c:y val="0.18926071741032649"/>
          <c:w val="0.15319444444444744"/>
          <c:h val="0.21585356517935259"/>
        </c:manualLayout>
      </c:layout>
      <c:overlay val="0"/>
    </c:legend>
    <c:plotVisOnly val="1"/>
    <c:dispBlanksAs val="gap"/>
    <c:showDLblsOverMax val="0"/>
  </c:chart>
  <c:printSettings>
    <c:headerFooter/>
    <c:pageMargins b="0.75000000000000833" l="0.70000000000000062" r="0.70000000000000062" t="0.75000000000000833" header="0.30000000000000032" footer="0.30000000000000032"/>
    <c:pageSetup orientation="portrait"/>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200"/>
              <a:t>Fig. 22</a:t>
            </a:r>
            <a:r>
              <a:rPr lang="en-US" sz="1200" baseline="0"/>
              <a:t> -</a:t>
            </a:r>
            <a:r>
              <a:rPr lang="en-US" sz="1200"/>
              <a:t> Quality adjusted pesticide quantities applied to 4 major crops, 1968-2008</a:t>
            </a:r>
          </a:p>
        </c:rich>
      </c:tx>
      <c:overlay val="0"/>
    </c:title>
    <c:autoTitleDeleted val="0"/>
    <c:plotArea>
      <c:layout>
        <c:manualLayout>
          <c:layoutTarget val="inner"/>
          <c:xMode val="edge"/>
          <c:yMode val="edge"/>
          <c:x val="0.13122885680956548"/>
          <c:y val="0.1727366939816235"/>
          <c:w val="0.65275262467191664"/>
          <c:h val="0.68719427693513035"/>
        </c:manualLayout>
      </c:layout>
      <c:lineChart>
        <c:grouping val="standard"/>
        <c:varyColors val="0"/>
        <c:ser>
          <c:idx val="0"/>
          <c:order val="0"/>
          <c:tx>
            <c:strRef>
              <c:f>'Figure 22'!$B$3</c:f>
              <c:strCache>
                <c:ptCount val="1"/>
                <c:pt idx="0">
                  <c:v>Non-Adj. index</c:v>
                </c:pt>
              </c:strCache>
            </c:strRef>
          </c:tx>
          <c:spPr>
            <a:ln w="15875"/>
          </c:spPr>
          <c:marker>
            <c:symbol val="square"/>
            <c:size val="3"/>
          </c:marker>
          <c:cat>
            <c:numRef>
              <c:f>'Figure 22'!$A$5:$A$45</c:f>
              <c:numCache>
                <c:formatCode>General</c:formatCode>
                <c:ptCount val="41"/>
                <c:pt idx="0">
                  <c:v>1968</c:v>
                </c:pt>
                <c:pt idx="1">
                  <c:v>1969</c:v>
                </c:pt>
                <c:pt idx="2">
                  <c:v>1970</c:v>
                </c:pt>
                <c:pt idx="3">
                  <c:v>1971</c:v>
                </c:pt>
                <c:pt idx="4">
                  <c:v>1972</c:v>
                </c:pt>
                <c:pt idx="5">
                  <c:v>1973</c:v>
                </c:pt>
                <c:pt idx="6">
                  <c:v>1974</c:v>
                </c:pt>
                <c:pt idx="7">
                  <c:v>1975</c:v>
                </c:pt>
                <c:pt idx="8">
                  <c:v>1976</c:v>
                </c:pt>
                <c:pt idx="9">
                  <c:v>1977</c:v>
                </c:pt>
                <c:pt idx="10">
                  <c:v>1978</c:v>
                </c:pt>
                <c:pt idx="11">
                  <c:v>1979</c:v>
                </c:pt>
                <c:pt idx="12">
                  <c:v>1980</c:v>
                </c:pt>
                <c:pt idx="13">
                  <c:v>1981</c:v>
                </c:pt>
                <c:pt idx="14">
                  <c:v>1982</c:v>
                </c:pt>
                <c:pt idx="15">
                  <c:v>1983</c:v>
                </c:pt>
                <c:pt idx="16">
                  <c:v>1984</c:v>
                </c:pt>
                <c:pt idx="17">
                  <c:v>1985</c:v>
                </c:pt>
                <c:pt idx="18">
                  <c:v>1986</c:v>
                </c:pt>
                <c:pt idx="19">
                  <c:v>1987</c:v>
                </c:pt>
                <c:pt idx="20">
                  <c:v>1988</c:v>
                </c:pt>
                <c:pt idx="21">
                  <c:v>1989</c:v>
                </c:pt>
                <c:pt idx="22">
                  <c:v>1990</c:v>
                </c:pt>
                <c:pt idx="23">
                  <c:v>1991</c:v>
                </c:pt>
                <c:pt idx="24">
                  <c:v>1992</c:v>
                </c:pt>
                <c:pt idx="25">
                  <c:v>1993</c:v>
                </c:pt>
                <c:pt idx="26">
                  <c:v>1994</c:v>
                </c:pt>
                <c:pt idx="27">
                  <c:v>1995</c:v>
                </c:pt>
                <c:pt idx="28">
                  <c:v>1996</c:v>
                </c:pt>
                <c:pt idx="29">
                  <c:v>1997</c:v>
                </c:pt>
                <c:pt idx="30">
                  <c:v>1998</c:v>
                </c:pt>
                <c:pt idx="31">
                  <c:v>1999</c:v>
                </c:pt>
                <c:pt idx="32">
                  <c:v>2000</c:v>
                </c:pt>
                <c:pt idx="33">
                  <c:v>2001</c:v>
                </c:pt>
                <c:pt idx="34">
                  <c:v>2002</c:v>
                </c:pt>
                <c:pt idx="35">
                  <c:v>2003</c:v>
                </c:pt>
                <c:pt idx="36">
                  <c:v>2004</c:v>
                </c:pt>
                <c:pt idx="37">
                  <c:v>2005</c:v>
                </c:pt>
                <c:pt idx="38">
                  <c:v>2006</c:v>
                </c:pt>
                <c:pt idx="39">
                  <c:v>2007</c:v>
                </c:pt>
                <c:pt idx="40">
                  <c:v>2008</c:v>
                </c:pt>
              </c:numCache>
            </c:numRef>
          </c:cat>
          <c:val>
            <c:numRef>
              <c:f>'Figure 22'!$B$5:$B$45</c:f>
              <c:numCache>
                <c:formatCode>0.00</c:formatCode>
                <c:ptCount val="41"/>
                <c:pt idx="0">
                  <c:v>100</c:v>
                </c:pt>
                <c:pt idx="1">
                  <c:v>96.369637482745944</c:v>
                </c:pt>
                <c:pt idx="2">
                  <c:v>115.89600754486317</c:v>
                </c:pt>
                <c:pt idx="3">
                  <c:v>139.20178157746983</c:v>
                </c:pt>
                <c:pt idx="4">
                  <c:v>151.57777914080199</c:v>
                </c:pt>
                <c:pt idx="5">
                  <c:v>153.18672435404449</c:v>
                </c:pt>
                <c:pt idx="6">
                  <c:v>163.87362039671342</c:v>
                </c:pt>
                <c:pt idx="7">
                  <c:v>161.08062655076768</c:v>
                </c:pt>
                <c:pt idx="8">
                  <c:v>206.81669369124253</c:v>
                </c:pt>
                <c:pt idx="9">
                  <c:v>216.8337681904753</c:v>
                </c:pt>
                <c:pt idx="10">
                  <c:v>208.27948077166045</c:v>
                </c:pt>
                <c:pt idx="11">
                  <c:v>218.0935695139718</c:v>
                </c:pt>
                <c:pt idx="12">
                  <c:v>222.76900462012782</c:v>
                </c:pt>
                <c:pt idx="13">
                  <c:v>228.13585996079735</c:v>
                </c:pt>
                <c:pt idx="14">
                  <c:v>226.3174808377147</c:v>
                </c:pt>
                <c:pt idx="15">
                  <c:v>168.97935175617806</c:v>
                </c:pt>
                <c:pt idx="16">
                  <c:v>220.0267572134124</c:v>
                </c:pt>
                <c:pt idx="17">
                  <c:v>205.2161363191951</c:v>
                </c:pt>
                <c:pt idx="18">
                  <c:v>189.95692319306244</c:v>
                </c:pt>
                <c:pt idx="19">
                  <c:v>180.99126458763538</c:v>
                </c:pt>
                <c:pt idx="20">
                  <c:v>185.92761397896646</c:v>
                </c:pt>
                <c:pt idx="21">
                  <c:v>191.61813514175191</c:v>
                </c:pt>
                <c:pt idx="22">
                  <c:v>198.07409923759764</c:v>
                </c:pt>
                <c:pt idx="23">
                  <c:v>190.89295384642804</c:v>
                </c:pt>
                <c:pt idx="24">
                  <c:v>194.66024787119213</c:v>
                </c:pt>
                <c:pt idx="25">
                  <c:v>185.65820700458133</c:v>
                </c:pt>
                <c:pt idx="26">
                  <c:v>204.03628160708942</c:v>
                </c:pt>
                <c:pt idx="27">
                  <c:v>193.93396567171143</c:v>
                </c:pt>
                <c:pt idx="28">
                  <c:v>204.68581505963493</c:v>
                </c:pt>
                <c:pt idx="29">
                  <c:v>215.34303911407622</c:v>
                </c:pt>
                <c:pt idx="30">
                  <c:v>194.42119439713179</c:v>
                </c:pt>
                <c:pt idx="31">
                  <c:v>198.60127505670968</c:v>
                </c:pt>
                <c:pt idx="32">
                  <c:v>187.3413846124005</c:v>
                </c:pt>
                <c:pt idx="33">
                  <c:v>177.18937071794153</c:v>
                </c:pt>
                <c:pt idx="34">
                  <c:v>161.46961268619043</c:v>
                </c:pt>
                <c:pt idx="35">
                  <c:v>171.88982780286267</c:v>
                </c:pt>
                <c:pt idx="36">
                  <c:v>172.59351525512406</c:v>
                </c:pt>
                <c:pt idx="37">
                  <c:v>174.35920825069999</c:v>
                </c:pt>
                <c:pt idx="38">
                  <c:v>165.8835044190817</c:v>
                </c:pt>
                <c:pt idx="39">
                  <c:v>182.95863273994598</c:v>
                </c:pt>
                <c:pt idx="40">
                  <c:v>190.52278792968684</c:v>
                </c:pt>
              </c:numCache>
            </c:numRef>
          </c:val>
          <c:smooth val="0"/>
        </c:ser>
        <c:ser>
          <c:idx val="1"/>
          <c:order val="1"/>
          <c:tx>
            <c:strRef>
              <c:f>'Figure 22'!$C$3</c:f>
              <c:strCache>
                <c:ptCount val="1"/>
                <c:pt idx="0">
                  <c:v>Adjusted index</c:v>
                </c:pt>
              </c:strCache>
            </c:strRef>
          </c:tx>
          <c:spPr>
            <a:ln w="15875"/>
          </c:spPr>
          <c:marker>
            <c:symbol val="square"/>
            <c:size val="3"/>
          </c:marker>
          <c:cat>
            <c:numRef>
              <c:f>'Figure 22'!$A$5:$A$45</c:f>
              <c:numCache>
                <c:formatCode>General</c:formatCode>
                <c:ptCount val="41"/>
                <c:pt idx="0">
                  <c:v>1968</c:v>
                </c:pt>
                <c:pt idx="1">
                  <c:v>1969</c:v>
                </c:pt>
                <c:pt idx="2">
                  <c:v>1970</c:v>
                </c:pt>
                <c:pt idx="3">
                  <c:v>1971</c:v>
                </c:pt>
                <c:pt idx="4">
                  <c:v>1972</c:v>
                </c:pt>
                <c:pt idx="5">
                  <c:v>1973</c:v>
                </c:pt>
                <c:pt idx="6">
                  <c:v>1974</c:v>
                </c:pt>
                <c:pt idx="7">
                  <c:v>1975</c:v>
                </c:pt>
                <c:pt idx="8">
                  <c:v>1976</c:v>
                </c:pt>
                <c:pt idx="9">
                  <c:v>1977</c:v>
                </c:pt>
                <c:pt idx="10">
                  <c:v>1978</c:v>
                </c:pt>
                <c:pt idx="11">
                  <c:v>1979</c:v>
                </c:pt>
                <c:pt idx="12">
                  <c:v>1980</c:v>
                </c:pt>
                <c:pt idx="13">
                  <c:v>1981</c:v>
                </c:pt>
                <c:pt idx="14">
                  <c:v>1982</c:v>
                </c:pt>
                <c:pt idx="15">
                  <c:v>1983</c:v>
                </c:pt>
                <c:pt idx="16">
                  <c:v>1984</c:v>
                </c:pt>
                <c:pt idx="17">
                  <c:v>1985</c:v>
                </c:pt>
                <c:pt idx="18">
                  <c:v>1986</c:v>
                </c:pt>
                <c:pt idx="19">
                  <c:v>1987</c:v>
                </c:pt>
                <c:pt idx="20">
                  <c:v>1988</c:v>
                </c:pt>
                <c:pt idx="21">
                  <c:v>1989</c:v>
                </c:pt>
                <c:pt idx="22">
                  <c:v>1990</c:v>
                </c:pt>
                <c:pt idx="23">
                  <c:v>1991</c:v>
                </c:pt>
                <c:pt idx="24">
                  <c:v>1992</c:v>
                </c:pt>
                <c:pt idx="25">
                  <c:v>1993</c:v>
                </c:pt>
                <c:pt idx="26">
                  <c:v>1994</c:v>
                </c:pt>
                <c:pt idx="27">
                  <c:v>1995</c:v>
                </c:pt>
                <c:pt idx="28">
                  <c:v>1996</c:v>
                </c:pt>
                <c:pt idx="29">
                  <c:v>1997</c:v>
                </c:pt>
                <c:pt idx="30">
                  <c:v>1998</c:v>
                </c:pt>
                <c:pt idx="31">
                  <c:v>1999</c:v>
                </c:pt>
                <c:pt idx="32">
                  <c:v>2000</c:v>
                </c:pt>
                <c:pt idx="33">
                  <c:v>2001</c:v>
                </c:pt>
                <c:pt idx="34">
                  <c:v>2002</c:v>
                </c:pt>
                <c:pt idx="35">
                  <c:v>2003</c:v>
                </c:pt>
                <c:pt idx="36">
                  <c:v>2004</c:v>
                </c:pt>
                <c:pt idx="37">
                  <c:v>2005</c:v>
                </c:pt>
                <c:pt idx="38">
                  <c:v>2006</c:v>
                </c:pt>
                <c:pt idx="39">
                  <c:v>2007</c:v>
                </c:pt>
                <c:pt idx="40">
                  <c:v>2008</c:v>
                </c:pt>
              </c:numCache>
            </c:numRef>
          </c:cat>
          <c:val>
            <c:numRef>
              <c:f>'Figure 22'!$C$5:$C$45</c:f>
              <c:numCache>
                <c:formatCode>0.00</c:formatCode>
                <c:ptCount val="41"/>
                <c:pt idx="0">
                  <c:v>100.00000000000001</c:v>
                </c:pt>
                <c:pt idx="1">
                  <c:v>111.86479160441212</c:v>
                </c:pt>
                <c:pt idx="2">
                  <c:v>132.70933668510256</c:v>
                </c:pt>
                <c:pt idx="3">
                  <c:v>148.94789446559471</c:v>
                </c:pt>
                <c:pt idx="4">
                  <c:v>159.96439595898653</c:v>
                </c:pt>
                <c:pt idx="5">
                  <c:v>180.32953920566754</c:v>
                </c:pt>
                <c:pt idx="6">
                  <c:v>184.51861252046828</c:v>
                </c:pt>
                <c:pt idx="7">
                  <c:v>204.68251587426741</c:v>
                </c:pt>
                <c:pt idx="8">
                  <c:v>254.17701143913601</c:v>
                </c:pt>
                <c:pt idx="9">
                  <c:v>284.6019638780524</c:v>
                </c:pt>
                <c:pt idx="10">
                  <c:v>309.03203023709619</c:v>
                </c:pt>
                <c:pt idx="11">
                  <c:v>336.68068012024179</c:v>
                </c:pt>
                <c:pt idx="12">
                  <c:v>329.73071988137838</c:v>
                </c:pt>
                <c:pt idx="13">
                  <c:v>345.43789149279473</c:v>
                </c:pt>
                <c:pt idx="14">
                  <c:v>327.1282965546784</c:v>
                </c:pt>
                <c:pt idx="15">
                  <c:v>257.99323388589806</c:v>
                </c:pt>
                <c:pt idx="16">
                  <c:v>313.87731103650748</c:v>
                </c:pt>
                <c:pt idx="17">
                  <c:v>290.86170950943949</c:v>
                </c:pt>
                <c:pt idx="18">
                  <c:v>272.97882477825874</c:v>
                </c:pt>
                <c:pt idx="19">
                  <c:v>245.59046188210075</c:v>
                </c:pt>
                <c:pt idx="20">
                  <c:v>261.59150947205427</c:v>
                </c:pt>
                <c:pt idx="21">
                  <c:v>246.46713057623455</c:v>
                </c:pt>
                <c:pt idx="22">
                  <c:v>265.65274836118112</c:v>
                </c:pt>
                <c:pt idx="23">
                  <c:v>260.29775538172828</c:v>
                </c:pt>
                <c:pt idx="24">
                  <c:v>249.67513824448105</c:v>
                </c:pt>
                <c:pt idx="25">
                  <c:v>228.54773560988653</c:v>
                </c:pt>
                <c:pt idx="26">
                  <c:v>250.75725095447956</c:v>
                </c:pt>
                <c:pt idx="27">
                  <c:v>253.76769839656944</c:v>
                </c:pt>
                <c:pt idx="28">
                  <c:v>234.38533601121622</c:v>
                </c:pt>
                <c:pt idx="29">
                  <c:v>259.39299656013623</c:v>
                </c:pt>
                <c:pt idx="30">
                  <c:v>254.4347790636084</c:v>
                </c:pt>
                <c:pt idx="31">
                  <c:v>314.2680135696769</c:v>
                </c:pt>
                <c:pt idx="32">
                  <c:v>296.47810031458948</c:v>
                </c:pt>
                <c:pt idx="33">
                  <c:v>303.53539534791042</c:v>
                </c:pt>
                <c:pt idx="34">
                  <c:v>332.19858849569977</c:v>
                </c:pt>
                <c:pt idx="35">
                  <c:v>295.37651489292699</c:v>
                </c:pt>
                <c:pt idx="36">
                  <c:v>370.67763646164167</c:v>
                </c:pt>
                <c:pt idx="37">
                  <c:v>360.28342694123427</c:v>
                </c:pt>
                <c:pt idx="38">
                  <c:v>352.50611119096914</c:v>
                </c:pt>
                <c:pt idx="39">
                  <c:v>389.6639717206225</c:v>
                </c:pt>
                <c:pt idx="40">
                  <c:v>444.51102704211826</c:v>
                </c:pt>
              </c:numCache>
            </c:numRef>
          </c:val>
          <c:smooth val="0"/>
        </c:ser>
        <c:dLbls>
          <c:showLegendKey val="0"/>
          <c:showVal val="0"/>
          <c:showCatName val="0"/>
          <c:showSerName val="0"/>
          <c:showPercent val="0"/>
          <c:showBubbleSize val="0"/>
        </c:dLbls>
        <c:marker val="1"/>
        <c:smooth val="0"/>
        <c:axId val="393552088"/>
        <c:axId val="393552480"/>
      </c:lineChart>
      <c:catAx>
        <c:axId val="393552088"/>
        <c:scaling>
          <c:orientation val="minMax"/>
        </c:scaling>
        <c:delete val="0"/>
        <c:axPos val="b"/>
        <c:numFmt formatCode="General" sourceLinked="1"/>
        <c:majorTickMark val="out"/>
        <c:minorTickMark val="none"/>
        <c:tickLblPos val="nextTo"/>
        <c:txPr>
          <a:bodyPr rot="0" vert="horz"/>
          <a:lstStyle/>
          <a:p>
            <a:pPr>
              <a:defRPr/>
            </a:pPr>
            <a:endParaRPr lang="en-US"/>
          </a:p>
        </c:txPr>
        <c:crossAx val="393552480"/>
        <c:crosses val="autoZero"/>
        <c:auto val="1"/>
        <c:lblAlgn val="ctr"/>
        <c:lblOffset val="100"/>
        <c:tickLblSkip val="4"/>
        <c:noMultiLvlLbl val="0"/>
      </c:catAx>
      <c:valAx>
        <c:axId val="393552480"/>
        <c:scaling>
          <c:orientation val="minMax"/>
        </c:scaling>
        <c:delete val="0"/>
        <c:axPos val="l"/>
        <c:majorGridlines/>
        <c:title>
          <c:tx>
            <c:rich>
              <a:bodyPr rot="-5400000" vert="horz"/>
              <a:lstStyle/>
              <a:p>
                <a:pPr>
                  <a:defRPr/>
                </a:pPr>
                <a:r>
                  <a:rPr lang="en-US"/>
                  <a:t>Quantity Index  1968=100</a:t>
                </a:r>
              </a:p>
            </c:rich>
          </c:tx>
          <c:overlay val="0"/>
        </c:title>
        <c:numFmt formatCode="0.00" sourceLinked="1"/>
        <c:majorTickMark val="none"/>
        <c:minorTickMark val="none"/>
        <c:tickLblPos val="nextTo"/>
        <c:crossAx val="393552088"/>
        <c:crosses val="autoZero"/>
        <c:crossBetween val="midCat"/>
      </c:valAx>
    </c:plotArea>
    <c:legend>
      <c:legendPos val="r"/>
      <c:layout>
        <c:manualLayout>
          <c:xMode val="edge"/>
          <c:yMode val="edge"/>
          <c:x val="0.82597222222222222"/>
          <c:y val="0.18926071741032649"/>
          <c:w val="0.15319444444444744"/>
          <c:h val="0.24015912073490814"/>
        </c:manualLayout>
      </c:layout>
      <c:overlay val="0"/>
    </c:legend>
    <c:plotVisOnly val="1"/>
    <c:dispBlanksAs val="gap"/>
    <c:showDLblsOverMax val="0"/>
  </c:chart>
  <c:printSettings>
    <c:headerFooter/>
    <c:pageMargins b="0.75000000000000833" l="0.70000000000000062" r="0.70000000000000062" t="0.75000000000000833" header="0.30000000000000032" footer="0.30000000000000032"/>
    <c:pageSetup orientation="portrait"/>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nchor="ctr" anchorCtr="1"/>
          <a:lstStyle/>
          <a:p>
            <a:pPr>
              <a:defRPr sz="1390"/>
            </a:pPr>
            <a:r>
              <a:rPr lang="en-US" sz="1140" b="1" i="0" baseline="0">
                <a:latin typeface="+mn-lt"/>
              </a:rPr>
              <a:t>Box Figure 2.1 - Pesticide expenditures in U.S. agriculture, 1960-2008</a:t>
            </a:r>
          </a:p>
        </c:rich>
      </c:tx>
      <c:overlay val="0"/>
    </c:title>
    <c:autoTitleDeleted val="0"/>
    <c:plotArea>
      <c:layout>
        <c:manualLayout>
          <c:layoutTarget val="inner"/>
          <c:xMode val="edge"/>
          <c:yMode val="edge"/>
          <c:x val="0.14428441236512102"/>
          <c:y val="0.12066847112860893"/>
          <c:w val="0.74970800524934378"/>
          <c:h val="0.79234662073490814"/>
        </c:manualLayout>
      </c:layout>
      <c:lineChart>
        <c:grouping val="standard"/>
        <c:varyColors val="0"/>
        <c:ser>
          <c:idx val="0"/>
          <c:order val="0"/>
          <c:tx>
            <c:strRef>
              <c:f>'Box Figure 2.1 '!$H$3</c:f>
              <c:strCache>
                <c:ptCount val="1"/>
                <c:pt idx="0">
                  <c:v>Nominal </c:v>
                </c:pt>
              </c:strCache>
            </c:strRef>
          </c:tx>
          <c:spPr>
            <a:ln w="15875"/>
          </c:spPr>
          <c:marker>
            <c:symbol val="square"/>
            <c:size val="3"/>
          </c:marker>
          <c:cat>
            <c:numRef>
              <c:f>'Box Figure 2.1 '!$G$6:$G$53</c:f>
              <c:numCache>
                <c:formatCode>General</c:formatCode>
                <c:ptCount val="48"/>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numCache>
            </c:numRef>
          </c:cat>
          <c:val>
            <c:numRef>
              <c:f>'Box Figure 2.1 '!$H$6:$H$54</c:f>
              <c:numCache>
                <c:formatCode>0.00</c:formatCode>
                <c:ptCount val="49"/>
                <c:pt idx="0">
                  <c:v>289.60000000000002</c:v>
                </c:pt>
                <c:pt idx="1">
                  <c:v>330.2</c:v>
                </c:pt>
                <c:pt idx="2">
                  <c:v>368.1</c:v>
                </c:pt>
                <c:pt idx="3">
                  <c:v>378.9</c:v>
                </c:pt>
                <c:pt idx="4">
                  <c:v>402.2</c:v>
                </c:pt>
                <c:pt idx="5">
                  <c:v>474.1001</c:v>
                </c:pt>
                <c:pt idx="6">
                  <c:v>561.6001</c:v>
                </c:pt>
                <c:pt idx="7">
                  <c:v>791.1001</c:v>
                </c:pt>
                <c:pt idx="8">
                  <c:v>827.1001</c:v>
                </c:pt>
                <c:pt idx="9">
                  <c:v>906.4</c:v>
                </c:pt>
                <c:pt idx="10">
                  <c:v>960.21109999999999</c:v>
                </c:pt>
                <c:pt idx="11">
                  <c:v>1142.6510000000001</c:v>
                </c:pt>
                <c:pt idx="12">
                  <c:v>1366.633</c:v>
                </c:pt>
                <c:pt idx="13">
                  <c:v>1414.12</c:v>
                </c:pt>
                <c:pt idx="14">
                  <c:v>1513.1389999999999</c:v>
                </c:pt>
                <c:pt idx="15">
                  <c:v>1782.5119999999999</c:v>
                </c:pt>
                <c:pt idx="16">
                  <c:v>2107.8389999999999</c:v>
                </c:pt>
                <c:pt idx="17">
                  <c:v>1937.972</c:v>
                </c:pt>
                <c:pt idx="18">
                  <c:v>2656.2730000000001</c:v>
                </c:pt>
                <c:pt idx="19">
                  <c:v>3435.99</c:v>
                </c:pt>
                <c:pt idx="20">
                  <c:v>3538.6239999999998</c:v>
                </c:pt>
                <c:pt idx="21">
                  <c:v>4200.8159999999998</c:v>
                </c:pt>
                <c:pt idx="22">
                  <c:v>4282.2129999999997</c:v>
                </c:pt>
                <c:pt idx="23">
                  <c:v>3870.1149999999998</c:v>
                </c:pt>
                <c:pt idx="24">
                  <c:v>4687.759</c:v>
                </c:pt>
                <c:pt idx="25">
                  <c:v>4333.68</c:v>
                </c:pt>
                <c:pt idx="26">
                  <c:v>4323.7299999999996</c:v>
                </c:pt>
                <c:pt idx="27">
                  <c:v>4512.1890000000003</c:v>
                </c:pt>
                <c:pt idx="28">
                  <c:v>4147.7209999999995</c:v>
                </c:pt>
                <c:pt idx="29">
                  <c:v>5011.46</c:v>
                </c:pt>
                <c:pt idx="30">
                  <c:v>5363.7030000000004</c:v>
                </c:pt>
                <c:pt idx="31">
                  <c:v>6320.25</c:v>
                </c:pt>
                <c:pt idx="32">
                  <c:v>6470.5119999999997</c:v>
                </c:pt>
                <c:pt idx="33">
                  <c:v>6719.5720000000001</c:v>
                </c:pt>
                <c:pt idx="34">
                  <c:v>7219.5829999999996</c:v>
                </c:pt>
                <c:pt idx="35">
                  <c:v>7718.674</c:v>
                </c:pt>
                <c:pt idx="36">
                  <c:v>8518.375</c:v>
                </c:pt>
                <c:pt idx="37">
                  <c:v>9017.4359999999997</c:v>
                </c:pt>
                <c:pt idx="38">
                  <c:v>9016.9950000000008</c:v>
                </c:pt>
                <c:pt idx="39">
                  <c:v>8617.4220000000005</c:v>
                </c:pt>
                <c:pt idx="40">
                  <c:v>8516.5110000000004</c:v>
                </c:pt>
                <c:pt idx="41">
                  <c:v>8616.2180000000008</c:v>
                </c:pt>
                <c:pt idx="42">
                  <c:v>8316.3379999999997</c:v>
                </c:pt>
                <c:pt idx="43">
                  <c:v>8416.9619999999995</c:v>
                </c:pt>
                <c:pt idx="44">
                  <c:v>8617.5650000000005</c:v>
                </c:pt>
                <c:pt idx="45">
                  <c:v>8819.9050000000007</c:v>
                </c:pt>
                <c:pt idx="46">
                  <c:v>9021.0390000000007</c:v>
                </c:pt>
                <c:pt idx="47">
                  <c:v>10517.531999999999</c:v>
                </c:pt>
                <c:pt idx="48">
                  <c:v>11717.431</c:v>
                </c:pt>
              </c:numCache>
            </c:numRef>
          </c:val>
          <c:smooth val="0"/>
        </c:ser>
        <c:ser>
          <c:idx val="1"/>
          <c:order val="1"/>
          <c:tx>
            <c:strRef>
              <c:f>'Box Figure 2.1 '!$I$3</c:f>
              <c:strCache>
                <c:ptCount val="1"/>
                <c:pt idx="0">
                  <c:v>Real (2008 dollars)</c:v>
                </c:pt>
              </c:strCache>
            </c:strRef>
          </c:tx>
          <c:spPr>
            <a:ln w="15875"/>
          </c:spPr>
          <c:marker>
            <c:symbol val="square"/>
            <c:size val="3"/>
          </c:marker>
          <c:cat>
            <c:numRef>
              <c:f>'Box Figure 2.1 '!$G$6:$G$53</c:f>
              <c:numCache>
                <c:formatCode>General</c:formatCode>
                <c:ptCount val="48"/>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numCache>
            </c:numRef>
          </c:cat>
          <c:val>
            <c:numRef>
              <c:f>'Box Figure 2.1 '!$I$6:$I$54</c:f>
              <c:numCache>
                <c:formatCode>0.00</c:formatCode>
                <c:ptCount val="49"/>
                <c:pt idx="0">
                  <c:v>2342.5079784105551</c:v>
                </c:pt>
                <c:pt idx="1">
                  <c:v>2670.9120665440801</c:v>
                </c:pt>
                <c:pt idx="2">
                  <c:v>2911.3103300743333</c:v>
                </c:pt>
                <c:pt idx="3">
                  <c:v>2963.7966739169906</c:v>
                </c:pt>
                <c:pt idx="4">
                  <c:v>3111.8555723288418</c:v>
                </c:pt>
                <c:pt idx="5">
                  <c:v>3590.1069516185676</c:v>
                </c:pt>
                <c:pt idx="6">
                  <c:v>4079.1182388622783</c:v>
                </c:pt>
                <c:pt idx="7">
                  <c:v>5631.1439932832227</c:v>
                </c:pt>
                <c:pt idx="8">
                  <c:v>5715.9186866748496</c:v>
                </c:pt>
                <c:pt idx="9">
                  <c:v>5973.9465796870763</c:v>
                </c:pt>
                <c:pt idx="10">
                  <c:v>6102.5857808287601</c:v>
                </c:pt>
                <c:pt idx="11">
                  <c:v>6892.8176618659963</c:v>
                </c:pt>
                <c:pt idx="12">
                  <c:v>7782.284147326116</c:v>
                </c:pt>
                <c:pt idx="13">
                  <c:v>6990.1897649495986</c:v>
                </c:pt>
                <c:pt idx="14">
                  <c:v>6567.5013440550201</c:v>
                </c:pt>
                <c:pt idx="15">
                  <c:v>7048.9616939438456</c:v>
                </c:pt>
                <c:pt idx="16">
                  <c:v>7814.5036863711694</c:v>
                </c:pt>
                <c:pt idx="17">
                  <c:v>6829.0661877494194</c:v>
                </c:pt>
                <c:pt idx="18">
                  <c:v>8967.5212525944298</c:v>
                </c:pt>
                <c:pt idx="19">
                  <c:v>10185.215962303515</c:v>
                </c:pt>
                <c:pt idx="20">
                  <c:v>9349.2935181202956</c:v>
                </c:pt>
                <c:pt idx="21">
                  <c:v>10210.943252418665</c:v>
                </c:pt>
                <c:pt idx="22">
                  <c:v>9819.6182301853332</c:v>
                </c:pt>
                <c:pt idx="23">
                  <c:v>8764.3851921489731</c:v>
                </c:pt>
                <c:pt idx="24">
                  <c:v>10421.851735794919</c:v>
                </c:pt>
                <c:pt idx="25">
                  <c:v>9753.6077810133302</c:v>
                </c:pt>
                <c:pt idx="26">
                  <c:v>9914.8215958429028</c:v>
                </c:pt>
                <c:pt idx="27">
                  <c:v>10218.446339650756</c:v>
                </c:pt>
                <c:pt idx="28">
                  <c:v>8895.7808696884258</c:v>
                </c:pt>
                <c:pt idx="29">
                  <c:v>10265.207396897968</c:v>
                </c:pt>
                <c:pt idx="30">
                  <c:v>10628.47076679842</c:v>
                </c:pt>
                <c:pt idx="31">
                  <c:v>12398.681739130434</c:v>
                </c:pt>
                <c:pt idx="32">
                  <c:v>12567.778796383986</c:v>
                </c:pt>
                <c:pt idx="33">
                  <c:v>12675.045511705684</c:v>
                </c:pt>
                <c:pt idx="34">
                  <c:v>13361.262713699753</c:v>
                </c:pt>
                <c:pt idx="35">
                  <c:v>13891.765890706023</c:v>
                </c:pt>
                <c:pt idx="36">
                  <c:v>14531.156143667295</c:v>
                </c:pt>
                <c:pt idx="37">
                  <c:v>14991.404285924833</c:v>
                </c:pt>
                <c:pt idx="38">
                  <c:v>15381.732113421549</c:v>
                </c:pt>
                <c:pt idx="39">
                  <c:v>14700.11647032136</c:v>
                </c:pt>
                <c:pt idx="40">
                  <c:v>13922.644069565218</c:v>
                </c:pt>
                <c:pt idx="41">
                  <c:v>13498.741533333334</c:v>
                </c:pt>
                <c:pt idx="42">
                  <c:v>13138.416336134453</c:v>
                </c:pt>
                <c:pt idx="43">
                  <c:v>12761.200451612902</c:v>
                </c:pt>
                <c:pt idx="44">
                  <c:v>12273.501666666669</c:v>
                </c:pt>
                <c:pt idx="45">
                  <c:v>11843.872428571429</c:v>
                </c:pt>
                <c:pt idx="46">
                  <c:v>11459.15764864865</c:v>
                </c:pt>
                <c:pt idx="47">
                  <c:v>12358.1001</c:v>
                </c:pt>
                <c:pt idx="48">
                  <c:v>11717.431</c:v>
                </c:pt>
              </c:numCache>
            </c:numRef>
          </c:val>
          <c:smooth val="0"/>
        </c:ser>
        <c:dLbls>
          <c:showLegendKey val="0"/>
          <c:showVal val="0"/>
          <c:showCatName val="0"/>
          <c:showSerName val="0"/>
          <c:showPercent val="0"/>
          <c:showBubbleSize val="0"/>
        </c:dLbls>
        <c:marker val="1"/>
        <c:smooth val="0"/>
        <c:axId val="487168216"/>
        <c:axId val="487168608"/>
      </c:lineChart>
      <c:catAx>
        <c:axId val="487168216"/>
        <c:scaling>
          <c:orientation val="minMax"/>
        </c:scaling>
        <c:delete val="0"/>
        <c:axPos val="b"/>
        <c:numFmt formatCode="General" sourceLinked="1"/>
        <c:majorTickMark val="out"/>
        <c:minorTickMark val="none"/>
        <c:tickLblPos val="nextTo"/>
        <c:txPr>
          <a:bodyPr rot="0" vert="horz"/>
          <a:lstStyle/>
          <a:p>
            <a:pPr>
              <a:defRPr/>
            </a:pPr>
            <a:endParaRPr lang="en-US"/>
          </a:p>
        </c:txPr>
        <c:crossAx val="487168608"/>
        <c:crosses val="autoZero"/>
        <c:auto val="1"/>
        <c:lblAlgn val="ctr"/>
        <c:lblOffset val="100"/>
        <c:tickLblSkip val="5"/>
        <c:noMultiLvlLbl val="0"/>
      </c:catAx>
      <c:valAx>
        <c:axId val="487168608"/>
        <c:scaling>
          <c:orientation val="minMax"/>
        </c:scaling>
        <c:delete val="0"/>
        <c:axPos val="l"/>
        <c:majorGridlines/>
        <c:title>
          <c:tx>
            <c:rich>
              <a:bodyPr/>
              <a:lstStyle/>
              <a:p>
                <a:pPr>
                  <a:defRPr/>
                </a:pPr>
                <a:r>
                  <a:rPr lang="en-US"/>
                  <a:t>Millions</a:t>
                </a:r>
                <a:r>
                  <a:rPr lang="en-US" baseline="0"/>
                  <a:t> of Dollars</a:t>
                </a:r>
                <a:endParaRPr lang="en-US"/>
              </a:p>
            </c:rich>
          </c:tx>
          <c:overlay val="0"/>
        </c:title>
        <c:numFmt formatCode="General" sourceLinked="0"/>
        <c:majorTickMark val="none"/>
        <c:minorTickMark val="none"/>
        <c:tickLblPos val="nextTo"/>
        <c:crossAx val="487168216"/>
        <c:crosses val="autoZero"/>
        <c:crossBetween val="midCat"/>
      </c:valAx>
    </c:plotArea>
    <c:legend>
      <c:legendPos val="r"/>
      <c:layout>
        <c:manualLayout>
          <c:xMode val="edge"/>
          <c:yMode val="edge"/>
          <c:x val="0.18366834354039077"/>
          <c:y val="0.16924321959755034"/>
          <c:w val="0.31170202682997961"/>
          <c:h val="0.13252023184601924"/>
        </c:manualLayout>
      </c:layout>
      <c:overlay val="0"/>
    </c:legend>
    <c:plotVisOnly val="1"/>
    <c:dispBlanksAs val="gap"/>
    <c:showDLblsOverMax val="0"/>
  </c:chart>
  <c:printSettings>
    <c:headerFooter/>
    <c:pageMargins b="0.75000000000000844" l="0.70000000000000062" r="0.70000000000000062" t="0.75000000000000844" header="0.30000000000000032" footer="0.30000000000000032"/>
    <c:pageSetup orientation="portrait"/>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200">
                <a:latin typeface="+mn-lt"/>
                <a:cs typeface="Arial" pitchFamily="34" charset="0"/>
              </a:rPr>
              <a:t>Box Figure 3.1 - Relative</a:t>
            </a:r>
            <a:r>
              <a:rPr lang="en-US" sz="1200" baseline="0">
                <a:latin typeface="+mn-lt"/>
                <a:cs typeface="Arial" pitchFamily="34" charset="0"/>
              </a:rPr>
              <a:t> prices, 1965 - 2008:  pesticides to wages, fuels, and crops</a:t>
            </a:r>
            <a:endParaRPr lang="en-US" sz="1200">
              <a:latin typeface="+mn-lt"/>
              <a:cs typeface="Arial" pitchFamily="34" charset="0"/>
            </a:endParaRPr>
          </a:p>
        </c:rich>
      </c:tx>
      <c:overlay val="0"/>
    </c:title>
    <c:autoTitleDeleted val="0"/>
    <c:plotArea>
      <c:layout>
        <c:manualLayout>
          <c:layoutTarget val="inner"/>
          <c:xMode val="edge"/>
          <c:yMode val="edge"/>
          <c:x val="0.10042549428641503"/>
          <c:y val="0.18237888232720934"/>
          <c:w val="0.77063393117526979"/>
          <c:h val="0.6768443788276467"/>
        </c:manualLayout>
      </c:layout>
      <c:lineChart>
        <c:grouping val="standard"/>
        <c:varyColors val="0"/>
        <c:ser>
          <c:idx val="0"/>
          <c:order val="0"/>
          <c:tx>
            <c:strRef>
              <c:f>'Box Figure 3.1'!$N$21</c:f>
              <c:strCache>
                <c:ptCount val="1"/>
                <c:pt idx="0">
                  <c:v>Pesticides/ Wages</c:v>
                </c:pt>
              </c:strCache>
            </c:strRef>
          </c:tx>
          <c:marker>
            <c:symbol val="none"/>
          </c:marker>
          <c:cat>
            <c:numRef>
              <c:f>'Box Figure 3.1'!$M$22:$M$65</c:f>
              <c:numCache>
                <c:formatCode>General</c:formatCode>
                <c:ptCount val="44"/>
                <c:pt idx="0">
                  <c:v>1965</c:v>
                </c:pt>
                <c:pt idx="1">
                  <c:v>1966</c:v>
                </c:pt>
                <c:pt idx="2">
                  <c:v>1967</c:v>
                </c:pt>
                <c:pt idx="3">
                  <c:v>1968</c:v>
                </c:pt>
                <c:pt idx="4">
                  <c:v>1969</c:v>
                </c:pt>
                <c:pt idx="5">
                  <c:v>1970</c:v>
                </c:pt>
                <c:pt idx="6">
                  <c:v>1971</c:v>
                </c:pt>
                <c:pt idx="7">
                  <c:v>1972</c:v>
                </c:pt>
                <c:pt idx="8">
                  <c:v>1973</c:v>
                </c:pt>
                <c:pt idx="9">
                  <c:v>1974</c:v>
                </c:pt>
                <c:pt idx="10">
                  <c:v>1975</c:v>
                </c:pt>
                <c:pt idx="11">
                  <c:v>1976</c:v>
                </c:pt>
                <c:pt idx="12">
                  <c:v>1977</c:v>
                </c:pt>
                <c:pt idx="13">
                  <c:v>1978</c:v>
                </c:pt>
                <c:pt idx="14">
                  <c:v>1979</c:v>
                </c:pt>
                <c:pt idx="15">
                  <c:v>1980</c:v>
                </c:pt>
                <c:pt idx="16">
                  <c:v>1981</c:v>
                </c:pt>
                <c:pt idx="17">
                  <c:v>1982</c:v>
                </c:pt>
                <c:pt idx="18">
                  <c:v>1983</c:v>
                </c:pt>
                <c:pt idx="19">
                  <c:v>1984</c:v>
                </c:pt>
                <c:pt idx="20">
                  <c:v>1985</c:v>
                </c:pt>
                <c:pt idx="21">
                  <c:v>1986</c:v>
                </c:pt>
                <c:pt idx="22">
                  <c:v>1987</c:v>
                </c:pt>
                <c:pt idx="23">
                  <c:v>1988</c:v>
                </c:pt>
                <c:pt idx="24">
                  <c:v>1989</c:v>
                </c:pt>
                <c:pt idx="25">
                  <c:v>1990</c:v>
                </c:pt>
                <c:pt idx="26">
                  <c:v>1991</c:v>
                </c:pt>
                <c:pt idx="27">
                  <c:v>1992</c:v>
                </c:pt>
                <c:pt idx="28">
                  <c:v>1993</c:v>
                </c:pt>
                <c:pt idx="29">
                  <c:v>1994</c:v>
                </c:pt>
                <c:pt idx="30">
                  <c:v>1995</c:v>
                </c:pt>
                <c:pt idx="31">
                  <c:v>1996</c:v>
                </c:pt>
                <c:pt idx="32">
                  <c:v>1997</c:v>
                </c:pt>
                <c:pt idx="33">
                  <c:v>1998</c:v>
                </c:pt>
                <c:pt idx="34">
                  <c:v>1999</c:v>
                </c:pt>
                <c:pt idx="35">
                  <c:v>2000</c:v>
                </c:pt>
                <c:pt idx="36">
                  <c:v>2001</c:v>
                </c:pt>
                <c:pt idx="37">
                  <c:v>2002</c:v>
                </c:pt>
                <c:pt idx="38">
                  <c:v>2003</c:v>
                </c:pt>
                <c:pt idx="39">
                  <c:v>2004</c:v>
                </c:pt>
                <c:pt idx="40">
                  <c:v>2005</c:v>
                </c:pt>
                <c:pt idx="41">
                  <c:v>2006</c:v>
                </c:pt>
                <c:pt idx="42">
                  <c:v>2007</c:v>
                </c:pt>
                <c:pt idx="43">
                  <c:v>2008</c:v>
                </c:pt>
              </c:numCache>
            </c:numRef>
          </c:cat>
          <c:val>
            <c:numRef>
              <c:f>'Box Figure 3.1'!$N$22:$N$65</c:f>
              <c:numCache>
                <c:formatCode>0.00</c:formatCode>
                <c:ptCount val="44"/>
                <c:pt idx="0">
                  <c:v>1</c:v>
                </c:pt>
                <c:pt idx="1">
                  <c:v>0.93765482877758721</c:v>
                </c:pt>
                <c:pt idx="2">
                  <c:v>0.87853374401512596</c:v>
                </c:pt>
                <c:pt idx="3">
                  <c:v>0.81555035354488481</c:v>
                </c:pt>
                <c:pt idx="4">
                  <c:v>0.73070760381194322</c:v>
                </c:pt>
                <c:pt idx="5">
                  <c:v>0.6697263648536762</c:v>
                </c:pt>
                <c:pt idx="6">
                  <c:v>0.64623269586515009</c:v>
                </c:pt>
                <c:pt idx="7">
                  <c:v>0.63313071304986912</c:v>
                </c:pt>
                <c:pt idx="8">
                  <c:v>0.59696596965969662</c:v>
                </c:pt>
                <c:pt idx="9">
                  <c:v>0.58685798013358614</c:v>
                </c:pt>
                <c:pt idx="10">
                  <c:v>0.73143925047117708</c:v>
                </c:pt>
                <c:pt idx="11">
                  <c:v>0.72550973684919318</c:v>
                </c:pt>
                <c:pt idx="12">
                  <c:v>0.60881176957983685</c:v>
                </c:pt>
                <c:pt idx="13">
                  <c:v>0.53255877907049898</c:v>
                </c:pt>
                <c:pt idx="14">
                  <c:v>0.49614327918980117</c:v>
                </c:pt>
                <c:pt idx="15">
                  <c:v>0.4915537631212743</c:v>
                </c:pt>
                <c:pt idx="16">
                  <c:v>0.49103065288078623</c:v>
                </c:pt>
                <c:pt idx="17">
                  <c:v>0.50417669394085252</c:v>
                </c:pt>
                <c:pt idx="18">
                  <c:v>0.51434638464861382</c:v>
                </c:pt>
                <c:pt idx="19">
                  <c:v>0.52005879390270227</c:v>
                </c:pt>
                <c:pt idx="20">
                  <c:v>0.50723795581514097</c:v>
                </c:pt>
                <c:pt idx="21">
                  <c:v>0.48370102592465741</c:v>
                </c:pt>
                <c:pt idx="22">
                  <c:v>0.45534171787842648</c:v>
                </c:pt>
                <c:pt idx="23">
                  <c:v>0.45142467953605159</c:v>
                </c:pt>
                <c:pt idx="24">
                  <c:v>0.43582902759496794</c:v>
                </c:pt>
                <c:pt idx="25">
                  <c:v>0.44235128368587617</c:v>
                </c:pt>
                <c:pt idx="26">
                  <c:v>0.44617525760032684</c:v>
                </c:pt>
                <c:pt idx="27">
                  <c:v>0.4354205984807939</c:v>
                </c:pt>
                <c:pt idx="28">
                  <c:v>0.44518497959332248</c:v>
                </c:pt>
                <c:pt idx="29">
                  <c:v>0.45096885751466209</c:v>
                </c:pt>
                <c:pt idx="30">
                  <c:v>0.44960831094986964</c:v>
                </c:pt>
                <c:pt idx="31">
                  <c:v>0.44925463608703076</c:v>
                </c:pt>
                <c:pt idx="32">
                  <c:v>0.43339495445901549</c:v>
                </c:pt>
                <c:pt idx="33">
                  <c:v>0.41977640115384202</c:v>
                </c:pt>
                <c:pt idx="34">
                  <c:v>0.39785879693222187</c:v>
                </c:pt>
                <c:pt idx="35">
                  <c:v>0.38017246482625255</c:v>
                </c:pt>
                <c:pt idx="36">
                  <c:v>0.36600739087127521</c:v>
                </c:pt>
                <c:pt idx="37">
                  <c:v>0.34750639530935185</c:v>
                </c:pt>
                <c:pt idx="38">
                  <c:v>0.34098574460680892</c:v>
                </c:pt>
                <c:pt idx="39">
                  <c:v>0.33528772965494419</c:v>
                </c:pt>
                <c:pt idx="40">
                  <c:v>0.33241252191670995</c:v>
                </c:pt>
                <c:pt idx="41">
                  <c:v>0.33295566758484485</c:v>
                </c:pt>
                <c:pt idx="42">
                  <c:v>0.32513808365644853</c:v>
                </c:pt>
                <c:pt idx="43">
                  <c:v>0.33677349032684722</c:v>
                </c:pt>
              </c:numCache>
            </c:numRef>
          </c:val>
          <c:smooth val="0"/>
        </c:ser>
        <c:ser>
          <c:idx val="1"/>
          <c:order val="1"/>
          <c:tx>
            <c:strRef>
              <c:f>'Box Figure 3.1'!$O$21</c:f>
              <c:strCache>
                <c:ptCount val="1"/>
                <c:pt idx="0">
                  <c:v>Pesticides/ Fuels</c:v>
                </c:pt>
              </c:strCache>
            </c:strRef>
          </c:tx>
          <c:marker>
            <c:symbol val="none"/>
          </c:marker>
          <c:cat>
            <c:numRef>
              <c:f>'Box Figure 3.1'!$M$22:$M$65</c:f>
              <c:numCache>
                <c:formatCode>General</c:formatCode>
                <c:ptCount val="44"/>
                <c:pt idx="0">
                  <c:v>1965</c:v>
                </c:pt>
                <c:pt idx="1">
                  <c:v>1966</c:v>
                </c:pt>
                <c:pt idx="2">
                  <c:v>1967</c:v>
                </c:pt>
                <c:pt idx="3">
                  <c:v>1968</c:v>
                </c:pt>
                <c:pt idx="4">
                  <c:v>1969</c:v>
                </c:pt>
                <c:pt idx="5">
                  <c:v>1970</c:v>
                </c:pt>
                <c:pt idx="6">
                  <c:v>1971</c:v>
                </c:pt>
                <c:pt idx="7">
                  <c:v>1972</c:v>
                </c:pt>
                <c:pt idx="8">
                  <c:v>1973</c:v>
                </c:pt>
                <c:pt idx="9">
                  <c:v>1974</c:v>
                </c:pt>
                <c:pt idx="10">
                  <c:v>1975</c:v>
                </c:pt>
                <c:pt idx="11">
                  <c:v>1976</c:v>
                </c:pt>
                <c:pt idx="12">
                  <c:v>1977</c:v>
                </c:pt>
                <c:pt idx="13">
                  <c:v>1978</c:v>
                </c:pt>
                <c:pt idx="14">
                  <c:v>1979</c:v>
                </c:pt>
                <c:pt idx="15">
                  <c:v>1980</c:v>
                </c:pt>
                <c:pt idx="16">
                  <c:v>1981</c:v>
                </c:pt>
                <c:pt idx="17">
                  <c:v>1982</c:v>
                </c:pt>
                <c:pt idx="18">
                  <c:v>1983</c:v>
                </c:pt>
                <c:pt idx="19">
                  <c:v>1984</c:v>
                </c:pt>
                <c:pt idx="20">
                  <c:v>1985</c:v>
                </c:pt>
                <c:pt idx="21">
                  <c:v>1986</c:v>
                </c:pt>
                <c:pt idx="22">
                  <c:v>1987</c:v>
                </c:pt>
                <c:pt idx="23">
                  <c:v>1988</c:v>
                </c:pt>
                <c:pt idx="24">
                  <c:v>1989</c:v>
                </c:pt>
                <c:pt idx="25">
                  <c:v>1990</c:v>
                </c:pt>
                <c:pt idx="26">
                  <c:v>1991</c:v>
                </c:pt>
                <c:pt idx="27">
                  <c:v>1992</c:v>
                </c:pt>
                <c:pt idx="28">
                  <c:v>1993</c:v>
                </c:pt>
                <c:pt idx="29">
                  <c:v>1994</c:v>
                </c:pt>
                <c:pt idx="30">
                  <c:v>1995</c:v>
                </c:pt>
                <c:pt idx="31">
                  <c:v>1996</c:v>
                </c:pt>
                <c:pt idx="32">
                  <c:v>1997</c:v>
                </c:pt>
                <c:pt idx="33">
                  <c:v>1998</c:v>
                </c:pt>
                <c:pt idx="34">
                  <c:v>1999</c:v>
                </c:pt>
                <c:pt idx="35">
                  <c:v>2000</c:v>
                </c:pt>
                <c:pt idx="36">
                  <c:v>2001</c:v>
                </c:pt>
                <c:pt idx="37">
                  <c:v>2002</c:v>
                </c:pt>
                <c:pt idx="38">
                  <c:v>2003</c:v>
                </c:pt>
                <c:pt idx="39">
                  <c:v>2004</c:v>
                </c:pt>
                <c:pt idx="40">
                  <c:v>2005</c:v>
                </c:pt>
                <c:pt idx="41">
                  <c:v>2006</c:v>
                </c:pt>
                <c:pt idx="42">
                  <c:v>2007</c:v>
                </c:pt>
                <c:pt idx="43">
                  <c:v>2008</c:v>
                </c:pt>
              </c:numCache>
            </c:numRef>
          </c:cat>
          <c:val>
            <c:numRef>
              <c:f>'Box Figure 3.1'!$O$22:$O$65</c:f>
              <c:numCache>
                <c:formatCode>0.00</c:formatCode>
                <c:ptCount val="44"/>
                <c:pt idx="0">
                  <c:v>1</c:v>
                </c:pt>
                <c:pt idx="1">
                  <c:v>1.0052925672113864</c:v>
                </c:pt>
                <c:pt idx="2">
                  <c:v>1.0048158108699732</c:v>
                </c:pt>
                <c:pt idx="3">
                  <c:v>1.0063850076703016</c:v>
                </c:pt>
                <c:pt idx="4">
                  <c:v>0.97551528001467869</c:v>
                </c:pt>
                <c:pt idx="5">
                  <c:v>0.93706991123965289</c:v>
                </c:pt>
                <c:pt idx="6">
                  <c:v>0.92592736453680324</c:v>
                </c:pt>
                <c:pt idx="7">
                  <c:v>0.95469562025463195</c:v>
                </c:pt>
                <c:pt idx="8">
                  <c:v>0.91903624918602145</c:v>
                </c:pt>
                <c:pt idx="9">
                  <c:v>0.75174324696983619</c:v>
                </c:pt>
                <c:pt idx="10">
                  <c:v>0.9087393749336854</c:v>
                </c:pt>
                <c:pt idx="11">
                  <c:v>0.93303307655433043</c:v>
                </c:pt>
                <c:pt idx="12">
                  <c:v>0.78055133492511386</c:v>
                </c:pt>
                <c:pt idx="13">
                  <c:v>0.69500274789981942</c:v>
                </c:pt>
                <c:pt idx="14">
                  <c:v>0.54601959954025769</c:v>
                </c:pt>
                <c:pt idx="15">
                  <c:v>0.42326700052714811</c:v>
                </c:pt>
                <c:pt idx="16">
                  <c:v>0.40445128860737423</c:v>
                </c:pt>
                <c:pt idx="17">
                  <c:v>0.44345387453874535</c:v>
                </c:pt>
                <c:pt idx="18">
                  <c:v>0.48288374850507515</c:v>
                </c:pt>
                <c:pt idx="19">
                  <c:v>0.49719906669818797</c:v>
                </c:pt>
                <c:pt idx="20">
                  <c:v>0.49541058084675554</c:v>
                </c:pt>
                <c:pt idx="21">
                  <c:v>0.60985201547517198</c:v>
                </c:pt>
                <c:pt idx="22">
                  <c:v>0.58947394934700204</c:v>
                </c:pt>
                <c:pt idx="23">
                  <c:v>0.59143366601451242</c:v>
                </c:pt>
                <c:pt idx="24">
                  <c:v>0.57316660258359975</c:v>
                </c:pt>
                <c:pt idx="25">
                  <c:v>0.49069843030036514</c:v>
                </c:pt>
                <c:pt idx="26">
                  <c:v>0.49956290086591632</c:v>
                </c:pt>
                <c:pt idx="27">
                  <c:v>0.55269771616635077</c:v>
                </c:pt>
                <c:pt idx="28">
                  <c:v>0.60176936497398448</c:v>
                </c:pt>
                <c:pt idx="29">
                  <c:v>0.63748023194517656</c:v>
                </c:pt>
                <c:pt idx="30">
                  <c:v>0.66819703080751747</c:v>
                </c:pt>
                <c:pt idx="31">
                  <c:v>0.59730893886885639</c:v>
                </c:pt>
                <c:pt idx="32">
                  <c:v>0.57184040590405905</c:v>
                </c:pt>
                <c:pt idx="33">
                  <c:v>0.74562552077133681</c:v>
                </c:pt>
                <c:pt idx="34">
                  <c:v>0.66525215252152514</c:v>
                </c:pt>
                <c:pt idx="35">
                  <c:v>0.46057233079591203</c:v>
                </c:pt>
                <c:pt idx="36">
                  <c:v>0.52277539168834308</c:v>
                </c:pt>
                <c:pt idx="37">
                  <c:v>0.54716514832584817</c:v>
                </c:pt>
                <c:pt idx="38">
                  <c:v>0.44245721054996529</c:v>
                </c:pt>
                <c:pt idx="39">
                  <c:v>0.37685409112155638</c:v>
                </c:pt>
                <c:pt idx="40">
                  <c:v>0.29331811303724548</c:v>
                </c:pt>
                <c:pt idx="41">
                  <c:v>0.27561875618756188</c:v>
                </c:pt>
                <c:pt idx="42">
                  <c:v>0.25235289644358661</c:v>
                </c:pt>
                <c:pt idx="43">
                  <c:v>0.20789108758030661</c:v>
                </c:pt>
              </c:numCache>
            </c:numRef>
          </c:val>
          <c:smooth val="0"/>
        </c:ser>
        <c:ser>
          <c:idx val="2"/>
          <c:order val="2"/>
          <c:tx>
            <c:strRef>
              <c:f>'Box Figure 3.1'!$P$21</c:f>
              <c:strCache>
                <c:ptCount val="1"/>
                <c:pt idx="0">
                  <c:v>Pesticides/ Crops</c:v>
                </c:pt>
              </c:strCache>
            </c:strRef>
          </c:tx>
          <c:marker>
            <c:symbol val="none"/>
          </c:marker>
          <c:cat>
            <c:numRef>
              <c:f>'Box Figure 3.1'!$M$22:$M$65</c:f>
              <c:numCache>
                <c:formatCode>General</c:formatCode>
                <c:ptCount val="44"/>
                <c:pt idx="0">
                  <c:v>1965</c:v>
                </c:pt>
                <c:pt idx="1">
                  <c:v>1966</c:v>
                </c:pt>
                <c:pt idx="2">
                  <c:v>1967</c:v>
                </c:pt>
                <c:pt idx="3">
                  <c:v>1968</c:v>
                </c:pt>
                <c:pt idx="4">
                  <c:v>1969</c:v>
                </c:pt>
                <c:pt idx="5">
                  <c:v>1970</c:v>
                </c:pt>
                <c:pt idx="6">
                  <c:v>1971</c:v>
                </c:pt>
                <c:pt idx="7">
                  <c:v>1972</c:v>
                </c:pt>
                <c:pt idx="8">
                  <c:v>1973</c:v>
                </c:pt>
                <c:pt idx="9">
                  <c:v>1974</c:v>
                </c:pt>
                <c:pt idx="10">
                  <c:v>1975</c:v>
                </c:pt>
                <c:pt idx="11">
                  <c:v>1976</c:v>
                </c:pt>
                <c:pt idx="12">
                  <c:v>1977</c:v>
                </c:pt>
                <c:pt idx="13">
                  <c:v>1978</c:v>
                </c:pt>
                <c:pt idx="14">
                  <c:v>1979</c:v>
                </c:pt>
                <c:pt idx="15">
                  <c:v>1980</c:v>
                </c:pt>
                <c:pt idx="16">
                  <c:v>1981</c:v>
                </c:pt>
                <c:pt idx="17">
                  <c:v>1982</c:v>
                </c:pt>
                <c:pt idx="18">
                  <c:v>1983</c:v>
                </c:pt>
                <c:pt idx="19">
                  <c:v>1984</c:v>
                </c:pt>
                <c:pt idx="20">
                  <c:v>1985</c:v>
                </c:pt>
                <c:pt idx="21">
                  <c:v>1986</c:v>
                </c:pt>
                <c:pt idx="22">
                  <c:v>1987</c:v>
                </c:pt>
                <c:pt idx="23">
                  <c:v>1988</c:v>
                </c:pt>
                <c:pt idx="24">
                  <c:v>1989</c:v>
                </c:pt>
                <c:pt idx="25">
                  <c:v>1990</c:v>
                </c:pt>
                <c:pt idx="26">
                  <c:v>1991</c:v>
                </c:pt>
                <c:pt idx="27">
                  <c:v>1992</c:v>
                </c:pt>
                <c:pt idx="28">
                  <c:v>1993</c:v>
                </c:pt>
                <c:pt idx="29">
                  <c:v>1994</c:v>
                </c:pt>
                <c:pt idx="30">
                  <c:v>1995</c:v>
                </c:pt>
                <c:pt idx="31">
                  <c:v>1996</c:v>
                </c:pt>
                <c:pt idx="32">
                  <c:v>1997</c:v>
                </c:pt>
                <c:pt idx="33">
                  <c:v>1998</c:v>
                </c:pt>
                <c:pt idx="34">
                  <c:v>1999</c:v>
                </c:pt>
                <c:pt idx="35">
                  <c:v>2000</c:v>
                </c:pt>
                <c:pt idx="36">
                  <c:v>2001</c:v>
                </c:pt>
                <c:pt idx="37">
                  <c:v>2002</c:v>
                </c:pt>
                <c:pt idx="38">
                  <c:v>2003</c:v>
                </c:pt>
                <c:pt idx="39">
                  <c:v>2004</c:v>
                </c:pt>
                <c:pt idx="40">
                  <c:v>2005</c:v>
                </c:pt>
                <c:pt idx="41">
                  <c:v>2006</c:v>
                </c:pt>
                <c:pt idx="42">
                  <c:v>2007</c:v>
                </c:pt>
                <c:pt idx="43">
                  <c:v>2008</c:v>
                </c:pt>
              </c:numCache>
            </c:numRef>
          </c:cat>
          <c:val>
            <c:numRef>
              <c:f>'Box Figure 3.1'!$P$22:$P$65</c:f>
              <c:numCache>
                <c:formatCode>0.00</c:formatCode>
                <c:ptCount val="44"/>
                <c:pt idx="0">
                  <c:v>1</c:v>
                </c:pt>
                <c:pt idx="1">
                  <c:v>0.97708456076157402</c:v>
                </c:pt>
                <c:pt idx="2">
                  <c:v>1.0448544485444853</c:v>
                </c:pt>
                <c:pt idx="3">
                  <c:v>1.0523985239852398</c:v>
                </c:pt>
                <c:pt idx="4">
                  <c:v>1.0755522301766798</c:v>
                </c:pt>
                <c:pt idx="5">
                  <c:v>1.018450184501845</c:v>
                </c:pt>
                <c:pt idx="6">
                  <c:v>0.96093440273245723</c:v>
                </c:pt>
                <c:pt idx="7">
                  <c:v>0.93787241374359276</c:v>
                </c:pt>
                <c:pt idx="8">
                  <c:v>0.62899207672279767</c:v>
                </c:pt>
                <c:pt idx="9">
                  <c:v>0.55401804018040191</c:v>
                </c:pt>
                <c:pt idx="10">
                  <c:v>0.83180942428893323</c:v>
                </c:pt>
                <c:pt idx="11">
                  <c:v>0.92150966656393429</c:v>
                </c:pt>
                <c:pt idx="12">
                  <c:v>0.85066855287490517</c:v>
                </c:pt>
                <c:pt idx="13">
                  <c:v>0.75092250922509229</c:v>
                </c:pt>
                <c:pt idx="14">
                  <c:v>0.70302200027988293</c:v>
                </c:pt>
                <c:pt idx="15">
                  <c:v>0.69754704968199965</c:v>
                </c:pt>
                <c:pt idx="16">
                  <c:v>0.70237943758747934</c:v>
                </c:pt>
                <c:pt idx="17">
                  <c:v>0.83899045097321201</c:v>
                </c:pt>
                <c:pt idx="18">
                  <c:v>0.83185687452542412</c:v>
                </c:pt>
                <c:pt idx="19">
                  <c:v>0.78778283609213395</c:v>
                </c:pt>
                <c:pt idx="20">
                  <c:v>0.9059431634778774</c:v>
                </c:pt>
                <c:pt idx="21">
                  <c:v>1.0107179162897919</c:v>
                </c:pt>
                <c:pt idx="22">
                  <c:v>0.99478249684457631</c:v>
                </c:pt>
                <c:pt idx="23">
                  <c:v>0.85493754020109003</c:v>
                </c:pt>
                <c:pt idx="24">
                  <c:v>0.83848308362601709</c:v>
                </c:pt>
                <c:pt idx="25">
                  <c:v>0.9876489297437353</c:v>
                </c:pt>
                <c:pt idx="26">
                  <c:v>1.0677300321390311</c:v>
                </c:pt>
                <c:pt idx="27">
                  <c:v>1.0855970005483186</c:v>
                </c:pt>
                <c:pt idx="28">
                  <c:v>1.1316113161131613</c:v>
                </c:pt>
                <c:pt idx="29">
                  <c:v>1.1343315356230488</c:v>
                </c:pt>
                <c:pt idx="30">
                  <c:v>1.0968867811421799</c:v>
                </c:pt>
                <c:pt idx="31">
                  <c:v>0.99992300083514485</c:v>
                </c:pt>
                <c:pt idx="32">
                  <c:v>1.1072059664258616</c:v>
                </c:pt>
                <c:pt idx="33">
                  <c:v>1.2175021180951848</c:v>
                </c:pt>
                <c:pt idx="34">
                  <c:v>1.3357310788297756</c:v>
                </c:pt>
                <c:pt idx="35">
                  <c:v>1.3295834861097027</c:v>
                </c:pt>
                <c:pt idx="36">
                  <c:v>1.290383311996385</c:v>
                </c:pt>
                <c:pt idx="37">
                  <c:v>1.2091638290900284</c:v>
                </c:pt>
                <c:pt idx="38">
                  <c:v>1.1590223763297964</c:v>
                </c:pt>
                <c:pt idx="39">
                  <c:v>1.1088205452982725</c:v>
                </c:pt>
                <c:pt idx="40">
                  <c:v>1.1844612951624023</c:v>
                </c:pt>
                <c:pt idx="41">
                  <c:v>1.1335195982651225</c:v>
                </c:pt>
                <c:pt idx="42">
                  <c:v>0.96291147047447812</c:v>
                </c:pt>
                <c:pt idx="43">
                  <c:v>0.87310250348012453</c:v>
                </c:pt>
              </c:numCache>
            </c:numRef>
          </c:val>
          <c:smooth val="0"/>
        </c:ser>
        <c:dLbls>
          <c:showLegendKey val="0"/>
          <c:showVal val="0"/>
          <c:showCatName val="0"/>
          <c:showSerName val="0"/>
          <c:showPercent val="0"/>
          <c:showBubbleSize val="0"/>
        </c:dLbls>
        <c:smooth val="0"/>
        <c:axId val="487169392"/>
        <c:axId val="487169784"/>
      </c:lineChart>
      <c:catAx>
        <c:axId val="487169392"/>
        <c:scaling>
          <c:orientation val="minMax"/>
        </c:scaling>
        <c:delete val="0"/>
        <c:axPos val="b"/>
        <c:numFmt formatCode="General" sourceLinked="1"/>
        <c:majorTickMark val="out"/>
        <c:minorTickMark val="none"/>
        <c:tickLblPos val="nextTo"/>
        <c:txPr>
          <a:bodyPr rot="0"/>
          <a:lstStyle/>
          <a:p>
            <a:pPr>
              <a:defRPr/>
            </a:pPr>
            <a:endParaRPr lang="en-US"/>
          </a:p>
        </c:txPr>
        <c:crossAx val="487169784"/>
        <c:crosses val="autoZero"/>
        <c:auto val="1"/>
        <c:lblAlgn val="ctr"/>
        <c:lblOffset val="100"/>
        <c:noMultiLvlLbl val="0"/>
      </c:catAx>
      <c:valAx>
        <c:axId val="487169784"/>
        <c:scaling>
          <c:orientation val="minMax"/>
          <c:max val="1.4"/>
        </c:scaling>
        <c:delete val="0"/>
        <c:axPos val="l"/>
        <c:majorGridlines>
          <c:spPr>
            <a:ln>
              <a:prstDash val="sysDot"/>
            </a:ln>
          </c:spPr>
        </c:majorGridlines>
        <c:title>
          <c:tx>
            <c:rich>
              <a:bodyPr/>
              <a:lstStyle/>
              <a:p>
                <a:pPr>
                  <a:defRPr/>
                </a:pPr>
                <a:r>
                  <a:rPr lang="en-US"/>
                  <a:t>Index, 1965 = 1.0</a:t>
                </a:r>
              </a:p>
            </c:rich>
          </c:tx>
          <c:overlay val="0"/>
        </c:title>
        <c:numFmt formatCode="0.00" sourceLinked="1"/>
        <c:majorTickMark val="none"/>
        <c:minorTickMark val="none"/>
        <c:tickLblPos val="nextTo"/>
        <c:crossAx val="487169392"/>
        <c:crosses val="autoZero"/>
        <c:crossBetween val="midCat"/>
      </c:valAx>
    </c:plotArea>
    <c:legend>
      <c:legendPos val="r"/>
      <c:layout>
        <c:manualLayout>
          <c:xMode val="edge"/>
          <c:yMode val="edge"/>
          <c:x val="0.2080972951297754"/>
          <c:y val="0.18064441163604572"/>
          <c:w val="0.26181011227763201"/>
          <c:h val="0.19541835048396727"/>
        </c:manualLayout>
      </c:layout>
      <c:overlay val="0"/>
    </c:legend>
    <c:plotVisOnly val="1"/>
    <c:dispBlanksAs val="gap"/>
    <c:showDLblsOverMax val="0"/>
  </c:chart>
  <c:printSettings>
    <c:headerFooter/>
    <c:pageMargins b="0.75000000000000167" l="0.70000000000000062" r="0.70000000000000062" t="0.75000000000000167" header="0.30000000000000032" footer="0.30000000000000032"/>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200">
                <a:latin typeface="+mn-lt"/>
                <a:cs typeface="Arial" pitchFamily="34" charset="0"/>
              </a:rPr>
              <a:t>Box Figure 3.2</a:t>
            </a:r>
            <a:r>
              <a:rPr lang="en-US" sz="1200" baseline="0">
                <a:latin typeface="+mn-lt"/>
                <a:cs typeface="Arial" pitchFamily="34" charset="0"/>
              </a:rPr>
              <a:t>- </a:t>
            </a:r>
            <a:r>
              <a:rPr lang="en-US" sz="1200">
                <a:latin typeface="+mn-lt"/>
                <a:cs typeface="Arial" pitchFamily="34" charset="0"/>
              </a:rPr>
              <a:t>Price indices, 1965 - 2008:  crops, wages, fuels, and pesticides</a:t>
            </a:r>
          </a:p>
        </c:rich>
      </c:tx>
      <c:layout>
        <c:manualLayout>
          <c:xMode val="edge"/>
          <c:yMode val="edge"/>
          <c:x val="0.13685886038438738"/>
          <c:y val="5.4450459317585333E-2"/>
        </c:manualLayout>
      </c:layout>
      <c:overlay val="0"/>
    </c:title>
    <c:autoTitleDeleted val="0"/>
    <c:plotArea>
      <c:layout>
        <c:manualLayout>
          <c:layoutTarget val="inner"/>
          <c:xMode val="edge"/>
          <c:yMode val="edge"/>
          <c:x val="9.5727070574511727E-2"/>
          <c:y val="0.19656003937007874"/>
          <c:w val="0.79160451297754453"/>
          <c:h val="0.65156796806649153"/>
        </c:manualLayout>
      </c:layout>
      <c:lineChart>
        <c:grouping val="standard"/>
        <c:varyColors val="0"/>
        <c:ser>
          <c:idx val="0"/>
          <c:order val="0"/>
          <c:tx>
            <c:strRef>
              <c:f>'Box Figure 3.2'!$I$22</c:f>
              <c:strCache>
                <c:ptCount val="1"/>
                <c:pt idx="0">
                  <c:v>Crops</c:v>
                </c:pt>
              </c:strCache>
            </c:strRef>
          </c:tx>
          <c:marker>
            <c:symbol val="none"/>
          </c:marker>
          <c:cat>
            <c:numRef>
              <c:f>'Box Figure 3.2'!$H$23:$H$66</c:f>
              <c:numCache>
                <c:formatCode>General</c:formatCode>
                <c:ptCount val="44"/>
                <c:pt idx="0">
                  <c:v>1965</c:v>
                </c:pt>
                <c:pt idx="1">
                  <c:v>1966</c:v>
                </c:pt>
                <c:pt idx="2">
                  <c:v>1967</c:v>
                </c:pt>
                <c:pt idx="3">
                  <c:v>1968</c:v>
                </c:pt>
                <c:pt idx="4">
                  <c:v>1969</c:v>
                </c:pt>
                <c:pt idx="5">
                  <c:v>1970</c:v>
                </c:pt>
                <c:pt idx="6">
                  <c:v>1971</c:v>
                </c:pt>
                <c:pt idx="7">
                  <c:v>1972</c:v>
                </c:pt>
                <c:pt idx="8">
                  <c:v>1973</c:v>
                </c:pt>
                <c:pt idx="9">
                  <c:v>1974</c:v>
                </c:pt>
                <c:pt idx="10">
                  <c:v>1975</c:v>
                </c:pt>
                <c:pt idx="11">
                  <c:v>1976</c:v>
                </c:pt>
                <c:pt idx="12">
                  <c:v>1977</c:v>
                </c:pt>
                <c:pt idx="13">
                  <c:v>1978</c:v>
                </c:pt>
                <c:pt idx="14">
                  <c:v>1979</c:v>
                </c:pt>
                <c:pt idx="15">
                  <c:v>1980</c:v>
                </c:pt>
                <c:pt idx="16">
                  <c:v>1981</c:v>
                </c:pt>
                <c:pt idx="17">
                  <c:v>1982</c:v>
                </c:pt>
                <c:pt idx="18">
                  <c:v>1983</c:v>
                </c:pt>
                <c:pt idx="19">
                  <c:v>1984</c:v>
                </c:pt>
                <c:pt idx="20">
                  <c:v>1985</c:v>
                </c:pt>
                <c:pt idx="21">
                  <c:v>1986</c:v>
                </c:pt>
                <c:pt idx="22">
                  <c:v>1987</c:v>
                </c:pt>
                <c:pt idx="23">
                  <c:v>1988</c:v>
                </c:pt>
                <c:pt idx="24">
                  <c:v>1989</c:v>
                </c:pt>
                <c:pt idx="25">
                  <c:v>1990</c:v>
                </c:pt>
                <c:pt idx="26">
                  <c:v>1991</c:v>
                </c:pt>
                <c:pt idx="27">
                  <c:v>1992</c:v>
                </c:pt>
                <c:pt idx="28">
                  <c:v>1993</c:v>
                </c:pt>
                <c:pt idx="29">
                  <c:v>1994</c:v>
                </c:pt>
                <c:pt idx="30">
                  <c:v>1995</c:v>
                </c:pt>
                <c:pt idx="31">
                  <c:v>1996</c:v>
                </c:pt>
                <c:pt idx="32">
                  <c:v>1997</c:v>
                </c:pt>
                <c:pt idx="33">
                  <c:v>1998</c:v>
                </c:pt>
                <c:pt idx="34">
                  <c:v>1999</c:v>
                </c:pt>
                <c:pt idx="35">
                  <c:v>2000</c:v>
                </c:pt>
                <c:pt idx="36">
                  <c:v>2001</c:v>
                </c:pt>
                <c:pt idx="37">
                  <c:v>2002</c:v>
                </c:pt>
                <c:pt idx="38">
                  <c:v>2003</c:v>
                </c:pt>
                <c:pt idx="39">
                  <c:v>2004</c:v>
                </c:pt>
                <c:pt idx="40">
                  <c:v>2005</c:v>
                </c:pt>
                <c:pt idx="41">
                  <c:v>2006</c:v>
                </c:pt>
                <c:pt idx="42">
                  <c:v>2007</c:v>
                </c:pt>
                <c:pt idx="43">
                  <c:v>2008</c:v>
                </c:pt>
              </c:numCache>
            </c:numRef>
          </c:cat>
          <c:val>
            <c:numRef>
              <c:f>'Box Figure 3.2'!$I$23:$I$66</c:f>
              <c:numCache>
                <c:formatCode>0.00</c:formatCode>
                <c:ptCount val="44"/>
                <c:pt idx="0">
                  <c:v>1</c:v>
                </c:pt>
                <c:pt idx="1">
                  <c:v>1.0347826086956522</c:v>
                </c:pt>
                <c:pt idx="2">
                  <c:v>0.97826086956521741</c:v>
                </c:pt>
                <c:pt idx="3">
                  <c:v>0.97826086956521741</c:v>
                </c:pt>
                <c:pt idx="4">
                  <c:v>0.94347826086956521</c:v>
                </c:pt>
                <c:pt idx="5">
                  <c:v>0.97826086956521741</c:v>
                </c:pt>
                <c:pt idx="6">
                  <c:v>1.0521739130434782</c:v>
                </c:pt>
                <c:pt idx="7">
                  <c:v>1.1173913043478261</c:v>
                </c:pt>
                <c:pt idx="8">
                  <c:v>1.7130434782608697</c:v>
                </c:pt>
                <c:pt idx="9">
                  <c:v>2.1913043478260867</c:v>
                </c:pt>
                <c:pt idx="10">
                  <c:v>1.9652173913043478</c:v>
                </c:pt>
                <c:pt idx="11">
                  <c:v>1.9260869565217391</c:v>
                </c:pt>
                <c:pt idx="12">
                  <c:v>1.8826086956521739</c:v>
                </c:pt>
                <c:pt idx="13">
                  <c:v>2</c:v>
                </c:pt>
                <c:pt idx="14">
                  <c:v>2.1782608695652175</c:v>
                </c:pt>
                <c:pt idx="15">
                  <c:v>2.3434782608695652</c:v>
                </c:pt>
                <c:pt idx="16">
                  <c:v>2.5217391304347827</c:v>
                </c:pt>
                <c:pt idx="17">
                  <c:v>2.2782608695652176</c:v>
                </c:pt>
                <c:pt idx="18">
                  <c:v>2.4086956521739129</c:v>
                </c:pt>
                <c:pt idx="19">
                  <c:v>2.6043478260869564</c:v>
                </c:pt>
                <c:pt idx="20">
                  <c:v>2.2565217391304349</c:v>
                </c:pt>
                <c:pt idx="21">
                  <c:v>2.0043478260869567</c:v>
                </c:pt>
                <c:pt idx="22">
                  <c:v>1.9956521739130435</c:v>
                </c:pt>
                <c:pt idx="23">
                  <c:v>2.3695652173913042</c:v>
                </c:pt>
                <c:pt idx="24">
                  <c:v>2.526086956521739</c:v>
                </c:pt>
                <c:pt idx="25">
                  <c:v>2.2043478260869565</c:v>
                </c:pt>
                <c:pt idx="26">
                  <c:v>2.1565217391304348</c:v>
                </c:pt>
                <c:pt idx="27">
                  <c:v>2.1652173913043478</c:v>
                </c:pt>
                <c:pt idx="28">
                  <c:v>2.1913043478260867</c:v>
                </c:pt>
                <c:pt idx="29">
                  <c:v>2.2608695652173911</c:v>
                </c:pt>
                <c:pt idx="30">
                  <c:v>2.4086956521739129</c:v>
                </c:pt>
                <c:pt idx="31">
                  <c:v>2.7086956521739132</c:v>
                </c:pt>
                <c:pt idx="32">
                  <c:v>2.4695652173913043</c:v>
                </c:pt>
                <c:pt idx="33">
                  <c:v>2.2913043478260868</c:v>
                </c:pt>
                <c:pt idx="34">
                  <c:v>2.0608695652173914</c:v>
                </c:pt>
                <c:pt idx="35">
                  <c:v>2.0565217391304347</c:v>
                </c:pt>
                <c:pt idx="36">
                  <c:v>2.1304347826086958</c:v>
                </c:pt>
                <c:pt idx="37">
                  <c:v>2.2521739130434781</c:v>
                </c:pt>
                <c:pt idx="38">
                  <c:v>2.3782608695652172</c:v>
                </c:pt>
                <c:pt idx="39">
                  <c:v>2.482608695652174</c:v>
                </c:pt>
                <c:pt idx="40">
                  <c:v>2.3739130434782609</c:v>
                </c:pt>
                <c:pt idx="41">
                  <c:v>2.5782608695652174</c:v>
                </c:pt>
                <c:pt idx="42">
                  <c:v>3.0695652173913044</c:v>
                </c:pt>
                <c:pt idx="43">
                  <c:v>3.6304347826086958</c:v>
                </c:pt>
              </c:numCache>
            </c:numRef>
          </c:val>
          <c:smooth val="0"/>
        </c:ser>
        <c:ser>
          <c:idx val="1"/>
          <c:order val="1"/>
          <c:tx>
            <c:strRef>
              <c:f>'Box Figure 3.2'!$J$22</c:f>
              <c:strCache>
                <c:ptCount val="1"/>
                <c:pt idx="0">
                  <c:v>Wages</c:v>
                </c:pt>
              </c:strCache>
            </c:strRef>
          </c:tx>
          <c:marker>
            <c:symbol val="none"/>
          </c:marker>
          <c:cat>
            <c:numRef>
              <c:f>'Box Figure 3.2'!$H$23:$H$66</c:f>
              <c:numCache>
                <c:formatCode>General</c:formatCode>
                <c:ptCount val="44"/>
                <c:pt idx="0">
                  <c:v>1965</c:v>
                </c:pt>
                <c:pt idx="1">
                  <c:v>1966</c:v>
                </c:pt>
                <c:pt idx="2">
                  <c:v>1967</c:v>
                </c:pt>
                <c:pt idx="3">
                  <c:v>1968</c:v>
                </c:pt>
                <c:pt idx="4">
                  <c:v>1969</c:v>
                </c:pt>
                <c:pt idx="5">
                  <c:v>1970</c:v>
                </c:pt>
                <c:pt idx="6">
                  <c:v>1971</c:v>
                </c:pt>
                <c:pt idx="7">
                  <c:v>1972</c:v>
                </c:pt>
                <c:pt idx="8">
                  <c:v>1973</c:v>
                </c:pt>
                <c:pt idx="9">
                  <c:v>1974</c:v>
                </c:pt>
                <c:pt idx="10">
                  <c:v>1975</c:v>
                </c:pt>
                <c:pt idx="11">
                  <c:v>1976</c:v>
                </c:pt>
                <c:pt idx="12">
                  <c:v>1977</c:v>
                </c:pt>
                <c:pt idx="13">
                  <c:v>1978</c:v>
                </c:pt>
                <c:pt idx="14">
                  <c:v>1979</c:v>
                </c:pt>
                <c:pt idx="15">
                  <c:v>1980</c:v>
                </c:pt>
                <c:pt idx="16">
                  <c:v>1981</c:v>
                </c:pt>
                <c:pt idx="17">
                  <c:v>1982</c:v>
                </c:pt>
                <c:pt idx="18">
                  <c:v>1983</c:v>
                </c:pt>
                <c:pt idx="19">
                  <c:v>1984</c:v>
                </c:pt>
                <c:pt idx="20">
                  <c:v>1985</c:v>
                </c:pt>
                <c:pt idx="21">
                  <c:v>1986</c:v>
                </c:pt>
                <c:pt idx="22">
                  <c:v>1987</c:v>
                </c:pt>
                <c:pt idx="23">
                  <c:v>1988</c:v>
                </c:pt>
                <c:pt idx="24">
                  <c:v>1989</c:v>
                </c:pt>
                <c:pt idx="25">
                  <c:v>1990</c:v>
                </c:pt>
                <c:pt idx="26">
                  <c:v>1991</c:v>
                </c:pt>
                <c:pt idx="27">
                  <c:v>1992</c:v>
                </c:pt>
                <c:pt idx="28">
                  <c:v>1993</c:v>
                </c:pt>
                <c:pt idx="29">
                  <c:v>1994</c:v>
                </c:pt>
                <c:pt idx="30">
                  <c:v>1995</c:v>
                </c:pt>
                <c:pt idx="31">
                  <c:v>1996</c:v>
                </c:pt>
                <c:pt idx="32">
                  <c:v>1997</c:v>
                </c:pt>
                <c:pt idx="33">
                  <c:v>1998</c:v>
                </c:pt>
                <c:pt idx="34">
                  <c:v>1999</c:v>
                </c:pt>
                <c:pt idx="35">
                  <c:v>2000</c:v>
                </c:pt>
                <c:pt idx="36">
                  <c:v>2001</c:v>
                </c:pt>
                <c:pt idx="37">
                  <c:v>2002</c:v>
                </c:pt>
                <c:pt idx="38">
                  <c:v>2003</c:v>
                </c:pt>
                <c:pt idx="39">
                  <c:v>2004</c:v>
                </c:pt>
                <c:pt idx="40">
                  <c:v>2005</c:v>
                </c:pt>
                <c:pt idx="41">
                  <c:v>2006</c:v>
                </c:pt>
                <c:pt idx="42">
                  <c:v>2007</c:v>
                </c:pt>
                <c:pt idx="43">
                  <c:v>2008</c:v>
                </c:pt>
              </c:numCache>
            </c:numRef>
          </c:cat>
          <c:val>
            <c:numRef>
              <c:f>'Box Figure 3.2'!$J$23:$J$66</c:f>
              <c:numCache>
                <c:formatCode>0.00</c:formatCode>
                <c:ptCount val="44"/>
                <c:pt idx="0">
                  <c:v>1</c:v>
                </c:pt>
                <c:pt idx="1">
                  <c:v>1.0782967032967032</c:v>
                </c:pt>
                <c:pt idx="2">
                  <c:v>1.1634615384615385</c:v>
                </c:pt>
                <c:pt idx="3">
                  <c:v>1.2623626373626373</c:v>
                </c:pt>
                <c:pt idx="4">
                  <c:v>1.3887362637362637</c:v>
                </c:pt>
                <c:pt idx="5">
                  <c:v>1.4876373626373627</c:v>
                </c:pt>
                <c:pt idx="6">
                  <c:v>1.5645604395604396</c:v>
                </c:pt>
                <c:pt idx="7">
                  <c:v>1.6552197802197801</c:v>
                </c:pt>
                <c:pt idx="8">
                  <c:v>1.804945054945055</c:v>
                </c:pt>
                <c:pt idx="9">
                  <c:v>2.0686813186813189</c:v>
                </c:pt>
                <c:pt idx="10">
                  <c:v>2.2348901098901099</c:v>
                </c:pt>
                <c:pt idx="11">
                  <c:v>2.4464285714285716</c:v>
                </c:pt>
                <c:pt idx="12">
                  <c:v>2.6304945054945055</c:v>
                </c:pt>
                <c:pt idx="13">
                  <c:v>2.8200549450549453</c:v>
                </c:pt>
                <c:pt idx="14">
                  <c:v>3.0865384615384617</c:v>
                </c:pt>
                <c:pt idx="15">
                  <c:v>3.3255494505494507</c:v>
                </c:pt>
                <c:pt idx="16">
                  <c:v>3.6071428571428572</c:v>
                </c:pt>
                <c:pt idx="17">
                  <c:v>3.7912087912087911</c:v>
                </c:pt>
                <c:pt idx="18">
                  <c:v>3.8956043956043955</c:v>
                </c:pt>
                <c:pt idx="19">
                  <c:v>3.9450549450549453</c:v>
                </c:pt>
                <c:pt idx="20">
                  <c:v>4.0302197802197801</c:v>
                </c:pt>
                <c:pt idx="21">
                  <c:v>4.188186813186813</c:v>
                </c:pt>
                <c:pt idx="22">
                  <c:v>4.3598901098901095</c:v>
                </c:pt>
                <c:pt idx="23">
                  <c:v>4.4876373626373622</c:v>
                </c:pt>
                <c:pt idx="24">
                  <c:v>4.8598901098901095</c:v>
                </c:pt>
                <c:pt idx="25">
                  <c:v>4.9217032967032965</c:v>
                </c:pt>
                <c:pt idx="26">
                  <c:v>5.1607142857142856</c:v>
                </c:pt>
                <c:pt idx="27">
                  <c:v>5.3983516483516487</c:v>
                </c:pt>
                <c:pt idx="28">
                  <c:v>5.5700549450549453</c:v>
                </c:pt>
                <c:pt idx="29">
                  <c:v>5.686813186813187</c:v>
                </c:pt>
                <c:pt idx="30">
                  <c:v>5.8763736263736268</c:v>
                </c:pt>
                <c:pt idx="31">
                  <c:v>6.0288461538461542</c:v>
                </c:pt>
                <c:pt idx="32">
                  <c:v>6.3090659340659343</c:v>
                </c:pt>
                <c:pt idx="33">
                  <c:v>6.645604395604396</c:v>
                </c:pt>
                <c:pt idx="34">
                  <c:v>6.9189560439560438</c:v>
                </c:pt>
                <c:pt idx="35">
                  <c:v>7.1923076923076925</c:v>
                </c:pt>
                <c:pt idx="36">
                  <c:v>7.5109890109890109</c:v>
                </c:pt>
                <c:pt idx="37">
                  <c:v>7.8365384615384617</c:v>
                </c:pt>
                <c:pt idx="38">
                  <c:v>8.083791208791208</c:v>
                </c:pt>
                <c:pt idx="39">
                  <c:v>8.2101648351648358</c:v>
                </c:pt>
                <c:pt idx="40">
                  <c:v>8.458791208791208</c:v>
                </c:pt>
                <c:pt idx="41">
                  <c:v>8.7774725274725274</c:v>
                </c:pt>
                <c:pt idx="42">
                  <c:v>9.0906593406593412</c:v>
                </c:pt>
                <c:pt idx="43">
                  <c:v>9.4120879120879124</c:v>
                </c:pt>
              </c:numCache>
            </c:numRef>
          </c:val>
          <c:smooth val="0"/>
        </c:ser>
        <c:ser>
          <c:idx val="2"/>
          <c:order val="2"/>
          <c:tx>
            <c:strRef>
              <c:f>'Box Figure 3.2'!$K$22</c:f>
              <c:strCache>
                <c:ptCount val="1"/>
                <c:pt idx="0">
                  <c:v>Fuels and Energy</c:v>
                </c:pt>
              </c:strCache>
            </c:strRef>
          </c:tx>
          <c:marker>
            <c:symbol val="none"/>
          </c:marker>
          <c:cat>
            <c:numRef>
              <c:f>'Box Figure 3.2'!$H$23:$H$66</c:f>
              <c:numCache>
                <c:formatCode>General</c:formatCode>
                <c:ptCount val="44"/>
                <c:pt idx="0">
                  <c:v>1965</c:v>
                </c:pt>
                <c:pt idx="1">
                  <c:v>1966</c:v>
                </c:pt>
                <c:pt idx="2">
                  <c:v>1967</c:v>
                </c:pt>
                <c:pt idx="3">
                  <c:v>1968</c:v>
                </c:pt>
                <c:pt idx="4">
                  <c:v>1969</c:v>
                </c:pt>
                <c:pt idx="5">
                  <c:v>1970</c:v>
                </c:pt>
                <c:pt idx="6">
                  <c:v>1971</c:v>
                </c:pt>
                <c:pt idx="7">
                  <c:v>1972</c:v>
                </c:pt>
                <c:pt idx="8">
                  <c:v>1973</c:v>
                </c:pt>
                <c:pt idx="9">
                  <c:v>1974</c:v>
                </c:pt>
                <c:pt idx="10">
                  <c:v>1975</c:v>
                </c:pt>
                <c:pt idx="11">
                  <c:v>1976</c:v>
                </c:pt>
                <c:pt idx="12">
                  <c:v>1977</c:v>
                </c:pt>
                <c:pt idx="13">
                  <c:v>1978</c:v>
                </c:pt>
                <c:pt idx="14">
                  <c:v>1979</c:v>
                </c:pt>
                <c:pt idx="15">
                  <c:v>1980</c:v>
                </c:pt>
                <c:pt idx="16">
                  <c:v>1981</c:v>
                </c:pt>
                <c:pt idx="17">
                  <c:v>1982</c:v>
                </c:pt>
                <c:pt idx="18">
                  <c:v>1983</c:v>
                </c:pt>
                <c:pt idx="19">
                  <c:v>1984</c:v>
                </c:pt>
                <c:pt idx="20">
                  <c:v>1985</c:v>
                </c:pt>
                <c:pt idx="21">
                  <c:v>1986</c:v>
                </c:pt>
                <c:pt idx="22">
                  <c:v>1987</c:v>
                </c:pt>
                <c:pt idx="23">
                  <c:v>1988</c:v>
                </c:pt>
                <c:pt idx="24">
                  <c:v>1989</c:v>
                </c:pt>
                <c:pt idx="25">
                  <c:v>1990</c:v>
                </c:pt>
                <c:pt idx="26">
                  <c:v>1991</c:v>
                </c:pt>
                <c:pt idx="27">
                  <c:v>1992</c:v>
                </c:pt>
                <c:pt idx="28">
                  <c:v>1993</c:v>
                </c:pt>
                <c:pt idx="29">
                  <c:v>1994</c:v>
                </c:pt>
                <c:pt idx="30">
                  <c:v>1995</c:v>
                </c:pt>
                <c:pt idx="31">
                  <c:v>1996</c:v>
                </c:pt>
                <c:pt idx="32">
                  <c:v>1997</c:v>
                </c:pt>
                <c:pt idx="33">
                  <c:v>1998</c:v>
                </c:pt>
                <c:pt idx="34">
                  <c:v>1999</c:v>
                </c:pt>
                <c:pt idx="35">
                  <c:v>2000</c:v>
                </c:pt>
                <c:pt idx="36">
                  <c:v>2001</c:v>
                </c:pt>
                <c:pt idx="37">
                  <c:v>2002</c:v>
                </c:pt>
                <c:pt idx="38">
                  <c:v>2003</c:v>
                </c:pt>
                <c:pt idx="39">
                  <c:v>2004</c:v>
                </c:pt>
                <c:pt idx="40">
                  <c:v>2005</c:v>
                </c:pt>
                <c:pt idx="41">
                  <c:v>2006</c:v>
                </c:pt>
                <c:pt idx="42">
                  <c:v>2007</c:v>
                </c:pt>
                <c:pt idx="43">
                  <c:v>2008</c:v>
                </c:pt>
              </c:numCache>
            </c:numRef>
          </c:cat>
          <c:val>
            <c:numRef>
              <c:f>'Box Figure 3.2'!$K$23:$K$66</c:f>
              <c:numCache>
                <c:formatCode>0.00</c:formatCode>
                <c:ptCount val="44"/>
                <c:pt idx="0">
                  <c:v>1</c:v>
                </c:pt>
                <c:pt idx="1">
                  <c:v>1.0057471264367817</c:v>
                </c:pt>
                <c:pt idx="2">
                  <c:v>1.0172413793103448</c:v>
                </c:pt>
                <c:pt idx="3">
                  <c:v>1.0229885057471264</c:v>
                </c:pt>
                <c:pt idx="4">
                  <c:v>1.0402298850574712</c:v>
                </c:pt>
                <c:pt idx="5">
                  <c:v>1.0632183908045978</c:v>
                </c:pt>
                <c:pt idx="6">
                  <c:v>1.0919540229885059</c:v>
                </c:pt>
                <c:pt idx="7">
                  <c:v>1.0977011494252873</c:v>
                </c:pt>
                <c:pt idx="8">
                  <c:v>1.1724137931034482</c:v>
                </c:pt>
                <c:pt idx="9">
                  <c:v>1.6149425287356323</c:v>
                </c:pt>
                <c:pt idx="10">
                  <c:v>1.7988505747126438</c:v>
                </c:pt>
                <c:pt idx="11">
                  <c:v>1.9022988505747127</c:v>
                </c:pt>
                <c:pt idx="12">
                  <c:v>2.0517241379310347</c:v>
                </c:pt>
                <c:pt idx="13">
                  <c:v>2.1609195402298851</c:v>
                </c:pt>
                <c:pt idx="14">
                  <c:v>2.8045977011494254</c:v>
                </c:pt>
                <c:pt idx="15">
                  <c:v>3.8620689655172415</c:v>
                </c:pt>
                <c:pt idx="16">
                  <c:v>4.3793103448275863</c:v>
                </c:pt>
                <c:pt idx="17">
                  <c:v>4.3103448275862073</c:v>
                </c:pt>
                <c:pt idx="18">
                  <c:v>4.1494252873563218</c:v>
                </c:pt>
                <c:pt idx="19">
                  <c:v>4.1264367816091951</c:v>
                </c:pt>
                <c:pt idx="20">
                  <c:v>4.1264367816091951</c:v>
                </c:pt>
                <c:pt idx="21">
                  <c:v>3.3218390804597702</c:v>
                </c:pt>
                <c:pt idx="22">
                  <c:v>3.367816091954023</c:v>
                </c:pt>
                <c:pt idx="23">
                  <c:v>3.4252873563218391</c:v>
                </c:pt>
                <c:pt idx="24">
                  <c:v>3.6954022988505746</c:v>
                </c:pt>
                <c:pt idx="25">
                  <c:v>4.4367816091954024</c:v>
                </c:pt>
                <c:pt idx="26">
                  <c:v>4.6091954022988508</c:v>
                </c:pt>
                <c:pt idx="27">
                  <c:v>4.2528735632183912</c:v>
                </c:pt>
                <c:pt idx="28">
                  <c:v>4.1206896551724137</c:v>
                </c:pt>
                <c:pt idx="29">
                  <c:v>4.0229885057471266</c:v>
                </c:pt>
                <c:pt idx="30">
                  <c:v>3.9540229885057472</c:v>
                </c:pt>
                <c:pt idx="31">
                  <c:v>4.5344827586206895</c:v>
                </c:pt>
                <c:pt idx="32">
                  <c:v>4.7816091954022992</c:v>
                </c:pt>
                <c:pt idx="33">
                  <c:v>3.7413793103448274</c:v>
                </c:pt>
                <c:pt idx="34">
                  <c:v>4.1379310344827589</c:v>
                </c:pt>
                <c:pt idx="35">
                  <c:v>5.9367816091954024</c:v>
                </c:pt>
                <c:pt idx="36">
                  <c:v>5.2586206896551726</c:v>
                </c:pt>
                <c:pt idx="37">
                  <c:v>4.9770114942528734</c:v>
                </c:pt>
                <c:pt idx="38">
                  <c:v>6.2298850574712645</c:v>
                </c:pt>
                <c:pt idx="39">
                  <c:v>7.304597701149425</c:v>
                </c:pt>
                <c:pt idx="40">
                  <c:v>9.5862068965517242</c:v>
                </c:pt>
                <c:pt idx="41">
                  <c:v>10.603448275862069</c:v>
                </c:pt>
                <c:pt idx="42">
                  <c:v>11.712643678160919</c:v>
                </c:pt>
                <c:pt idx="43">
                  <c:v>15.24712643678161</c:v>
                </c:pt>
              </c:numCache>
            </c:numRef>
          </c:val>
          <c:smooth val="0"/>
        </c:ser>
        <c:ser>
          <c:idx val="3"/>
          <c:order val="3"/>
          <c:tx>
            <c:strRef>
              <c:f>'Box Figure 3.2'!$L$22</c:f>
              <c:strCache>
                <c:ptCount val="1"/>
                <c:pt idx="0">
                  <c:v>Pesticides</c:v>
                </c:pt>
              </c:strCache>
            </c:strRef>
          </c:tx>
          <c:marker>
            <c:symbol val="none"/>
          </c:marker>
          <c:cat>
            <c:numRef>
              <c:f>'Box Figure 3.2'!$H$23:$H$66</c:f>
              <c:numCache>
                <c:formatCode>General</c:formatCode>
                <c:ptCount val="44"/>
                <c:pt idx="0">
                  <c:v>1965</c:v>
                </c:pt>
                <c:pt idx="1">
                  <c:v>1966</c:v>
                </c:pt>
                <c:pt idx="2">
                  <c:v>1967</c:v>
                </c:pt>
                <c:pt idx="3">
                  <c:v>1968</c:v>
                </c:pt>
                <c:pt idx="4">
                  <c:v>1969</c:v>
                </c:pt>
                <c:pt idx="5">
                  <c:v>1970</c:v>
                </c:pt>
                <c:pt idx="6">
                  <c:v>1971</c:v>
                </c:pt>
                <c:pt idx="7">
                  <c:v>1972</c:v>
                </c:pt>
                <c:pt idx="8">
                  <c:v>1973</c:v>
                </c:pt>
                <c:pt idx="9">
                  <c:v>1974</c:v>
                </c:pt>
                <c:pt idx="10">
                  <c:v>1975</c:v>
                </c:pt>
                <c:pt idx="11">
                  <c:v>1976</c:v>
                </c:pt>
                <c:pt idx="12">
                  <c:v>1977</c:v>
                </c:pt>
                <c:pt idx="13">
                  <c:v>1978</c:v>
                </c:pt>
                <c:pt idx="14">
                  <c:v>1979</c:v>
                </c:pt>
                <c:pt idx="15">
                  <c:v>1980</c:v>
                </c:pt>
                <c:pt idx="16">
                  <c:v>1981</c:v>
                </c:pt>
                <c:pt idx="17">
                  <c:v>1982</c:v>
                </c:pt>
                <c:pt idx="18">
                  <c:v>1983</c:v>
                </c:pt>
                <c:pt idx="19">
                  <c:v>1984</c:v>
                </c:pt>
                <c:pt idx="20">
                  <c:v>1985</c:v>
                </c:pt>
                <c:pt idx="21">
                  <c:v>1986</c:v>
                </c:pt>
                <c:pt idx="22">
                  <c:v>1987</c:v>
                </c:pt>
                <c:pt idx="23">
                  <c:v>1988</c:v>
                </c:pt>
                <c:pt idx="24">
                  <c:v>1989</c:v>
                </c:pt>
                <c:pt idx="25">
                  <c:v>1990</c:v>
                </c:pt>
                <c:pt idx="26">
                  <c:v>1991</c:v>
                </c:pt>
                <c:pt idx="27">
                  <c:v>1992</c:v>
                </c:pt>
                <c:pt idx="28">
                  <c:v>1993</c:v>
                </c:pt>
                <c:pt idx="29">
                  <c:v>1994</c:v>
                </c:pt>
                <c:pt idx="30">
                  <c:v>1995</c:v>
                </c:pt>
                <c:pt idx="31">
                  <c:v>1996</c:v>
                </c:pt>
                <c:pt idx="32">
                  <c:v>1997</c:v>
                </c:pt>
                <c:pt idx="33">
                  <c:v>1998</c:v>
                </c:pt>
                <c:pt idx="34">
                  <c:v>1999</c:v>
                </c:pt>
                <c:pt idx="35">
                  <c:v>2000</c:v>
                </c:pt>
                <c:pt idx="36">
                  <c:v>2001</c:v>
                </c:pt>
                <c:pt idx="37">
                  <c:v>2002</c:v>
                </c:pt>
                <c:pt idx="38">
                  <c:v>2003</c:v>
                </c:pt>
                <c:pt idx="39">
                  <c:v>2004</c:v>
                </c:pt>
                <c:pt idx="40">
                  <c:v>2005</c:v>
                </c:pt>
                <c:pt idx="41">
                  <c:v>2006</c:v>
                </c:pt>
                <c:pt idx="42">
                  <c:v>2007</c:v>
                </c:pt>
                <c:pt idx="43">
                  <c:v>2008</c:v>
                </c:pt>
              </c:numCache>
            </c:numRef>
          </c:cat>
          <c:val>
            <c:numRef>
              <c:f>'Box Figure 3.2'!$L$23:$L$66</c:f>
              <c:numCache>
                <c:formatCode>0.00</c:formatCode>
                <c:ptCount val="44"/>
                <c:pt idx="0">
                  <c:v>1</c:v>
                </c:pt>
                <c:pt idx="1">
                  <c:v>1.0110701107011071</c:v>
                </c:pt>
                <c:pt idx="2">
                  <c:v>1.0221402214022139</c:v>
                </c:pt>
                <c:pt idx="3">
                  <c:v>1.0295202952029521</c:v>
                </c:pt>
                <c:pt idx="4">
                  <c:v>1.014760147601476</c:v>
                </c:pt>
                <c:pt idx="5">
                  <c:v>0.99630996309963105</c:v>
                </c:pt>
                <c:pt idx="6">
                  <c:v>1.0110701107011071</c:v>
                </c:pt>
                <c:pt idx="7">
                  <c:v>1.0479704797047971</c:v>
                </c:pt>
                <c:pt idx="8">
                  <c:v>1.0774907749077491</c:v>
                </c:pt>
                <c:pt idx="9">
                  <c:v>1.2140221402214022</c:v>
                </c:pt>
                <c:pt idx="10">
                  <c:v>1.6346863468634687</c:v>
                </c:pt>
                <c:pt idx="11">
                  <c:v>1.7749077490774907</c:v>
                </c:pt>
                <c:pt idx="12">
                  <c:v>1.6014760147601477</c:v>
                </c:pt>
                <c:pt idx="13">
                  <c:v>1.5018450184501846</c:v>
                </c:pt>
                <c:pt idx="14">
                  <c:v>1.5313653136531364</c:v>
                </c:pt>
                <c:pt idx="15">
                  <c:v>1.6346863468634687</c:v>
                </c:pt>
                <c:pt idx="16">
                  <c:v>1.7712177121771218</c:v>
                </c:pt>
                <c:pt idx="17">
                  <c:v>1.911439114391144</c:v>
                </c:pt>
                <c:pt idx="18">
                  <c:v>2.0036900369003692</c:v>
                </c:pt>
                <c:pt idx="19">
                  <c:v>2.0516605166051662</c:v>
                </c:pt>
                <c:pt idx="20">
                  <c:v>2.0442804428044279</c:v>
                </c:pt>
                <c:pt idx="21">
                  <c:v>2.0258302583025829</c:v>
                </c:pt>
                <c:pt idx="22">
                  <c:v>1.985239852398524</c:v>
                </c:pt>
                <c:pt idx="23">
                  <c:v>2.0258302583025829</c:v>
                </c:pt>
                <c:pt idx="24">
                  <c:v>2.1180811808118083</c:v>
                </c:pt>
                <c:pt idx="25">
                  <c:v>2.177121771217712</c:v>
                </c:pt>
                <c:pt idx="26">
                  <c:v>2.3025830258302582</c:v>
                </c:pt>
                <c:pt idx="27">
                  <c:v>2.3505535055350553</c:v>
                </c:pt>
                <c:pt idx="28">
                  <c:v>2.4797047970479706</c:v>
                </c:pt>
                <c:pt idx="29">
                  <c:v>2.5645756457564577</c:v>
                </c:pt>
                <c:pt idx="30">
                  <c:v>2.6420664206642068</c:v>
                </c:pt>
                <c:pt idx="31">
                  <c:v>2.7084870848708489</c:v>
                </c:pt>
                <c:pt idx="32">
                  <c:v>2.7343173431734318</c:v>
                </c:pt>
                <c:pt idx="33">
                  <c:v>2.7896678966789668</c:v>
                </c:pt>
                <c:pt idx="34">
                  <c:v>2.7527675276752768</c:v>
                </c:pt>
                <c:pt idx="35">
                  <c:v>2.7343173431734318</c:v>
                </c:pt>
                <c:pt idx="36">
                  <c:v>2.7490774907749076</c:v>
                </c:pt>
                <c:pt idx="37">
                  <c:v>2.7232472324723247</c:v>
                </c:pt>
                <c:pt idx="38">
                  <c:v>2.7564575645756459</c:v>
                </c:pt>
                <c:pt idx="39">
                  <c:v>2.7527675276752768</c:v>
                </c:pt>
                <c:pt idx="40">
                  <c:v>2.8118081180811809</c:v>
                </c:pt>
                <c:pt idx="41">
                  <c:v>2.9225092250922509</c:v>
                </c:pt>
                <c:pt idx="42">
                  <c:v>2.9557195571955721</c:v>
                </c:pt>
                <c:pt idx="43">
                  <c:v>3.1697416974169741</c:v>
                </c:pt>
              </c:numCache>
            </c:numRef>
          </c:val>
          <c:smooth val="0"/>
        </c:ser>
        <c:dLbls>
          <c:showLegendKey val="0"/>
          <c:showVal val="0"/>
          <c:showCatName val="0"/>
          <c:showSerName val="0"/>
          <c:showPercent val="0"/>
          <c:showBubbleSize val="0"/>
        </c:dLbls>
        <c:smooth val="0"/>
        <c:axId val="487170568"/>
        <c:axId val="487170960"/>
      </c:lineChart>
      <c:catAx>
        <c:axId val="487170568"/>
        <c:scaling>
          <c:orientation val="minMax"/>
        </c:scaling>
        <c:delete val="0"/>
        <c:axPos val="b"/>
        <c:numFmt formatCode="General" sourceLinked="1"/>
        <c:majorTickMark val="out"/>
        <c:minorTickMark val="none"/>
        <c:tickLblPos val="nextTo"/>
        <c:txPr>
          <a:bodyPr rot="0" vert="horz"/>
          <a:lstStyle/>
          <a:p>
            <a:pPr>
              <a:defRPr/>
            </a:pPr>
            <a:endParaRPr lang="en-US"/>
          </a:p>
        </c:txPr>
        <c:crossAx val="487170960"/>
        <c:crosses val="autoZero"/>
        <c:auto val="1"/>
        <c:lblAlgn val="ctr"/>
        <c:lblOffset val="100"/>
        <c:noMultiLvlLbl val="0"/>
      </c:catAx>
      <c:valAx>
        <c:axId val="487170960"/>
        <c:scaling>
          <c:orientation val="minMax"/>
          <c:max val="16"/>
        </c:scaling>
        <c:delete val="0"/>
        <c:axPos val="l"/>
        <c:majorGridlines>
          <c:spPr>
            <a:ln>
              <a:prstDash val="sysDot"/>
            </a:ln>
          </c:spPr>
        </c:majorGridlines>
        <c:title>
          <c:tx>
            <c:rich>
              <a:bodyPr/>
              <a:lstStyle/>
              <a:p>
                <a:pPr>
                  <a:defRPr/>
                </a:pPr>
                <a:r>
                  <a:rPr lang="en-US"/>
                  <a:t>Index, 1965 = 1.0</a:t>
                </a:r>
              </a:p>
            </c:rich>
          </c:tx>
          <c:overlay val="0"/>
        </c:title>
        <c:numFmt formatCode="0.00" sourceLinked="1"/>
        <c:majorTickMark val="none"/>
        <c:minorTickMark val="none"/>
        <c:tickLblPos val="nextTo"/>
        <c:crossAx val="487170568"/>
        <c:crosses val="autoZero"/>
        <c:crossBetween val="midCat"/>
      </c:valAx>
    </c:plotArea>
    <c:legend>
      <c:legendPos val="r"/>
      <c:layout>
        <c:manualLayout>
          <c:xMode val="edge"/>
          <c:yMode val="edge"/>
          <c:x val="0.16740631379410911"/>
          <c:y val="0.22102905240293239"/>
          <c:w val="0.36963072324292795"/>
          <c:h val="0.21918333484176547"/>
        </c:manualLayout>
      </c:layout>
      <c:overlay val="0"/>
    </c:legend>
    <c:plotVisOnly val="1"/>
    <c:dispBlanksAs val="gap"/>
    <c:showDLblsOverMax val="0"/>
  </c:chart>
  <c:printSettings>
    <c:headerFooter/>
    <c:pageMargins b="0.75000000000000155" l="0.70000000000000062" r="0.70000000000000062" t="0.75000000000000155" header="0.30000000000000032" footer="0.30000000000000032"/>
    <c:pageSetup/>
  </c:printSettings>
  <c:userShapes r:id="rId1"/>
</c:chartSpace>
</file>

<file path=xl/charts/chart2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200"/>
              <a:t>Box Figure</a:t>
            </a:r>
            <a:r>
              <a:rPr lang="en-US" sz="1200" baseline="0"/>
              <a:t> 3.3 -</a:t>
            </a:r>
            <a:r>
              <a:rPr lang="en-US" sz="1200"/>
              <a:t> Agricultural input price indices, 1990-2008</a:t>
            </a:r>
          </a:p>
        </c:rich>
      </c:tx>
      <c:overlay val="0"/>
    </c:title>
    <c:autoTitleDeleted val="0"/>
    <c:plotArea>
      <c:layout>
        <c:manualLayout>
          <c:layoutTarget val="inner"/>
          <c:xMode val="edge"/>
          <c:yMode val="edge"/>
          <c:x val="0.1208121901428988"/>
          <c:y val="0.12066847112860893"/>
          <c:w val="0.58203375619714204"/>
          <c:h val="0.79234662073490814"/>
        </c:manualLayout>
      </c:layout>
      <c:lineChart>
        <c:grouping val="standard"/>
        <c:varyColors val="0"/>
        <c:ser>
          <c:idx val="0"/>
          <c:order val="0"/>
          <c:tx>
            <c:strRef>
              <c:f>'Box Figure 3.3'!$B$3</c:f>
              <c:strCache>
                <c:ptCount val="1"/>
                <c:pt idx="0">
                  <c:v>Items Used for Production</c:v>
                </c:pt>
              </c:strCache>
            </c:strRef>
          </c:tx>
          <c:spPr>
            <a:ln w="25400">
              <a:solidFill>
                <a:schemeClr val="accent3"/>
              </a:solidFill>
              <a:prstDash val="dash"/>
            </a:ln>
          </c:spPr>
          <c:marker>
            <c:symbol val="square"/>
            <c:size val="3"/>
            <c:spPr>
              <a:solidFill>
                <a:schemeClr val="accent3"/>
              </a:solidFill>
              <a:ln>
                <a:solidFill>
                  <a:schemeClr val="accent3"/>
                </a:solidFill>
              </a:ln>
            </c:spPr>
          </c:marker>
          <c:cat>
            <c:numRef>
              <c:f>'Box Figure 3.3'!$A$35:$A$53</c:f>
              <c:numCache>
                <c:formatCode>General</c:formatCode>
                <c:ptCount val="1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numCache>
            </c:numRef>
          </c:cat>
          <c:val>
            <c:numRef>
              <c:f>'Box Figure 3.3'!$B$35:$B$53</c:f>
              <c:numCache>
                <c:formatCode>0.00</c:formatCode>
                <c:ptCount val="19"/>
                <c:pt idx="0">
                  <c:v>98.796837401168787</c:v>
                </c:pt>
                <c:pt idx="1">
                  <c:v>100.24063251976625</c:v>
                </c:pt>
                <c:pt idx="2">
                  <c:v>100.96253007906498</c:v>
                </c:pt>
                <c:pt idx="3">
                  <c:v>103.12822275696116</c:v>
                </c:pt>
                <c:pt idx="4">
                  <c:v>105.9126847713991</c:v>
                </c:pt>
                <c:pt idx="5">
                  <c:v>108.38776211756618</c:v>
                </c:pt>
                <c:pt idx="6">
                  <c:v>115.29735304228257</c:v>
                </c:pt>
                <c:pt idx="7">
                  <c:v>118.7005843932623</c:v>
                </c:pt>
                <c:pt idx="8">
                  <c:v>112.71914747335853</c:v>
                </c:pt>
                <c:pt idx="9">
                  <c:v>111.17222413200413</c:v>
                </c:pt>
                <c:pt idx="10">
                  <c:v>116.12237882433827</c:v>
                </c:pt>
                <c:pt idx="11">
                  <c:v>119.42248195256101</c:v>
                </c:pt>
                <c:pt idx="12">
                  <c:v>119.00996906153318</c:v>
                </c:pt>
                <c:pt idx="13">
                  <c:v>124.06325197662427</c:v>
                </c:pt>
                <c:pt idx="14">
                  <c:v>132.41663801993812</c:v>
                </c:pt>
                <c:pt idx="15">
                  <c:v>140.35751117222415</c:v>
                </c:pt>
                <c:pt idx="16">
                  <c:v>147.88587143348229</c:v>
                </c:pt>
                <c:pt idx="17">
                  <c:v>159.64248882777588</c:v>
                </c:pt>
                <c:pt idx="18">
                  <c:v>188.51839119972499</c:v>
                </c:pt>
              </c:numCache>
            </c:numRef>
          </c:val>
          <c:smooth val="0"/>
        </c:ser>
        <c:ser>
          <c:idx val="1"/>
          <c:order val="1"/>
          <c:tx>
            <c:strRef>
              <c:f>'Box Figure 3.3'!$C$3</c:f>
              <c:strCache>
                <c:ptCount val="1"/>
                <c:pt idx="0">
                  <c:v>Agricultural Chemicals</c:v>
                </c:pt>
              </c:strCache>
            </c:strRef>
          </c:tx>
          <c:spPr>
            <a:ln w="25400">
              <a:solidFill>
                <a:schemeClr val="bg2">
                  <a:lumMod val="75000"/>
                </a:schemeClr>
              </a:solidFill>
              <a:prstDash val="dash"/>
            </a:ln>
          </c:spPr>
          <c:marker>
            <c:symbol val="square"/>
            <c:size val="3"/>
            <c:spPr>
              <a:solidFill>
                <a:schemeClr val="bg2">
                  <a:lumMod val="75000"/>
                </a:schemeClr>
              </a:solidFill>
              <a:ln>
                <a:solidFill>
                  <a:schemeClr val="bg2">
                    <a:lumMod val="75000"/>
                  </a:schemeClr>
                </a:solidFill>
              </a:ln>
            </c:spPr>
          </c:marker>
          <c:cat>
            <c:numRef>
              <c:f>'Box Figure 3.3'!$A$35:$A$53</c:f>
              <c:numCache>
                <c:formatCode>General</c:formatCode>
                <c:ptCount val="1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numCache>
            </c:numRef>
          </c:cat>
          <c:val>
            <c:numRef>
              <c:f>'Box Figure 3.3'!$C$35:$C$53</c:f>
              <c:numCache>
                <c:formatCode>0.00</c:formatCode>
                <c:ptCount val="19"/>
                <c:pt idx="0">
                  <c:v>95.469255663430417</c:v>
                </c:pt>
                <c:pt idx="1">
                  <c:v>100.97087378640776</c:v>
                </c:pt>
                <c:pt idx="2">
                  <c:v>103.23624595469256</c:v>
                </c:pt>
                <c:pt idx="3">
                  <c:v>108.7378640776699</c:v>
                </c:pt>
                <c:pt idx="4">
                  <c:v>112.45954692556634</c:v>
                </c:pt>
                <c:pt idx="5">
                  <c:v>116.01941747572815</c:v>
                </c:pt>
                <c:pt idx="6">
                  <c:v>119.0938511326861</c:v>
                </c:pt>
                <c:pt idx="7">
                  <c:v>120.55016181229774</c:v>
                </c:pt>
                <c:pt idx="8">
                  <c:v>122.33009708737863</c:v>
                </c:pt>
                <c:pt idx="9">
                  <c:v>120.71197411003236</c:v>
                </c:pt>
                <c:pt idx="10">
                  <c:v>119.90291262135922</c:v>
                </c:pt>
                <c:pt idx="11">
                  <c:v>120.55016181229774</c:v>
                </c:pt>
                <c:pt idx="12">
                  <c:v>119.41747572815532</c:v>
                </c:pt>
                <c:pt idx="13">
                  <c:v>120.87378640776699</c:v>
                </c:pt>
                <c:pt idx="14">
                  <c:v>120.71197411003236</c:v>
                </c:pt>
                <c:pt idx="15">
                  <c:v>123.3009708737864</c:v>
                </c:pt>
                <c:pt idx="16">
                  <c:v>128.15533980582526</c:v>
                </c:pt>
                <c:pt idx="17">
                  <c:v>129.61165048543691</c:v>
                </c:pt>
                <c:pt idx="18">
                  <c:v>138.9967637540453</c:v>
                </c:pt>
              </c:numCache>
            </c:numRef>
          </c:val>
          <c:smooth val="0"/>
        </c:ser>
        <c:ser>
          <c:idx val="2"/>
          <c:order val="2"/>
          <c:tx>
            <c:strRef>
              <c:f>'Box Figure 3.3'!$D$3</c:f>
              <c:strCache>
                <c:ptCount val="1"/>
                <c:pt idx="0">
                  <c:v>Herbicides</c:v>
                </c:pt>
              </c:strCache>
            </c:strRef>
          </c:tx>
          <c:spPr>
            <a:ln w="15875">
              <a:solidFill>
                <a:srgbClr val="306C26"/>
              </a:solidFill>
            </a:ln>
          </c:spPr>
          <c:marker>
            <c:symbol val="square"/>
            <c:size val="3"/>
            <c:spPr>
              <a:solidFill>
                <a:srgbClr val="147E26"/>
              </a:solidFill>
              <a:ln>
                <a:solidFill>
                  <a:srgbClr val="306C26"/>
                </a:solidFill>
              </a:ln>
            </c:spPr>
          </c:marker>
          <c:cat>
            <c:numRef>
              <c:f>'Box Figure 3.3'!$A$35:$A$53</c:f>
              <c:numCache>
                <c:formatCode>General</c:formatCode>
                <c:ptCount val="1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numCache>
            </c:numRef>
          </c:cat>
          <c:val>
            <c:numRef>
              <c:f>'Box Figure 3.3'!$D$35:$D$53</c:f>
              <c:numCache>
                <c:formatCode>General</c:formatCode>
                <c:ptCount val="19"/>
                <c:pt idx="0">
                  <c:v>96</c:v>
                </c:pt>
                <c:pt idx="1">
                  <c:v>101</c:v>
                </c:pt>
                <c:pt idx="2">
                  <c:v>102</c:v>
                </c:pt>
                <c:pt idx="3">
                  <c:v>106</c:v>
                </c:pt>
                <c:pt idx="4">
                  <c:v>110</c:v>
                </c:pt>
                <c:pt idx="5">
                  <c:v>114</c:v>
                </c:pt>
                <c:pt idx="6">
                  <c:v>117</c:v>
                </c:pt>
                <c:pt idx="7">
                  <c:v>117</c:v>
                </c:pt>
                <c:pt idx="8">
                  <c:v>118</c:v>
                </c:pt>
                <c:pt idx="9">
                  <c:v>114</c:v>
                </c:pt>
                <c:pt idx="10">
                  <c:v>111</c:v>
                </c:pt>
                <c:pt idx="11">
                  <c:v>112</c:v>
                </c:pt>
                <c:pt idx="12">
                  <c:v>111</c:v>
                </c:pt>
                <c:pt idx="13">
                  <c:v>112</c:v>
                </c:pt>
                <c:pt idx="14">
                  <c:v>113</c:v>
                </c:pt>
                <c:pt idx="15">
                  <c:v>116</c:v>
                </c:pt>
                <c:pt idx="16">
                  <c:v>123</c:v>
                </c:pt>
                <c:pt idx="17">
                  <c:v>122</c:v>
                </c:pt>
                <c:pt idx="18">
                  <c:v>130</c:v>
                </c:pt>
              </c:numCache>
            </c:numRef>
          </c:val>
          <c:smooth val="0"/>
        </c:ser>
        <c:ser>
          <c:idx val="3"/>
          <c:order val="3"/>
          <c:tx>
            <c:strRef>
              <c:f>'Box Figure 3.3'!$E$3</c:f>
              <c:strCache>
                <c:ptCount val="1"/>
                <c:pt idx="0">
                  <c:v>Insecticides</c:v>
                </c:pt>
              </c:strCache>
            </c:strRef>
          </c:tx>
          <c:spPr>
            <a:ln w="15875">
              <a:solidFill>
                <a:srgbClr val="7030A0"/>
              </a:solidFill>
            </a:ln>
          </c:spPr>
          <c:marker>
            <c:symbol val="square"/>
            <c:size val="3"/>
            <c:spPr>
              <a:solidFill>
                <a:srgbClr val="7030A0"/>
              </a:solidFill>
              <a:ln>
                <a:solidFill>
                  <a:srgbClr val="7030A0"/>
                </a:solidFill>
              </a:ln>
            </c:spPr>
          </c:marker>
          <c:cat>
            <c:numRef>
              <c:f>'Box Figure 3.3'!$A$35:$A$53</c:f>
              <c:numCache>
                <c:formatCode>General</c:formatCode>
                <c:ptCount val="1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numCache>
            </c:numRef>
          </c:cat>
          <c:val>
            <c:numRef>
              <c:f>'Box Figure 3.3'!$E$35:$E$53</c:f>
              <c:numCache>
                <c:formatCode>General</c:formatCode>
                <c:ptCount val="19"/>
                <c:pt idx="0">
                  <c:v>95</c:v>
                </c:pt>
                <c:pt idx="1">
                  <c:v>101</c:v>
                </c:pt>
                <c:pt idx="2">
                  <c:v>104</c:v>
                </c:pt>
                <c:pt idx="3">
                  <c:v>113</c:v>
                </c:pt>
                <c:pt idx="4">
                  <c:v>117</c:v>
                </c:pt>
                <c:pt idx="5">
                  <c:v>120</c:v>
                </c:pt>
                <c:pt idx="6">
                  <c:v>125</c:v>
                </c:pt>
                <c:pt idx="7">
                  <c:v>130</c:v>
                </c:pt>
                <c:pt idx="8">
                  <c:v>136</c:v>
                </c:pt>
                <c:pt idx="9">
                  <c:v>141</c:v>
                </c:pt>
                <c:pt idx="10">
                  <c:v>145</c:v>
                </c:pt>
                <c:pt idx="11">
                  <c:v>144</c:v>
                </c:pt>
                <c:pt idx="12">
                  <c:v>140</c:v>
                </c:pt>
                <c:pt idx="13">
                  <c:v>146</c:v>
                </c:pt>
                <c:pt idx="14">
                  <c:v>144</c:v>
                </c:pt>
                <c:pt idx="15">
                  <c:v>144</c:v>
                </c:pt>
                <c:pt idx="16">
                  <c:v>143</c:v>
                </c:pt>
                <c:pt idx="17">
                  <c:v>148</c:v>
                </c:pt>
                <c:pt idx="18">
                  <c:v>156</c:v>
                </c:pt>
              </c:numCache>
            </c:numRef>
          </c:val>
          <c:smooth val="0"/>
        </c:ser>
        <c:ser>
          <c:idx val="4"/>
          <c:order val="4"/>
          <c:tx>
            <c:strRef>
              <c:f>'Box Figure 3.3'!$F$3</c:f>
              <c:strCache>
                <c:ptCount val="1"/>
                <c:pt idx="0">
                  <c:v>Fungicides</c:v>
                </c:pt>
              </c:strCache>
            </c:strRef>
          </c:tx>
          <c:spPr>
            <a:ln w="15875"/>
          </c:spPr>
          <c:marker>
            <c:symbol val="square"/>
            <c:size val="3"/>
          </c:marker>
          <c:cat>
            <c:numRef>
              <c:f>'Box Figure 3.3'!$A$35:$A$53</c:f>
              <c:numCache>
                <c:formatCode>General</c:formatCode>
                <c:ptCount val="19"/>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numCache>
            </c:numRef>
          </c:cat>
          <c:val>
            <c:numRef>
              <c:f>'Box Figure 3.3'!$F$35:$F$53</c:f>
              <c:numCache>
                <c:formatCode>General</c:formatCode>
                <c:ptCount val="19"/>
                <c:pt idx="0">
                  <c:v>94</c:v>
                </c:pt>
                <c:pt idx="1">
                  <c:v>101</c:v>
                </c:pt>
                <c:pt idx="2">
                  <c:v>105</c:v>
                </c:pt>
                <c:pt idx="3">
                  <c:v>111</c:v>
                </c:pt>
                <c:pt idx="4">
                  <c:v>114</c:v>
                </c:pt>
                <c:pt idx="5">
                  <c:v>117</c:v>
                </c:pt>
                <c:pt idx="6">
                  <c:v>117</c:v>
                </c:pt>
                <c:pt idx="7">
                  <c:v>119</c:v>
                </c:pt>
                <c:pt idx="8">
                  <c:v>119</c:v>
                </c:pt>
                <c:pt idx="9">
                  <c:v>120</c:v>
                </c:pt>
                <c:pt idx="10">
                  <c:v>120</c:v>
                </c:pt>
                <c:pt idx="11">
                  <c:v>120</c:v>
                </c:pt>
                <c:pt idx="12">
                  <c:v>121</c:v>
                </c:pt>
                <c:pt idx="13">
                  <c:v>117</c:v>
                </c:pt>
                <c:pt idx="14">
                  <c:v>117</c:v>
                </c:pt>
                <c:pt idx="15">
                  <c:v>122</c:v>
                </c:pt>
                <c:pt idx="16">
                  <c:v>127</c:v>
                </c:pt>
                <c:pt idx="17">
                  <c:v>134</c:v>
                </c:pt>
                <c:pt idx="18">
                  <c:v>150</c:v>
                </c:pt>
              </c:numCache>
            </c:numRef>
          </c:val>
          <c:smooth val="0"/>
        </c:ser>
        <c:dLbls>
          <c:showLegendKey val="0"/>
          <c:showVal val="0"/>
          <c:showCatName val="0"/>
          <c:showSerName val="0"/>
          <c:showPercent val="0"/>
          <c:showBubbleSize val="0"/>
        </c:dLbls>
        <c:marker val="1"/>
        <c:smooth val="0"/>
        <c:axId val="487172136"/>
        <c:axId val="487172528"/>
      </c:lineChart>
      <c:catAx>
        <c:axId val="487172136"/>
        <c:scaling>
          <c:orientation val="minMax"/>
        </c:scaling>
        <c:delete val="0"/>
        <c:axPos val="b"/>
        <c:numFmt formatCode="General" sourceLinked="1"/>
        <c:majorTickMark val="out"/>
        <c:minorTickMark val="none"/>
        <c:tickLblPos val="nextTo"/>
        <c:txPr>
          <a:bodyPr rot="0" vert="horz"/>
          <a:lstStyle/>
          <a:p>
            <a:pPr>
              <a:defRPr/>
            </a:pPr>
            <a:endParaRPr lang="en-US"/>
          </a:p>
        </c:txPr>
        <c:crossAx val="487172528"/>
        <c:crosses val="autoZero"/>
        <c:auto val="1"/>
        <c:lblAlgn val="ctr"/>
        <c:lblOffset val="100"/>
        <c:noMultiLvlLbl val="0"/>
      </c:catAx>
      <c:valAx>
        <c:axId val="487172528"/>
        <c:scaling>
          <c:orientation val="minMax"/>
          <c:min val="80"/>
        </c:scaling>
        <c:delete val="0"/>
        <c:axPos val="l"/>
        <c:majorGridlines/>
        <c:title>
          <c:tx>
            <c:rich>
              <a:bodyPr/>
              <a:lstStyle/>
              <a:p>
                <a:pPr>
                  <a:defRPr/>
                </a:pPr>
                <a:r>
                  <a:rPr lang="en-US"/>
                  <a:t>Index,</a:t>
                </a:r>
                <a:r>
                  <a:rPr lang="en-US" baseline="0"/>
                  <a:t> 1991=100</a:t>
                </a:r>
                <a:endParaRPr lang="en-US"/>
              </a:p>
            </c:rich>
          </c:tx>
          <c:overlay val="0"/>
        </c:title>
        <c:numFmt formatCode="0.00" sourceLinked="1"/>
        <c:majorTickMark val="none"/>
        <c:minorTickMark val="none"/>
        <c:tickLblPos val="nextTo"/>
        <c:crossAx val="487172136"/>
        <c:crosses val="autoZero"/>
        <c:crossBetween val="midCat"/>
      </c:valAx>
    </c:plotArea>
    <c:legend>
      <c:legendPos val="r"/>
      <c:layout>
        <c:manualLayout>
          <c:xMode val="edge"/>
          <c:yMode val="edge"/>
          <c:x val="0.71011446485855922"/>
          <c:y val="0.26950596019247591"/>
          <c:w val="0.27599664625255177"/>
          <c:h val="0.42852280183727032"/>
        </c:manualLayout>
      </c:layout>
      <c:overlay val="0"/>
    </c:legend>
    <c:plotVisOnly val="1"/>
    <c:dispBlanksAs val="gap"/>
    <c:showDLblsOverMax val="0"/>
  </c:chart>
  <c:printSettings>
    <c:headerFooter/>
    <c:pageMargins b="0.75000000000000844" l="0.70000000000000062" r="0.70000000000000062" t="0.75000000000000844" header="0.30000000000000032" footer="0.30000000000000032"/>
    <c:pageSetup orientation="portrait"/>
  </c:printSettings>
</c:chartSpace>
</file>

<file path=xl/charts/chart2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8722222222222224E-2"/>
          <c:y val="9.8766587742965678E-2"/>
          <c:w val="0.86227537182852143"/>
          <c:h val="0.78444248664721106"/>
        </c:manualLayout>
      </c:layout>
      <c:scatterChart>
        <c:scatterStyle val="lineMarker"/>
        <c:varyColors val="0"/>
        <c:ser>
          <c:idx val="0"/>
          <c:order val="0"/>
          <c:tx>
            <c:strRef>
              <c:f>'Box Figure 4.1'!$B$3</c:f>
              <c:strCache>
                <c:ptCount val="1"/>
                <c:pt idx="0">
                  <c:v>Rate (Left)</c:v>
                </c:pt>
              </c:strCache>
            </c:strRef>
          </c:tx>
          <c:spPr>
            <a:ln w="19050"/>
          </c:spPr>
          <c:marker>
            <c:symbol val="diamond"/>
            <c:size val="2"/>
          </c:marker>
          <c:xVal>
            <c:numRef>
              <c:f>'Box Figure 4.1'!$A$5:$A$45</c:f>
              <c:numCache>
                <c:formatCode>General</c:formatCode>
                <c:ptCount val="41"/>
                <c:pt idx="0">
                  <c:v>1968</c:v>
                </c:pt>
                <c:pt idx="1">
                  <c:v>1969</c:v>
                </c:pt>
                <c:pt idx="2">
                  <c:v>1970</c:v>
                </c:pt>
                <c:pt idx="3">
                  <c:v>1971</c:v>
                </c:pt>
                <c:pt idx="4">
                  <c:v>1972</c:v>
                </c:pt>
                <c:pt idx="5">
                  <c:v>1973</c:v>
                </c:pt>
                <c:pt idx="6">
                  <c:v>1974</c:v>
                </c:pt>
                <c:pt idx="7">
                  <c:v>1975</c:v>
                </c:pt>
                <c:pt idx="8">
                  <c:v>1976</c:v>
                </c:pt>
                <c:pt idx="9">
                  <c:v>1977</c:v>
                </c:pt>
                <c:pt idx="10">
                  <c:v>1978</c:v>
                </c:pt>
                <c:pt idx="11">
                  <c:v>1979</c:v>
                </c:pt>
                <c:pt idx="12">
                  <c:v>1980</c:v>
                </c:pt>
                <c:pt idx="13">
                  <c:v>1981</c:v>
                </c:pt>
                <c:pt idx="14">
                  <c:v>1982</c:v>
                </c:pt>
                <c:pt idx="15">
                  <c:v>1983</c:v>
                </c:pt>
                <c:pt idx="16">
                  <c:v>1984</c:v>
                </c:pt>
                <c:pt idx="17">
                  <c:v>1985</c:v>
                </c:pt>
                <c:pt idx="18">
                  <c:v>1986</c:v>
                </c:pt>
                <c:pt idx="19">
                  <c:v>1987</c:v>
                </c:pt>
                <c:pt idx="20">
                  <c:v>1988</c:v>
                </c:pt>
                <c:pt idx="21">
                  <c:v>1989</c:v>
                </c:pt>
                <c:pt idx="22">
                  <c:v>1990</c:v>
                </c:pt>
                <c:pt idx="23">
                  <c:v>1991</c:v>
                </c:pt>
                <c:pt idx="24">
                  <c:v>1992</c:v>
                </c:pt>
                <c:pt idx="25">
                  <c:v>1993</c:v>
                </c:pt>
                <c:pt idx="26">
                  <c:v>1994</c:v>
                </c:pt>
                <c:pt idx="27">
                  <c:v>1995</c:v>
                </c:pt>
                <c:pt idx="28">
                  <c:v>1996</c:v>
                </c:pt>
                <c:pt idx="29">
                  <c:v>1997</c:v>
                </c:pt>
                <c:pt idx="30">
                  <c:v>1998</c:v>
                </c:pt>
                <c:pt idx="31">
                  <c:v>1999</c:v>
                </c:pt>
                <c:pt idx="32">
                  <c:v>2000</c:v>
                </c:pt>
                <c:pt idx="33">
                  <c:v>2001</c:v>
                </c:pt>
                <c:pt idx="34">
                  <c:v>2002</c:v>
                </c:pt>
                <c:pt idx="35">
                  <c:v>2003</c:v>
                </c:pt>
                <c:pt idx="36">
                  <c:v>2004</c:v>
                </c:pt>
                <c:pt idx="37">
                  <c:v>2005</c:v>
                </c:pt>
                <c:pt idx="38">
                  <c:v>2006</c:v>
                </c:pt>
                <c:pt idx="39">
                  <c:v>2007</c:v>
                </c:pt>
                <c:pt idx="40">
                  <c:v>2008</c:v>
                </c:pt>
              </c:numCache>
            </c:numRef>
          </c:xVal>
          <c:yVal>
            <c:numRef>
              <c:f>'Box Figure 4.1'!$B$5:$B$45</c:f>
              <c:numCache>
                <c:formatCode>0.00</c:formatCode>
                <c:ptCount val="41"/>
                <c:pt idx="0">
                  <c:v>2.2012320000000001</c:v>
                </c:pt>
                <c:pt idx="1">
                  <c:v>1.8402499999999999</c:v>
                </c:pt>
                <c:pt idx="2">
                  <c:v>1.933942</c:v>
                </c:pt>
                <c:pt idx="3">
                  <c:v>2.120177</c:v>
                </c:pt>
                <c:pt idx="4">
                  <c:v>2.3809809999999998</c:v>
                </c:pt>
                <c:pt idx="5">
                  <c:v>2.0377450000000001</c:v>
                </c:pt>
                <c:pt idx="6">
                  <c:v>2.0860219999999998</c:v>
                </c:pt>
                <c:pt idx="7">
                  <c:v>1.8053939999999999</c:v>
                </c:pt>
                <c:pt idx="8">
                  <c:v>2.1500080000000001</c:v>
                </c:pt>
                <c:pt idx="9">
                  <c:v>1.8131390000000001</c:v>
                </c:pt>
                <c:pt idx="10">
                  <c:v>1.460318</c:v>
                </c:pt>
                <c:pt idx="11">
                  <c:v>1.4140760000000001</c:v>
                </c:pt>
                <c:pt idx="12">
                  <c:v>1.427476</c:v>
                </c:pt>
                <c:pt idx="13">
                  <c:v>1.422032</c:v>
                </c:pt>
                <c:pt idx="14">
                  <c:v>1.4504619999999999</c:v>
                </c:pt>
                <c:pt idx="15">
                  <c:v>1.3809419999999999</c:v>
                </c:pt>
                <c:pt idx="16">
                  <c:v>1.419872</c:v>
                </c:pt>
                <c:pt idx="17">
                  <c:v>1.5227379999999999</c:v>
                </c:pt>
                <c:pt idx="18">
                  <c:v>1.3831659999999999</c:v>
                </c:pt>
                <c:pt idx="19">
                  <c:v>1.5977980000000001</c:v>
                </c:pt>
                <c:pt idx="20">
                  <c:v>1.597737</c:v>
                </c:pt>
                <c:pt idx="21">
                  <c:v>1.665251</c:v>
                </c:pt>
                <c:pt idx="22">
                  <c:v>1.1320440000000001</c:v>
                </c:pt>
                <c:pt idx="23">
                  <c:v>1.1093329999999999</c:v>
                </c:pt>
                <c:pt idx="24">
                  <c:v>1.1309899999999999</c:v>
                </c:pt>
                <c:pt idx="25">
                  <c:v>0.82097310000000001</c:v>
                </c:pt>
                <c:pt idx="26">
                  <c:v>1.1274580000000001</c:v>
                </c:pt>
                <c:pt idx="27">
                  <c:v>1.1016699999999999</c:v>
                </c:pt>
                <c:pt idx="28">
                  <c:v>0.78409050000000002</c:v>
                </c:pt>
                <c:pt idx="29">
                  <c:v>0.77219170000000004</c:v>
                </c:pt>
                <c:pt idx="30">
                  <c:v>1.051906</c:v>
                </c:pt>
                <c:pt idx="31">
                  <c:v>1.0316669999999999</c:v>
                </c:pt>
                <c:pt idx="32">
                  <c:v>1.0086710000000001</c:v>
                </c:pt>
                <c:pt idx="33">
                  <c:v>0.99688710000000003</c:v>
                </c:pt>
                <c:pt idx="34">
                  <c:v>1.0280180000000001</c:v>
                </c:pt>
                <c:pt idx="35">
                  <c:v>0.95361119999999999</c:v>
                </c:pt>
                <c:pt idx="36">
                  <c:v>1.0369569999999999</c:v>
                </c:pt>
                <c:pt idx="37">
                  <c:v>0.94044740000000004</c:v>
                </c:pt>
                <c:pt idx="38">
                  <c:v>0.9864174</c:v>
                </c:pt>
                <c:pt idx="39">
                  <c:v>0.9330676</c:v>
                </c:pt>
                <c:pt idx="40">
                  <c:v>0.89660390000000001</c:v>
                </c:pt>
              </c:numCache>
            </c:numRef>
          </c:yVal>
          <c:smooth val="0"/>
        </c:ser>
        <c:ser>
          <c:idx val="1"/>
          <c:order val="1"/>
          <c:tx>
            <c:strRef>
              <c:f>'Box Figure 4.1'!$C$3</c:f>
              <c:strCache>
                <c:ptCount val="1"/>
                <c:pt idx="0">
                  <c:v>Toxicity (Left)</c:v>
                </c:pt>
              </c:strCache>
            </c:strRef>
          </c:tx>
          <c:spPr>
            <a:ln w="19050"/>
          </c:spPr>
          <c:marker>
            <c:symbol val="square"/>
            <c:size val="2"/>
          </c:marker>
          <c:xVal>
            <c:numRef>
              <c:f>'Box Figure 4.1'!$A$5:$A$45</c:f>
              <c:numCache>
                <c:formatCode>General</c:formatCode>
                <c:ptCount val="41"/>
                <c:pt idx="0">
                  <c:v>1968</c:v>
                </c:pt>
                <c:pt idx="1">
                  <c:v>1969</c:v>
                </c:pt>
                <c:pt idx="2">
                  <c:v>1970</c:v>
                </c:pt>
                <c:pt idx="3">
                  <c:v>1971</c:v>
                </c:pt>
                <c:pt idx="4">
                  <c:v>1972</c:v>
                </c:pt>
                <c:pt idx="5">
                  <c:v>1973</c:v>
                </c:pt>
                <c:pt idx="6">
                  <c:v>1974</c:v>
                </c:pt>
                <c:pt idx="7">
                  <c:v>1975</c:v>
                </c:pt>
                <c:pt idx="8">
                  <c:v>1976</c:v>
                </c:pt>
                <c:pt idx="9">
                  <c:v>1977</c:v>
                </c:pt>
                <c:pt idx="10">
                  <c:v>1978</c:v>
                </c:pt>
                <c:pt idx="11">
                  <c:v>1979</c:v>
                </c:pt>
                <c:pt idx="12">
                  <c:v>1980</c:v>
                </c:pt>
                <c:pt idx="13">
                  <c:v>1981</c:v>
                </c:pt>
                <c:pt idx="14">
                  <c:v>1982</c:v>
                </c:pt>
                <c:pt idx="15">
                  <c:v>1983</c:v>
                </c:pt>
                <c:pt idx="16">
                  <c:v>1984</c:v>
                </c:pt>
                <c:pt idx="17">
                  <c:v>1985</c:v>
                </c:pt>
                <c:pt idx="18">
                  <c:v>1986</c:v>
                </c:pt>
                <c:pt idx="19">
                  <c:v>1987</c:v>
                </c:pt>
                <c:pt idx="20">
                  <c:v>1988</c:v>
                </c:pt>
                <c:pt idx="21">
                  <c:v>1989</c:v>
                </c:pt>
                <c:pt idx="22">
                  <c:v>1990</c:v>
                </c:pt>
                <c:pt idx="23">
                  <c:v>1991</c:v>
                </c:pt>
                <c:pt idx="24">
                  <c:v>1992</c:v>
                </c:pt>
                <c:pt idx="25">
                  <c:v>1993</c:v>
                </c:pt>
                <c:pt idx="26">
                  <c:v>1994</c:v>
                </c:pt>
                <c:pt idx="27">
                  <c:v>1995</c:v>
                </c:pt>
                <c:pt idx="28">
                  <c:v>1996</c:v>
                </c:pt>
                <c:pt idx="29">
                  <c:v>1997</c:v>
                </c:pt>
                <c:pt idx="30">
                  <c:v>1998</c:v>
                </c:pt>
                <c:pt idx="31">
                  <c:v>1999</c:v>
                </c:pt>
                <c:pt idx="32">
                  <c:v>2000</c:v>
                </c:pt>
                <c:pt idx="33">
                  <c:v>2001</c:v>
                </c:pt>
                <c:pt idx="34">
                  <c:v>2002</c:v>
                </c:pt>
                <c:pt idx="35">
                  <c:v>2003</c:v>
                </c:pt>
                <c:pt idx="36">
                  <c:v>2004</c:v>
                </c:pt>
                <c:pt idx="37">
                  <c:v>2005</c:v>
                </c:pt>
                <c:pt idx="38">
                  <c:v>2006</c:v>
                </c:pt>
                <c:pt idx="39">
                  <c:v>2007</c:v>
                </c:pt>
                <c:pt idx="40">
                  <c:v>2008</c:v>
                </c:pt>
              </c:numCache>
            </c:numRef>
          </c:xVal>
          <c:yVal>
            <c:numRef>
              <c:f>'Box Figure 4.1'!$C$5:$C$45</c:f>
              <c:numCache>
                <c:formatCode>0.00</c:formatCode>
                <c:ptCount val="41"/>
                <c:pt idx="0">
                  <c:v>3.3831090000000001</c:v>
                </c:pt>
                <c:pt idx="1">
                  <c:v>3.2991239999999999</c:v>
                </c:pt>
                <c:pt idx="2">
                  <c:v>2.4232619999999998</c:v>
                </c:pt>
                <c:pt idx="3">
                  <c:v>2.0306109999999999</c:v>
                </c:pt>
                <c:pt idx="4">
                  <c:v>1.7822800000000001</c:v>
                </c:pt>
                <c:pt idx="5">
                  <c:v>1.626196</c:v>
                </c:pt>
                <c:pt idx="6">
                  <c:v>1.4253769999999999</c:v>
                </c:pt>
                <c:pt idx="7">
                  <c:v>1.3594619999999999</c:v>
                </c:pt>
                <c:pt idx="8">
                  <c:v>0.70964419999999995</c:v>
                </c:pt>
                <c:pt idx="9">
                  <c:v>0.69324819999999998</c:v>
                </c:pt>
                <c:pt idx="10">
                  <c:v>0.44778119999999999</c:v>
                </c:pt>
                <c:pt idx="11">
                  <c:v>0.36705979999999999</c:v>
                </c:pt>
                <c:pt idx="12">
                  <c:v>0.34701159999999998</c:v>
                </c:pt>
                <c:pt idx="13">
                  <c:v>0.33152569999999998</c:v>
                </c:pt>
                <c:pt idx="14">
                  <c:v>0.33886329999999998</c:v>
                </c:pt>
                <c:pt idx="15">
                  <c:v>0.29913869999999998</c:v>
                </c:pt>
                <c:pt idx="16">
                  <c:v>0.3010832</c:v>
                </c:pt>
                <c:pt idx="17">
                  <c:v>0.33532420000000002</c:v>
                </c:pt>
                <c:pt idx="18">
                  <c:v>0.3264591</c:v>
                </c:pt>
                <c:pt idx="19">
                  <c:v>0.32273269999999998</c:v>
                </c:pt>
                <c:pt idx="20">
                  <c:v>0.32109739999999998</c:v>
                </c:pt>
                <c:pt idx="21">
                  <c:v>0.29126350000000001</c:v>
                </c:pt>
                <c:pt idx="22">
                  <c:v>0.27741480000000002</c:v>
                </c:pt>
                <c:pt idx="23">
                  <c:v>0.29552119999999998</c:v>
                </c:pt>
                <c:pt idx="24">
                  <c:v>0.30625669999999999</c:v>
                </c:pt>
                <c:pt idx="25">
                  <c:v>0.34358090000000002</c:v>
                </c:pt>
                <c:pt idx="26">
                  <c:v>0.28678550000000003</c:v>
                </c:pt>
                <c:pt idx="27">
                  <c:v>0.26844950000000001</c:v>
                </c:pt>
                <c:pt idx="28">
                  <c:v>0.27627970000000002</c:v>
                </c:pt>
                <c:pt idx="29">
                  <c:v>0.2350758</c:v>
                </c:pt>
                <c:pt idx="30">
                  <c:v>0.1579255</c:v>
                </c:pt>
                <c:pt idx="31">
                  <c:v>0.14344100000000001</c:v>
                </c:pt>
                <c:pt idx="32">
                  <c:v>0.13498019999999999</c:v>
                </c:pt>
                <c:pt idx="33">
                  <c:v>0.13641800000000001</c:v>
                </c:pt>
                <c:pt idx="34">
                  <c:v>0.13061739999999999</c:v>
                </c:pt>
                <c:pt idx="35">
                  <c:v>0.12424259999999999</c:v>
                </c:pt>
                <c:pt idx="36">
                  <c:v>0.1201914</c:v>
                </c:pt>
                <c:pt idx="37">
                  <c:v>0.1063038</c:v>
                </c:pt>
                <c:pt idx="38">
                  <c:v>9.4635899999999995E-2</c:v>
                </c:pt>
                <c:pt idx="39">
                  <c:v>0.10135959999999999</c:v>
                </c:pt>
                <c:pt idx="40">
                  <c:v>8.4328299999999995E-2</c:v>
                </c:pt>
              </c:numCache>
            </c:numRef>
          </c:yVal>
          <c:smooth val="0"/>
        </c:ser>
        <c:dLbls>
          <c:showLegendKey val="0"/>
          <c:showVal val="0"/>
          <c:showCatName val="0"/>
          <c:showSerName val="0"/>
          <c:showPercent val="0"/>
          <c:showBubbleSize val="0"/>
        </c:dLbls>
        <c:axId val="487173312"/>
        <c:axId val="487173704"/>
      </c:scatterChart>
      <c:scatterChart>
        <c:scatterStyle val="lineMarker"/>
        <c:varyColors val="0"/>
        <c:ser>
          <c:idx val="2"/>
          <c:order val="2"/>
          <c:tx>
            <c:strRef>
              <c:f>'Box Figure 4.1'!$D$3</c:f>
              <c:strCache>
                <c:ptCount val="1"/>
                <c:pt idx="0">
                  <c:v>Persistance (Right)</c:v>
                </c:pt>
              </c:strCache>
            </c:strRef>
          </c:tx>
          <c:spPr>
            <a:ln w="19050"/>
          </c:spPr>
          <c:marker>
            <c:symbol val="triangle"/>
            <c:size val="2"/>
          </c:marker>
          <c:xVal>
            <c:numRef>
              <c:f>'Box Figure 4.1'!$A$5:$A$45</c:f>
              <c:numCache>
                <c:formatCode>General</c:formatCode>
                <c:ptCount val="41"/>
                <c:pt idx="0">
                  <c:v>1968</c:v>
                </c:pt>
                <c:pt idx="1">
                  <c:v>1969</c:v>
                </c:pt>
                <c:pt idx="2">
                  <c:v>1970</c:v>
                </c:pt>
                <c:pt idx="3">
                  <c:v>1971</c:v>
                </c:pt>
                <c:pt idx="4">
                  <c:v>1972</c:v>
                </c:pt>
                <c:pt idx="5">
                  <c:v>1973</c:v>
                </c:pt>
                <c:pt idx="6">
                  <c:v>1974</c:v>
                </c:pt>
                <c:pt idx="7">
                  <c:v>1975</c:v>
                </c:pt>
                <c:pt idx="8">
                  <c:v>1976</c:v>
                </c:pt>
                <c:pt idx="9">
                  <c:v>1977</c:v>
                </c:pt>
                <c:pt idx="10">
                  <c:v>1978</c:v>
                </c:pt>
                <c:pt idx="11">
                  <c:v>1979</c:v>
                </c:pt>
                <c:pt idx="12">
                  <c:v>1980</c:v>
                </c:pt>
                <c:pt idx="13">
                  <c:v>1981</c:v>
                </c:pt>
                <c:pt idx="14">
                  <c:v>1982</c:v>
                </c:pt>
                <c:pt idx="15">
                  <c:v>1983</c:v>
                </c:pt>
                <c:pt idx="16">
                  <c:v>1984</c:v>
                </c:pt>
                <c:pt idx="17">
                  <c:v>1985</c:v>
                </c:pt>
                <c:pt idx="18">
                  <c:v>1986</c:v>
                </c:pt>
                <c:pt idx="19">
                  <c:v>1987</c:v>
                </c:pt>
                <c:pt idx="20">
                  <c:v>1988</c:v>
                </c:pt>
                <c:pt idx="21">
                  <c:v>1989</c:v>
                </c:pt>
                <c:pt idx="22">
                  <c:v>1990</c:v>
                </c:pt>
                <c:pt idx="23">
                  <c:v>1991</c:v>
                </c:pt>
                <c:pt idx="24">
                  <c:v>1992</c:v>
                </c:pt>
                <c:pt idx="25">
                  <c:v>1993</c:v>
                </c:pt>
                <c:pt idx="26">
                  <c:v>1994</c:v>
                </c:pt>
                <c:pt idx="27">
                  <c:v>1995</c:v>
                </c:pt>
                <c:pt idx="28">
                  <c:v>1996</c:v>
                </c:pt>
                <c:pt idx="29">
                  <c:v>1997</c:v>
                </c:pt>
                <c:pt idx="30">
                  <c:v>1998</c:v>
                </c:pt>
                <c:pt idx="31">
                  <c:v>1999</c:v>
                </c:pt>
                <c:pt idx="32">
                  <c:v>2000</c:v>
                </c:pt>
                <c:pt idx="33">
                  <c:v>2001</c:v>
                </c:pt>
                <c:pt idx="34">
                  <c:v>2002</c:v>
                </c:pt>
                <c:pt idx="35">
                  <c:v>2003</c:v>
                </c:pt>
                <c:pt idx="36">
                  <c:v>2004</c:v>
                </c:pt>
                <c:pt idx="37">
                  <c:v>2005</c:v>
                </c:pt>
                <c:pt idx="38">
                  <c:v>2006</c:v>
                </c:pt>
                <c:pt idx="39">
                  <c:v>2007</c:v>
                </c:pt>
                <c:pt idx="40">
                  <c:v>2008</c:v>
                </c:pt>
              </c:numCache>
            </c:numRef>
          </c:xVal>
          <c:yVal>
            <c:numRef>
              <c:f>'Box Figure 4.1'!$D$5:$D$45</c:f>
              <c:numCache>
                <c:formatCode>0.00</c:formatCode>
                <c:ptCount val="41"/>
                <c:pt idx="0">
                  <c:v>0.54454239999999998</c:v>
                </c:pt>
                <c:pt idx="1">
                  <c:v>0.55408849999999998</c:v>
                </c:pt>
                <c:pt idx="2">
                  <c:v>0.49544510000000003</c:v>
                </c:pt>
                <c:pt idx="3">
                  <c:v>0.48938779999999998</c:v>
                </c:pt>
                <c:pt idx="4">
                  <c:v>0.4784388</c:v>
                </c:pt>
                <c:pt idx="5">
                  <c:v>0.45641870000000001</c:v>
                </c:pt>
                <c:pt idx="6">
                  <c:v>0.42447689999999999</c:v>
                </c:pt>
                <c:pt idx="7">
                  <c:v>0.43678489999999998</c:v>
                </c:pt>
                <c:pt idx="8">
                  <c:v>0.40630739999999999</c:v>
                </c:pt>
                <c:pt idx="9">
                  <c:v>0.39283170000000001</c:v>
                </c:pt>
                <c:pt idx="10">
                  <c:v>0.39088499999999998</c:v>
                </c:pt>
                <c:pt idx="11">
                  <c:v>0.4229348</c:v>
                </c:pt>
                <c:pt idx="12">
                  <c:v>0.43667689999999998</c:v>
                </c:pt>
                <c:pt idx="13">
                  <c:v>0.443104</c:v>
                </c:pt>
                <c:pt idx="14">
                  <c:v>0.42320819999999998</c:v>
                </c:pt>
                <c:pt idx="15">
                  <c:v>0.44894070000000003</c:v>
                </c:pt>
                <c:pt idx="16">
                  <c:v>0.464007</c:v>
                </c:pt>
                <c:pt idx="17">
                  <c:v>0.43591760000000002</c:v>
                </c:pt>
                <c:pt idx="18">
                  <c:v>0.4792034</c:v>
                </c:pt>
                <c:pt idx="19">
                  <c:v>0.45921400000000001</c:v>
                </c:pt>
                <c:pt idx="20">
                  <c:v>0.45706780000000002</c:v>
                </c:pt>
                <c:pt idx="21">
                  <c:v>0.44226199999999999</c:v>
                </c:pt>
                <c:pt idx="22">
                  <c:v>0.44334269999999998</c:v>
                </c:pt>
                <c:pt idx="23">
                  <c:v>0.4866219</c:v>
                </c:pt>
                <c:pt idx="24">
                  <c:v>0.493203</c:v>
                </c:pt>
                <c:pt idx="25">
                  <c:v>0.48457060000000002</c:v>
                </c:pt>
                <c:pt idx="26">
                  <c:v>0.51815319999999998</c:v>
                </c:pt>
                <c:pt idx="27">
                  <c:v>0.49344399999999999</c:v>
                </c:pt>
                <c:pt idx="28">
                  <c:v>0.51361199999999996</c:v>
                </c:pt>
                <c:pt idx="29">
                  <c:v>0.55179429999999996</c:v>
                </c:pt>
                <c:pt idx="30">
                  <c:v>0.58025110000000002</c:v>
                </c:pt>
                <c:pt idx="31">
                  <c:v>0.50444639999999996</c:v>
                </c:pt>
                <c:pt idx="32">
                  <c:v>0.40661789999999998</c:v>
                </c:pt>
                <c:pt idx="33">
                  <c:v>0.39847900000000003</c:v>
                </c:pt>
                <c:pt idx="34">
                  <c:v>0.38924700000000001</c:v>
                </c:pt>
                <c:pt idx="35">
                  <c:v>0.34816900000000001</c:v>
                </c:pt>
                <c:pt idx="36">
                  <c:v>0.3201677</c:v>
                </c:pt>
                <c:pt idx="37">
                  <c:v>0.41591830000000002</c:v>
                </c:pt>
                <c:pt idx="38">
                  <c:v>0.27378570000000002</c:v>
                </c:pt>
                <c:pt idx="39">
                  <c:v>0.29227259999999999</c:v>
                </c:pt>
                <c:pt idx="40">
                  <c:v>0.24919669999999999</c:v>
                </c:pt>
              </c:numCache>
            </c:numRef>
          </c:yVal>
          <c:smooth val="0"/>
        </c:ser>
        <c:dLbls>
          <c:showLegendKey val="0"/>
          <c:showVal val="0"/>
          <c:showCatName val="0"/>
          <c:showSerName val="0"/>
          <c:showPercent val="0"/>
          <c:showBubbleSize val="0"/>
        </c:dLbls>
        <c:axId val="487174488"/>
        <c:axId val="487174096"/>
      </c:scatterChart>
      <c:valAx>
        <c:axId val="487173312"/>
        <c:scaling>
          <c:orientation val="minMax"/>
          <c:max val="2010"/>
          <c:min val="1965"/>
        </c:scaling>
        <c:delete val="0"/>
        <c:axPos val="b"/>
        <c:numFmt formatCode="General" sourceLinked="1"/>
        <c:majorTickMark val="out"/>
        <c:minorTickMark val="none"/>
        <c:tickLblPos val="nextTo"/>
        <c:crossAx val="487173704"/>
        <c:crosses val="autoZero"/>
        <c:crossBetween val="midCat"/>
        <c:majorUnit val="5"/>
      </c:valAx>
      <c:valAx>
        <c:axId val="487173704"/>
        <c:scaling>
          <c:orientation val="minMax"/>
        </c:scaling>
        <c:delete val="0"/>
        <c:axPos val="l"/>
        <c:majorGridlines/>
        <c:numFmt formatCode="0.00" sourceLinked="1"/>
        <c:majorTickMark val="out"/>
        <c:minorTickMark val="none"/>
        <c:tickLblPos val="nextTo"/>
        <c:crossAx val="487173312"/>
        <c:crosses val="autoZero"/>
        <c:crossBetween val="midCat"/>
      </c:valAx>
      <c:valAx>
        <c:axId val="487174096"/>
        <c:scaling>
          <c:orientation val="minMax"/>
        </c:scaling>
        <c:delete val="0"/>
        <c:axPos val="r"/>
        <c:numFmt formatCode="0.00" sourceLinked="1"/>
        <c:majorTickMark val="out"/>
        <c:minorTickMark val="none"/>
        <c:tickLblPos val="nextTo"/>
        <c:crossAx val="487174488"/>
        <c:crosses val="max"/>
        <c:crossBetween val="midCat"/>
      </c:valAx>
      <c:valAx>
        <c:axId val="487174488"/>
        <c:scaling>
          <c:orientation val="minMax"/>
        </c:scaling>
        <c:delete val="1"/>
        <c:axPos val="b"/>
        <c:numFmt formatCode="General" sourceLinked="1"/>
        <c:majorTickMark val="out"/>
        <c:minorTickMark val="none"/>
        <c:tickLblPos val="nextTo"/>
        <c:crossAx val="487174096"/>
        <c:crosses val="autoZero"/>
        <c:crossBetween val="midCat"/>
      </c:valAx>
    </c:plotArea>
    <c:legend>
      <c:legendPos val="t"/>
      <c:layout>
        <c:manualLayout>
          <c:xMode val="edge"/>
          <c:yMode val="edge"/>
          <c:x val="0.26075153105861765"/>
          <c:y val="8.3916083916083919E-2"/>
          <c:w val="0.3673858267716536"/>
          <c:h val="0.2195007617054861"/>
        </c:manualLayout>
      </c:layout>
      <c:overlay val="0"/>
    </c:legend>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200"/>
              <a:t>Appendix Fig. 4.1</a:t>
            </a:r>
            <a:r>
              <a:rPr lang="en-US" sz="1200" baseline="0"/>
              <a:t> -</a:t>
            </a:r>
            <a:r>
              <a:rPr lang="en-US" sz="1200"/>
              <a:t> Pounds of pesticide a.i. per planted acre,  corn</a:t>
            </a:r>
            <a:r>
              <a:rPr lang="en-US" sz="1200" baseline="0"/>
              <a:t>, </a:t>
            </a:r>
            <a:r>
              <a:rPr lang="en-US" sz="1200" b="1" i="0" u="none" strike="noStrike" baseline="0"/>
              <a:t>1960-2008</a:t>
            </a:r>
            <a:endParaRPr lang="en-US" sz="1200"/>
          </a:p>
        </c:rich>
      </c:tx>
      <c:overlay val="0"/>
    </c:title>
    <c:autoTitleDeleted val="0"/>
    <c:plotArea>
      <c:layout>
        <c:manualLayout>
          <c:layoutTarget val="inner"/>
          <c:xMode val="edge"/>
          <c:yMode val="edge"/>
          <c:x val="0.11492107757363663"/>
          <c:y val="0.17153652668416447"/>
          <c:w val="0.79612004228638089"/>
          <c:h val="0.74147856517935262"/>
        </c:manualLayout>
      </c:layout>
      <c:lineChart>
        <c:grouping val="standard"/>
        <c:varyColors val="0"/>
        <c:ser>
          <c:idx val="0"/>
          <c:order val="0"/>
          <c:tx>
            <c:v>Herbicide</c:v>
          </c:tx>
          <c:spPr>
            <a:ln w="15875"/>
          </c:spPr>
          <c:marker>
            <c:symbol val="square"/>
            <c:size val="3"/>
          </c:marker>
          <c:cat>
            <c:numRef>
              <c:f>'Appendix Figure 4.1'!$A$5:$A$53</c:f>
              <c:numCache>
                <c:formatCode>General</c:formatCode>
                <c:ptCount val="49"/>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numCache>
            </c:numRef>
          </c:cat>
          <c:val>
            <c:numRef>
              <c:f>'Appendix Figure 4.1'!$F$5:$F$53</c:f>
              <c:numCache>
                <c:formatCode>0.00</c:formatCode>
                <c:ptCount val="49"/>
                <c:pt idx="0">
                  <c:v>0.20467853853239174</c:v>
                </c:pt>
                <c:pt idx="1">
                  <c:v>0.31654303008237383</c:v>
                </c:pt>
                <c:pt idx="2">
                  <c:v>0.34399956934340248</c:v>
                </c:pt>
                <c:pt idx="3">
                  <c:v>0.36129822163411901</c:v>
                </c:pt>
                <c:pt idx="4">
                  <c:v>0.42211810461388877</c:v>
                </c:pt>
                <c:pt idx="5">
                  <c:v>0.63731951328044678</c:v>
                </c:pt>
                <c:pt idx="6">
                  <c:v>0.722125491732859</c:v>
                </c:pt>
                <c:pt idx="7">
                  <c:v>0.79361894991286752</c:v>
                </c:pt>
                <c:pt idx="8">
                  <c:v>0.93324662961029392</c:v>
                </c:pt>
                <c:pt idx="9">
                  <c:v>1.0560302813394746</c:v>
                </c:pt>
                <c:pt idx="10">
                  <c:v>1.2229081853940147</c:v>
                </c:pt>
                <c:pt idx="11">
                  <c:v>1.4360924250798743</c:v>
                </c:pt>
                <c:pt idx="12">
                  <c:v>1.5217709978249858</c:v>
                </c:pt>
                <c:pt idx="13">
                  <c:v>1.677104064883119</c:v>
                </c:pt>
                <c:pt idx="14">
                  <c:v>1.8103650477962405</c:v>
                </c:pt>
                <c:pt idx="15">
                  <c:v>1.8357626494239001</c:v>
                </c:pt>
                <c:pt idx="16">
                  <c:v>2.3550066203243958</c:v>
                </c:pt>
                <c:pt idx="17">
                  <c:v>2.475058106441514</c:v>
                </c:pt>
                <c:pt idx="18">
                  <c:v>2.5600342822161002</c:v>
                </c:pt>
                <c:pt idx="19">
                  <c:v>2.7513661940683587</c:v>
                </c:pt>
                <c:pt idx="20">
                  <c:v>2.7896172197565532</c:v>
                </c:pt>
                <c:pt idx="21">
                  <c:v>2.8282114700881125</c:v>
                </c:pt>
                <c:pt idx="22">
                  <c:v>3.0468231183649537</c:v>
                </c:pt>
                <c:pt idx="23">
                  <c:v>2.8201288886674307</c:v>
                </c:pt>
                <c:pt idx="24">
                  <c:v>3.0092576722928079</c:v>
                </c:pt>
                <c:pt idx="25">
                  <c:v>2.8126933499604307</c:v>
                </c:pt>
                <c:pt idx="26">
                  <c:v>2.7506032906764166</c:v>
                </c:pt>
                <c:pt idx="27">
                  <c:v>3.1888685800604231</c:v>
                </c:pt>
                <c:pt idx="28">
                  <c:v>3.1564776939321</c:v>
                </c:pt>
                <c:pt idx="29">
                  <c:v>3.1705705041342882</c:v>
                </c:pt>
                <c:pt idx="30">
                  <c:v>3.1221597497505598</c:v>
                </c:pt>
                <c:pt idx="31">
                  <c:v>2.8318785628710983</c:v>
                </c:pt>
                <c:pt idx="32">
                  <c:v>2.8451917136336702</c:v>
                </c:pt>
                <c:pt idx="33">
                  <c:v>2.7962765739564985</c:v>
                </c:pt>
                <c:pt idx="34">
                  <c:v>2.7650029776612057</c:v>
                </c:pt>
                <c:pt idx="35">
                  <c:v>2.6878999426404957</c:v>
                </c:pt>
                <c:pt idx="36">
                  <c:v>2.6687059031415266</c:v>
                </c:pt>
                <c:pt idx="37">
                  <c:v>2.6410211599632873</c:v>
                </c:pt>
                <c:pt idx="38">
                  <c:v>2.5204952285910309</c:v>
                </c:pt>
                <c:pt idx="39">
                  <c:v>2.2981934716873855</c:v>
                </c:pt>
                <c:pt idx="40">
                  <c:v>2.1059295294842304</c:v>
                </c:pt>
                <c:pt idx="41">
                  <c:v>2.2354046128239675</c:v>
                </c:pt>
                <c:pt idx="42">
                  <c:v>1.923554389433924</c:v>
                </c:pt>
                <c:pt idx="43">
                  <c:v>2.0763914863300381</c:v>
                </c:pt>
                <c:pt idx="44">
                  <c:v>2.0615514833990289</c:v>
                </c:pt>
                <c:pt idx="45">
                  <c:v>2.0407647440051848</c:v>
                </c:pt>
                <c:pt idx="46">
                  <c:v>2.0504002451262018</c:v>
                </c:pt>
                <c:pt idx="47">
                  <c:v>2.1677323125942243</c:v>
                </c:pt>
                <c:pt idx="48">
                  <c:v>2.3030634318810912</c:v>
                </c:pt>
              </c:numCache>
            </c:numRef>
          </c:val>
          <c:smooth val="0"/>
        </c:ser>
        <c:ser>
          <c:idx val="1"/>
          <c:order val="1"/>
          <c:tx>
            <c:v>Insecticide</c:v>
          </c:tx>
          <c:spPr>
            <a:ln w="15875"/>
          </c:spPr>
          <c:marker>
            <c:symbol val="square"/>
            <c:size val="3"/>
          </c:marker>
          <c:cat>
            <c:numRef>
              <c:f>'Appendix Figure 4.1'!$A$5:$A$53</c:f>
              <c:numCache>
                <c:formatCode>General</c:formatCode>
                <c:ptCount val="49"/>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numCache>
            </c:numRef>
          </c:cat>
          <c:val>
            <c:numRef>
              <c:f>'Appendix Figure 4.1'!$G$5:$G$53</c:f>
              <c:numCache>
                <c:formatCode>0.00</c:formatCode>
                <c:ptCount val="49"/>
                <c:pt idx="0">
                  <c:v>0.13573926926619589</c:v>
                </c:pt>
                <c:pt idx="1">
                  <c:v>0.16343982766728865</c:v>
                </c:pt>
                <c:pt idx="2">
                  <c:v>0.19872279557654152</c:v>
                </c:pt>
                <c:pt idx="3">
                  <c:v>0.21757906675779035</c:v>
                </c:pt>
                <c:pt idx="4">
                  <c:v>0.24321847986266198</c:v>
                </c:pt>
                <c:pt idx="5">
                  <c:v>0.26283408264412084</c:v>
                </c:pt>
                <c:pt idx="6">
                  <c:v>0.23380288483277314</c:v>
                </c:pt>
                <c:pt idx="7">
                  <c:v>0.22836528191579064</c:v>
                </c:pt>
                <c:pt idx="8">
                  <c:v>0.22251973098301753</c:v>
                </c:pt>
                <c:pt idx="9">
                  <c:v>0.2369043321299639</c:v>
                </c:pt>
                <c:pt idx="10">
                  <c:v>0.28965511568430968</c:v>
                </c:pt>
                <c:pt idx="11">
                  <c:v>0.25326170479515764</c:v>
                </c:pt>
                <c:pt idx="12">
                  <c:v>0.26664615797157587</c:v>
                </c:pt>
                <c:pt idx="13">
                  <c:v>0.26360677065312166</c:v>
                </c:pt>
                <c:pt idx="14">
                  <c:v>0.29329235901712963</c:v>
                </c:pt>
                <c:pt idx="15">
                  <c:v>0.37149036446093064</c:v>
                </c:pt>
                <c:pt idx="16">
                  <c:v>0.37647621412020615</c:v>
                </c:pt>
                <c:pt idx="17">
                  <c:v>0.43050611896404517</c:v>
                </c:pt>
                <c:pt idx="18">
                  <c:v>0.45292966023875114</c:v>
                </c:pt>
                <c:pt idx="19">
                  <c:v>0.44440265867262946</c:v>
                </c:pt>
                <c:pt idx="20">
                  <c:v>0.41909296431588594</c:v>
                </c:pt>
                <c:pt idx="21">
                  <c:v>0.41827948678311949</c:v>
                </c:pt>
                <c:pt idx="22">
                  <c:v>0.36584983568906754</c:v>
                </c:pt>
                <c:pt idx="23">
                  <c:v>0.42147989436444266</c:v>
                </c:pt>
                <c:pt idx="24">
                  <c:v>0.38920662717190158</c:v>
                </c:pt>
                <c:pt idx="25">
                  <c:v>0.42216791769586803</c:v>
                </c:pt>
                <c:pt idx="26">
                  <c:v>0.43215552363541393</c:v>
                </c:pt>
                <c:pt idx="27">
                  <c:v>0.38607205438066466</c:v>
                </c:pt>
                <c:pt idx="28">
                  <c:v>0.40906227387509786</c:v>
                </c:pt>
                <c:pt idx="29">
                  <c:v>0.36876455297143329</c:v>
                </c:pt>
                <c:pt idx="30">
                  <c:v>0.36964323274815952</c:v>
                </c:pt>
                <c:pt idx="31">
                  <c:v>0.36180352041286518</c:v>
                </c:pt>
                <c:pt idx="32">
                  <c:v>0.28940600925470616</c:v>
                </c:pt>
                <c:pt idx="33">
                  <c:v>0.29868253253048238</c:v>
                </c:pt>
                <c:pt idx="34">
                  <c:v>0.24574042396827206</c:v>
                </c:pt>
                <c:pt idx="35">
                  <c:v>0.26018494942570547</c:v>
                </c:pt>
                <c:pt idx="36">
                  <c:v>0.24356977874263211</c:v>
                </c:pt>
                <c:pt idx="37">
                  <c:v>0.25441857248827587</c:v>
                </c:pt>
                <c:pt idx="38">
                  <c:v>0.17171421443273249</c:v>
                </c:pt>
                <c:pt idx="39">
                  <c:v>0.15719148166334995</c:v>
                </c:pt>
                <c:pt idx="40">
                  <c:v>0.15072657791856797</c:v>
                </c:pt>
                <c:pt idx="41">
                  <c:v>0.12566844997490159</c:v>
                </c:pt>
                <c:pt idx="42">
                  <c:v>0.10915214084721271</c:v>
                </c:pt>
                <c:pt idx="43">
                  <c:v>0.11002319249901403</c:v>
                </c:pt>
                <c:pt idx="44">
                  <c:v>0.10382121365641488</c:v>
                </c:pt>
                <c:pt idx="45">
                  <c:v>7.5069932378728041E-2</c:v>
                </c:pt>
                <c:pt idx="46">
                  <c:v>5.0659338414595224E-2</c:v>
                </c:pt>
                <c:pt idx="47">
                  <c:v>4.8325852427641217E-2</c:v>
                </c:pt>
                <c:pt idx="48">
                  <c:v>4.6695471145123395E-2</c:v>
                </c:pt>
              </c:numCache>
            </c:numRef>
          </c:val>
          <c:smooth val="0"/>
        </c:ser>
        <c:ser>
          <c:idx val="2"/>
          <c:order val="2"/>
          <c:tx>
            <c:v>Fungicide</c:v>
          </c:tx>
          <c:spPr>
            <a:ln w="15875"/>
          </c:spPr>
          <c:marker>
            <c:symbol val="square"/>
            <c:size val="3"/>
          </c:marker>
          <c:cat>
            <c:numRef>
              <c:f>'Appendix Figure 4.1'!$A$5:$A$53</c:f>
              <c:numCache>
                <c:formatCode>General</c:formatCode>
                <c:ptCount val="49"/>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numCache>
            </c:numRef>
          </c:cat>
          <c:val>
            <c:numRef>
              <c:f>'Appendix Figure 4.1'!$H$5:$H$53</c:f>
              <c:numCache>
                <c:formatCode>0.00</c:formatCode>
                <c:ptCount val="49"/>
                <c:pt idx="0">
                  <c:v>0</c:v>
                </c:pt>
                <c:pt idx="1">
                  <c:v>0</c:v>
                </c:pt>
                <c:pt idx="2">
                  <c:v>0</c:v>
                </c:pt>
                <c:pt idx="3">
                  <c:v>0</c:v>
                </c:pt>
                <c:pt idx="4">
                  <c:v>0</c:v>
                </c:pt>
                <c:pt idx="5">
                  <c:v>0</c:v>
                </c:pt>
                <c:pt idx="6">
                  <c:v>0</c:v>
                </c:pt>
                <c:pt idx="7">
                  <c:v>0</c:v>
                </c:pt>
                <c:pt idx="8">
                  <c:v>0</c:v>
                </c:pt>
                <c:pt idx="9">
                  <c:v>0</c:v>
                </c:pt>
                <c:pt idx="10">
                  <c:v>0</c:v>
                </c:pt>
                <c:pt idx="11">
                  <c:v>0</c:v>
                </c:pt>
                <c:pt idx="12">
                  <c:v>5.9589428835324613E-5</c:v>
                </c:pt>
                <c:pt idx="13">
                  <c:v>1.1072204614341273E-4</c:v>
                </c:pt>
                <c:pt idx="14">
                  <c:v>1.5397446590107141E-4</c:v>
                </c:pt>
                <c:pt idx="15">
                  <c:v>2.0325461451492017E-4</c:v>
                </c:pt>
                <c:pt idx="16">
                  <c:v>2.3644015699626425E-4</c:v>
                </c:pt>
                <c:pt idx="17">
                  <c:v>3.9528151977990709E-4</c:v>
                </c:pt>
                <c:pt idx="18">
                  <c:v>5.713706764615855E-4</c:v>
                </c:pt>
                <c:pt idx="19">
                  <c:v>7.3715507285549299E-4</c:v>
                </c:pt>
                <c:pt idx="20">
                  <c:v>8.7256880406458607E-4</c:v>
                </c:pt>
                <c:pt idx="21">
                  <c:v>1.0305563813215691E-3</c:v>
                </c:pt>
                <c:pt idx="22">
                  <c:v>1.2216426206677498E-3</c:v>
                </c:pt>
                <c:pt idx="23">
                  <c:v>1.5878867905725249E-3</c:v>
                </c:pt>
                <c:pt idx="24">
                  <c:v>1.132727250145932E-3</c:v>
                </c:pt>
                <c:pt idx="25">
                  <c:v>1.0408594930334059E-3</c:v>
                </c:pt>
                <c:pt idx="26">
                  <c:v>1.0760968921389397E-3</c:v>
                </c:pt>
                <c:pt idx="27">
                  <c:v>1.1783897280966769E-3</c:v>
                </c:pt>
                <c:pt idx="28">
                  <c:v>1.0870431354017456E-3</c:v>
                </c:pt>
                <c:pt idx="29">
                  <c:v>9.5701308039047601E-4</c:v>
                </c:pt>
                <c:pt idx="30">
                  <c:v>8.7391796780195781E-4</c:v>
                </c:pt>
                <c:pt idx="31">
                  <c:v>0</c:v>
                </c:pt>
                <c:pt idx="32">
                  <c:v>6.4303816620645308E-4</c:v>
                </c:pt>
                <c:pt idx="33">
                  <c:v>2.0207812777345404E-3</c:v>
                </c:pt>
                <c:pt idx="34">
                  <c:v>3.9279786115229153E-4</c:v>
                </c:pt>
                <c:pt idx="35">
                  <c:v>1.1192098378544747E-4</c:v>
                </c:pt>
                <c:pt idx="36">
                  <c:v>7.1943354074896818E-4</c:v>
                </c:pt>
                <c:pt idx="37">
                  <c:v>1.2195581930422319E-3</c:v>
                </c:pt>
                <c:pt idx="38">
                  <c:v>0</c:v>
                </c:pt>
                <c:pt idx="39">
                  <c:v>0</c:v>
                </c:pt>
                <c:pt idx="40">
                  <c:v>0</c:v>
                </c:pt>
                <c:pt idx="41">
                  <c:v>0</c:v>
                </c:pt>
                <c:pt idx="42">
                  <c:v>0</c:v>
                </c:pt>
                <c:pt idx="43">
                  <c:v>0</c:v>
                </c:pt>
                <c:pt idx="44">
                  <c:v>0</c:v>
                </c:pt>
                <c:pt idx="45">
                  <c:v>0</c:v>
                </c:pt>
                <c:pt idx="46">
                  <c:v>0</c:v>
                </c:pt>
                <c:pt idx="47">
                  <c:v>1.2938327969463363E-2</c:v>
                </c:pt>
                <c:pt idx="48">
                  <c:v>1.9649880207485287E-2</c:v>
                </c:pt>
              </c:numCache>
            </c:numRef>
          </c:val>
          <c:smooth val="0"/>
        </c:ser>
        <c:ser>
          <c:idx val="3"/>
          <c:order val="3"/>
          <c:tx>
            <c:v>Total</c:v>
          </c:tx>
          <c:spPr>
            <a:ln w="15875"/>
          </c:spPr>
          <c:marker>
            <c:symbol val="square"/>
            <c:size val="3"/>
          </c:marker>
          <c:cat>
            <c:numRef>
              <c:f>'Appendix Figure 4.1'!$A$5:$A$53</c:f>
              <c:numCache>
                <c:formatCode>General</c:formatCode>
                <c:ptCount val="49"/>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numCache>
            </c:numRef>
          </c:cat>
          <c:val>
            <c:numRef>
              <c:f>'Appendix Figure 4.1'!$J$5:$J$53</c:f>
              <c:numCache>
                <c:formatCode>0.00</c:formatCode>
                <c:ptCount val="49"/>
                <c:pt idx="0">
                  <c:v>0.35785716917408661</c:v>
                </c:pt>
                <c:pt idx="1">
                  <c:v>0.49902122301612578</c:v>
                </c:pt>
                <c:pt idx="2">
                  <c:v>0.55948721103711341</c:v>
                </c:pt>
                <c:pt idx="3">
                  <c:v>0.59232772534934786</c:v>
                </c:pt>
                <c:pt idx="4">
                  <c:v>0.67688270057578659</c:v>
                </c:pt>
                <c:pt idx="5">
                  <c:v>0.90928342360866032</c:v>
                </c:pt>
                <c:pt idx="6">
                  <c:v>0.9624094533287112</c:v>
                </c:pt>
                <c:pt idx="7">
                  <c:v>1.0279148631176569</c:v>
                </c:pt>
                <c:pt idx="8">
                  <c:v>1.1621232687405951</c:v>
                </c:pt>
                <c:pt idx="9">
                  <c:v>1.299252147392008</c:v>
                </c:pt>
                <c:pt idx="10">
                  <c:v>1.518515471935151</c:v>
                </c:pt>
                <c:pt idx="11">
                  <c:v>1.6946116825516655</c:v>
                </c:pt>
                <c:pt idx="12">
                  <c:v>1.7931248696481243</c:v>
                </c:pt>
                <c:pt idx="13">
                  <c:v>1.9440590702116176</c:v>
                </c:pt>
                <c:pt idx="14">
                  <c:v>2.1058138192083145</c:v>
                </c:pt>
                <c:pt idx="15">
                  <c:v>2.2084464995744355</c:v>
                </c:pt>
                <c:pt idx="16">
                  <c:v>2.7317196292618338</c:v>
                </c:pt>
                <c:pt idx="17">
                  <c:v>2.9059588748695568</c:v>
                </c:pt>
                <c:pt idx="18">
                  <c:v>3.0135353535353535</c:v>
                </c:pt>
                <c:pt idx="19">
                  <c:v>3.1965058849546648</c:v>
                </c:pt>
                <c:pt idx="20">
                  <c:v>3.2095831895577263</c:v>
                </c:pt>
                <c:pt idx="21">
                  <c:v>3.2475213146723427</c:v>
                </c:pt>
                <c:pt idx="22">
                  <c:v>3.4138949631674751</c:v>
                </c:pt>
                <c:pt idx="23">
                  <c:v>3.2431976348265152</c:v>
                </c:pt>
                <c:pt idx="24">
                  <c:v>3.3995963585329805</c:v>
                </c:pt>
                <c:pt idx="25">
                  <c:v>3.2359025396292478</c:v>
                </c:pt>
                <c:pt idx="26">
                  <c:v>3.1838352050143639</c:v>
                </c:pt>
                <c:pt idx="27">
                  <c:v>3.576117824773414</c:v>
                </c:pt>
                <c:pt idx="28">
                  <c:v>3.5666258103578126</c:v>
                </c:pt>
                <c:pt idx="29">
                  <c:v>3.5402920273222533</c:v>
                </c:pt>
                <c:pt idx="30">
                  <c:v>3.4926772375482025</c:v>
                </c:pt>
                <c:pt idx="31">
                  <c:v>3.1936819516305279</c:v>
                </c:pt>
                <c:pt idx="32">
                  <c:v>3.1352410132264126</c:v>
                </c:pt>
                <c:pt idx="33">
                  <c:v>3.0971435983560673</c:v>
                </c:pt>
                <c:pt idx="34">
                  <c:v>3.0111364529086049</c:v>
                </c:pt>
                <c:pt idx="35">
                  <c:v>2.9481973726549056</c:v>
                </c:pt>
                <c:pt idx="36">
                  <c:v>2.9144088654406848</c:v>
                </c:pt>
                <c:pt idx="37">
                  <c:v>2.8971748997322</c:v>
                </c:pt>
                <c:pt idx="38">
                  <c:v>2.6923994261834965</c:v>
                </c:pt>
                <c:pt idx="39">
                  <c:v>2.4555475150544024</c:v>
                </c:pt>
                <c:pt idx="40">
                  <c:v>2.2566554788751869</c:v>
                </c:pt>
                <c:pt idx="41">
                  <c:v>2.3610723626852659</c:v>
                </c:pt>
                <c:pt idx="42">
                  <c:v>2.032707176718128</c:v>
                </c:pt>
                <c:pt idx="43">
                  <c:v>2.1878248921796879</c:v>
                </c:pt>
                <c:pt idx="44">
                  <c:v>2.1683092587329633</c:v>
                </c:pt>
                <c:pt idx="45">
                  <c:v>2.1158341383484758</c:v>
                </c:pt>
                <c:pt idx="46">
                  <c:v>2.1010596601427349</c:v>
                </c:pt>
                <c:pt idx="47">
                  <c:v>2.2289969741358111</c:v>
                </c:pt>
                <c:pt idx="48">
                  <c:v>2.3694087134516528</c:v>
                </c:pt>
              </c:numCache>
            </c:numRef>
          </c:val>
          <c:smooth val="0"/>
        </c:ser>
        <c:dLbls>
          <c:showLegendKey val="0"/>
          <c:showVal val="0"/>
          <c:showCatName val="0"/>
          <c:showSerName val="0"/>
          <c:showPercent val="0"/>
          <c:showBubbleSize val="0"/>
        </c:dLbls>
        <c:marker val="1"/>
        <c:smooth val="0"/>
        <c:axId val="487175272"/>
        <c:axId val="487894816"/>
      </c:lineChart>
      <c:catAx>
        <c:axId val="487175272"/>
        <c:scaling>
          <c:orientation val="minMax"/>
        </c:scaling>
        <c:delete val="0"/>
        <c:axPos val="b"/>
        <c:numFmt formatCode="General" sourceLinked="1"/>
        <c:majorTickMark val="out"/>
        <c:minorTickMark val="none"/>
        <c:tickLblPos val="nextTo"/>
        <c:txPr>
          <a:bodyPr rot="0" vert="horz"/>
          <a:lstStyle/>
          <a:p>
            <a:pPr>
              <a:defRPr/>
            </a:pPr>
            <a:endParaRPr lang="en-US"/>
          </a:p>
        </c:txPr>
        <c:crossAx val="487894816"/>
        <c:crosses val="autoZero"/>
        <c:auto val="1"/>
        <c:lblAlgn val="ctr"/>
        <c:lblOffset val="100"/>
        <c:noMultiLvlLbl val="0"/>
      </c:catAx>
      <c:valAx>
        <c:axId val="487894816"/>
        <c:scaling>
          <c:orientation val="minMax"/>
        </c:scaling>
        <c:delete val="0"/>
        <c:axPos val="l"/>
        <c:majorGridlines/>
        <c:title>
          <c:tx>
            <c:rich>
              <a:bodyPr/>
              <a:lstStyle/>
              <a:p>
                <a:pPr>
                  <a:defRPr/>
                </a:pPr>
                <a:r>
                  <a:rPr lang="en-US"/>
                  <a:t>Pounds</a:t>
                </a:r>
                <a:r>
                  <a:rPr lang="en-US" baseline="0"/>
                  <a:t> A.I. per Acre</a:t>
                </a:r>
                <a:endParaRPr lang="en-US"/>
              </a:p>
            </c:rich>
          </c:tx>
          <c:overlay val="0"/>
        </c:title>
        <c:numFmt formatCode="0.0" sourceLinked="0"/>
        <c:majorTickMark val="none"/>
        <c:minorTickMark val="none"/>
        <c:tickLblPos val="nextTo"/>
        <c:crossAx val="487175272"/>
        <c:crosses val="autoZero"/>
        <c:crossBetween val="midCat"/>
      </c:valAx>
    </c:plotArea>
    <c:legend>
      <c:legendPos val="r"/>
      <c:layout>
        <c:manualLayout>
          <c:xMode val="edge"/>
          <c:yMode val="edge"/>
          <c:x val="0.38590223097112863"/>
          <c:y val="0.56244504593175848"/>
          <c:w val="0.4150236949547973"/>
          <c:h val="0.1296237970253718"/>
        </c:manualLayout>
      </c:layout>
      <c:overlay val="0"/>
    </c:legend>
    <c:plotVisOnly val="1"/>
    <c:dispBlanksAs val="gap"/>
    <c:showDLblsOverMax val="0"/>
  </c:chart>
  <c:printSettings>
    <c:headerFooter/>
    <c:pageMargins b="0.75000000000000833" l="0.70000000000000062" r="0.70000000000000062" t="0.75000000000000833" header="0.30000000000000032" footer="0.30000000000000032"/>
    <c:pageSetup orientation="portrait"/>
  </c:printSettings>
</c:chartSpace>
</file>

<file path=xl/charts/chart2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200"/>
              <a:t>Appendix Fig. 4.2</a:t>
            </a:r>
            <a:r>
              <a:rPr lang="en-US" sz="1200" baseline="0"/>
              <a:t> -</a:t>
            </a:r>
            <a:r>
              <a:rPr lang="en-US" sz="1200"/>
              <a:t> Pounds of pesticide a.i.</a:t>
            </a:r>
            <a:r>
              <a:rPr lang="en-US" sz="1200" baseline="0"/>
              <a:t> p</a:t>
            </a:r>
            <a:r>
              <a:rPr lang="en-US" sz="1200"/>
              <a:t>er planted acre, </a:t>
            </a:r>
          </a:p>
          <a:p>
            <a:pPr>
              <a:defRPr sz="1400"/>
            </a:pPr>
            <a:r>
              <a:rPr lang="en-US" sz="1200"/>
              <a:t>soybeans, </a:t>
            </a:r>
            <a:r>
              <a:rPr lang="en-US" sz="1200" b="1" i="0" u="none" strike="noStrike" baseline="0"/>
              <a:t>1960-2008 </a:t>
            </a:r>
            <a:endParaRPr lang="en-US" sz="1200"/>
          </a:p>
        </c:rich>
      </c:tx>
      <c:overlay val="0"/>
    </c:title>
    <c:autoTitleDeleted val="0"/>
    <c:plotArea>
      <c:layout>
        <c:manualLayout>
          <c:layoutTarget val="inner"/>
          <c:xMode val="edge"/>
          <c:yMode val="edge"/>
          <c:x val="0.12665718868474773"/>
          <c:y val="0.17153652668416447"/>
          <c:w val="0.75892096821230681"/>
          <c:h val="0.74147856517935262"/>
        </c:manualLayout>
      </c:layout>
      <c:lineChart>
        <c:grouping val="standard"/>
        <c:varyColors val="0"/>
        <c:ser>
          <c:idx val="0"/>
          <c:order val="0"/>
          <c:tx>
            <c:v>Herbicide</c:v>
          </c:tx>
          <c:spPr>
            <a:ln w="15875"/>
          </c:spPr>
          <c:marker>
            <c:symbol val="square"/>
            <c:size val="3"/>
          </c:marker>
          <c:cat>
            <c:numRef>
              <c:f>'Appendix Figure 4.2'!$A$5:$A$53</c:f>
              <c:numCache>
                <c:formatCode>General</c:formatCode>
                <c:ptCount val="49"/>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numCache>
            </c:numRef>
          </c:cat>
          <c:val>
            <c:numRef>
              <c:f>'Appendix Figure 4.2'!$F$5:$F$53</c:f>
              <c:numCache>
                <c:formatCode>0.00</c:formatCode>
                <c:ptCount val="49"/>
                <c:pt idx="0">
                  <c:v>5.7543494271685758E-2</c:v>
                </c:pt>
                <c:pt idx="1">
                  <c:v>8.1583510274588836E-2</c:v>
                </c:pt>
                <c:pt idx="2">
                  <c:v>0.12682775001759447</c:v>
                </c:pt>
                <c:pt idx="3">
                  <c:v>0.16174380558006923</c:v>
                </c:pt>
                <c:pt idx="4">
                  <c:v>0.19339075060685351</c:v>
                </c:pt>
                <c:pt idx="5">
                  <c:v>0.29282993158656712</c:v>
                </c:pt>
                <c:pt idx="6">
                  <c:v>0.34074864589478199</c:v>
                </c:pt>
                <c:pt idx="7">
                  <c:v>0.43353119870648471</c:v>
                </c:pt>
                <c:pt idx="8">
                  <c:v>0.41545723411806457</c:v>
                </c:pt>
                <c:pt idx="9">
                  <c:v>0.59623830347486717</c:v>
                </c:pt>
                <c:pt idx="10">
                  <c:v>0.77057796759667607</c:v>
                </c:pt>
                <c:pt idx="11">
                  <c:v>0.98794323304811849</c:v>
                </c:pt>
                <c:pt idx="12">
                  <c:v>1.0408076217300388</c:v>
                </c:pt>
                <c:pt idx="13">
                  <c:v>1.1682086332207466</c:v>
                </c:pt>
                <c:pt idx="14">
                  <c:v>1.187193353531889</c:v>
                </c:pt>
                <c:pt idx="15">
                  <c:v>1.289580142883312</c:v>
                </c:pt>
                <c:pt idx="16">
                  <c:v>1.8202432910939148</c:v>
                </c:pt>
                <c:pt idx="17">
                  <c:v>1.8838702567058903</c:v>
                </c:pt>
                <c:pt idx="18">
                  <c:v>1.7332200037089696</c:v>
                </c:pt>
                <c:pt idx="19">
                  <c:v>1.8278878604136615</c:v>
                </c:pt>
                <c:pt idx="20">
                  <c:v>1.9190590590590593</c:v>
                </c:pt>
                <c:pt idx="21">
                  <c:v>2.086912041218187</c:v>
                </c:pt>
                <c:pt idx="22">
                  <c:v>1.9822484622763952</c:v>
                </c:pt>
                <c:pt idx="23">
                  <c:v>1.8869173238840371</c:v>
                </c:pt>
                <c:pt idx="24">
                  <c:v>1.9940934248394953</c:v>
                </c:pt>
                <c:pt idx="25">
                  <c:v>1.3108192255918916</c:v>
                </c:pt>
                <c:pt idx="26">
                  <c:v>1.5762474960682062</c:v>
                </c:pt>
                <c:pt idx="27">
                  <c:v>1.1113038844963905</c:v>
                </c:pt>
                <c:pt idx="28">
                  <c:v>1.1279306594153637</c:v>
                </c:pt>
                <c:pt idx="29">
                  <c:v>1.1140350213745478</c:v>
                </c:pt>
                <c:pt idx="30">
                  <c:v>1.3857568993857601</c:v>
                </c:pt>
                <c:pt idx="31">
                  <c:v>1.2198011152416357</c:v>
                </c:pt>
                <c:pt idx="32">
                  <c:v>1.1408340655626901</c:v>
                </c:pt>
                <c:pt idx="33">
                  <c:v>1.1121321461263212</c:v>
                </c:pt>
                <c:pt idx="34">
                  <c:v>1.2210024342745862</c:v>
                </c:pt>
                <c:pt idx="35">
                  <c:v>1.1039747179774382</c:v>
                </c:pt>
                <c:pt idx="36">
                  <c:v>1.1863190279616793</c:v>
                </c:pt>
                <c:pt idx="37">
                  <c:v>1.2448585101064209</c:v>
                </c:pt>
                <c:pt idx="38">
                  <c:v>1.1284497049635542</c:v>
                </c:pt>
                <c:pt idx="39">
                  <c:v>1.0663865455038655</c:v>
                </c:pt>
                <c:pt idx="40">
                  <c:v>1.088062235747179</c:v>
                </c:pt>
                <c:pt idx="41">
                  <c:v>1.0635395207559906</c:v>
                </c:pt>
                <c:pt idx="42">
                  <c:v>1.1659106580317187</c:v>
                </c:pt>
                <c:pt idx="43">
                  <c:v>1.1988747207236663</c:v>
                </c:pt>
                <c:pt idx="44">
                  <c:v>1.1755067280076588</c:v>
                </c:pt>
                <c:pt idx="45">
                  <c:v>1.2353384606841404</c:v>
                </c:pt>
                <c:pt idx="46">
                  <c:v>1.4043192712057413</c:v>
                </c:pt>
                <c:pt idx="47">
                  <c:v>1.270455198405956</c:v>
                </c:pt>
                <c:pt idx="48">
                  <c:v>1.402855331625241</c:v>
                </c:pt>
              </c:numCache>
            </c:numRef>
          </c:val>
          <c:smooth val="0"/>
        </c:ser>
        <c:ser>
          <c:idx val="1"/>
          <c:order val="1"/>
          <c:tx>
            <c:v>Insecticide</c:v>
          </c:tx>
          <c:spPr>
            <a:ln w="15875"/>
          </c:spPr>
          <c:marker>
            <c:symbol val="square"/>
            <c:size val="3"/>
          </c:marker>
          <c:cat>
            <c:numRef>
              <c:f>'Appendix Figure 4.2'!$A$5:$A$53</c:f>
              <c:numCache>
                <c:formatCode>General</c:formatCode>
                <c:ptCount val="49"/>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numCache>
            </c:numRef>
          </c:cat>
          <c:val>
            <c:numRef>
              <c:f>'Appendix Figure 4.2'!$G$5:$G$53</c:f>
              <c:numCache>
                <c:formatCode>0.00</c:formatCode>
                <c:ptCount val="49"/>
                <c:pt idx="0">
                  <c:v>5.0021276595744679E-2</c:v>
                </c:pt>
                <c:pt idx="1">
                  <c:v>4.4986684420772305E-2</c:v>
                </c:pt>
                <c:pt idx="2">
                  <c:v>4.526975860370188E-2</c:v>
                </c:pt>
                <c:pt idx="3">
                  <c:v>4.5414466091915011E-2</c:v>
                </c:pt>
                <c:pt idx="4">
                  <c:v>4.385684562277356E-2</c:v>
                </c:pt>
                <c:pt idx="5">
                  <c:v>4.3126153234734718E-2</c:v>
                </c:pt>
                <c:pt idx="6">
                  <c:v>5.4487611948302685E-2</c:v>
                </c:pt>
                <c:pt idx="7">
                  <c:v>7.0987554815159601E-2</c:v>
                </c:pt>
                <c:pt idx="8">
                  <c:v>5.6919484206790487E-2</c:v>
                </c:pt>
                <c:pt idx="9">
                  <c:v>6.626919640757982E-2</c:v>
                </c:pt>
                <c:pt idx="10">
                  <c:v>5.6005849310616966E-2</c:v>
                </c:pt>
                <c:pt idx="11">
                  <c:v>6.0478079860152731E-2</c:v>
                </c:pt>
                <c:pt idx="12">
                  <c:v>4.8143622242137155E-2</c:v>
                </c:pt>
                <c:pt idx="13">
                  <c:v>6.1691594899998231E-2</c:v>
                </c:pt>
                <c:pt idx="14">
                  <c:v>5.1456582633053222E-2</c:v>
                </c:pt>
                <c:pt idx="15">
                  <c:v>6.831317091042316E-2</c:v>
                </c:pt>
                <c:pt idx="16">
                  <c:v>5.9873023135530841E-2</c:v>
                </c:pt>
                <c:pt idx="17">
                  <c:v>7.2478720878971822E-2</c:v>
                </c:pt>
                <c:pt idx="18">
                  <c:v>7.2641806268158499E-2</c:v>
                </c:pt>
                <c:pt idx="19">
                  <c:v>5.3158575009452327E-2</c:v>
                </c:pt>
                <c:pt idx="20">
                  <c:v>4.843743743743744E-2</c:v>
                </c:pt>
                <c:pt idx="21">
                  <c:v>3.8700516707874985E-2</c:v>
                </c:pt>
                <c:pt idx="22">
                  <c:v>6.9465775069127031E-2</c:v>
                </c:pt>
                <c:pt idx="23">
                  <c:v>5.9983113564025775E-2</c:v>
                </c:pt>
                <c:pt idx="24">
                  <c:v>2.1957848129289352E-2</c:v>
                </c:pt>
                <c:pt idx="25">
                  <c:v>1.7791495763718426E-2</c:v>
                </c:pt>
                <c:pt idx="26">
                  <c:v>1.4159207019286482E-2</c:v>
                </c:pt>
                <c:pt idx="27">
                  <c:v>3.8816947404606392E-3</c:v>
                </c:pt>
                <c:pt idx="28">
                  <c:v>9.5285859959211416E-3</c:v>
                </c:pt>
                <c:pt idx="29">
                  <c:v>8.1592732653732319E-3</c:v>
                </c:pt>
                <c:pt idx="30">
                  <c:v>5.3847564668223899E-3</c:v>
                </c:pt>
                <c:pt idx="31">
                  <c:v>1.7629908752957082E-2</c:v>
                </c:pt>
                <c:pt idx="32">
                  <c:v>3.0861270699560663E-3</c:v>
                </c:pt>
                <c:pt idx="33">
                  <c:v>1.9116251976366815E-2</c:v>
                </c:pt>
                <c:pt idx="34">
                  <c:v>2.0408308990587471E-3</c:v>
                </c:pt>
                <c:pt idx="35">
                  <c:v>7.4353948315865268E-3</c:v>
                </c:pt>
                <c:pt idx="36">
                  <c:v>7.5024534621076404E-3</c:v>
                </c:pt>
                <c:pt idx="37">
                  <c:v>1.7455896007428039E-2</c:v>
                </c:pt>
                <c:pt idx="38">
                  <c:v>2.9573064908018048E-3</c:v>
                </c:pt>
                <c:pt idx="39">
                  <c:v>3.9197070391970706E-3</c:v>
                </c:pt>
                <c:pt idx="40">
                  <c:v>4.3088358064255516E-4</c:v>
                </c:pt>
                <c:pt idx="41">
                  <c:v>0</c:v>
                </c:pt>
                <c:pt idx="42">
                  <c:v>7.2468666765815341E-3</c:v>
                </c:pt>
                <c:pt idx="43">
                  <c:v>0</c:v>
                </c:pt>
                <c:pt idx="44">
                  <c:v>7.9533693224125099E-3</c:v>
                </c:pt>
                <c:pt idx="45">
                  <c:v>2.0506163927143491E-2</c:v>
                </c:pt>
                <c:pt idx="46">
                  <c:v>3.4203344720743621E-2</c:v>
                </c:pt>
                <c:pt idx="47">
                  <c:v>3.9471216076365827E-2</c:v>
                </c:pt>
                <c:pt idx="48">
                  <c:v>6.2060157426239465E-2</c:v>
                </c:pt>
              </c:numCache>
            </c:numRef>
          </c:val>
          <c:smooth val="0"/>
        </c:ser>
        <c:ser>
          <c:idx val="2"/>
          <c:order val="2"/>
          <c:tx>
            <c:v>Fungicide</c:v>
          </c:tx>
          <c:spPr>
            <a:ln w="15875"/>
          </c:spPr>
          <c:marker>
            <c:symbol val="square"/>
            <c:size val="3"/>
          </c:marker>
          <c:cat>
            <c:numRef>
              <c:f>'Appendix Figure 4.2'!$A$5:$A$53</c:f>
              <c:numCache>
                <c:formatCode>General</c:formatCode>
                <c:ptCount val="49"/>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numCache>
            </c:numRef>
          </c:cat>
          <c:val>
            <c:numRef>
              <c:f>'Appendix Figure 4.2'!$H$5:$H$53</c:f>
              <c:numCache>
                <c:formatCode>0.00</c:formatCode>
                <c:ptCount val="49"/>
                <c:pt idx="0">
                  <c:v>4.5826513911620291E-3</c:v>
                </c:pt>
                <c:pt idx="1">
                  <c:v>3.3828768848742216E-3</c:v>
                </c:pt>
                <c:pt idx="2">
                  <c:v>2.674361320289957E-3</c:v>
                </c:pt>
                <c:pt idx="3">
                  <c:v>1.9686375670355033E-3</c:v>
                </c:pt>
                <c:pt idx="4">
                  <c:v>1.2609942940008197E-3</c:v>
                </c:pt>
                <c:pt idx="5">
                  <c:v>6.2452096403326992E-4</c:v>
                </c:pt>
                <c:pt idx="6">
                  <c:v>1.0725585885128976E-4</c:v>
                </c:pt>
                <c:pt idx="7">
                  <c:v>2.2538523726695902E-4</c:v>
                </c:pt>
                <c:pt idx="8">
                  <c:v>3.4070744114515555E-4</c:v>
                </c:pt>
                <c:pt idx="9">
                  <c:v>4.6080782432877227E-4</c:v>
                </c:pt>
                <c:pt idx="10">
                  <c:v>5.7564644166937465E-4</c:v>
                </c:pt>
                <c:pt idx="11">
                  <c:v>6.9003588186585701E-4</c:v>
                </c:pt>
                <c:pt idx="12">
                  <c:v>1.2802458071949814E-3</c:v>
                </c:pt>
                <c:pt idx="13">
                  <c:v>1.5915400802843551E-3</c:v>
                </c:pt>
                <c:pt idx="14">
                  <c:v>2.2866289372892013E-3</c:v>
                </c:pt>
                <c:pt idx="15">
                  <c:v>2.747755999267265E-3</c:v>
                </c:pt>
                <c:pt idx="16">
                  <c:v>3.5807356422447234E-3</c:v>
                </c:pt>
                <c:pt idx="17">
                  <c:v>2.8259130523245958E-3</c:v>
                </c:pt>
                <c:pt idx="18">
                  <c:v>2.3696189033813441E-3</c:v>
                </c:pt>
                <c:pt idx="19">
                  <c:v>1.9604822786405455E-3</c:v>
                </c:pt>
                <c:pt idx="20">
                  <c:v>1.8113356213356213E-3</c:v>
                </c:pt>
                <c:pt idx="21">
                  <c:v>1.6779429400530033E-3</c:v>
                </c:pt>
                <c:pt idx="22">
                  <c:v>1.4107556006997348E-3</c:v>
                </c:pt>
                <c:pt idx="23">
                  <c:v>1.5428275764750154E-3</c:v>
                </c:pt>
                <c:pt idx="24">
                  <c:v>1.4286768504169435E-3</c:v>
                </c:pt>
                <c:pt idx="25">
                  <c:v>1.5076411434001109E-3</c:v>
                </c:pt>
                <c:pt idx="26">
                  <c:v>1.5495406009436304E-3</c:v>
                </c:pt>
                <c:pt idx="27">
                  <c:v>1.5812994156067378E-3</c:v>
                </c:pt>
                <c:pt idx="28">
                  <c:v>1.5363698164513936E-3</c:v>
                </c:pt>
                <c:pt idx="29">
                  <c:v>1.4600460374876686E-3</c:v>
                </c:pt>
                <c:pt idx="30">
                  <c:v>1.5087810364218359E-3</c:v>
                </c:pt>
                <c:pt idx="31">
                  <c:v>6.7499155119972963E-4</c:v>
                </c:pt>
                <c:pt idx="32">
                  <c:v>2.0261236904359583E-3</c:v>
                </c:pt>
                <c:pt idx="33">
                  <c:v>8.8208371473745533E-3</c:v>
                </c:pt>
                <c:pt idx="34">
                  <c:v>4.4688412852969815E-4</c:v>
                </c:pt>
                <c:pt idx="35">
                  <c:v>3.3602688215057206E-4</c:v>
                </c:pt>
                <c:pt idx="36">
                  <c:v>2.6500038943842977E-3</c:v>
                </c:pt>
                <c:pt idx="37">
                  <c:v>2.4916648810799228E-3</c:v>
                </c:pt>
                <c:pt idx="38">
                  <c:v>0</c:v>
                </c:pt>
                <c:pt idx="39">
                  <c:v>0</c:v>
                </c:pt>
                <c:pt idx="40">
                  <c:v>0</c:v>
                </c:pt>
                <c:pt idx="41">
                  <c:v>0</c:v>
                </c:pt>
                <c:pt idx="42">
                  <c:v>2.1632437840541892E-4</c:v>
                </c:pt>
                <c:pt idx="43">
                  <c:v>0</c:v>
                </c:pt>
                <c:pt idx="44">
                  <c:v>3.0581852994362302E-4</c:v>
                </c:pt>
                <c:pt idx="45">
                  <c:v>6.9307946468236343E-3</c:v>
                </c:pt>
                <c:pt idx="46">
                  <c:v>6.327811763459654E-3</c:v>
                </c:pt>
                <c:pt idx="47">
                  <c:v>1.0347276069260593E-2</c:v>
                </c:pt>
                <c:pt idx="48">
                  <c:v>1.3752529121212923E-2</c:v>
                </c:pt>
              </c:numCache>
            </c:numRef>
          </c:val>
          <c:smooth val="0"/>
        </c:ser>
        <c:ser>
          <c:idx val="3"/>
          <c:order val="3"/>
          <c:tx>
            <c:v>Total</c:v>
          </c:tx>
          <c:spPr>
            <a:ln w="15875"/>
          </c:spPr>
          <c:marker>
            <c:symbol val="square"/>
            <c:size val="3"/>
          </c:marker>
          <c:cat>
            <c:numRef>
              <c:f>'Appendix Figure 4.2'!$A$5:$A$53</c:f>
              <c:numCache>
                <c:formatCode>General</c:formatCode>
                <c:ptCount val="49"/>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numCache>
            </c:numRef>
          </c:cat>
          <c:val>
            <c:numRef>
              <c:f>'Appendix Figure 4.2'!$J$5:$J$53</c:f>
              <c:numCache>
                <c:formatCode>0.00</c:formatCode>
                <c:ptCount val="49"/>
                <c:pt idx="0">
                  <c:v>0.11214742225859248</c:v>
                </c:pt>
                <c:pt idx="1">
                  <c:v>0.12995307158023536</c:v>
                </c:pt>
                <c:pt idx="2">
                  <c:v>0.17477186994158631</c:v>
                </c:pt>
                <c:pt idx="3">
                  <c:v>0.20912690923901975</c:v>
                </c:pt>
                <c:pt idx="4">
                  <c:v>0.23850859052362788</c:v>
                </c:pt>
                <c:pt idx="5">
                  <c:v>0.337290430635592</c:v>
                </c:pt>
                <c:pt idx="6">
                  <c:v>0.39668418512361237</c:v>
                </c:pt>
                <c:pt idx="7">
                  <c:v>0.5059690340282712</c:v>
                </c:pt>
                <c:pt idx="8">
                  <c:v>0.47390039039394299</c:v>
                </c:pt>
                <c:pt idx="9">
                  <c:v>0.66414374382846664</c:v>
                </c:pt>
                <c:pt idx="10">
                  <c:v>0.82832018012162856</c:v>
                </c:pt>
                <c:pt idx="11">
                  <c:v>1.0502612935872666</c:v>
                </c:pt>
                <c:pt idx="12">
                  <c:v>1.0997480049502837</c:v>
                </c:pt>
                <c:pt idx="13">
                  <c:v>1.2463815452085802</c:v>
                </c:pt>
                <c:pt idx="14">
                  <c:v>1.2645269536385983</c:v>
                </c:pt>
                <c:pt idx="15">
                  <c:v>1.3905733650851804</c:v>
                </c:pt>
                <c:pt idx="16">
                  <c:v>1.924079850404822</c:v>
                </c:pt>
                <c:pt idx="17">
                  <c:v>1.987856488860253</c:v>
                </c:pt>
                <c:pt idx="18">
                  <c:v>1.8291463188477468</c:v>
                </c:pt>
                <c:pt idx="19">
                  <c:v>1.8972217165422693</c:v>
                </c:pt>
                <c:pt idx="20">
                  <c:v>1.9789832689832689</c:v>
                </c:pt>
                <c:pt idx="21">
                  <c:v>2.1322994240705921</c:v>
                </c:pt>
                <c:pt idx="22">
                  <c:v>2.0531248236555499</c:v>
                </c:pt>
                <c:pt idx="23">
                  <c:v>1.9484438451527932</c:v>
                </c:pt>
                <c:pt idx="24">
                  <c:v>2.0174791528300493</c:v>
                </c:pt>
                <c:pt idx="25">
                  <c:v>1.33011845751841</c:v>
                </c:pt>
                <c:pt idx="26">
                  <c:v>1.5919561294594817</c:v>
                </c:pt>
                <c:pt idx="27">
                  <c:v>1.1167669302165693</c:v>
                </c:pt>
                <c:pt idx="28">
                  <c:v>1.1389955812372536</c:v>
                </c:pt>
                <c:pt idx="29">
                  <c:v>1.1236543900032885</c:v>
                </c:pt>
                <c:pt idx="30">
                  <c:v>1.3926505753092828</c:v>
                </c:pt>
                <c:pt idx="31">
                  <c:v>1.2381061169313958</c:v>
                </c:pt>
                <c:pt idx="32">
                  <c:v>1.1459462656302806</c:v>
                </c:pt>
                <c:pt idx="33">
                  <c:v>1.1781319796954315</c:v>
                </c:pt>
                <c:pt idx="34">
                  <c:v>1.2356777020447907</c:v>
                </c:pt>
                <c:pt idx="35">
                  <c:v>1.1237631810544844</c:v>
                </c:pt>
                <c:pt idx="36">
                  <c:v>1.2091983799361321</c:v>
                </c:pt>
                <c:pt idx="37">
                  <c:v>1.2751053496178844</c:v>
                </c:pt>
                <c:pt idx="38">
                  <c:v>1.1314070114543562</c:v>
                </c:pt>
                <c:pt idx="39">
                  <c:v>1.0703062525430624</c:v>
                </c:pt>
                <c:pt idx="40">
                  <c:v>1.0884931193278216</c:v>
                </c:pt>
                <c:pt idx="41">
                  <c:v>1.0635395207559906</c:v>
                </c:pt>
                <c:pt idx="42">
                  <c:v>1.1733738490867056</c:v>
                </c:pt>
                <c:pt idx="43">
                  <c:v>1.1988747207236663</c:v>
                </c:pt>
                <c:pt idx="44">
                  <c:v>1.1838198064035741</c:v>
                </c:pt>
                <c:pt idx="45">
                  <c:v>1.2627754331408263</c:v>
                </c:pt>
                <c:pt idx="46">
                  <c:v>1.4448505071369933</c:v>
                </c:pt>
                <c:pt idx="47">
                  <c:v>1.320273705997745</c:v>
                </c:pt>
                <c:pt idx="48">
                  <c:v>1.4786682162761826</c:v>
                </c:pt>
              </c:numCache>
            </c:numRef>
          </c:val>
          <c:smooth val="0"/>
        </c:ser>
        <c:dLbls>
          <c:showLegendKey val="0"/>
          <c:showVal val="0"/>
          <c:showCatName val="0"/>
          <c:showSerName val="0"/>
          <c:showPercent val="0"/>
          <c:showBubbleSize val="0"/>
        </c:dLbls>
        <c:marker val="1"/>
        <c:smooth val="0"/>
        <c:axId val="487895600"/>
        <c:axId val="487895992"/>
      </c:lineChart>
      <c:catAx>
        <c:axId val="487895600"/>
        <c:scaling>
          <c:orientation val="minMax"/>
        </c:scaling>
        <c:delete val="0"/>
        <c:axPos val="b"/>
        <c:numFmt formatCode="General" sourceLinked="1"/>
        <c:majorTickMark val="out"/>
        <c:minorTickMark val="none"/>
        <c:tickLblPos val="nextTo"/>
        <c:txPr>
          <a:bodyPr rot="0" vert="horz"/>
          <a:lstStyle/>
          <a:p>
            <a:pPr>
              <a:defRPr/>
            </a:pPr>
            <a:endParaRPr lang="en-US"/>
          </a:p>
        </c:txPr>
        <c:crossAx val="487895992"/>
        <c:crosses val="autoZero"/>
        <c:auto val="1"/>
        <c:lblAlgn val="ctr"/>
        <c:lblOffset val="100"/>
        <c:noMultiLvlLbl val="0"/>
      </c:catAx>
      <c:valAx>
        <c:axId val="487895992"/>
        <c:scaling>
          <c:orientation val="minMax"/>
        </c:scaling>
        <c:delete val="0"/>
        <c:axPos val="l"/>
        <c:majorGridlines/>
        <c:title>
          <c:tx>
            <c:rich>
              <a:bodyPr/>
              <a:lstStyle/>
              <a:p>
                <a:pPr>
                  <a:defRPr/>
                </a:pPr>
                <a:r>
                  <a:rPr lang="en-US"/>
                  <a:t>Pounds</a:t>
                </a:r>
                <a:r>
                  <a:rPr lang="en-US" baseline="0"/>
                  <a:t> A.I. per Acre</a:t>
                </a:r>
                <a:endParaRPr lang="en-US"/>
              </a:p>
            </c:rich>
          </c:tx>
          <c:overlay val="0"/>
        </c:title>
        <c:numFmt formatCode="0.00" sourceLinked="1"/>
        <c:majorTickMark val="none"/>
        <c:minorTickMark val="none"/>
        <c:tickLblPos val="nextTo"/>
        <c:crossAx val="487895600"/>
        <c:crosses val="autoZero"/>
        <c:crossBetween val="midCat"/>
      </c:valAx>
    </c:plotArea>
    <c:legend>
      <c:legendPos val="r"/>
      <c:layout>
        <c:manualLayout>
          <c:xMode val="edge"/>
          <c:yMode val="edge"/>
          <c:x val="0.42293926800816567"/>
          <c:y val="0.63883393482064743"/>
          <c:w val="0.36409776902887142"/>
          <c:h val="0.1122626859142607"/>
        </c:manualLayout>
      </c:layout>
      <c:overlay val="0"/>
    </c:legend>
    <c:plotVisOnly val="1"/>
    <c:dispBlanksAs val="gap"/>
    <c:showDLblsOverMax val="0"/>
  </c:chart>
  <c:printSettings>
    <c:headerFooter/>
    <c:pageMargins b="0.75000000000000844" l="0.70000000000000062" r="0.70000000000000062" t="0.75000000000000844" header="0.30000000000000032" footer="0.30000000000000032"/>
    <c:pageSetup orientation="portrait"/>
  </c:printSettings>
</c:chartSpace>
</file>

<file path=xl/charts/chart3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200"/>
              <a:t>Appendix Fig. 4.3</a:t>
            </a:r>
            <a:r>
              <a:rPr lang="en-US" sz="1200" baseline="0"/>
              <a:t> -</a:t>
            </a:r>
            <a:r>
              <a:rPr lang="en-US" sz="1200"/>
              <a:t> Pounds of pesticide a.i. </a:t>
            </a:r>
            <a:r>
              <a:rPr lang="en-US" sz="1200" baseline="0"/>
              <a:t>p</a:t>
            </a:r>
            <a:r>
              <a:rPr lang="en-US" sz="1200"/>
              <a:t>er planted acre, </a:t>
            </a:r>
          </a:p>
          <a:p>
            <a:pPr>
              <a:defRPr sz="1400"/>
            </a:pPr>
            <a:r>
              <a:rPr lang="en-US" sz="1200"/>
              <a:t>cotton, </a:t>
            </a:r>
            <a:r>
              <a:rPr lang="en-US" sz="1200" b="1" i="0" u="none" strike="noStrike" baseline="0"/>
              <a:t>1960-2008</a:t>
            </a:r>
            <a:r>
              <a:rPr lang="en-US" sz="1400" b="1" i="0" u="none" strike="noStrike" baseline="0"/>
              <a:t> </a:t>
            </a:r>
            <a:endParaRPr lang="en-US" sz="1200"/>
          </a:p>
        </c:rich>
      </c:tx>
      <c:overlay val="0"/>
    </c:title>
    <c:autoTitleDeleted val="0"/>
    <c:plotArea>
      <c:layout>
        <c:manualLayout>
          <c:layoutTarget val="inner"/>
          <c:xMode val="edge"/>
          <c:yMode val="edge"/>
          <c:x val="0.10907607903178769"/>
          <c:y val="0.18000874890638671"/>
          <c:w val="0.66072634149897924"/>
          <c:h val="0.73300634295713041"/>
        </c:manualLayout>
      </c:layout>
      <c:lineChart>
        <c:grouping val="standard"/>
        <c:varyColors val="0"/>
        <c:ser>
          <c:idx val="0"/>
          <c:order val="0"/>
          <c:tx>
            <c:v>Herbicide</c:v>
          </c:tx>
          <c:spPr>
            <a:ln w="15875"/>
          </c:spPr>
          <c:marker>
            <c:symbol val="square"/>
            <c:size val="3"/>
          </c:marker>
          <c:cat>
            <c:numRef>
              <c:f>'Appendix Figure 4.3'!$A$5:$A$53</c:f>
              <c:numCache>
                <c:formatCode>General</c:formatCode>
                <c:ptCount val="49"/>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numCache>
            </c:numRef>
          </c:cat>
          <c:val>
            <c:numRef>
              <c:f>'Appendix Figure 4.3'!$G$5:$G$53</c:f>
              <c:numCache>
                <c:formatCode>0.00</c:formatCode>
                <c:ptCount val="49"/>
                <c:pt idx="0">
                  <c:v>8.6520771144278613E-2</c:v>
                </c:pt>
                <c:pt idx="1">
                  <c:v>7.0666807330600434E-2</c:v>
                </c:pt>
                <c:pt idx="2">
                  <c:v>9.0957220892407778E-2</c:v>
                </c:pt>
                <c:pt idx="3">
                  <c:v>0.11149471131172943</c:v>
                </c:pt>
                <c:pt idx="4">
                  <c:v>0.13546098573701099</c:v>
                </c:pt>
                <c:pt idx="5">
                  <c:v>0.38062018187856389</c:v>
                </c:pt>
                <c:pt idx="6">
                  <c:v>0.52912961137843739</c:v>
                </c:pt>
                <c:pt idx="7">
                  <c:v>0.63030308161192006</c:v>
                </c:pt>
                <c:pt idx="8">
                  <c:v>1.2474429345087008</c:v>
                </c:pt>
                <c:pt idx="9">
                  <c:v>1.0769922154428782</c:v>
                </c:pt>
                <c:pt idx="10">
                  <c:v>1.2752821216890466</c:v>
                </c:pt>
                <c:pt idx="11">
                  <c:v>1.6973686553513181</c:v>
                </c:pt>
                <c:pt idx="12">
                  <c:v>1.395075457278967</c:v>
                </c:pt>
                <c:pt idx="13">
                  <c:v>1.9452486838625929</c:v>
                </c:pt>
                <c:pt idx="14">
                  <c:v>1.5449208298609589</c:v>
                </c:pt>
                <c:pt idx="15">
                  <c:v>1.6889054190934414</c:v>
                </c:pt>
                <c:pt idx="16">
                  <c:v>1.8831137467233896</c:v>
                </c:pt>
                <c:pt idx="17">
                  <c:v>1.4455330969699185</c:v>
                </c:pt>
                <c:pt idx="18">
                  <c:v>1.4963035790386614</c:v>
                </c:pt>
                <c:pt idx="19">
                  <c:v>1.4532999463423359</c:v>
                </c:pt>
                <c:pt idx="20">
                  <c:v>1.4923681349681432</c:v>
                </c:pt>
                <c:pt idx="21">
                  <c:v>1.6865890677664497</c:v>
                </c:pt>
                <c:pt idx="22">
                  <c:v>1.7003798896469053</c:v>
                </c:pt>
                <c:pt idx="23">
                  <c:v>1.9874809179566759</c:v>
                </c:pt>
                <c:pt idx="24">
                  <c:v>1.803519837780609</c:v>
                </c:pt>
                <c:pt idx="25">
                  <c:v>1.5271428036613444</c:v>
                </c:pt>
                <c:pt idx="26">
                  <c:v>2.0735927762180673</c:v>
                </c:pt>
                <c:pt idx="27">
                  <c:v>1.872016504443504</c:v>
                </c:pt>
                <c:pt idx="28">
                  <c:v>1.7294579218205643</c:v>
                </c:pt>
                <c:pt idx="29">
                  <c:v>1.7696342546237698</c:v>
                </c:pt>
                <c:pt idx="30">
                  <c:v>2.046099399907678</c:v>
                </c:pt>
                <c:pt idx="31">
                  <c:v>2.0776552970730355</c:v>
                </c:pt>
                <c:pt idx="32">
                  <c:v>2.1142024169184288</c:v>
                </c:pt>
                <c:pt idx="33">
                  <c:v>2.1761197472894636</c:v>
                </c:pt>
                <c:pt idx="34">
                  <c:v>2.4696831655745948</c:v>
                </c:pt>
                <c:pt idx="35">
                  <c:v>2.3653495871575889</c:v>
                </c:pt>
                <c:pt idx="36">
                  <c:v>2.1198205084456578</c:v>
                </c:pt>
                <c:pt idx="37">
                  <c:v>2.2191998848755214</c:v>
                </c:pt>
                <c:pt idx="38">
                  <c:v>1.9733806234832929</c:v>
                </c:pt>
                <c:pt idx="39">
                  <c:v>2.0493790970518035</c:v>
                </c:pt>
                <c:pt idx="40">
                  <c:v>2.1019707163663548</c:v>
                </c:pt>
                <c:pt idx="41">
                  <c:v>2.0985712020800968</c:v>
                </c:pt>
                <c:pt idx="42">
                  <c:v>2.4609253541005454</c:v>
                </c:pt>
                <c:pt idx="43">
                  <c:v>2.2217795780290217</c:v>
                </c:pt>
                <c:pt idx="44">
                  <c:v>2.4976527608978958</c:v>
                </c:pt>
                <c:pt idx="45">
                  <c:v>2.2401111937888722</c:v>
                </c:pt>
                <c:pt idx="46">
                  <c:v>2.2697885295273013</c:v>
                </c:pt>
                <c:pt idx="47">
                  <c:v>2.4096183685532733</c:v>
                </c:pt>
                <c:pt idx="48">
                  <c:v>2.3678281068524969</c:v>
                </c:pt>
              </c:numCache>
            </c:numRef>
          </c:val>
          <c:smooth val="0"/>
        </c:ser>
        <c:ser>
          <c:idx val="1"/>
          <c:order val="1"/>
          <c:tx>
            <c:v>Insecticide</c:v>
          </c:tx>
          <c:spPr>
            <a:ln w="15875"/>
          </c:spPr>
          <c:marker>
            <c:symbol val="square"/>
            <c:size val="3"/>
          </c:marker>
          <c:cat>
            <c:numRef>
              <c:f>'Appendix Figure 4.3'!$A$5:$A$53</c:f>
              <c:numCache>
                <c:formatCode>General</c:formatCode>
                <c:ptCount val="49"/>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numCache>
            </c:numRef>
          </c:cat>
          <c:val>
            <c:numRef>
              <c:f>'Appendix Figure 4.3'!$H$5:$H$53</c:f>
              <c:numCache>
                <c:formatCode>0.00</c:formatCode>
                <c:ptCount val="49"/>
                <c:pt idx="0">
                  <c:v>4.1735453980099502</c:v>
                </c:pt>
                <c:pt idx="1">
                  <c:v>4.5887581384133105</c:v>
                </c:pt>
                <c:pt idx="2">
                  <c:v>4.7545178911188852</c:v>
                </c:pt>
                <c:pt idx="3">
                  <c:v>5.3040901435019876</c:v>
                </c:pt>
                <c:pt idx="4">
                  <c:v>4.5769116179999463</c:v>
                </c:pt>
                <c:pt idx="5">
                  <c:v>4.152749023126983</c:v>
                </c:pt>
                <c:pt idx="6">
                  <c:v>6.0817854175121262</c:v>
                </c:pt>
                <c:pt idx="7">
                  <c:v>9.4766741449373519</c:v>
                </c:pt>
                <c:pt idx="8">
                  <c:v>7.0313894565147672</c:v>
                </c:pt>
                <c:pt idx="9">
                  <c:v>4.4372674100568066</c:v>
                </c:pt>
                <c:pt idx="10">
                  <c:v>5.2971779459531865</c:v>
                </c:pt>
                <c:pt idx="11">
                  <c:v>6.3652291803252155</c:v>
                </c:pt>
                <c:pt idx="12">
                  <c:v>7.5062244220179553</c:v>
                </c:pt>
                <c:pt idx="13">
                  <c:v>5.4005649174258998</c:v>
                </c:pt>
                <c:pt idx="14">
                  <c:v>5.2741370235536644</c:v>
                </c:pt>
                <c:pt idx="15">
                  <c:v>4.9384538279733263</c:v>
                </c:pt>
                <c:pt idx="16">
                  <c:v>5.944427828627906</c:v>
                </c:pt>
                <c:pt idx="17">
                  <c:v>4.5392923717972149</c:v>
                </c:pt>
                <c:pt idx="18">
                  <c:v>1.5820008822363945</c:v>
                </c:pt>
                <c:pt idx="19">
                  <c:v>1.3601616884278305</c:v>
                </c:pt>
                <c:pt idx="20">
                  <c:v>1.2878827285362398</c:v>
                </c:pt>
                <c:pt idx="21">
                  <c:v>1.7033167947188086</c:v>
                </c:pt>
                <c:pt idx="22">
                  <c:v>1.6837431910730341</c:v>
                </c:pt>
                <c:pt idx="23">
                  <c:v>2.0087897253447382</c:v>
                </c:pt>
                <c:pt idx="24">
                  <c:v>1.0860848421770417</c:v>
                </c:pt>
                <c:pt idx="25">
                  <c:v>1.1656355876682327</c:v>
                </c:pt>
                <c:pt idx="26">
                  <c:v>1.5670001792007646</c:v>
                </c:pt>
                <c:pt idx="27">
                  <c:v>1.468547301196476</c:v>
                </c:pt>
                <c:pt idx="28">
                  <c:v>1.3965129286924283</c:v>
                </c:pt>
                <c:pt idx="29">
                  <c:v>1.1680312848317684</c:v>
                </c:pt>
                <c:pt idx="30">
                  <c:v>0.81757841287323552</c:v>
                </c:pt>
                <c:pt idx="31">
                  <c:v>0.69231047316771155</c:v>
                </c:pt>
                <c:pt idx="32">
                  <c:v>1.1476638972809667</c:v>
                </c:pt>
                <c:pt idx="33">
                  <c:v>1.747251512468095</c:v>
                </c:pt>
                <c:pt idx="34">
                  <c:v>1.7450463189043812</c:v>
                </c:pt>
                <c:pt idx="35">
                  <c:v>1.6660601013501541</c:v>
                </c:pt>
                <c:pt idx="36">
                  <c:v>1.6078730592049137</c:v>
                </c:pt>
                <c:pt idx="37">
                  <c:v>1.6767513311267808</c:v>
                </c:pt>
                <c:pt idx="38">
                  <c:v>1.1898719432518201</c:v>
                </c:pt>
                <c:pt idx="39">
                  <c:v>2.6980535852354861</c:v>
                </c:pt>
                <c:pt idx="40">
                  <c:v>2.6581393550382799</c:v>
                </c:pt>
                <c:pt idx="41">
                  <c:v>1.5806189555125725</c:v>
                </c:pt>
                <c:pt idx="42">
                  <c:v>0.45226538376116748</c:v>
                </c:pt>
                <c:pt idx="43">
                  <c:v>1.0324349387222174</c:v>
                </c:pt>
                <c:pt idx="44">
                  <c:v>0.66594475275650511</c:v>
                </c:pt>
                <c:pt idx="45">
                  <c:v>1.0691725048085698</c:v>
                </c:pt>
                <c:pt idx="46">
                  <c:v>0.55083435904150846</c:v>
                </c:pt>
                <c:pt idx="47">
                  <c:v>0.61153807078469036</c:v>
                </c:pt>
                <c:pt idx="48">
                  <c:v>0.5616363636363636</c:v>
                </c:pt>
              </c:numCache>
            </c:numRef>
          </c:val>
          <c:smooth val="0"/>
        </c:ser>
        <c:ser>
          <c:idx val="2"/>
          <c:order val="2"/>
          <c:tx>
            <c:v>Fungicide</c:v>
          </c:tx>
          <c:spPr>
            <a:ln w="15875"/>
          </c:spPr>
          <c:marker>
            <c:symbol val="square"/>
            <c:size val="3"/>
          </c:marker>
          <c:cat>
            <c:numRef>
              <c:f>'Appendix Figure 4.3'!$A$5:$A$53</c:f>
              <c:numCache>
                <c:formatCode>General</c:formatCode>
                <c:ptCount val="49"/>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numCache>
            </c:numRef>
          </c:cat>
          <c:val>
            <c:numRef>
              <c:f>'Appendix Figure 4.3'!$I$5:$I$53</c:f>
              <c:numCache>
                <c:formatCode>0.00</c:formatCode>
                <c:ptCount val="49"/>
                <c:pt idx="0">
                  <c:v>0</c:v>
                </c:pt>
                <c:pt idx="1">
                  <c:v>0</c:v>
                </c:pt>
                <c:pt idx="2">
                  <c:v>0</c:v>
                </c:pt>
                <c:pt idx="3">
                  <c:v>4.3791686316782324E-3</c:v>
                </c:pt>
                <c:pt idx="4">
                  <c:v>1.1458923130847421E-2</c:v>
                </c:pt>
                <c:pt idx="5">
                  <c:v>1.9431470503027775E-2</c:v>
                </c:pt>
                <c:pt idx="6">
                  <c:v>3.6717104373200381E-2</c:v>
                </c:pt>
                <c:pt idx="7">
                  <c:v>3.6826955638333901E-2</c:v>
                </c:pt>
                <c:pt idx="8">
                  <c:v>2.8956556002529117E-2</c:v>
                </c:pt>
                <c:pt idx="9">
                  <c:v>2.3900694298337893E-2</c:v>
                </c:pt>
                <c:pt idx="10">
                  <c:v>2.1096339952449521E-2</c:v>
                </c:pt>
                <c:pt idx="11">
                  <c:v>1.7806700175638814E-2</c:v>
                </c:pt>
                <c:pt idx="12">
                  <c:v>1.3284480726789656E-2</c:v>
                </c:pt>
                <c:pt idx="13">
                  <c:v>1.2179779962659358E-2</c:v>
                </c:pt>
                <c:pt idx="14">
                  <c:v>8.626109332280656E-3</c:v>
                </c:pt>
                <c:pt idx="15">
                  <c:v>8.8630032919726522E-3</c:v>
                </c:pt>
                <c:pt idx="16">
                  <c:v>4.2971939323621679E-3</c:v>
                </c:pt>
                <c:pt idx="17">
                  <c:v>5.4826565298439272E-3</c:v>
                </c:pt>
                <c:pt idx="18">
                  <c:v>7.4765796143580233E-3</c:v>
                </c:pt>
                <c:pt idx="19">
                  <c:v>8.9429440171704521E-3</c:v>
                </c:pt>
                <c:pt idx="20">
                  <c:v>1.0320769516575156E-2</c:v>
                </c:pt>
                <c:pt idx="21">
                  <c:v>1.2212057138470771E-2</c:v>
                </c:pt>
                <c:pt idx="22">
                  <c:v>1.7628289879598781E-2</c:v>
                </c:pt>
                <c:pt idx="23">
                  <c:v>2.2856742742515423E-2</c:v>
                </c:pt>
                <c:pt idx="24">
                  <c:v>1.4565542735119423E-2</c:v>
                </c:pt>
                <c:pt idx="25">
                  <c:v>1.3431302996836569E-2</c:v>
                </c:pt>
                <c:pt idx="26">
                  <c:v>1.2412390737311591E-2</c:v>
                </c:pt>
                <c:pt idx="27">
                  <c:v>1.018032739583734E-2</c:v>
                </c:pt>
                <c:pt idx="28">
                  <c:v>6.9530715632690893E-3</c:v>
                </c:pt>
                <c:pt idx="29">
                  <c:v>6.440745848525495E-3</c:v>
                </c:pt>
                <c:pt idx="30">
                  <c:v>3.9969711939488667E-3</c:v>
                </c:pt>
                <c:pt idx="31">
                  <c:v>3.3169419517367509E-2</c:v>
                </c:pt>
                <c:pt idx="32">
                  <c:v>4.2067220543806648E-2</c:v>
                </c:pt>
                <c:pt idx="33">
                  <c:v>8.446008795755415E-2</c:v>
                </c:pt>
                <c:pt idx="34">
                  <c:v>6.2691306914672632E-2</c:v>
                </c:pt>
                <c:pt idx="35">
                  <c:v>4.8643230920065679E-2</c:v>
                </c:pt>
                <c:pt idx="36">
                  <c:v>6.7339430131376901E-2</c:v>
                </c:pt>
                <c:pt idx="37">
                  <c:v>9.2747157864440932E-2</c:v>
                </c:pt>
                <c:pt idx="38">
                  <c:v>3.6096546574575325E-2</c:v>
                </c:pt>
                <c:pt idx="39">
                  <c:v>5.3793054761824721E-2</c:v>
                </c:pt>
                <c:pt idx="40">
                  <c:v>3.8737272188281394E-2</c:v>
                </c:pt>
                <c:pt idx="41">
                  <c:v>3.635818245235755E-2</c:v>
                </c:pt>
                <c:pt idx="42">
                  <c:v>2.8967036588598571E-2</c:v>
                </c:pt>
                <c:pt idx="43">
                  <c:v>2.6005964568681563E-2</c:v>
                </c:pt>
                <c:pt idx="44">
                  <c:v>1.8317909595419735E-2</c:v>
                </c:pt>
                <c:pt idx="45">
                  <c:v>1.477817400704789E-2</c:v>
                </c:pt>
                <c:pt idx="46">
                  <c:v>1.2998297760900878E-2</c:v>
                </c:pt>
                <c:pt idx="47">
                  <c:v>5.6468893157972516E-3</c:v>
                </c:pt>
                <c:pt idx="48">
                  <c:v>7.8719248231443346E-3</c:v>
                </c:pt>
              </c:numCache>
            </c:numRef>
          </c:val>
          <c:smooth val="0"/>
        </c:ser>
        <c:ser>
          <c:idx val="4"/>
          <c:order val="3"/>
          <c:tx>
            <c:v>Other Pesticides</c:v>
          </c:tx>
          <c:spPr>
            <a:ln w="15875"/>
          </c:spPr>
          <c:marker>
            <c:symbol val="square"/>
            <c:size val="3"/>
          </c:marker>
          <c:val>
            <c:numRef>
              <c:f>'Appendix Figure 4.3'!$J$5:$J$53</c:f>
              <c:numCache>
                <c:formatCode>0.00</c:formatCode>
                <c:ptCount val="49"/>
                <c:pt idx="0">
                  <c:v>0.49999999999999994</c:v>
                </c:pt>
                <c:pt idx="1">
                  <c:v>0.54256088738847363</c:v>
                </c:pt>
                <c:pt idx="2">
                  <c:v>0.61130546860614987</c:v>
                </c:pt>
                <c:pt idx="3">
                  <c:v>0.73570033012194302</c:v>
                </c:pt>
                <c:pt idx="4">
                  <c:v>0.80077651055569032</c:v>
                </c:pt>
                <c:pt idx="5">
                  <c:v>0.90727302275955146</c:v>
                </c:pt>
                <c:pt idx="6">
                  <c:v>1.3334106325004349</c:v>
                </c:pt>
                <c:pt idx="7">
                  <c:v>1.5791144598713174</c:v>
                </c:pt>
                <c:pt idx="8">
                  <c:v>1.4701866598246112</c:v>
                </c:pt>
                <c:pt idx="9">
                  <c:v>1.4446454870608036</c:v>
                </c:pt>
                <c:pt idx="10">
                  <c:v>1.5309915279777651</c:v>
                </c:pt>
                <c:pt idx="11">
                  <c:v>1.571036592768861</c:v>
                </c:pt>
                <c:pt idx="12">
                  <c:v>1.284737845771464</c:v>
                </c:pt>
                <c:pt idx="13">
                  <c:v>1.3274357556672034</c:v>
                </c:pt>
                <c:pt idx="14">
                  <c:v>1.1070660993903241</c:v>
                </c:pt>
                <c:pt idx="15">
                  <c:v>1.4478348949101039</c:v>
                </c:pt>
                <c:pt idx="16">
                  <c:v>1.0571097073610931</c:v>
                </c:pt>
                <c:pt idx="17">
                  <c:v>0.83214518074491028</c:v>
                </c:pt>
                <c:pt idx="18">
                  <c:v>0.78254891552212691</c:v>
                </c:pt>
                <c:pt idx="19">
                  <c:v>0.68324092291182259</c:v>
                </c:pt>
                <c:pt idx="20">
                  <c:v>0.59401760035228224</c:v>
                </c:pt>
                <c:pt idx="21">
                  <c:v>0.53849359041458189</c:v>
                </c:pt>
                <c:pt idx="22">
                  <c:v>0.59936185590635849</c:v>
                </c:pt>
                <c:pt idx="23">
                  <c:v>0.78991774220001765</c:v>
                </c:pt>
                <c:pt idx="24">
                  <c:v>0.51341809176880149</c:v>
                </c:pt>
                <c:pt idx="25">
                  <c:v>0.48512578851805405</c:v>
                </c:pt>
                <c:pt idx="26">
                  <c:v>0.46238775063218046</c:v>
                </c:pt>
                <c:pt idx="27">
                  <c:v>0.39487794790905245</c:v>
                </c:pt>
                <c:pt idx="28">
                  <c:v>0.28500255697254451</c:v>
                </c:pt>
                <c:pt idx="29">
                  <c:v>0.2860101449001568</c:v>
                </c:pt>
                <c:pt idx="30">
                  <c:v>0.20156947222649638</c:v>
                </c:pt>
                <c:pt idx="31">
                  <c:v>0.81375737434262496</c:v>
                </c:pt>
                <c:pt idx="32">
                  <c:v>0.90929003021148036</c:v>
                </c:pt>
                <c:pt idx="33">
                  <c:v>0.93620472827664214</c:v>
                </c:pt>
                <c:pt idx="34">
                  <c:v>0.84573727596737636</c:v>
                </c:pt>
                <c:pt idx="35">
                  <c:v>0.9923780667871529</c:v>
                </c:pt>
                <c:pt idx="36">
                  <c:v>1.7817437297389525</c:v>
                </c:pt>
                <c:pt idx="37">
                  <c:v>1.5493596200892215</c:v>
                </c:pt>
                <c:pt idx="38">
                  <c:v>0.81850812021653907</c:v>
                </c:pt>
                <c:pt idx="39">
                  <c:v>0.88364608195784444</c:v>
                </c:pt>
                <c:pt idx="40">
                  <c:v>0.81831129327455987</c:v>
                </c:pt>
                <c:pt idx="41">
                  <c:v>0.89003266005009984</c:v>
                </c:pt>
                <c:pt idx="42">
                  <c:v>1.0231739731621519</c:v>
                </c:pt>
                <c:pt idx="43">
                  <c:v>0.98854194486483282</c:v>
                </c:pt>
                <c:pt idx="44">
                  <c:v>1.1558929904968298</c:v>
                </c:pt>
                <c:pt idx="45">
                  <c:v>1.1028977775281845</c:v>
                </c:pt>
                <c:pt idx="46">
                  <c:v>1.1707745187901009</c:v>
                </c:pt>
                <c:pt idx="47">
                  <c:v>1.2626856435643565</c:v>
                </c:pt>
                <c:pt idx="48">
                  <c:v>1.0289715975081828</c:v>
                </c:pt>
              </c:numCache>
            </c:numRef>
          </c:val>
          <c:smooth val="0"/>
        </c:ser>
        <c:ser>
          <c:idx val="3"/>
          <c:order val="4"/>
          <c:tx>
            <c:v>Total</c:v>
          </c:tx>
          <c:spPr>
            <a:ln w="15875"/>
          </c:spPr>
          <c:marker>
            <c:symbol val="square"/>
            <c:size val="3"/>
          </c:marker>
          <c:cat>
            <c:numRef>
              <c:f>'Appendix Figure 4.3'!$A$5:$A$53</c:f>
              <c:numCache>
                <c:formatCode>General</c:formatCode>
                <c:ptCount val="49"/>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numCache>
            </c:numRef>
          </c:cat>
          <c:val>
            <c:numRef>
              <c:f>'Appendix Figure 4.3'!$L$5:$L$53</c:f>
              <c:numCache>
                <c:formatCode>0.00</c:formatCode>
                <c:ptCount val="49"/>
                <c:pt idx="0">
                  <c:v>4.7600665422885573</c:v>
                </c:pt>
                <c:pt idx="1">
                  <c:v>5.2019857728478422</c:v>
                </c:pt>
                <c:pt idx="2">
                  <c:v>5.4567808261216477</c:v>
                </c:pt>
                <c:pt idx="3">
                  <c:v>6.1556639493363878</c:v>
                </c:pt>
                <c:pt idx="4">
                  <c:v>5.5246083744506453</c:v>
                </c:pt>
                <c:pt idx="5">
                  <c:v>5.4600736276082333</c:v>
                </c:pt>
                <c:pt idx="6">
                  <c:v>7.9810423792683638</c:v>
                </c:pt>
                <c:pt idx="7">
                  <c:v>11.722919488655604</c:v>
                </c:pt>
                <c:pt idx="8">
                  <c:v>9.7779783558907347</c:v>
                </c:pt>
                <c:pt idx="9">
                  <c:v>6.982806648432569</c:v>
                </c:pt>
                <c:pt idx="10">
                  <c:v>8.1245479355724477</c:v>
                </c:pt>
                <c:pt idx="11">
                  <c:v>9.6514419380164949</c:v>
                </c:pt>
                <c:pt idx="12">
                  <c:v>10.199324348453358</c:v>
                </c:pt>
                <c:pt idx="13">
                  <c:v>8.6854251304117884</c:v>
                </c:pt>
                <c:pt idx="14">
                  <c:v>7.9347486000847987</c:v>
                </c:pt>
                <c:pt idx="15">
                  <c:v>8.0840571452688437</c:v>
                </c:pt>
                <c:pt idx="16">
                  <c:v>8.8889519143998967</c:v>
                </c:pt>
                <c:pt idx="17">
                  <c:v>6.8224533060418873</c:v>
                </c:pt>
                <c:pt idx="18">
                  <c:v>3.8683299564115408</c:v>
                </c:pt>
                <c:pt idx="19">
                  <c:v>3.5056455016991594</c:v>
                </c:pt>
                <c:pt idx="20">
                  <c:v>3.3845897150091511</c:v>
                </c:pt>
                <c:pt idx="21">
                  <c:v>3.9406110215560255</c:v>
                </c:pt>
                <c:pt idx="22">
                  <c:v>4.0011132265058968</c:v>
                </c:pt>
                <c:pt idx="23">
                  <c:v>4.8090445731299596</c:v>
                </c:pt>
                <c:pt idx="24">
                  <c:v>3.4175884221293091</c:v>
                </c:pt>
                <c:pt idx="25">
                  <c:v>3.1913351927072608</c:v>
                </c:pt>
                <c:pt idx="26">
                  <c:v>4.115394341238078</c:v>
                </c:pt>
                <c:pt idx="27">
                  <c:v>3.7456218982033627</c:v>
                </c:pt>
                <c:pt idx="28">
                  <c:v>3.4179267746987567</c:v>
                </c:pt>
                <c:pt idx="29">
                  <c:v>3.2301173181191318</c:v>
                </c:pt>
                <c:pt idx="30">
                  <c:v>3.0692446611219539</c:v>
                </c:pt>
                <c:pt idx="31">
                  <c:v>3.6168928487557022</c:v>
                </c:pt>
                <c:pt idx="32">
                  <c:v>4.2132235649546832</c:v>
                </c:pt>
                <c:pt idx="33">
                  <c:v>4.9440360759917557</c:v>
                </c:pt>
                <c:pt idx="34">
                  <c:v>5.1231572656175972</c:v>
                </c:pt>
                <c:pt idx="35">
                  <c:v>5.0724311043386843</c:v>
                </c:pt>
                <c:pt idx="36">
                  <c:v>5.5767773417505548</c:v>
                </c:pt>
                <c:pt idx="37">
                  <c:v>5.5380579939559649</c:v>
                </c:pt>
                <c:pt idx="38">
                  <c:v>4.0178577562068325</c:v>
                </c:pt>
                <c:pt idx="39">
                  <c:v>5.6848717517732883</c:v>
                </c:pt>
                <c:pt idx="40">
                  <c:v>5.6171583790890107</c:v>
                </c:pt>
                <c:pt idx="41">
                  <c:v>4.6055813806005643</c:v>
                </c:pt>
                <c:pt idx="42">
                  <c:v>3.9653321774765544</c:v>
                </c:pt>
                <c:pt idx="43">
                  <c:v>4.268762426184753</c:v>
                </c:pt>
                <c:pt idx="44">
                  <c:v>4.3378084137466502</c:v>
                </c:pt>
                <c:pt idx="45">
                  <c:v>4.4269595799345751</c:v>
                </c:pt>
                <c:pt idx="46">
                  <c:v>4.0043950504124659</c:v>
                </c:pt>
                <c:pt idx="47">
                  <c:v>4.2894885104182059</c:v>
                </c:pt>
                <c:pt idx="48">
                  <c:v>3.9663076760637734</c:v>
                </c:pt>
              </c:numCache>
            </c:numRef>
          </c:val>
          <c:smooth val="0"/>
        </c:ser>
        <c:dLbls>
          <c:showLegendKey val="0"/>
          <c:showVal val="0"/>
          <c:showCatName val="0"/>
          <c:showSerName val="0"/>
          <c:showPercent val="0"/>
          <c:showBubbleSize val="0"/>
        </c:dLbls>
        <c:marker val="1"/>
        <c:smooth val="0"/>
        <c:axId val="487896384"/>
        <c:axId val="487896776"/>
      </c:lineChart>
      <c:catAx>
        <c:axId val="487896384"/>
        <c:scaling>
          <c:orientation val="minMax"/>
        </c:scaling>
        <c:delete val="0"/>
        <c:axPos val="b"/>
        <c:numFmt formatCode="General" sourceLinked="1"/>
        <c:majorTickMark val="out"/>
        <c:minorTickMark val="none"/>
        <c:tickLblPos val="nextTo"/>
        <c:txPr>
          <a:bodyPr rot="0" vert="horz"/>
          <a:lstStyle/>
          <a:p>
            <a:pPr>
              <a:defRPr/>
            </a:pPr>
            <a:endParaRPr lang="en-US"/>
          </a:p>
        </c:txPr>
        <c:crossAx val="487896776"/>
        <c:crosses val="autoZero"/>
        <c:auto val="1"/>
        <c:lblAlgn val="ctr"/>
        <c:lblOffset val="100"/>
        <c:noMultiLvlLbl val="0"/>
      </c:catAx>
      <c:valAx>
        <c:axId val="487896776"/>
        <c:scaling>
          <c:orientation val="minMax"/>
        </c:scaling>
        <c:delete val="0"/>
        <c:axPos val="l"/>
        <c:majorGridlines/>
        <c:title>
          <c:tx>
            <c:rich>
              <a:bodyPr/>
              <a:lstStyle/>
              <a:p>
                <a:pPr>
                  <a:defRPr/>
                </a:pPr>
                <a:r>
                  <a:rPr lang="en-US"/>
                  <a:t>Pounds</a:t>
                </a:r>
                <a:r>
                  <a:rPr lang="en-US" baseline="0"/>
                  <a:t> A.I. per Acre</a:t>
                </a:r>
                <a:endParaRPr lang="en-US"/>
              </a:p>
            </c:rich>
          </c:tx>
          <c:overlay val="0"/>
        </c:title>
        <c:numFmt formatCode="0" sourceLinked="0"/>
        <c:majorTickMark val="none"/>
        <c:minorTickMark val="none"/>
        <c:tickLblPos val="nextTo"/>
        <c:crossAx val="487896384"/>
        <c:crosses val="autoZero"/>
        <c:crossBetween val="midCat"/>
      </c:valAx>
    </c:plotArea>
    <c:legend>
      <c:legendPos val="r"/>
      <c:layout>
        <c:manualLayout>
          <c:xMode val="edge"/>
          <c:yMode val="edge"/>
          <c:x val="0.81179316127150769"/>
          <c:y val="0.18459262904636917"/>
          <c:w val="0.17431794983960341"/>
          <c:h val="0.4215783573928259"/>
        </c:manualLayout>
      </c:layout>
      <c:overlay val="0"/>
    </c:legend>
    <c:plotVisOnly val="1"/>
    <c:dispBlanksAs val="gap"/>
    <c:showDLblsOverMax val="0"/>
  </c:chart>
  <c:printSettings>
    <c:headerFooter/>
    <c:pageMargins b="0.75000000000000844" l="0.70000000000000062" r="0.70000000000000062" t="0.75000000000000844" header="0.30000000000000032" footer="0.30000000000000032"/>
    <c:pageSetup orientation="portrait"/>
  </c:printSettings>
</c:chartSpace>
</file>

<file path=xl/charts/chart3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200"/>
              <a:t>Appendix Fig. 4.4 - Pounds of pesticide a.i. per planted acre, potatoes, </a:t>
            </a:r>
            <a:r>
              <a:rPr lang="en-US" sz="1200" b="1" i="0" u="none" strike="noStrike" baseline="0"/>
              <a:t>1960-2008</a:t>
            </a:r>
            <a:endParaRPr lang="en-US" sz="1200"/>
          </a:p>
        </c:rich>
      </c:tx>
      <c:overlay val="0"/>
    </c:title>
    <c:autoTitleDeleted val="0"/>
    <c:plotArea>
      <c:layout>
        <c:manualLayout>
          <c:layoutTarget val="inner"/>
          <c:xMode val="edge"/>
          <c:yMode val="edge"/>
          <c:x val="0.10830070720326626"/>
          <c:y val="0.17153652668416447"/>
          <c:w val="0.67749708369787109"/>
          <c:h val="0.74147856517935262"/>
        </c:manualLayout>
      </c:layout>
      <c:lineChart>
        <c:grouping val="standard"/>
        <c:varyColors val="0"/>
        <c:ser>
          <c:idx val="0"/>
          <c:order val="0"/>
          <c:tx>
            <c:v>Herbicide</c:v>
          </c:tx>
          <c:spPr>
            <a:ln w="15875"/>
          </c:spPr>
          <c:marker>
            <c:symbol val="square"/>
            <c:size val="3"/>
          </c:marker>
          <c:cat>
            <c:numRef>
              <c:f>'Appendix Figure 4.4 '!$A$5:$A$53</c:f>
              <c:numCache>
                <c:formatCode>General</c:formatCode>
                <c:ptCount val="49"/>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numCache>
            </c:numRef>
          </c:cat>
          <c:val>
            <c:numRef>
              <c:f>'Appendix Figure 4.4 '!$I$5:$I$53</c:f>
              <c:numCache>
                <c:formatCode>0.00</c:formatCode>
                <c:ptCount val="49"/>
                <c:pt idx="0">
                  <c:v>0.35348121160165735</c:v>
                </c:pt>
                <c:pt idx="1">
                  <c:v>0.34928193249503642</c:v>
                </c:pt>
                <c:pt idx="2">
                  <c:v>0.32581827418535453</c:v>
                </c:pt>
                <c:pt idx="3">
                  <c:v>0.3392440556303275</c:v>
                </c:pt>
                <c:pt idx="4">
                  <c:v>0.35340883093113706</c:v>
                </c:pt>
                <c:pt idx="5">
                  <c:v>0.38589749012972363</c:v>
                </c:pt>
                <c:pt idx="6">
                  <c:v>0.37263287927350425</c:v>
                </c:pt>
                <c:pt idx="7">
                  <c:v>0.32981455539990662</c:v>
                </c:pt>
                <c:pt idx="8">
                  <c:v>0.30584941675503713</c:v>
                </c:pt>
                <c:pt idx="9">
                  <c:v>0.44865669593852908</c:v>
                </c:pt>
                <c:pt idx="10">
                  <c:v>0.45003518454639529</c:v>
                </c:pt>
                <c:pt idx="11">
                  <c:v>0.87207248097199919</c:v>
                </c:pt>
                <c:pt idx="12">
                  <c:v>0.7174544616094074</c:v>
                </c:pt>
                <c:pt idx="13">
                  <c:v>0.93547901940141376</c:v>
                </c:pt>
                <c:pt idx="14">
                  <c:v>1.0697981148002251</c:v>
                </c:pt>
                <c:pt idx="15">
                  <c:v>0.93788756257219874</c:v>
                </c:pt>
                <c:pt idx="16">
                  <c:v>0.96258367753881213</c:v>
                </c:pt>
                <c:pt idx="17">
                  <c:v>0.91331617699621126</c:v>
                </c:pt>
                <c:pt idx="18">
                  <c:v>0.92609350463954321</c:v>
                </c:pt>
                <c:pt idx="19">
                  <c:v>0.56284699706654318</c:v>
                </c:pt>
                <c:pt idx="20">
                  <c:v>0.56277182235834611</c:v>
                </c:pt>
                <c:pt idx="21">
                  <c:v>0.57095196367402212</c:v>
                </c:pt>
                <c:pt idx="22">
                  <c:v>1.040632483880872</c:v>
                </c:pt>
                <c:pt idx="23">
                  <c:v>1.0976005035009047</c:v>
                </c:pt>
                <c:pt idx="24">
                  <c:v>1.0826512709005023</c:v>
                </c:pt>
                <c:pt idx="25">
                  <c:v>1.0583038316627569</c:v>
                </c:pt>
                <c:pt idx="26">
                  <c:v>1.5130988381346491</c:v>
                </c:pt>
                <c:pt idx="27">
                  <c:v>1.8599156919337687</c:v>
                </c:pt>
                <c:pt idx="28">
                  <c:v>2.070748034560598</c:v>
                </c:pt>
                <c:pt idx="29">
                  <c:v>1.876239846743295</c:v>
                </c:pt>
                <c:pt idx="30">
                  <c:v>1.5256419232692719</c:v>
                </c:pt>
                <c:pt idx="31">
                  <c:v>1.6690650088809946</c:v>
                </c:pt>
                <c:pt idx="32">
                  <c:v>1.5387105204211158</c:v>
                </c:pt>
                <c:pt idx="33">
                  <c:v>2.3879243111015183</c:v>
                </c:pt>
                <c:pt idx="34">
                  <c:v>1.8590666760444507</c:v>
                </c:pt>
                <c:pt idx="35">
                  <c:v>1.9267266366816591</c:v>
                </c:pt>
                <c:pt idx="36">
                  <c:v>2.1842544854609196</c:v>
                </c:pt>
                <c:pt idx="37">
                  <c:v>2.2062667148536321</c:v>
                </c:pt>
                <c:pt idx="38">
                  <c:v>1.9835732448085888</c:v>
                </c:pt>
                <c:pt idx="39">
                  <c:v>2.0341770220187487</c:v>
                </c:pt>
                <c:pt idx="40">
                  <c:v>1.9485127611886341</c:v>
                </c:pt>
                <c:pt idx="41">
                  <c:v>1.8032905605902638</c:v>
                </c:pt>
                <c:pt idx="42">
                  <c:v>1.847393813481071</c:v>
                </c:pt>
                <c:pt idx="43">
                  <c:v>1.6794880653266331</c:v>
                </c:pt>
                <c:pt idx="44">
                  <c:v>2.1286388795706137</c:v>
                </c:pt>
                <c:pt idx="45">
                  <c:v>1.7745768675568387</c:v>
                </c:pt>
                <c:pt idx="46">
                  <c:v>1.7785281727224855</c:v>
                </c:pt>
                <c:pt idx="47">
                  <c:v>1.9999019178562045</c:v>
                </c:pt>
                <c:pt idx="48">
                  <c:v>2.1908069082672705</c:v>
                </c:pt>
              </c:numCache>
            </c:numRef>
          </c:val>
          <c:smooth val="0"/>
        </c:ser>
        <c:ser>
          <c:idx val="1"/>
          <c:order val="1"/>
          <c:tx>
            <c:v>Insecticide</c:v>
          </c:tx>
          <c:spPr>
            <a:ln w="15875"/>
          </c:spPr>
          <c:marker>
            <c:symbol val="square"/>
            <c:size val="3"/>
          </c:marker>
          <c:cat>
            <c:numRef>
              <c:f>'Appendix Figure 4.4 '!$A$5:$A$53</c:f>
              <c:numCache>
                <c:formatCode>General</c:formatCode>
                <c:ptCount val="49"/>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numCache>
            </c:numRef>
          </c:cat>
          <c:val>
            <c:numRef>
              <c:f>'Appendix Figure 4.4 '!$J$5:$J$53</c:f>
              <c:numCache>
                <c:formatCode>0.00</c:formatCode>
                <c:ptCount val="49"/>
                <c:pt idx="0">
                  <c:v>1.3507608229747106</c:v>
                </c:pt>
                <c:pt idx="1">
                  <c:v>1.2936227663798809</c:v>
                </c:pt>
                <c:pt idx="2">
                  <c:v>1.3295892299876624</c:v>
                </c:pt>
                <c:pt idx="3">
                  <c:v>0.95908852998355021</c:v>
                </c:pt>
                <c:pt idx="4">
                  <c:v>0.83324410889956535</c:v>
                </c:pt>
                <c:pt idx="5">
                  <c:v>1.176089255499154</c:v>
                </c:pt>
                <c:pt idx="6">
                  <c:v>1.7560216346153845</c:v>
                </c:pt>
                <c:pt idx="7">
                  <c:v>1.6025435261156693</c:v>
                </c:pt>
                <c:pt idx="8">
                  <c:v>1.5666291975963238</c:v>
                </c:pt>
                <c:pt idx="9">
                  <c:v>1.5728142151481888</c:v>
                </c:pt>
                <c:pt idx="10">
                  <c:v>1.6</c:v>
                </c:pt>
                <c:pt idx="11">
                  <c:v>1.1439298931638853</c:v>
                </c:pt>
                <c:pt idx="12">
                  <c:v>0.80673199600338175</c:v>
                </c:pt>
                <c:pt idx="13">
                  <c:v>0.91444578132049936</c:v>
                </c:pt>
                <c:pt idx="14">
                  <c:v>0.99338210467079346</c:v>
                </c:pt>
                <c:pt idx="15">
                  <c:v>0.86809780515979973</c:v>
                </c:pt>
                <c:pt idx="16">
                  <c:v>0.8998440393106395</c:v>
                </c:pt>
                <c:pt idx="17">
                  <c:v>0.85566659518192867</c:v>
                </c:pt>
                <c:pt idx="18">
                  <c:v>0.96077230549607429</c:v>
                </c:pt>
                <c:pt idx="19">
                  <c:v>1.0712258761772426</c:v>
                </c:pt>
                <c:pt idx="20">
                  <c:v>1.3862217117576996</c:v>
                </c:pt>
                <c:pt idx="21">
                  <c:v>1.3813518680793435</c:v>
                </c:pt>
                <c:pt idx="22">
                  <c:v>1.3580004605465152</c:v>
                </c:pt>
                <c:pt idx="23">
                  <c:v>1.2134883172055699</c:v>
                </c:pt>
                <c:pt idx="24">
                  <c:v>1.1958311464347304</c:v>
                </c:pt>
                <c:pt idx="25">
                  <c:v>1.1907791284566716</c:v>
                </c:pt>
                <c:pt idx="26">
                  <c:v>1.270039789909279</c:v>
                </c:pt>
                <c:pt idx="27">
                  <c:v>1.2375839283001671</c:v>
                </c:pt>
                <c:pt idx="28">
                  <c:v>1.1161967774577723</c:v>
                </c:pt>
                <c:pt idx="29">
                  <c:v>1.0736927203065134</c:v>
                </c:pt>
                <c:pt idx="30">
                  <c:v>2.0647688790455097</c:v>
                </c:pt>
                <c:pt idx="31">
                  <c:v>2.2170728241563054</c:v>
                </c:pt>
                <c:pt idx="32">
                  <c:v>2.3983558575375197</c:v>
                </c:pt>
                <c:pt idx="33">
                  <c:v>2.9259666163033313</c:v>
                </c:pt>
                <c:pt idx="34">
                  <c:v>2.4476396117597412</c:v>
                </c:pt>
                <c:pt idx="35">
                  <c:v>1.9197615477975298</c:v>
                </c:pt>
                <c:pt idx="36">
                  <c:v>1.9551020829036916</c:v>
                </c:pt>
                <c:pt idx="37">
                  <c:v>2.187433321286592</c:v>
                </c:pt>
                <c:pt idx="38">
                  <c:v>1.7212120355982483</c:v>
                </c:pt>
                <c:pt idx="39">
                  <c:v>2.350771746239372</c:v>
                </c:pt>
                <c:pt idx="40">
                  <c:v>1.5483761116332875</c:v>
                </c:pt>
                <c:pt idx="41">
                  <c:v>1.6986221830138744</c:v>
                </c:pt>
                <c:pt idx="42">
                  <c:v>1.2704578331794398</c:v>
                </c:pt>
                <c:pt idx="43">
                  <c:v>1.5286738379396985</c:v>
                </c:pt>
                <c:pt idx="44">
                  <c:v>1.3820228111372024</c:v>
                </c:pt>
                <c:pt idx="45">
                  <c:v>1.1370488993143271</c:v>
                </c:pt>
                <c:pt idx="46">
                  <c:v>1.5311506055818851</c:v>
                </c:pt>
                <c:pt idx="47">
                  <c:v>1.2716779052456433</c:v>
                </c:pt>
                <c:pt idx="48">
                  <c:v>1.3017733106832767</c:v>
                </c:pt>
              </c:numCache>
            </c:numRef>
          </c:val>
          <c:smooth val="0"/>
        </c:ser>
        <c:ser>
          <c:idx val="2"/>
          <c:order val="2"/>
          <c:tx>
            <c:v>Fungicide</c:v>
          </c:tx>
          <c:spPr>
            <a:ln w="15875"/>
          </c:spPr>
          <c:marker>
            <c:symbol val="square"/>
            <c:size val="3"/>
          </c:marker>
          <c:cat>
            <c:numRef>
              <c:f>'Appendix Figure 4.4 '!$A$5:$A$53</c:f>
              <c:numCache>
                <c:formatCode>General</c:formatCode>
                <c:ptCount val="49"/>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numCache>
            </c:numRef>
          </c:cat>
          <c:val>
            <c:numRef>
              <c:f>'Appendix Figure 4.4 '!$K$5:$K$53</c:f>
              <c:numCache>
                <c:formatCode>0.00</c:formatCode>
                <c:ptCount val="49"/>
                <c:pt idx="0">
                  <c:v>2.9289898556936702</c:v>
                </c:pt>
                <c:pt idx="1">
                  <c:v>2.6505625413633354</c:v>
                </c:pt>
                <c:pt idx="2">
                  <c:v>2.8376514986573773</c:v>
                </c:pt>
                <c:pt idx="3">
                  <c:v>2.8525497233438015</c:v>
                </c:pt>
                <c:pt idx="4">
                  <c:v>2.8368794326241136</c:v>
                </c:pt>
                <c:pt idx="5">
                  <c:v>2.5556965595036663</c:v>
                </c:pt>
                <c:pt idx="6">
                  <c:v>2.357104700854701</c:v>
                </c:pt>
                <c:pt idx="7">
                  <c:v>2.4334600760456273</c:v>
                </c:pt>
                <c:pt idx="8">
                  <c:v>2.6624248851184165</c:v>
                </c:pt>
                <c:pt idx="9">
                  <c:v>2.6646542261251374</c:v>
                </c:pt>
                <c:pt idx="10">
                  <c:v>2.7609520524318731</c:v>
                </c:pt>
                <c:pt idx="11">
                  <c:v>2.8768940716430418</c:v>
                </c:pt>
                <c:pt idx="12">
                  <c:v>3.1742371839212975</c:v>
                </c:pt>
                <c:pt idx="13">
                  <c:v>3.1132501127989167</c:v>
                </c:pt>
                <c:pt idx="14">
                  <c:v>2.9192459200900398</c:v>
                </c:pt>
                <c:pt idx="15">
                  <c:v>3.2036965729688101</c:v>
                </c:pt>
                <c:pt idx="16">
                  <c:v>2.9696624412476855</c:v>
                </c:pt>
                <c:pt idx="17">
                  <c:v>2.9642340410322396</c:v>
                </c:pt>
                <c:pt idx="18">
                  <c:v>2.9431356174161309</c:v>
                </c:pt>
                <c:pt idx="19">
                  <c:v>3.1650455457773656</c:v>
                </c:pt>
                <c:pt idx="20">
                  <c:v>3.4683231240428785</c:v>
                </c:pt>
                <c:pt idx="21">
                  <c:v>3.2289755436947347</c:v>
                </c:pt>
                <c:pt idx="22">
                  <c:v>3.0933374270801353</c:v>
                </c:pt>
                <c:pt idx="23">
                  <c:v>3.1219266776807491</c:v>
                </c:pt>
                <c:pt idx="24">
                  <c:v>2.9291152433080905</c:v>
                </c:pt>
                <c:pt idx="25">
                  <c:v>2.7332352313926211</c:v>
                </c:pt>
                <c:pt idx="26">
                  <c:v>3.0106016234282986</c:v>
                </c:pt>
                <c:pt idx="27">
                  <c:v>2.8265251405134437</c:v>
                </c:pt>
                <c:pt idx="28">
                  <c:v>2.8486673931657198</c:v>
                </c:pt>
                <c:pt idx="29">
                  <c:v>2.7570605363984675</c:v>
                </c:pt>
                <c:pt idx="30">
                  <c:v>2.5264299492748448</c:v>
                </c:pt>
                <c:pt idx="31">
                  <c:v>2.4645200710479576</c:v>
                </c:pt>
                <c:pt idx="32">
                  <c:v>2.6648084820428584</c:v>
                </c:pt>
                <c:pt idx="33">
                  <c:v>3.4345111159076191</c:v>
                </c:pt>
                <c:pt idx="34">
                  <c:v>4.0599184132789423</c:v>
                </c:pt>
                <c:pt idx="35">
                  <c:v>4.9415670736060537</c:v>
                </c:pt>
                <c:pt idx="36">
                  <c:v>5.2568295868563961</c:v>
                </c:pt>
                <c:pt idx="37">
                  <c:v>7.0754781351644382</c:v>
                </c:pt>
                <c:pt idx="38">
                  <c:v>5.219069783867778</c:v>
                </c:pt>
                <c:pt idx="39">
                  <c:v>5.8687217498728286</c:v>
                </c:pt>
                <c:pt idx="40">
                  <c:v>4.7882040344154433</c:v>
                </c:pt>
                <c:pt idx="41">
                  <c:v>5.3070061753147808</c:v>
                </c:pt>
                <c:pt idx="42">
                  <c:v>4.2641697445367805</c:v>
                </c:pt>
                <c:pt idx="43">
                  <c:v>5.4905496231155775</c:v>
                </c:pt>
                <c:pt idx="44">
                  <c:v>5.3817359946326739</c:v>
                </c:pt>
                <c:pt idx="45">
                  <c:v>5.1947401660050527</c:v>
                </c:pt>
                <c:pt idx="46">
                  <c:v>5.06098560645954</c:v>
                </c:pt>
                <c:pt idx="47">
                  <c:v>4.7589281022856644</c:v>
                </c:pt>
                <c:pt idx="48">
                  <c:v>5.0109343148357874</c:v>
                </c:pt>
              </c:numCache>
            </c:numRef>
          </c:val>
          <c:smooth val="0"/>
        </c:ser>
        <c:ser>
          <c:idx val="4"/>
          <c:order val="3"/>
          <c:tx>
            <c:v>Other pesticides</c:v>
          </c:tx>
          <c:spPr>
            <a:ln w="15875"/>
          </c:spPr>
          <c:marker>
            <c:symbol val="square"/>
            <c:size val="3"/>
          </c:marker>
          <c:cat>
            <c:numRef>
              <c:f>'Appendix Figure 4.4 '!$A$5:$A$53</c:f>
              <c:numCache>
                <c:formatCode>General</c:formatCode>
                <c:ptCount val="49"/>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numCache>
            </c:numRef>
          </c:cat>
          <c:val>
            <c:numRef>
              <c:f>'Appendix Figure 4.4 '!$L$5:$L$53</c:f>
              <c:numCache>
                <c:formatCode>0.00</c:formatCode>
                <c:ptCount val="49"/>
                <c:pt idx="0">
                  <c:v>1.9359908558365482</c:v>
                </c:pt>
                <c:pt idx="1">
                  <c:v>1.4956982131039047</c:v>
                </c:pt>
                <c:pt idx="2">
                  <c:v>1.3135931489948471</c:v>
                </c:pt>
                <c:pt idx="3">
                  <c:v>1.0168984596979214</c:v>
                </c:pt>
                <c:pt idx="4">
                  <c:v>0.69396781819568365</c:v>
                </c:pt>
                <c:pt idx="5">
                  <c:v>0.32430908065425834</c:v>
                </c:pt>
                <c:pt idx="6">
                  <c:v>6.677350427350427E-3</c:v>
                </c:pt>
                <c:pt idx="7">
                  <c:v>0.85918217597225</c:v>
                </c:pt>
                <c:pt idx="8">
                  <c:v>1.8140685754683634</c:v>
                </c:pt>
                <c:pt idx="9">
                  <c:v>2.6372118551042809</c:v>
                </c:pt>
                <c:pt idx="10">
                  <c:v>3.5336322869955157</c:v>
                </c:pt>
                <c:pt idx="11">
                  <c:v>4.4689616646882202</c:v>
                </c:pt>
                <c:pt idx="12">
                  <c:v>5.254015832756898</c:v>
                </c:pt>
                <c:pt idx="13">
                  <c:v>5.4684915024815766</c:v>
                </c:pt>
                <c:pt idx="14">
                  <c:v>5.4220596510973547</c:v>
                </c:pt>
                <c:pt idx="15">
                  <c:v>6.2718521370812477</c:v>
                </c:pt>
                <c:pt idx="16">
                  <c:v>6.1102407064520721</c:v>
                </c:pt>
                <c:pt idx="17">
                  <c:v>6.9209142897991276</c:v>
                </c:pt>
                <c:pt idx="18">
                  <c:v>7.6968807994289792</c:v>
                </c:pt>
                <c:pt idx="19">
                  <c:v>9.1747722711131701</c:v>
                </c:pt>
                <c:pt idx="20">
                  <c:v>11.048723838693212</c:v>
                </c:pt>
                <c:pt idx="21">
                  <c:v>11.223078148649725</c:v>
                </c:pt>
                <c:pt idx="22">
                  <c:v>11.659502609763587</c:v>
                </c:pt>
                <c:pt idx="23">
                  <c:v>11.809645189206199</c:v>
                </c:pt>
                <c:pt idx="24">
                  <c:v>11.121301642048437</c:v>
                </c:pt>
                <c:pt idx="25">
                  <c:v>10.417089642425536</c:v>
                </c:pt>
                <c:pt idx="26">
                  <c:v>11.519146904345059</c:v>
                </c:pt>
                <c:pt idx="27">
                  <c:v>10.858423211301838</c:v>
                </c:pt>
                <c:pt idx="28">
                  <c:v>10.988900132326613</c:v>
                </c:pt>
                <c:pt idx="29">
                  <c:v>10.680980842911877</c:v>
                </c:pt>
                <c:pt idx="30">
                  <c:v>9.8306208473244272</c:v>
                </c:pt>
                <c:pt idx="31">
                  <c:v>14.873122557726465</c:v>
                </c:pt>
                <c:pt idx="32">
                  <c:v>18.249772269095796</c:v>
                </c:pt>
                <c:pt idx="33">
                  <c:v>24.349953234045614</c:v>
                </c:pt>
                <c:pt idx="34">
                  <c:v>27.593191728794487</c:v>
                </c:pt>
                <c:pt idx="35">
                  <c:v>22.675804954665523</c:v>
                </c:pt>
                <c:pt idx="36">
                  <c:v>22.769986938887744</c:v>
                </c:pt>
                <c:pt idx="37">
                  <c:v>24.188651969642216</c:v>
                </c:pt>
                <c:pt idx="38">
                  <c:v>29.928224325469699</c:v>
                </c:pt>
                <c:pt idx="39">
                  <c:v>33.518639633747547</c:v>
                </c:pt>
                <c:pt idx="40">
                  <c:v>32.246142722868917</c:v>
                </c:pt>
                <c:pt idx="41">
                  <c:v>30.810441895901835</c:v>
                </c:pt>
                <c:pt idx="42">
                  <c:v>32.971398891966757</c:v>
                </c:pt>
                <c:pt idx="43">
                  <c:v>30.973013505025126</c:v>
                </c:pt>
                <c:pt idx="44">
                  <c:v>35.773641395504868</c:v>
                </c:pt>
                <c:pt idx="45">
                  <c:v>27.880990617105738</c:v>
                </c:pt>
                <c:pt idx="46">
                  <c:v>28.003677374056522</c:v>
                </c:pt>
                <c:pt idx="47">
                  <c:v>36.330125229880025</c:v>
                </c:pt>
                <c:pt idx="48">
                  <c:v>41.07163080407701</c:v>
                </c:pt>
              </c:numCache>
            </c:numRef>
          </c:val>
          <c:smooth val="0"/>
        </c:ser>
        <c:ser>
          <c:idx val="3"/>
          <c:order val="4"/>
          <c:tx>
            <c:strRef>
              <c:f>'Appendix Figure 4.4 '!$N$3</c:f>
              <c:strCache>
                <c:ptCount val="1"/>
                <c:pt idx="0">
                  <c:v>Total</c:v>
                </c:pt>
              </c:strCache>
            </c:strRef>
          </c:tx>
          <c:spPr>
            <a:ln w="15875"/>
          </c:spPr>
          <c:marker>
            <c:symbol val="square"/>
            <c:size val="3"/>
          </c:marker>
          <c:cat>
            <c:numRef>
              <c:f>'Appendix Figure 4.4 '!$A$5:$A$53</c:f>
              <c:numCache>
                <c:formatCode>General</c:formatCode>
                <c:ptCount val="49"/>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numCache>
            </c:numRef>
          </c:cat>
          <c:val>
            <c:numRef>
              <c:f>'Appendix Figure 4.4 '!$N$5:$N$53</c:f>
              <c:numCache>
                <c:formatCode>0.00</c:formatCode>
                <c:ptCount val="49"/>
                <c:pt idx="0">
                  <c:v>6.5692227461065871</c:v>
                </c:pt>
                <c:pt idx="1">
                  <c:v>5.7891654533421573</c:v>
                </c:pt>
                <c:pt idx="2">
                  <c:v>5.806652151825241</c:v>
                </c:pt>
                <c:pt idx="3">
                  <c:v>5.1677807686556001</c:v>
                </c:pt>
                <c:pt idx="4">
                  <c:v>4.7175001906504992</c:v>
                </c:pt>
                <c:pt idx="5">
                  <c:v>4.4419923857868024</c:v>
                </c:pt>
                <c:pt idx="6">
                  <c:v>4.4924365651709399</c:v>
                </c:pt>
                <c:pt idx="7">
                  <c:v>5.2250003335334538</c:v>
                </c:pt>
                <c:pt idx="8">
                  <c:v>6.3489720749381409</c:v>
                </c:pt>
                <c:pt idx="9">
                  <c:v>7.3233397365532378</c:v>
                </c:pt>
                <c:pt idx="10">
                  <c:v>8.34462228354605</c:v>
                </c:pt>
                <c:pt idx="11">
                  <c:v>9.3618602052929258</c:v>
                </c:pt>
                <c:pt idx="12">
                  <c:v>9.9524402428714165</c:v>
                </c:pt>
                <c:pt idx="13">
                  <c:v>10.431666416002406</c:v>
                </c:pt>
                <c:pt idx="14">
                  <c:v>10.404487900956669</c:v>
                </c:pt>
                <c:pt idx="15">
                  <c:v>11.281532537543319</c:v>
                </c:pt>
                <c:pt idx="16">
                  <c:v>10.942330152399943</c:v>
                </c:pt>
                <c:pt idx="17">
                  <c:v>11.654128243619986</c:v>
                </c:pt>
                <c:pt idx="18">
                  <c:v>12.526887937187723</c:v>
                </c:pt>
                <c:pt idx="19">
                  <c:v>13.973892234058978</c:v>
                </c:pt>
                <c:pt idx="20">
                  <c:v>16.466037093755318</c:v>
                </c:pt>
                <c:pt idx="21">
                  <c:v>16.404357524097826</c:v>
                </c:pt>
                <c:pt idx="22">
                  <c:v>17.151473748848634</c:v>
                </c:pt>
                <c:pt idx="23">
                  <c:v>17.242663834474076</c:v>
                </c:pt>
                <c:pt idx="24">
                  <c:v>16.328897053310339</c:v>
                </c:pt>
                <c:pt idx="25">
                  <c:v>15.39940996658847</c:v>
                </c:pt>
                <c:pt idx="26">
                  <c:v>17.312883972624544</c:v>
                </c:pt>
                <c:pt idx="27">
                  <c:v>16.782447212517088</c:v>
                </c:pt>
                <c:pt idx="28">
                  <c:v>17.02451155911886</c:v>
                </c:pt>
                <c:pt idx="29">
                  <c:v>16.387969348659002</c:v>
                </c:pt>
                <c:pt idx="30">
                  <c:v>15.947460170036436</c:v>
                </c:pt>
                <c:pt idx="31">
                  <c:v>21.223779751332149</c:v>
                </c:pt>
                <c:pt idx="32">
                  <c:v>24.851646382438592</c:v>
                </c:pt>
                <c:pt idx="33">
                  <c:v>33.098352399453198</c:v>
                </c:pt>
                <c:pt idx="34">
                  <c:v>35.959818539879024</c:v>
                </c:pt>
                <c:pt idx="35">
                  <c:v>31.463860926679516</c:v>
                </c:pt>
                <c:pt idx="36">
                  <c:v>32.166171719254827</c:v>
                </c:pt>
                <c:pt idx="37">
                  <c:v>35.657831586555837</c:v>
                </c:pt>
                <c:pt idx="38">
                  <c:v>38.852076564486509</c:v>
                </c:pt>
                <c:pt idx="39">
                  <c:v>43.772313058643995</c:v>
                </c:pt>
                <c:pt idx="40">
                  <c:v>40.531234184079246</c:v>
                </c:pt>
                <c:pt idx="41">
                  <c:v>39.61936001283182</c:v>
                </c:pt>
                <c:pt idx="42">
                  <c:v>40.353424130501693</c:v>
                </c:pt>
                <c:pt idx="43">
                  <c:v>39.671725816582914</c:v>
                </c:pt>
                <c:pt idx="44">
                  <c:v>44.666034887621606</c:v>
                </c:pt>
                <c:pt idx="45">
                  <c:v>35.987360158787439</c:v>
                </c:pt>
                <c:pt idx="46">
                  <c:v>36.374337370545902</c:v>
                </c:pt>
                <c:pt idx="47">
                  <c:v>44.360635782467817</c:v>
                </c:pt>
                <c:pt idx="48">
                  <c:v>49.575141562853908</c:v>
                </c:pt>
              </c:numCache>
            </c:numRef>
          </c:val>
          <c:smooth val="0"/>
        </c:ser>
        <c:dLbls>
          <c:showLegendKey val="0"/>
          <c:showVal val="0"/>
          <c:showCatName val="0"/>
          <c:showSerName val="0"/>
          <c:showPercent val="0"/>
          <c:showBubbleSize val="0"/>
        </c:dLbls>
        <c:marker val="1"/>
        <c:smooth val="0"/>
        <c:axId val="487897560"/>
        <c:axId val="487897952"/>
      </c:lineChart>
      <c:catAx>
        <c:axId val="487897560"/>
        <c:scaling>
          <c:orientation val="minMax"/>
        </c:scaling>
        <c:delete val="0"/>
        <c:axPos val="b"/>
        <c:numFmt formatCode="General" sourceLinked="1"/>
        <c:majorTickMark val="out"/>
        <c:minorTickMark val="none"/>
        <c:tickLblPos val="nextTo"/>
        <c:txPr>
          <a:bodyPr rot="0" vert="horz"/>
          <a:lstStyle/>
          <a:p>
            <a:pPr>
              <a:defRPr/>
            </a:pPr>
            <a:endParaRPr lang="en-US"/>
          </a:p>
        </c:txPr>
        <c:crossAx val="487897952"/>
        <c:crosses val="autoZero"/>
        <c:auto val="1"/>
        <c:lblAlgn val="ctr"/>
        <c:lblOffset val="100"/>
        <c:noMultiLvlLbl val="0"/>
      </c:catAx>
      <c:valAx>
        <c:axId val="487897952"/>
        <c:scaling>
          <c:orientation val="minMax"/>
        </c:scaling>
        <c:delete val="0"/>
        <c:axPos val="l"/>
        <c:majorGridlines/>
        <c:title>
          <c:tx>
            <c:rich>
              <a:bodyPr/>
              <a:lstStyle/>
              <a:p>
                <a:pPr>
                  <a:defRPr/>
                </a:pPr>
                <a:r>
                  <a:rPr lang="en-US"/>
                  <a:t>Pounds</a:t>
                </a:r>
                <a:r>
                  <a:rPr lang="en-US" baseline="0"/>
                  <a:t> A.I. per Acre</a:t>
                </a:r>
                <a:endParaRPr lang="en-US"/>
              </a:p>
            </c:rich>
          </c:tx>
          <c:overlay val="0"/>
        </c:title>
        <c:numFmt formatCode="0" sourceLinked="0"/>
        <c:majorTickMark val="none"/>
        <c:minorTickMark val="none"/>
        <c:tickLblPos val="nextTo"/>
        <c:crossAx val="487897560"/>
        <c:crosses val="autoZero"/>
        <c:crossBetween val="midCat"/>
      </c:valAx>
    </c:plotArea>
    <c:legend>
      <c:legendPos val="r"/>
      <c:layout>
        <c:manualLayout>
          <c:xMode val="edge"/>
          <c:yMode val="edge"/>
          <c:x val="0.82547371682706328"/>
          <c:y val="0.3261898512685914"/>
          <c:w val="0.1606373942840478"/>
          <c:h val="0.39727280183727032"/>
        </c:manualLayout>
      </c:layout>
      <c:overlay val="0"/>
    </c:legend>
    <c:plotVisOnly val="1"/>
    <c:dispBlanksAs val="gap"/>
    <c:showDLblsOverMax val="0"/>
  </c:chart>
  <c:printSettings>
    <c:headerFooter/>
    <c:pageMargins b="0.75000000000000888" l="0.70000000000000062" r="0.70000000000000062" t="0.75000000000000888" header="0.30000000000000032" footer="0.30000000000000032"/>
    <c:pageSetup orientation="portrait"/>
  </c:printSettings>
</c:chartSpace>
</file>

<file path=xl/charts/chart3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1200"/>
              <a:t>Appendix Fig. 4.5 - Pounds of pesticide a.i. per planted acre, wheat, </a:t>
            </a:r>
            <a:r>
              <a:rPr lang="en-US" sz="1200" b="1" i="0" u="none" strike="noStrike" baseline="0"/>
              <a:t>1960-2008</a:t>
            </a:r>
            <a:r>
              <a:rPr lang="en-US" sz="1800" b="1" i="0" u="none" strike="noStrike" baseline="0"/>
              <a:t> </a:t>
            </a:r>
            <a:endParaRPr lang="en-US" sz="1200"/>
          </a:p>
        </c:rich>
      </c:tx>
      <c:overlay val="0"/>
    </c:title>
    <c:autoTitleDeleted val="0"/>
    <c:plotArea>
      <c:layout>
        <c:manualLayout>
          <c:layoutTarget val="inner"/>
          <c:xMode val="edge"/>
          <c:yMode val="edge"/>
          <c:x val="0.13128681831437736"/>
          <c:y val="0.19697069116360455"/>
          <c:w val="0.61220727617381165"/>
          <c:h val="0.71604440069991249"/>
        </c:manualLayout>
      </c:layout>
      <c:lineChart>
        <c:grouping val="standard"/>
        <c:varyColors val="0"/>
        <c:ser>
          <c:idx val="0"/>
          <c:order val="0"/>
          <c:tx>
            <c:v>Herbicide</c:v>
          </c:tx>
          <c:spPr>
            <a:ln w="15875"/>
          </c:spPr>
          <c:marker>
            <c:symbol val="square"/>
            <c:size val="3"/>
          </c:marker>
          <c:cat>
            <c:numRef>
              <c:f>'Appendix Figure 4.5'!$A$5:$A$53</c:f>
              <c:numCache>
                <c:formatCode>General</c:formatCode>
                <c:ptCount val="49"/>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numCache>
            </c:numRef>
          </c:cat>
          <c:val>
            <c:numRef>
              <c:f>'Appendix Figure 4.5'!$F$5:$F$53</c:f>
              <c:numCache>
                <c:formatCode>0.00</c:formatCode>
                <c:ptCount val="49"/>
                <c:pt idx="0">
                  <c:v>0.10123356281644993</c:v>
                </c:pt>
                <c:pt idx="1">
                  <c:v>0.10421975694257454</c:v>
                </c:pt>
                <c:pt idx="2">
                  <c:v>0.10974509883508544</c:v>
                </c:pt>
                <c:pt idx="3">
                  <c:v>0.10831459410838767</c:v>
                </c:pt>
                <c:pt idx="4">
                  <c:v>0.18320897399051589</c:v>
                </c:pt>
                <c:pt idx="5">
                  <c:v>0.14429891389620125</c:v>
                </c:pt>
                <c:pt idx="6">
                  <c:v>0.16043249237593568</c:v>
                </c:pt>
                <c:pt idx="7">
                  <c:v>0.15013067911512845</c:v>
                </c:pt>
                <c:pt idx="8">
                  <c:v>0.15010960232783704</c:v>
                </c:pt>
                <c:pt idx="9">
                  <c:v>0.13453938260056128</c:v>
                </c:pt>
                <c:pt idx="10">
                  <c:v>0.16099591702743182</c:v>
                </c:pt>
                <c:pt idx="11">
                  <c:v>0.18786035450187655</c:v>
                </c:pt>
                <c:pt idx="12">
                  <c:v>0.1866803853368055</c:v>
                </c:pt>
                <c:pt idx="13">
                  <c:v>0.20164377088466601</c:v>
                </c:pt>
                <c:pt idx="14">
                  <c:v>0.21417966330724622</c:v>
                </c:pt>
                <c:pt idx="15">
                  <c:v>0.19429919893190922</c:v>
                </c:pt>
                <c:pt idx="16">
                  <c:v>0.20493712295540764</c:v>
                </c:pt>
                <c:pt idx="17">
                  <c:v>0.20439464262034213</c:v>
                </c:pt>
                <c:pt idx="18">
                  <c:v>0.28529542802588309</c:v>
                </c:pt>
                <c:pt idx="19">
                  <c:v>0.29410296258960572</c:v>
                </c:pt>
                <c:pt idx="20">
                  <c:v>0.32363172748427982</c:v>
                </c:pt>
                <c:pt idx="21">
                  <c:v>0.26445196088429596</c:v>
                </c:pt>
                <c:pt idx="22">
                  <c:v>0.27743876983022542</c:v>
                </c:pt>
                <c:pt idx="23">
                  <c:v>0.23521179287873434</c:v>
                </c:pt>
                <c:pt idx="24">
                  <c:v>0.24446504992867332</c:v>
                </c:pt>
                <c:pt idx="25">
                  <c:v>0.23168597338981928</c:v>
                </c:pt>
                <c:pt idx="26">
                  <c:v>0.24651212533681491</c:v>
                </c:pt>
                <c:pt idx="27">
                  <c:v>0.24496133922739219</c:v>
                </c:pt>
                <c:pt idx="28">
                  <c:v>0.26763143035907766</c:v>
                </c:pt>
                <c:pt idx="29">
                  <c:v>0.33677974287019513</c:v>
                </c:pt>
                <c:pt idx="30">
                  <c:v>0.25707532352903001</c:v>
                </c:pt>
                <c:pt idx="31">
                  <c:v>0.22028992143787296</c:v>
                </c:pt>
                <c:pt idx="32">
                  <c:v>0.16632437447209183</c:v>
                </c:pt>
                <c:pt idx="33">
                  <c:v>0.25471704910763776</c:v>
                </c:pt>
                <c:pt idx="34">
                  <c:v>0.29868583775178043</c:v>
                </c:pt>
                <c:pt idx="35">
                  <c:v>0.29933290840347093</c:v>
                </c:pt>
                <c:pt idx="36">
                  <c:v>0.31516530191065839</c:v>
                </c:pt>
                <c:pt idx="37">
                  <c:v>0.31225487132875079</c:v>
                </c:pt>
                <c:pt idx="38">
                  <c:v>0.30525166740098147</c:v>
                </c:pt>
                <c:pt idx="39">
                  <c:v>0.2840196923273331</c:v>
                </c:pt>
                <c:pt idx="40">
                  <c:v>0.27567922748565127</c:v>
                </c:pt>
                <c:pt idx="41">
                  <c:v>0.27087764167451878</c:v>
                </c:pt>
                <c:pt idx="42">
                  <c:v>0.22653469942637355</c:v>
                </c:pt>
                <c:pt idx="43">
                  <c:v>0.27915997489580147</c:v>
                </c:pt>
                <c:pt idx="44">
                  <c:v>0.3127060559318624</c:v>
                </c:pt>
                <c:pt idx="45">
                  <c:v>0.2962381584926766</c:v>
                </c:pt>
                <c:pt idx="46">
                  <c:v>0.41447727352007535</c:v>
                </c:pt>
                <c:pt idx="47">
                  <c:v>0.31628862057558715</c:v>
                </c:pt>
                <c:pt idx="48">
                  <c:v>0.32237178168468028</c:v>
                </c:pt>
              </c:numCache>
            </c:numRef>
          </c:val>
          <c:smooth val="0"/>
        </c:ser>
        <c:ser>
          <c:idx val="1"/>
          <c:order val="1"/>
          <c:tx>
            <c:v>Insecticide</c:v>
          </c:tx>
          <c:spPr>
            <a:ln w="15875"/>
          </c:spPr>
          <c:marker>
            <c:symbol val="square"/>
            <c:size val="3"/>
          </c:marker>
          <c:cat>
            <c:numRef>
              <c:f>'Appendix Figure 4.5'!$A$5:$A$53</c:f>
              <c:numCache>
                <c:formatCode>General</c:formatCode>
                <c:ptCount val="49"/>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numCache>
            </c:numRef>
          </c:cat>
          <c:val>
            <c:numRef>
              <c:f>'Appendix Figure 4.5'!$G$5:$G$53</c:f>
              <c:numCache>
                <c:formatCode>0.00</c:formatCode>
                <c:ptCount val="49"/>
                <c:pt idx="0">
                  <c:v>1.6774123046661565E-2</c:v>
                </c:pt>
                <c:pt idx="1">
                  <c:v>1.6398298239000485E-2</c:v>
                </c:pt>
                <c:pt idx="2">
                  <c:v>1.8386978934123471E-2</c:v>
                </c:pt>
                <c:pt idx="3">
                  <c:v>1.6837193613672138E-2</c:v>
                </c:pt>
                <c:pt idx="4">
                  <c:v>1.6004454663026298E-2</c:v>
                </c:pt>
                <c:pt idx="5">
                  <c:v>1.5402451142762504E-2</c:v>
                </c:pt>
                <c:pt idx="6">
                  <c:v>1.6190740227335736E-2</c:v>
                </c:pt>
                <c:pt idx="7">
                  <c:v>1.550903901046622E-2</c:v>
                </c:pt>
                <c:pt idx="8">
                  <c:v>1.9566763659877143E-2</c:v>
                </c:pt>
                <c:pt idx="9">
                  <c:v>2.5773620205799812E-2</c:v>
                </c:pt>
                <c:pt idx="10">
                  <c:v>3.1695356901044337E-2</c:v>
                </c:pt>
                <c:pt idx="11">
                  <c:v>3.1808554122849393E-2</c:v>
                </c:pt>
                <c:pt idx="12">
                  <c:v>5.1295685903155898E-2</c:v>
                </c:pt>
                <c:pt idx="13">
                  <c:v>6.6182873730043543E-2</c:v>
                </c:pt>
                <c:pt idx="14">
                  <c:v>7.0750520804008787E-2</c:v>
                </c:pt>
                <c:pt idx="15">
                  <c:v>8.1858477970627508E-2</c:v>
                </c:pt>
                <c:pt idx="16">
                  <c:v>9.0005597363020093E-2</c:v>
                </c:pt>
                <c:pt idx="17">
                  <c:v>8.6268399416523006E-2</c:v>
                </c:pt>
                <c:pt idx="18">
                  <c:v>8.7514585764294051E-2</c:v>
                </c:pt>
                <c:pt idx="19">
                  <c:v>7.0627520161290328E-2</c:v>
                </c:pt>
                <c:pt idx="20">
                  <c:v>5.3399019656384612E-2</c:v>
                </c:pt>
                <c:pt idx="21">
                  <c:v>4.0605772172553282E-2</c:v>
                </c:pt>
                <c:pt idx="22">
                  <c:v>3.3085165599777346E-2</c:v>
                </c:pt>
                <c:pt idx="23">
                  <c:v>2.9011109802536017E-2</c:v>
                </c:pt>
                <c:pt idx="24">
                  <c:v>1.9958845139055457E-2</c:v>
                </c:pt>
                <c:pt idx="25">
                  <c:v>1.2510756602899319E-2</c:v>
                </c:pt>
                <c:pt idx="26">
                  <c:v>4.2917858829411926E-3</c:v>
                </c:pt>
                <c:pt idx="27">
                  <c:v>1.2821097084871409E-2</c:v>
                </c:pt>
                <c:pt idx="28">
                  <c:v>8.5153138305177865E-3</c:v>
                </c:pt>
                <c:pt idx="29">
                  <c:v>5.6124779742870194E-3</c:v>
                </c:pt>
                <c:pt idx="30">
                  <c:v>4.348334003971911E-3</c:v>
                </c:pt>
                <c:pt idx="31">
                  <c:v>6.5110688169888811E-3</c:v>
                </c:pt>
                <c:pt idx="32">
                  <c:v>6.8956922693474013E-3</c:v>
                </c:pt>
                <c:pt idx="33">
                  <c:v>1.0309278350515464E-2</c:v>
                </c:pt>
                <c:pt idx="34">
                  <c:v>2.5117627826976928E-2</c:v>
                </c:pt>
                <c:pt idx="35">
                  <c:v>2.0715330793411656E-2</c:v>
                </c:pt>
                <c:pt idx="36">
                  <c:v>3.8506091471939285E-2</c:v>
                </c:pt>
                <c:pt idx="37">
                  <c:v>2.2496165426347782E-2</c:v>
                </c:pt>
                <c:pt idx="38">
                  <c:v>8.3516658817094844E-3</c:v>
                </c:pt>
                <c:pt idx="39">
                  <c:v>6.2598142474147838E-3</c:v>
                </c:pt>
                <c:pt idx="40">
                  <c:v>1.8178659930614398E-2</c:v>
                </c:pt>
                <c:pt idx="41">
                  <c:v>1.0827012383900929E-2</c:v>
                </c:pt>
                <c:pt idx="42">
                  <c:v>1.3149424715673597E-2</c:v>
                </c:pt>
                <c:pt idx="43">
                  <c:v>6.7294217988123784E-3</c:v>
                </c:pt>
                <c:pt idx="44">
                  <c:v>1.1188518543357253E-2</c:v>
                </c:pt>
                <c:pt idx="45">
                  <c:v>5.4231656587548499E-3</c:v>
                </c:pt>
                <c:pt idx="46">
                  <c:v>9.5651271496843063E-3</c:v>
                </c:pt>
                <c:pt idx="47">
                  <c:v>8.3596923585841868E-3</c:v>
                </c:pt>
                <c:pt idx="48">
                  <c:v>1.9869241846407037E-2</c:v>
                </c:pt>
              </c:numCache>
            </c:numRef>
          </c:val>
          <c:smooth val="0"/>
        </c:ser>
        <c:ser>
          <c:idx val="2"/>
          <c:order val="2"/>
          <c:tx>
            <c:v>Fungicide</c:v>
          </c:tx>
          <c:spPr>
            <a:ln w="15875"/>
          </c:spPr>
          <c:marker>
            <c:symbol val="square"/>
            <c:size val="3"/>
          </c:marker>
          <c:cat>
            <c:numRef>
              <c:f>'Appendix Figure 4.5'!$A$5:$A$53</c:f>
              <c:numCache>
                <c:formatCode>General</c:formatCode>
                <c:ptCount val="49"/>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numCache>
            </c:numRef>
          </c:cat>
          <c:val>
            <c:numRef>
              <c:f>'Appendix Figure 4.5'!$H$5:$H$53</c:f>
              <c:numCache>
                <c:formatCode>0.00</c:formatCode>
                <c:ptCount val="49"/>
                <c:pt idx="0">
                  <c:v>0</c:v>
                </c:pt>
                <c:pt idx="1">
                  <c:v>0</c:v>
                </c:pt>
                <c:pt idx="2">
                  <c:v>0</c:v>
                </c:pt>
                <c:pt idx="3">
                  <c:v>0</c:v>
                </c:pt>
                <c:pt idx="4">
                  <c:v>0</c:v>
                </c:pt>
                <c:pt idx="5">
                  <c:v>0</c:v>
                </c:pt>
                <c:pt idx="6">
                  <c:v>0</c:v>
                </c:pt>
                <c:pt idx="7">
                  <c:v>0</c:v>
                </c:pt>
                <c:pt idx="8">
                  <c:v>0</c:v>
                </c:pt>
                <c:pt idx="9">
                  <c:v>0</c:v>
                </c:pt>
                <c:pt idx="10">
                  <c:v>0</c:v>
                </c:pt>
                <c:pt idx="11">
                  <c:v>0</c:v>
                </c:pt>
                <c:pt idx="12">
                  <c:v>3.1322273414309907E-3</c:v>
                </c:pt>
                <c:pt idx="13">
                  <c:v>5.8055152394775036E-3</c:v>
                </c:pt>
                <c:pt idx="14">
                  <c:v>7.2631045549237097E-3</c:v>
                </c:pt>
                <c:pt idx="15">
                  <c:v>9.1855807743658219E-3</c:v>
                </c:pt>
                <c:pt idx="16">
                  <c:v>1.0697182660613222E-2</c:v>
                </c:pt>
                <c:pt idx="17">
                  <c:v>1.1713742209256067E-2</c:v>
                </c:pt>
                <c:pt idx="18">
                  <c:v>1.3739664186455319E-2</c:v>
                </c:pt>
                <c:pt idx="19">
                  <c:v>1.3020833333333334E-2</c:v>
                </c:pt>
                <c:pt idx="20">
                  <c:v>1.1800431994850721E-2</c:v>
                </c:pt>
                <c:pt idx="21">
                  <c:v>1.1066919355021472E-2</c:v>
                </c:pt>
                <c:pt idx="22">
                  <c:v>1.1596623063363948E-2</c:v>
                </c:pt>
                <c:pt idx="23">
                  <c:v>1.173137570499483E-2</c:v>
                </c:pt>
                <c:pt idx="24">
                  <c:v>1.0010983045712194E-2</c:v>
                </c:pt>
                <c:pt idx="25">
                  <c:v>9.1282187065598736E-3</c:v>
                </c:pt>
                <c:pt idx="26">
                  <c:v>8.1391149754159835E-3</c:v>
                </c:pt>
                <c:pt idx="27">
                  <c:v>7.3295963784957997E-3</c:v>
                </c:pt>
                <c:pt idx="28">
                  <c:v>5.7836988203696076E-3</c:v>
                </c:pt>
                <c:pt idx="29">
                  <c:v>3.5959015858513348E-3</c:v>
                </c:pt>
                <c:pt idx="30">
                  <c:v>2.2325774587557273E-3</c:v>
                </c:pt>
                <c:pt idx="31">
                  <c:v>1.8603053762825374E-4</c:v>
                </c:pt>
                <c:pt idx="32">
                  <c:v>1.59930212271009E-2</c:v>
                </c:pt>
                <c:pt idx="33">
                  <c:v>8.7296308613235788E-3</c:v>
                </c:pt>
                <c:pt idx="34">
                  <c:v>2.7008201964491324E-4</c:v>
                </c:pt>
                <c:pt idx="35">
                  <c:v>2.3177992496124929E-4</c:v>
                </c:pt>
                <c:pt idx="36">
                  <c:v>9.4800612475867112E-3</c:v>
                </c:pt>
                <c:pt idx="37">
                  <c:v>9.0893597682213251E-3</c:v>
                </c:pt>
                <c:pt idx="38">
                  <c:v>5.2449674116163535E-3</c:v>
                </c:pt>
                <c:pt idx="39">
                  <c:v>1.5932146048768032E-2</c:v>
                </c:pt>
                <c:pt idx="40">
                  <c:v>5.7846967977105953E-3</c:v>
                </c:pt>
                <c:pt idx="41">
                  <c:v>4.7593384035536411E-3</c:v>
                </c:pt>
                <c:pt idx="42">
                  <c:v>5.3366325143406612E-3</c:v>
                </c:pt>
                <c:pt idx="43">
                  <c:v>7.0908257028370961E-3</c:v>
                </c:pt>
                <c:pt idx="44">
                  <c:v>1.0919623097042452E-2</c:v>
                </c:pt>
                <c:pt idx="45">
                  <c:v>1.3591848149054427E-2</c:v>
                </c:pt>
                <c:pt idx="46">
                  <c:v>9.834792618690481E-3</c:v>
                </c:pt>
                <c:pt idx="47">
                  <c:v>1.6796477009593119E-2</c:v>
                </c:pt>
                <c:pt idx="48">
                  <c:v>2.6619673065054673E-2</c:v>
                </c:pt>
              </c:numCache>
            </c:numRef>
          </c:val>
          <c:smooth val="0"/>
        </c:ser>
        <c:ser>
          <c:idx val="3"/>
          <c:order val="3"/>
          <c:tx>
            <c:strRef>
              <c:f>'Appendix Figure 4.5'!$J$3</c:f>
              <c:strCache>
                <c:ptCount val="1"/>
                <c:pt idx="0">
                  <c:v>Total Pounds per Acre</c:v>
                </c:pt>
              </c:strCache>
            </c:strRef>
          </c:tx>
          <c:spPr>
            <a:ln w="15875"/>
          </c:spPr>
          <c:marker>
            <c:symbol val="square"/>
            <c:size val="3"/>
          </c:marker>
          <c:cat>
            <c:numRef>
              <c:f>'Appendix Figure 4.5'!$A$5:$A$53</c:f>
              <c:numCache>
                <c:formatCode>General</c:formatCode>
                <c:ptCount val="49"/>
                <c:pt idx="0">
                  <c:v>1960</c:v>
                </c:pt>
                <c:pt idx="1">
                  <c:v>1961</c:v>
                </c:pt>
                <c:pt idx="2">
                  <c:v>1962</c:v>
                </c:pt>
                <c:pt idx="3">
                  <c:v>1963</c:v>
                </c:pt>
                <c:pt idx="4">
                  <c:v>1964</c:v>
                </c:pt>
                <c:pt idx="5">
                  <c:v>1965</c:v>
                </c:pt>
                <c:pt idx="6">
                  <c:v>1966</c:v>
                </c:pt>
                <c:pt idx="7">
                  <c:v>1967</c:v>
                </c:pt>
                <c:pt idx="8">
                  <c:v>1968</c:v>
                </c:pt>
                <c:pt idx="9">
                  <c:v>1969</c:v>
                </c:pt>
                <c:pt idx="10">
                  <c:v>1970</c:v>
                </c:pt>
                <c:pt idx="11">
                  <c:v>1971</c:v>
                </c:pt>
                <c:pt idx="12">
                  <c:v>1972</c:v>
                </c:pt>
                <c:pt idx="13">
                  <c:v>1973</c:v>
                </c:pt>
                <c:pt idx="14">
                  <c:v>1974</c:v>
                </c:pt>
                <c:pt idx="15">
                  <c:v>1975</c:v>
                </c:pt>
                <c:pt idx="16">
                  <c:v>1976</c:v>
                </c:pt>
                <c:pt idx="17">
                  <c:v>1977</c:v>
                </c:pt>
                <c:pt idx="18">
                  <c:v>1978</c:v>
                </c:pt>
                <c:pt idx="19">
                  <c:v>1979</c:v>
                </c:pt>
                <c:pt idx="20">
                  <c:v>1980</c:v>
                </c:pt>
                <c:pt idx="21">
                  <c:v>1981</c:v>
                </c:pt>
                <c:pt idx="22">
                  <c:v>1982</c:v>
                </c:pt>
                <c:pt idx="23">
                  <c:v>1983</c:v>
                </c:pt>
                <c:pt idx="24">
                  <c:v>1984</c:v>
                </c:pt>
                <c:pt idx="25">
                  <c:v>1985</c:v>
                </c:pt>
                <c:pt idx="26">
                  <c:v>1986</c:v>
                </c:pt>
                <c:pt idx="27">
                  <c:v>1987</c:v>
                </c:pt>
                <c:pt idx="28">
                  <c:v>1988</c:v>
                </c:pt>
                <c:pt idx="29">
                  <c:v>1989</c:v>
                </c:pt>
                <c:pt idx="30">
                  <c:v>1990</c:v>
                </c:pt>
                <c:pt idx="31">
                  <c:v>1991</c:v>
                </c:pt>
                <c:pt idx="32">
                  <c:v>1992</c:v>
                </c:pt>
                <c:pt idx="33">
                  <c:v>1993</c:v>
                </c:pt>
                <c:pt idx="34">
                  <c:v>1994</c:v>
                </c:pt>
                <c:pt idx="35">
                  <c:v>1995</c:v>
                </c:pt>
                <c:pt idx="36">
                  <c:v>1996</c:v>
                </c:pt>
                <c:pt idx="37">
                  <c:v>1997</c:v>
                </c:pt>
                <c:pt idx="38">
                  <c:v>1998</c:v>
                </c:pt>
                <c:pt idx="39">
                  <c:v>1999</c:v>
                </c:pt>
                <c:pt idx="40">
                  <c:v>2000</c:v>
                </c:pt>
                <c:pt idx="41">
                  <c:v>2001</c:v>
                </c:pt>
                <c:pt idx="42">
                  <c:v>2002</c:v>
                </c:pt>
                <c:pt idx="43">
                  <c:v>2003</c:v>
                </c:pt>
                <c:pt idx="44">
                  <c:v>2004</c:v>
                </c:pt>
                <c:pt idx="45">
                  <c:v>2005</c:v>
                </c:pt>
                <c:pt idx="46">
                  <c:v>2006</c:v>
                </c:pt>
                <c:pt idx="47">
                  <c:v>2007</c:v>
                </c:pt>
                <c:pt idx="48">
                  <c:v>2008</c:v>
                </c:pt>
              </c:numCache>
            </c:numRef>
          </c:cat>
          <c:val>
            <c:numRef>
              <c:f>'Appendix Figure 4.5'!$J$5:$J$53</c:f>
              <c:numCache>
                <c:formatCode>0.00</c:formatCode>
                <c:ptCount val="49"/>
                <c:pt idx="0">
                  <c:v>0.1180076858631115</c:v>
                </c:pt>
                <c:pt idx="1">
                  <c:v>0.12061805518157502</c:v>
                </c:pt>
                <c:pt idx="2">
                  <c:v>0.1281320777692089</c:v>
                </c:pt>
                <c:pt idx="3">
                  <c:v>0.12515178772205982</c:v>
                </c:pt>
                <c:pt idx="4">
                  <c:v>0.19921342865354216</c:v>
                </c:pt>
                <c:pt idx="5">
                  <c:v>0.1601372012342881</c:v>
                </c:pt>
                <c:pt idx="6">
                  <c:v>0.177547361611681</c:v>
                </c:pt>
                <c:pt idx="7">
                  <c:v>0.1669777295432921</c:v>
                </c:pt>
                <c:pt idx="8">
                  <c:v>0.17177788554801163</c:v>
                </c:pt>
                <c:pt idx="9">
                  <c:v>0.16349354536950422</c:v>
                </c:pt>
                <c:pt idx="10">
                  <c:v>0.19699993844764974</c:v>
                </c:pt>
                <c:pt idx="11">
                  <c:v>0.22431384935528223</c:v>
                </c:pt>
                <c:pt idx="12">
                  <c:v>0.24475042339700981</c:v>
                </c:pt>
                <c:pt idx="13">
                  <c:v>0.27616363452256393</c:v>
                </c:pt>
                <c:pt idx="14">
                  <c:v>0.29360086706829569</c:v>
                </c:pt>
                <c:pt idx="15">
                  <c:v>0.28601081441922566</c:v>
                </c:pt>
                <c:pt idx="16">
                  <c:v>0.30563990297904098</c:v>
                </c:pt>
                <c:pt idx="17">
                  <c:v>0.3023767404853468</c:v>
                </c:pt>
                <c:pt idx="18">
                  <c:v>0.38654972798496717</c:v>
                </c:pt>
                <c:pt idx="19">
                  <c:v>0.3777513160842294</c:v>
                </c:pt>
                <c:pt idx="20">
                  <c:v>0.38883113828786453</c:v>
                </c:pt>
                <c:pt idx="21">
                  <c:v>0.31612468980521469</c:v>
                </c:pt>
                <c:pt idx="22">
                  <c:v>0.32212055849336674</c:v>
                </c:pt>
                <c:pt idx="23">
                  <c:v>0.27595427838626518</c:v>
                </c:pt>
                <c:pt idx="24">
                  <c:v>0.27443487811344097</c:v>
                </c:pt>
                <c:pt idx="25">
                  <c:v>0.25332494869927846</c:v>
                </c:pt>
                <c:pt idx="26">
                  <c:v>0.25894302619517207</c:v>
                </c:pt>
                <c:pt idx="27">
                  <c:v>0.26511203269075939</c:v>
                </c:pt>
                <c:pt idx="28">
                  <c:v>0.28193044300996506</c:v>
                </c:pt>
                <c:pt idx="29">
                  <c:v>0.3459881224303335</c:v>
                </c:pt>
                <c:pt idx="30">
                  <c:v>0.26365623499175761</c:v>
                </c:pt>
                <c:pt idx="31">
                  <c:v>0.22698702079249009</c:v>
                </c:pt>
                <c:pt idx="32">
                  <c:v>0.18921308796854014</c:v>
                </c:pt>
                <c:pt idx="33">
                  <c:v>0.27390838044562688</c:v>
                </c:pt>
                <c:pt idx="34">
                  <c:v>0.32407354759840223</c:v>
                </c:pt>
                <c:pt idx="35">
                  <c:v>0.32028001912184378</c:v>
                </c:pt>
                <c:pt idx="36">
                  <c:v>0.36438972105718659</c:v>
                </c:pt>
                <c:pt idx="37">
                  <c:v>0.34487715162188265</c:v>
                </c:pt>
                <c:pt idx="38">
                  <c:v>0.3188482399234287</c:v>
                </c:pt>
                <c:pt idx="39">
                  <c:v>0.30621170049789354</c:v>
                </c:pt>
                <c:pt idx="40">
                  <c:v>0.29964268013877121</c:v>
                </c:pt>
                <c:pt idx="41">
                  <c:v>0.28646402611387806</c:v>
                </c:pt>
                <c:pt idx="42">
                  <c:v>0.24502072349878976</c:v>
                </c:pt>
                <c:pt idx="43">
                  <c:v>0.29298015802771116</c:v>
                </c:pt>
                <c:pt idx="44">
                  <c:v>0.33899436657501175</c:v>
                </c:pt>
                <c:pt idx="45">
                  <c:v>0.31560579578424863</c:v>
                </c:pt>
                <c:pt idx="46">
                  <c:v>0.4338772804967384</c:v>
                </c:pt>
                <c:pt idx="47">
                  <c:v>0.34303853787628186</c:v>
                </c:pt>
                <c:pt idx="48">
                  <c:v>0.36886063329799185</c:v>
                </c:pt>
              </c:numCache>
            </c:numRef>
          </c:val>
          <c:smooth val="0"/>
        </c:ser>
        <c:dLbls>
          <c:showLegendKey val="0"/>
          <c:showVal val="0"/>
          <c:showCatName val="0"/>
          <c:showSerName val="0"/>
          <c:showPercent val="0"/>
          <c:showBubbleSize val="0"/>
        </c:dLbls>
        <c:marker val="1"/>
        <c:smooth val="0"/>
        <c:axId val="487898736"/>
        <c:axId val="487899128"/>
      </c:lineChart>
      <c:catAx>
        <c:axId val="487898736"/>
        <c:scaling>
          <c:orientation val="minMax"/>
        </c:scaling>
        <c:delete val="0"/>
        <c:axPos val="b"/>
        <c:numFmt formatCode="General" sourceLinked="1"/>
        <c:majorTickMark val="out"/>
        <c:minorTickMark val="none"/>
        <c:tickLblPos val="nextTo"/>
        <c:txPr>
          <a:bodyPr rot="0" vert="horz"/>
          <a:lstStyle/>
          <a:p>
            <a:pPr>
              <a:defRPr/>
            </a:pPr>
            <a:endParaRPr lang="en-US"/>
          </a:p>
        </c:txPr>
        <c:crossAx val="487899128"/>
        <c:crosses val="autoZero"/>
        <c:auto val="1"/>
        <c:lblAlgn val="ctr"/>
        <c:lblOffset val="100"/>
        <c:noMultiLvlLbl val="0"/>
      </c:catAx>
      <c:valAx>
        <c:axId val="487899128"/>
        <c:scaling>
          <c:orientation val="minMax"/>
          <c:max val="0.45"/>
          <c:min val="0"/>
        </c:scaling>
        <c:delete val="0"/>
        <c:axPos val="l"/>
        <c:majorGridlines/>
        <c:title>
          <c:tx>
            <c:rich>
              <a:bodyPr/>
              <a:lstStyle/>
              <a:p>
                <a:pPr>
                  <a:defRPr/>
                </a:pPr>
                <a:r>
                  <a:rPr lang="en-US"/>
                  <a:t>Pounds</a:t>
                </a:r>
                <a:r>
                  <a:rPr lang="en-US" baseline="0"/>
                  <a:t> A.I. per Acre</a:t>
                </a:r>
                <a:endParaRPr lang="en-US"/>
              </a:p>
            </c:rich>
          </c:tx>
          <c:overlay val="0"/>
        </c:title>
        <c:numFmt formatCode="0.00" sourceLinked="0"/>
        <c:majorTickMark val="none"/>
        <c:minorTickMark val="none"/>
        <c:tickLblPos val="nextTo"/>
        <c:crossAx val="487898736"/>
        <c:crosses val="autoZero"/>
        <c:crossBetween val="midCat"/>
        <c:majorUnit val="0.05"/>
        <c:minorUnit val="1.0000000000000005E-2"/>
      </c:valAx>
    </c:plotArea>
    <c:legend>
      <c:legendPos val="r"/>
      <c:layout>
        <c:manualLayout>
          <c:xMode val="edge"/>
          <c:yMode val="edge"/>
          <c:x val="0.78085520559930011"/>
          <c:y val="0.29391212817147855"/>
          <c:w val="0.20525590551181103"/>
          <c:h val="0.46295713035870517"/>
        </c:manualLayout>
      </c:layout>
      <c:overlay val="0"/>
    </c:legend>
    <c:plotVisOnly val="1"/>
    <c:dispBlanksAs val="gap"/>
    <c:showDLblsOverMax val="0"/>
  </c:chart>
  <c:printSettings>
    <c:headerFooter/>
    <c:pageMargins b="0.75000000000000866" l="0.70000000000000062" r="0.70000000000000062" t="0.75000000000000866" header="0.30000000000000032" footer="0.30000000000000032"/>
    <c:pageSetup orientation="portrait"/>
  </c:printSettings>
</c:chartSpace>
</file>

<file path=xl/charts/chart3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8166447944007001E-2"/>
          <c:y val="0.18287037037037038"/>
          <c:w val="0.46388888888888891"/>
          <c:h val="0.77314814814814814"/>
        </c:manualLayout>
      </c:layout>
      <c:pieChart>
        <c:varyColors val="1"/>
        <c:ser>
          <c:idx val="0"/>
          <c:order val="0"/>
          <c:tx>
            <c:strRef>
              <c:f>'Appendix Figure 4.6'!$B$3</c:f>
              <c:strCache>
                <c:ptCount val="1"/>
                <c:pt idx="0">
                  <c:v>Percent</c:v>
                </c:pt>
              </c:strCache>
            </c:strRef>
          </c:tx>
          <c:dLbls>
            <c:dLbl>
              <c:idx val="1"/>
              <c:layout>
                <c:manualLayout>
                  <c:x val="-2.9040463692038495E-2"/>
                  <c:y val="-1.2411052785068533E-2"/>
                </c:manualLayout>
              </c:layout>
              <c:showLegendKey val="0"/>
              <c:showVal val="0"/>
              <c:showCatName val="0"/>
              <c:showSerName val="0"/>
              <c:showPercent val="1"/>
              <c:showBubbleSize val="0"/>
              <c:extLst>
                <c:ext xmlns:c15="http://schemas.microsoft.com/office/drawing/2012/chart" uri="{CE6537A1-D6FC-4f65-9D91-7224C49458BB}"/>
              </c:extLst>
            </c:dLbl>
            <c:dLbl>
              <c:idx val="2"/>
              <c:layout>
                <c:manualLayout>
                  <c:x val="-2.7075896762904637E-2"/>
                  <c:y val="3.633238553514144E-2"/>
                </c:manualLayout>
              </c:layout>
              <c:showLegendKey val="0"/>
              <c:showVal val="0"/>
              <c:showCatName val="0"/>
              <c:showSerName val="0"/>
              <c:showPercent val="1"/>
              <c:showBubbleSize val="0"/>
              <c:extLst>
                <c:ext xmlns:c15="http://schemas.microsoft.com/office/drawing/2012/chart" uri="{CE6537A1-D6FC-4f65-9D91-7224C49458BB}"/>
              </c:extLst>
            </c:dLbl>
            <c:dLbl>
              <c:idx val="3"/>
              <c:layout>
                <c:manualLayout>
                  <c:x val="-7.2700787401574804E-2"/>
                  <c:y val="6.0193934091571887E-2"/>
                </c:manualLayout>
              </c:layout>
              <c:showLegendKey val="0"/>
              <c:showVal val="0"/>
              <c:showCatName val="0"/>
              <c:showSerName val="0"/>
              <c:showPercent val="1"/>
              <c:showBubbleSize val="0"/>
              <c:extLst>
                <c:ext xmlns:c15="http://schemas.microsoft.com/office/drawing/2012/chart" uri="{CE6537A1-D6FC-4f65-9D91-7224C49458BB}"/>
              </c:extLst>
            </c:dLbl>
            <c:dLbl>
              <c:idx val="4"/>
              <c:layout>
                <c:manualLayout>
                  <c:x val="-0.13756386701662293"/>
                  <c:y val="4.4484179060950715E-2"/>
                </c:manualLayout>
              </c:layout>
              <c:showLegendKey val="0"/>
              <c:showVal val="0"/>
              <c:showCatName val="0"/>
              <c:showSerName val="0"/>
              <c:showPercent val="1"/>
              <c:showBubbleSize val="0"/>
              <c:extLst>
                <c:ext xmlns:c15="http://schemas.microsoft.com/office/drawing/2012/chart" uri="{CE6537A1-D6FC-4f65-9D91-7224C49458BB}"/>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'Appendix Figure 4.6'!$A$5:$A$11</c:f>
              <c:strCache>
                <c:ptCount val="7"/>
                <c:pt idx="0">
                  <c:v>Atrazine (H)</c:v>
                </c:pt>
                <c:pt idx="1">
                  <c:v>Aldrin (I)</c:v>
                </c:pt>
                <c:pt idx="2">
                  <c:v>2,4-D (H)</c:v>
                </c:pt>
                <c:pt idx="3">
                  <c:v>Propachlor (H)</c:v>
                </c:pt>
                <c:pt idx="4">
                  <c:v>Heptachlor (I)</c:v>
                </c:pt>
                <c:pt idx="5">
                  <c:v>Phorate (I)</c:v>
                </c:pt>
                <c:pt idx="6">
                  <c:v>Other Active Ingredients</c:v>
                </c:pt>
              </c:strCache>
            </c:strRef>
          </c:cat>
          <c:val>
            <c:numRef>
              <c:f>'Appendix Figure 4.6'!$B$5:$B$11</c:f>
              <c:numCache>
                <c:formatCode>0.00</c:formatCode>
                <c:ptCount val="7"/>
                <c:pt idx="0">
                  <c:v>57.132192561641467</c:v>
                </c:pt>
                <c:pt idx="1">
                  <c:v>15.065263084459634</c:v>
                </c:pt>
                <c:pt idx="2">
                  <c:v>13.069889927176579</c:v>
                </c:pt>
                <c:pt idx="3">
                  <c:v>9.6480069086855895</c:v>
                </c:pt>
                <c:pt idx="4">
                  <c:v>1.5197311362811166</c:v>
                </c:pt>
                <c:pt idx="5">
                  <c:v>1.1375455774000576</c:v>
                </c:pt>
                <c:pt idx="6">
                  <c:v>2.4273708043555322</c:v>
                </c:pt>
              </c:numCache>
            </c:numRef>
          </c:val>
        </c:ser>
        <c:dLbls>
          <c:showLegendKey val="0"/>
          <c:showVal val="1"/>
          <c:showCatName val="0"/>
          <c:showSerName val="0"/>
          <c:showPercent val="0"/>
          <c:showBubbleSize val="0"/>
          <c:showLeaderLines val="1"/>
        </c:dLbls>
        <c:firstSliceAng val="0"/>
      </c:pieChart>
    </c:plotArea>
    <c:legend>
      <c:legendPos val="r"/>
      <c:layout>
        <c:manualLayout>
          <c:xMode val="edge"/>
          <c:yMode val="edge"/>
          <c:x val="0.6602220034995625"/>
          <c:y val="0.10701115485564304"/>
          <c:w val="0.32311132983377078"/>
          <c:h val="0.84141768737241174"/>
        </c:manualLayout>
      </c:layout>
      <c:overlay val="0"/>
    </c:legend>
    <c:plotVisOnly val="1"/>
    <c:dispBlanksAs val="gap"/>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'Appendix Figure 4.7'!$B$3</c:f>
              <c:strCache>
                <c:ptCount val="1"/>
                <c:pt idx="0">
                  <c:v>Percent</c:v>
                </c:pt>
              </c:strCache>
            </c:strRef>
          </c:tx>
          <c:dLbls>
            <c:dLbl>
              <c:idx val="2"/>
              <c:layout>
                <c:manualLayout>
                  <c:x val="-1.8323490813648294E-3"/>
                  <c:y val="1.3506124234470691E-2"/>
                </c:manualLayout>
              </c:layout>
              <c:showLegendKey val="0"/>
              <c:showVal val="0"/>
              <c:showCatName val="0"/>
              <c:showSerName val="0"/>
              <c:showPercent val="1"/>
              <c:showBubbleSize val="0"/>
              <c:extLst>
                <c:ext xmlns:c15="http://schemas.microsoft.com/office/drawing/2012/chart" uri="{CE6537A1-D6FC-4f65-9D91-7224C49458BB}"/>
              </c:extLst>
            </c:dLbl>
            <c:dLbl>
              <c:idx val="3"/>
              <c:layout>
                <c:manualLayout>
                  <c:x val="-2.6251749781277339E-2"/>
                  <c:y val="5.0159303003791192E-2"/>
                </c:manualLayout>
              </c:layout>
              <c:showLegendKey val="0"/>
              <c:showVal val="0"/>
              <c:showCatName val="0"/>
              <c:showSerName val="0"/>
              <c:showPercent val="1"/>
              <c:showBubbleSize val="0"/>
              <c:extLst>
                <c:ext xmlns:c15="http://schemas.microsoft.com/office/drawing/2012/chart" uri="{CE6537A1-D6FC-4f65-9D91-7224C49458BB}"/>
              </c:extLst>
            </c:dLbl>
            <c:dLbl>
              <c:idx val="4"/>
              <c:layout>
                <c:manualLayout>
                  <c:x val="-4.3804133858267716E-2"/>
                  <c:y val="3.9117140060462741E-2"/>
                </c:manualLayout>
              </c:layout>
              <c:showLegendKey val="0"/>
              <c:showVal val="0"/>
              <c:showCatName val="0"/>
              <c:showSerName val="0"/>
              <c:showPercent val="1"/>
              <c:showBubbleSize val="0"/>
              <c:extLst>
                <c:ext xmlns:c15="http://schemas.microsoft.com/office/drawing/2012/chart" uri="{CE6537A1-D6FC-4f65-9D91-7224C49458BB}"/>
              </c:extLst>
            </c:dLbl>
            <c:dLbl>
              <c:idx val="6"/>
              <c:layout>
                <c:manualLayout>
                  <c:x val="-2.5789807524059492E-2"/>
                  <c:y val="-1.7208146011451538E-2"/>
                </c:manualLayout>
              </c:layout>
              <c:showLegendKey val="0"/>
              <c:showVal val="0"/>
              <c:showCatName val="0"/>
              <c:showSerName val="0"/>
              <c:showPercent val="1"/>
              <c:showBubbleSize val="0"/>
              <c:extLst>
                <c:ext xmlns:c15="http://schemas.microsoft.com/office/drawing/2012/chart" uri="{CE6537A1-D6FC-4f65-9D91-7224C49458BB}"/>
              </c:extLst>
            </c:dLbl>
            <c:dLbl>
              <c:idx val="9"/>
              <c:layout>
                <c:manualLayout>
                  <c:x val="6.2814960629921257E-2"/>
                  <c:y val="-4.1749781277340331E-2"/>
                </c:manualLayout>
              </c:layout>
              <c:showLegendKey val="0"/>
              <c:showVal val="0"/>
              <c:showCatName val="0"/>
              <c:showSerName val="0"/>
              <c:showPercent val="1"/>
              <c:showBubbleSize val="0"/>
              <c:extLst>
                <c:ext xmlns:c15="http://schemas.microsoft.com/office/drawing/2012/chart" uri="{CE6537A1-D6FC-4f65-9D91-7224C49458BB}"/>
              </c:extLst>
            </c:dLbl>
            <c:dLbl>
              <c:idx val="10"/>
              <c:layout>
                <c:manualLayout>
                  <c:x val="6.6584426946631678E-2"/>
                  <c:y val="-8.7894458737212307E-3"/>
                </c:manualLayout>
              </c:layout>
              <c:showLegendKey val="0"/>
              <c:showVal val="0"/>
              <c:showCatName val="0"/>
              <c:showSerName val="0"/>
              <c:showPercent val="1"/>
              <c:showBubbleSize val="0"/>
              <c:extLst>
                <c:ext xmlns:c15="http://schemas.microsoft.com/office/drawing/2012/chart" uri="{CE6537A1-D6FC-4f65-9D91-7224C49458BB}"/>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'Appendix Figure 4.7'!$A$5:$A$15</c:f>
              <c:strCache>
                <c:ptCount val="11"/>
                <c:pt idx="0">
                  <c:v>Glyphosate (H)</c:v>
                </c:pt>
                <c:pt idx="1">
                  <c:v>Atrazine (H)</c:v>
                </c:pt>
                <c:pt idx="2">
                  <c:v>Acetochlor (H)</c:v>
                </c:pt>
                <c:pt idx="3">
                  <c:v>Metolachlor (H)</c:v>
                </c:pt>
                <c:pt idx="4">
                  <c:v>2,4-D (H)</c:v>
                </c:pt>
                <c:pt idx="5">
                  <c:v>Simazine (H)</c:v>
                </c:pt>
                <c:pt idx="6">
                  <c:v>Dimethenamid (H)</c:v>
                </c:pt>
                <c:pt idx="7">
                  <c:v>Mesotrione (H)</c:v>
                </c:pt>
                <c:pt idx="8">
                  <c:v>Glufosinate-Ammonium (H)</c:v>
                </c:pt>
                <c:pt idx="9">
                  <c:v>Paraquat (H)</c:v>
                </c:pt>
                <c:pt idx="10">
                  <c:v>Other Active Ingredients</c:v>
                </c:pt>
              </c:strCache>
            </c:strRef>
          </c:cat>
          <c:val>
            <c:numRef>
              <c:f>'Appendix Figure 4.7'!$B$5:$B$15</c:f>
              <c:numCache>
                <c:formatCode>0.00</c:formatCode>
                <c:ptCount val="11"/>
                <c:pt idx="0">
                  <c:v>33.260469305662248</c:v>
                </c:pt>
                <c:pt idx="1">
                  <c:v>28.634757873914296</c:v>
                </c:pt>
                <c:pt idx="2">
                  <c:v>15.077783204443213</c:v>
                </c:pt>
                <c:pt idx="3">
                  <c:v>11.620142691304276</c:v>
                </c:pt>
                <c:pt idx="4">
                  <c:v>1.6154579792025094</c:v>
                </c:pt>
                <c:pt idx="5">
                  <c:v>1.3969724115419448</c:v>
                </c:pt>
                <c:pt idx="6">
                  <c:v>0.96961023725435824</c:v>
                </c:pt>
                <c:pt idx="7">
                  <c:v>0.88481567199161626</c:v>
                </c:pt>
                <c:pt idx="8">
                  <c:v>0.58997086780561203</c:v>
                </c:pt>
                <c:pt idx="9">
                  <c:v>0.55777721602246144</c:v>
                </c:pt>
                <c:pt idx="10">
                  <c:v>5.3922425408574668</c:v>
                </c:pt>
              </c:numCache>
            </c:numRef>
          </c:val>
        </c:ser>
        <c:dLbls>
          <c:showLegendKey val="0"/>
          <c:showVal val="1"/>
          <c:showCatName val="0"/>
          <c:showSerName val="0"/>
          <c:showPercent val="0"/>
          <c:showBubbleSize val="0"/>
          <c:showLeaderLines val="1"/>
        </c:dLbls>
        <c:firstSliceAng val="0"/>
      </c:pieChart>
    </c:plotArea>
    <c:legend>
      <c:legendPos val="r"/>
      <c:layout>
        <c:manualLayout>
          <c:xMode val="edge"/>
          <c:yMode val="edge"/>
          <c:x val="0.63522200349956259"/>
          <c:y val="2.2380915256880022E-2"/>
          <c:w val="0.3481113298337708"/>
          <c:h val="0.9640390495742488"/>
        </c:manualLayout>
      </c:layout>
      <c:overlay val="0"/>
    </c:legend>
    <c:plotVisOnly val="1"/>
    <c:dispBlanksAs val="gap"/>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069422572178477E-2"/>
          <c:y val="5.0925925925925923E-2"/>
          <c:w val="0.53888888888888886"/>
          <c:h val="0.89814814814814814"/>
        </c:manualLayout>
      </c:layout>
      <c:pieChart>
        <c:varyColors val="1"/>
        <c:ser>
          <c:idx val="0"/>
          <c:order val="0"/>
          <c:dLbls>
            <c:dLbl>
              <c:idx val="2"/>
              <c:layout>
                <c:manualLayout>
                  <c:x val="1.564271653543307E-2"/>
                  <c:y val="1.1202245552639253E-3"/>
                </c:manualLayout>
              </c:layout>
              <c:showLegendKey val="0"/>
              <c:showVal val="0"/>
              <c:showCatName val="0"/>
              <c:showSerName val="0"/>
              <c:showPercent val="1"/>
              <c:showBubbleSize val="0"/>
              <c:extLst>
                <c:ext xmlns:c15="http://schemas.microsoft.com/office/drawing/2012/chart" uri="{CE6537A1-D6FC-4f65-9D91-7224C49458BB}"/>
              </c:extLst>
            </c:dLbl>
            <c:dLbl>
              <c:idx val="3"/>
              <c:layout>
                <c:manualLayout>
                  <c:x val="-1.5789588801399825E-3"/>
                  <c:y val="1.3633347914843977E-2"/>
                </c:manualLayout>
              </c:layout>
              <c:showLegendKey val="0"/>
              <c:showVal val="0"/>
              <c:showCatName val="0"/>
              <c:showSerName val="0"/>
              <c:showPercent val="1"/>
              <c:showBubbleSize val="0"/>
              <c:extLst>
                <c:ext xmlns:c15="http://schemas.microsoft.com/office/drawing/2012/chart" uri="{CE6537A1-D6FC-4f65-9D91-7224C49458BB}"/>
              </c:extLst>
            </c:dLbl>
            <c:dLbl>
              <c:idx val="4"/>
              <c:layout>
                <c:manualLayout>
                  <c:x val="4.3438320209973754E-4"/>
                  <c:y val="8.222149314668999E-3"/>
                </c:manualLayout>
              </c:layout>
              <c:showLegendKey val="0"/>
              <c:showVal val="0"/>
              <c:showCatName val="0"/>
              <c:showSerName val="0"/>
              <c:showPercent val="1"/>
              <c:showBubbleSize val="0"/>
              <c:extLst>
                <c:ext xmlns:c15="http://schemas.microsoft.com/office/drawing/2012/chart" uri="{CE6537A1-D6FC-4f65-9D91-7224C49458BB}"/>
              </c:extLst>
            </c:dLbl>
            <c:dLbl>
              <c:idx val="5"/>
              <c:layout>
                <c:manualLayout>
                  <c:x val="9.9504593175853018E-3"/>
                  <c:y val="5.7637066200058326E-3"/>
                </c:manualLayout>
              </c:layout>
              <c:showLegendKey val="0"/>
              <c:showVal val="0"/>
              <c:showCatName val="0"/>
              <c:showSerName val="0"/>
              <c:showPercent val="1"/>
              <c:showBubbleSize val="0"/>
              <c:extLst>
                <c:ext xmlns:c15="http://schemas.microsoft.com/office/drawing/2012/chart" uri="{CE6537A1-D6FC-4f65-9D91-7224C49458BB}"/>
              </c:extLst>
            </c:dLbl>
            <c:dLbl>
              <c:idx val="6"/>
              <c:layout>
                <c:manualLayout>
                  <c:x val="-1.2576552930883638E-4"/>
                  <c:y val="1.961103820355789E-2"/>
                </c:manualLayout>
              </c:layout>
              <c:showLegendKey val="0"/>
              <c:showVal val="0"/>
              <c:showCatName val="0"/>
              <c:showSerName val="0"/>
              <c:showPercent val="1"/>
              <c:showBubbleSize val="0"/>
              <c:extLst>
                <c:ext xmlns:c15="http://schemas.microsoft.com/office/drawing/2012/chart" uri="{CE6537A1-D6FC-4f65-9D91-7224C49458BB}"/>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'Appendix Figure 4.8'!$A$5:$A$14</c:f>
              <c:strCache>
                <c:ptCount val="10"/>
                <c:pt idx="0">
                  <c:v>Chloramben (H)</c:v>
                </c:pt>
                <c:pt idx="1">
                  <c:v>Trifluralin (H)</c:v>
                </c:pt>
                <c:pt idx="2">
                  <c:v>Linuron (H)</c:v>
                </c:pt>
                <c:pt idx="3">
                  <c:v>Carbaryl (I)</c:v>
                </c:pt>
                <c:pt idx="4">
                  <c:v>Parathion (I)</c:v>
                </c:pt>
                <c:pt idx="5">
                  <c:v>Toxaphene (I)</c:v>
                </c:pt>
                <c:pt idx="6">
                  <c:v>Naptalam (H)</c:v>
                </c:pt>
                <c:pt idx="7">
                  <c:v>Vernolate (H)</c:v>
                </c:pt>
                <c:pt idx="8">
                  <c:v>DDT (I)</c:v>
                </c:pt>
                <c:pt idx="9">
                  <c:v>Other active ingredients</c:v>
                </c:pt>
              </c:strCache>
            </c:strRef>
          </c:cat>
          <c:val>
            <c:numRef>
              <c:f>'Appendix Figure 4.8'!$B$5:$B$14</c:f>
              <c:numCache>
                <c:formatCode>0.00</c:formatCode>
                <c:ptCount val="10"/>
                <c:pt idx="0">
                  <c:v>33.559547465226117</c:v>
                </c:pt>
                <c:pt idx="1">
                  <c:v>21.709981327448656</c:v>
                </c:pt>
                <c:pt idx="2">
                  <c:v>7.8504248754331138</c:v>
                </c:pt>
                <c:pt idx="3">
                  <c:v>3.3016116309025731</c:v>
                </c:pt>
                <c:pt idx="4">
                  <c:v>3.2212647408309785</c:v>
                </c:pt>
                <c:pt idx="5">
                  <c:v>3.2196071774491499</c:v>
                </c:pt>
                <c:pt idx="6">
                  <c:v>3.1403836360549988</c:v>
                </c:pt>
                <c:pt idx="7">
                  <c:v>2.5533116319011055</c:v>
                </c:pt>
                <c:pt idx="8">
                  <c:v>1.7866935604661152</c:v>
                </c:pt>
                <c:pt idx="9">
                  <c:v>19.657173954287185</c:v>
                </c:pt>
              </c:numCache>
            </c:numRef>
          </c:val>
        </c:ser>
        <c:dLbls>
          <c:showLegendKey val="0"/>
          <c:showVal val="1"/>
          <c:showCatName val="0"/>
          <c:showSerName val="0"/>
          <c:showPercent val="0"/>
          <c:showBubbleSize val="0"/>
          <c:showLeaderLines val="1"/>
        </c:dLbls>
        <c:firstSliceAng val="0"/>
      </c:pieChart>
    </c:plotArea>
    <c:legend>
      <c:legendPos val="r"/>
      <c:layout>
        <c:manualLayout>
          <c:xMode val="edge"/>
          <c:yMode val="edge"/>
          <c:x val="0.66361089238845139"/>
          <c:y val="3.9747375328083992E-2"/>
          <c:w val="0.31972244094488189"/>
          <c:h val="0.8788385826771653"/>
        </c:manualLayout>
      </c:layout>
      <c:overlay val="0"/>
    </c:legend>
    <c:plotVisOnly val="1"/>
    <c:dispBlanksAs val="gap"/>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8166447944007001E-2"/>
          <c:y val="0.11342592592592593"/>
          <c:w val="0.39166666666666666"/>
          <c:h val="0.65277777777777779"/>
        </c:manualLayout>
      </c:layout>
      <c:pieChart>
        <c:varyColors val="1"/>
        <c:ser>
          <c:idx val="0"/>
          <c:order val="0"/>
          <c:tx>
            <c:strRef>
              <c:f>'Appendix Figure 4.9'!$B$3</c:f>
              <c:strCache>
                <c:ptCount val="1"/>
                <c:pt idx="0">
                  <c:v>Percent</c:v>
                </c:pt>
              </c:strCache>
            </c:strRef>
          </c:tx>
          <c:dLbls>
            <c:dLbl>
              <c:idx val="1"/>
              <c:layout>
                <c:manualLayout>
                  <c:x val="-2.1490048118985128E-2"/>
                  <c:y val="3.699803149606299E-2"/>
                </c:manualLayout>
              </c:layout>
              <c:showLegendKey val="0"/>
              <c:showVal val="0"/>
              <c:showCatName val="0"/>
              <c:showSerName val="0"/>
              <c:showPercent val="1"/>
              <c:showBubbleSize val="0"/>
              <c:extLst>
                <c:ext xmlns:c15="http://schemas.microsoft.com/office/drawing/2012/chart" uri="{CE6537A1-D6FC-4f65-9D91-7224C49458BB}"/>
              </c:extLst>
            </c:dLbl>
            <c:dLbl>
              <c:idx val="2"/>
              <c:layout>
                <c:manualLayout>
                  <c:x val="-4.0084645669291326E-2"/>
                  <c:y val="2.6074657334499853E-2"/>
                </c:manualLayout>
              </c:layout>
              <c:showLegendKey val="0"/>
              <c:showVal val="0"/>
              <c:showCatName val="0"/>
              <c:showSerName val="0"/>
              <c:showPercent val="1"/>
              <c:showBubbleSize val="0"/>
              <c:extLst>
                <c:ext xmlns:c15="http://schemas.microsoft.com/office/drawing/2012/chart" uri="{CE6537A1-D6FC-4f65-9D91-7224C49458BB}"/>
              </c:extLst>
            </c:dLbl>
            <c:dLbl>
              <c:idx val="3"/>
              <c:layout>
                <c:manualLayout>
                  <c:x val="-5.8384295713035869E-2"/>
                  <c:y val="-3.7341790609507146E-2"/>
                </c:manualLayout>
              </c:layout>
              <c:showLegendKey val="0"/>
              <c:showVal val="0"/>
              <c:showCatName val="0"/>
              <c:showSerName val="0"/>
              <c:showPercent val="1"/>
              <c:showBubbleSize val="0"/>
              <c:extLst>
                <c:ext xmlns:c15="http://schemas.microsoft.com/office/drawing/2012/chart" uri="{CE6537A1-D6FC-4f65-9D91-7224C49458BB}"/>
              </c:extLst>
            </c:dLbl>
            <c:dLbl>
              <c:idx val="4"/>
              <c:layout>
                <c:manualLayout>
                  <c:x val="-3.9061898512685912E-2"/>
                  <c:y val="-2.9283683289588802E-2"/>
                </c:manualLayout>
              </c:layout>
              <c:showLegendKey val="0"/>
              <c:showVal val="0"/>
              <c:showCatName val="0"/>
              <c:showSerName val="0"/>
              <c:showPercent val="1"/>
              <c:showBubbleSize val="0"/>
              <c:extLst>
                <c:ext xmlns:c15="http://schemas.microsoft.com/office/drawing/2012/chart" uri="{CE6537A1-D6FC-4f65-9D91-7224C49458BB}"/>
              </c:extLst>
            </c:dLbl>
            <c:dLbl>
              <c:idx val="5"/>
              <c:layout>
                <c:manualLayout>
                  <c:x val="-1.4248468941382327E-2"/>
                  <c:y val="-3.3428842228054825E-2"/>
                </c:manualLayout>
              </c:layout>
              <c:showLegendKey val="0"/>
              <c:showVal val="0"/>
              <c:showCatName val="0"/>
              <c:showSerName val="0"/>
              <c:showPercent val="1"/>
              <c:showBubbleSize val="0"/>
              <c:extLst>
                <c:ext xmlns:c15="http://schemas.microsoft.com/office/drawing/2012/chart" uri="{CE6537A1-D6FC-4f65-9D91-7224C49458BB}"/>
              </c:extLst>
            </c:dLbl>
            <c:dLbl>
              <c:idx val="10"/>
              <c:layout>
                <c:manualLayout>
                  <c:x val="0.15047944006999125"/>
                  <c:y val="3.3022747156605421E-2"/>
                </c:manualLayout>
              </c:layout>
              <c:showLegendKey val="0"/>
              <c:showVal val="0"/>
              <c:showCatName val="0"/>
              <c:showSerName val="0"/>
              <c:showPercent val="1"/>
              <c:showBubbleSize val="0"/>
              <c:extLst>
                <c:ext xmlns:c15="http://schemas.microsoft.com/office/drawing/2012/chart" uri="{CE6537A1-D6FC-4f65-9D91-7224C49458BB}"/>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'Appendix Figure 4.9'!$A$5:$A$11</c:f>
              <c:strCache>
                <c:ptCount val="7"/>
                <c:pt idx="0">
                  <c:v>Glyphosate (H)</c:v>
                </c:pt>
                <c:pt idx="1">
                  <c:v>2,4-D (H)</c:v>
                </c:pt>
                <c:pt idx="2">
                  <c:v>Chlorpyrifos (I)</c:v>
                </c:pt>
                <c:pt idx="3">
                  <c:v>Pendimethalin (H)</c:v>
                </c:pt>
                <c:pt idx="4">
                  <c:v>Trifluralin (H)</c:v>
                </c:pt>
                <c:pt idx="5">
                  <c:v>Metolachlor (H)</c:v>
                </c:pt>
                <c:pt idx="6">
                  <c:v>Other Active Ingredients</c:v>
                </c:pt>
              </c:strCache>
            </c:strRef>
          </c:cat>
          <c:val>
            <c:numRef>
              <c:f>'Appendix Figure 4.9'!$B$5:$B$11</c:f>
              <c:numCache>
                <c:formatCode>0.00</c:formatCode>
                <c:ptCount val="7"/>
                <c:pt idx="0">
                  <c:v>85.206463275867307</c:v>
                </c:pt>
                <c:pt idx="1">
                  <c:v>3.1999682034408199</c:v>
                </c:pt>
                <c:pt idx="2">
                  <c:v>2.829481126598536</c:v>
                </c:pt>
                <c:pt idx="3">
                  <c:v>2.0601830267108956</c:v>
                </c:pt>
                <c:pt idx="4">
                  <c:v>1.1397333733469808</c:v>
                </c:pt>
                <c:pt idx="5">
                  <c:v>1.033107720669014</c:v>
                </c:pt>
                <c:pt idx="6">
                  <c:v>4.5310632733664526</c:v>
                </c:pt>
              </c:numCache>
            </c:numRef>
          </c:val>
        </c:ser>
        <c:dLbls>
          <c:showLegendKey val="0"/>
          <c:showVal val="1"/>
          <c:showCatName val="0"/>
          <c:showSerName val="0"/>
          <c:showPercent val="0"/>
          <c:showBubbleSize val="0"/>
          <c:showLeaderLines val="1"/>
        </c:dLbls>
        <c:firstSliceAng val="0"/>
      </c:pieChart>
    </c:plotArea>
    <c:legend>
      <c:legendPos val="r"/>
      <c:layout>
        <c:manualLayout>
          <c:xMode val="edge"/>
          <c:yMode val="edge"/>
          <c:x val="0.6602220034995625"/>
          <c:y val="3.9747375328083992E-2"/>
          <c:w val="0.32311132983377078"/>
          <c:h val="0.8788385826771653"/>
        </c:manualLayout>
      </c:layout>
      <c:overlay val="0"/>
    </c:legend>
    <c:plotVisOnly val="1"/>
    <c:dispBlanksAs val="gap"/>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'Appendix Figure 4.10'!$B$3</c:f>
              <c:strCache>
                <c:ptCount val="1"/>
                <c:pt idx="0">
                  <c:v>Percent</c:v>
                </c:pt>
              </c:strCache>
            </c:strRef>
          </c:tx>
          <c:dLbls>
            <c:dLbl>
              <c:idx val="0"/>
              <c:layout>
                <c:manualLayout>
                  <c:x val="-8.4801837270341213E-2"/>
                  <c:y val="6.7863808690580341E-2"/>
                </c:manualLayout>
              </c:layout>
              <c:showLegendKey val="0"/>
              <c:showVal val="0"/>
              <c:showCatName val="0"/>
              <c:showSerName val="0"/>
              <c:showPercent val="1"/>
              <c:showBubbleSize val="0"/>
              <c:extLst>
                <c:ext xmlns:c15="http://schemas.microsoft.com/office/drawing/2012/chart" uri="{CE6537A1-D6FC-4f65-9D91-7224C49458BB}"/>
              </c:extLst>
            </c:dLbl>
            <c:dLbl>
              <c:idx val="2"/>
              <c:layout>
                <c:manualLayout>
                  <c:x val="1.610553368328959E-2"/>
                  <c:y val="-4.121901428988043E-2"/>
                </c:manualLayout>
              </c:layout>
              <c:showLegendKey val="0"/>
              <c:showVal val="0"/>
              <c:showCatName val="0"/>
              <c:showSerName val="0"/>
              <c:showPercent val="1"/>
              <c:showBubbleSize val="0"/>
              <c:extLst>
                <c:ext xmlns:c15="http://schemas.microsoft.com/office/drawing/2012/chart" uri="{CE6537A1-D6FC-4f65-9D91-7224C49458BB}"/>
              </c:extLst>
            </c:dLbl>
            <c:dLbl>
              <c:idx val="4"/>
              <c:layout>
                <c:manualLayout>
                  <c:x val="2.17338145231846E-2"/>
                  <c:y val="7.3603091280256633E-2"/>
                </c:manualLayout>
              </c:layout>
              <c:showLegendKey val="0"/>
              <c:showVal val="0"/>
              <c:showCatName val="0"/>
              <c:showSerName val="0"/>
              <c:showPercent val="1"/>
              <c:showBubbleSize val="0"/>
              <c:extLst>
                <c:ext xmlns:c15="http://schemas.microsoft.com/office/drawing/2012/chart" uri="{CE6537A1-D6FC-4f65-9D91-7224C49458BB}"/>
              </c:extLst>
            </c:dLbl>
            <c:dLbl>
              <c:idx val="6"/>
              <c:layout>
                <c:manualLayout>
                  <c:x val="1.2175853018372703E-2"/>
                  <c:y val="2.4207859434237387E-2"/>
                </c:manualLayout>
              </c:layout>
              <c:showLegendKey val="0"/>
              <c:showVal val="0"/>
              <c:showCatName val="0"/>
              <c:showSerName val="0"/>
              <c:showPercent val="1"/>
              <c:showBubbleSize val="0"/>
              <c:extLst>
                <c:ext xmlns:c15="http://schemas.microsoft.com/office/drawing/2012/chart" uri="{CE6537A1-D6FC-4f65-9D91-7224C49458BB}"/>
              </c:extLst>
            </c:dLbl>
            <c:dLbl>
              <c:idx val="7"/>
              <c:layout>
                <c:manualLayout>
                  <c:x val="-1.5455161854768154E-2"/>
                  <c:y val="4.1621099445902594E-2"/>
                </c:manualLayout>
              </c:layout>
              <c:showLegendKey val="0"/>
              <c:showVal val="0"/>
              <c:showCatName val="0"/>
              <c:showSerName val="0"/>
              <c:showPercent val="1"/>
              <c:showBubbleSize val="0"/>
              <c:extLst>
                <c:ext xmlns:c15="http://schemas.microsoft.com/office/drawing/2012/chart" uri="{CE6537A1-D6FC-4f65-9D91-7224C49458BB}"/>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'Appendix Figure 4.10'!$A$5:$A$15</c:f>
              <c:strCache>
                <c:ptCount val="11"/>
                <c:pt idx="0">
                  <c:v>Toxaphene (I)</c:v>
                </c:pt>
                <c:pt idx="1">
                  <c:v>DDT (I)</c:v>
                </c:pt>
                <c:pt idx="2">
                  <c:v>Methyl Parathion (I)</c:v>
                </c:pt>
                <c:pt idx="3">
                  <c:v>MSMA (H)</c:v>
                </c:pt>
                <c:pt idx="4">
                  <c:v>Trifluralin (H)</c:v>
                </c:pt>
                <c:pt idx="5">
                  <c:v>Fluometuron (H)</c:v>
                </c:pt>
                <c:pt idx="6">
                  <c:v>Dicrotophos (I)</c:v>
                </c:pt>
                <c:pt idx="7">
                  <c:v>Monocrotophos (I)</c:v>
                </c:pt>
                <c:pt idx="8">
                  <c:v>Diuron (O)</c:v>
                </c:pt>
                <c:pt idx="9">
                  <c:v>Carbaryl (I)</c:v>
                </c:pt>
                <c:pt idx="10">
                  <c:v>Other active ingredients</c:v>
                </c:pt>
              </c:strCache>
            </c:strRef>
          </c:cat>
          <c:val>
            <c:numRef>
              <c:f>'Appendix Figure 4.10'!$B$5:$B$15</c:f>
              <c:numCache>
                <c:formatCode>0%</c:formatCode>
                <c:ptCount val="11"/>
                <c:pt idx="0">
                  <c:v>0.30355621956862322</c:v>
                </c:pt>
                <c:pt idx="1">
                  <c:v>0.19473072880411504</c:v>
                </c:pt>
                <c:pt idx="2">
                  <c:v>0.11211199558233176</c:v>
                </c:pt>
                <c:pt idx="3">
                  <c:v>4.2615815299572569E-2</c:v>
                </c:pt>
                <c:pt idx="4">
                  <c:v>3.3370614562812206E-2</c:v>
                </c:pt>
                <c:pt idx="5">
                  <c:v>2.6440333766966913E-2</c:v>
                </c:pt>
                <c:pt idx="6">
                  <c:v>2.3101563879226884E-2</c:v>
                </c:pt>
                <c:pt idx="7">
                  <c:v>1.5472363117575716E-2</c:v>
                </c:pt>
                <c:pt idx="8">
                  <c:v>1.3402377705499893E-2</c:v>
                </c:pt>
                <c:pt idx="9">
                  <c:v>1.2413746000157105E-2</c:v>
                </c:pt>
                <c:pt idx="10">
                  <c:v>0.22278424171311886</c:v>
                </c:pt>
              </c:numCache>
            </c:numRef>
          </c:val>
        </c:ser>
        <c:dLbls>
          <c:showLegendKey val="0"/>
          <c:showVal val="1"/>
          <c:showCatName val="0"/>
          <c:showSerName val="0"/>
          <c:showPercent val="0"/>
          <c:showBubbleSize val="0"/>
          <c:showLeaderLines val="1"/>
        </c:dLbls>
        <c:firstSliceAng val="0"/>
      </c:pieChart>
    </c:plotArea>
    <c:legend>
      <c:legendPos val="r"/>
      <c:layout>
        <c:manualLayout>
          <c:xMode val="edge"/>
          <c:yMode val="edge"/>
          <c:x val="0.66361089238845139"/>
          <c:y val="0.13478893263342082"/>
          <c:w val="0.31972244094488189"/>
          <c:h val="0.81363990959463406"/>
        </c:manualLayout>
      </c:layout>
      <c:overlay val="0"/>
    </c:legend>
    <c:plotVisOnly val="1"/>
    <c:dispBlanksAs val="gap"/>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'Appendix Figure 4.11'!$B$3</c:f>
              <c:strCache>
                <c:ptCount val="1"/>
                <c:pt idx="0">
                  <c:v>Percent</c:v>
                </c:pt>
              </c:strCache>
            </c:strRef>
          </c:tx>
          <c:dLbls>
            <c:dLbl>
              <c:idx val="0"/>
              <c:layout>
                <c:manualLayout>
                  <c:x val="-0.1343134295713036"/>
                  <c:y val="7.2774132400116653E-2"/>
                </c:manualLayout>
              </c:layout>
              <c:showLegendKey val="0"/>
              <c:showVal val="0"/>
              <c:showCatName val="0"/>
              <c:showSerName val="0"/>
              <c:showPercent val="1"/>
              <c:showBubbleSize val="0"/>
              <c:extLst>
                <c:ext xmlns:c15="http://schemas.microsoft.com/office/drawing/2012/chart" uri="{CE6537A1-D6FC-4f65-9D91-7224C49458BB}"/>
              </c:extLst>
            </c:dLbl>
            <c:dLbl>
              <c:idx val="1"/>
              <c:layout>
                <c:manualLayout>
                  <c:x val="1.3585301837270341E-2"/>
                  <c:y val="-9.3748177311169436E-3"/>
                </c:manualLayout>
              </c:layout>
              <c:showLegendKey val="0"/>
              <c:showVal val="0"/>
              <c:showCatName val="0"/>
              <c:showSerName val="0"/>
              <c:showPercent val="1"/>
              <c:showBubbleSize val="0"/>
              <c:extLst>
                <c:ext xmlns:c15="http://schemas.microsoft.com/office/drawing/2012/chart" uri="{CE6537A1-D6FC-4f65-9D91-7224C49458BB}"/>
              </c:extLst>
            </c:dLbl>
            <c:dLbl>
              <c:idx val="2"/>
              <c:layout>
                <c:manualLayout>
                  <c:x val="3.4728783902012251E-3"/>
                  <c:y val="1.4949693788276465E-2"/>
                </c:manualLayout>
              </c:layout>
              <c:showLegendKey val="0"/>
              <c:showVal val="0"/>
              <c:showCatName val="0"/>
              <c:showSerName val="0"/>
              <c:showPercent val="1"/>
              <c:showBubbleSize val="0"/>
              <c:extLst>
                <c:ext xmlns:c15="http://schemas.microsoft.com/office/drawing/2012/chart" uri="{CE6537A1-D6FC-4f65-9D91-7224C49458BB}"/>
              </c:extLst>
            </c:dLbl>
            <c:dLbl>
              <c:idx val="3"/>
              <c:layout>
                <c:manualLayout>
                  <c:x val="1.9690726159230097E-2"/>
                  <c:y val="1.0303295421405657E-2"/>
                </c:manualLayout>
              </c:layout>
              <c:showLegendKey val="0"/>
              <c:showVal val="0"/>
              <c:showCatName val="0"/>
              <c:showSerName val="0"/>
              <c:showPercent val="1"/>
              <c:showBubbleSize val="0"/>
              <c:extLst>
                <c:ext xmlns:c15="http://schemas.microsoft.com/office/drawing/2012/chart" uri="{CE6537A1-D6FC-4f65-9D91-7224C49458BB}"/>
              </c:extLst>
            </c:dLbl>
            <c:dLbl>
              <c:idx val="4"/>
              <c:layout>
                <c:manualLayout>
                  <c:x val="-6.3510498687664044E-3"/>
                  <c:y val="1.3821449402158063E-2"/>
                </c:manualLayout>
              </c:layout>
              <c:showLegendKey val="0"/>
              <c:showVal val="0"/>
              <c:showCatName val="0"/>
              <c:showSerName val="0"/>
              <c:showPercent val="1"/>
              <c:showBubbleSize val="0"/>
              <c:extLst>
                <c:ext xmlns:c15="http://schemas.microsoft.com/office/drawing/2012/chart" uri="{CE6537A1-D6FC-4f65-9D91-7224C49458BB}"/>
              </c:extLst>
            </c:dLbl>
            <c:dLbl>
              <c:idx val="5"/>
              <c:layout>
                <c:manualLayout>
                  <c:x val="-1.9099846894138232E-2"/>
                  <c:y val="1.4621609798775153E-2"/>
                </c:manualLayout>
              </c:layout>
              <c:showLegendKey val="0"/>
              <c:showVal val="0"/>
              <c:showCatName val="0"/>
              <c:showSerName val="0"/>
              <c:showPercent val="1"/>
              <c:showBubbleSize val="0"/>
              <c:extLst>
                <c:ext xmlns:c15="http://schemas.microsoft.com/office/drawing/2012/chart" uri="{CE6537A1-D6FC-4f65-9D91-7224C49458BB}"/>
              </c:extLst>
            </c:dLbl>
            <c:dLbl>
              <c:idx val="6"/>
              <c:layout>
                <c:manualLayout>
                  <c:x val="-1.9149387576552931E-2"/>
                  <c:y val="1.0310950714494022E-2"/>
                </c:manualLayout>
              </c:layout>
              <c:showLegendKey val="0"/>
              <c:showVal val="0"/>
              <c:showCatName val="0"/>
              <c:showSerName val="0"/>
              <c:showPercent val="1"/>
              <c:showBubbleSize val="0"/>
              <c:extLst>
                <c:ext xmlns:c15="http://schemas.microsoft.com/office/drawing/2012/chart" uri="{CE6537A1-D6FC-4f65-9D91-7224C49458BB}"/>
              </c:extLst>
            </c:dLbl>
            <c:dLbl>
              <c:idx val="8"/>
              <c:layout>
                <c:manualLayout>
                  <c:x val="2.0847550306211725E-3"/>
                  <c:y val="-1.0096602508019831E-2"/>
                </c:manualLayout>
              </c:layout>
              <c:showLegendKey val="0"/>
              <c:showVal val="0"/>
              <c:showCatName val="0"/>
              <c:showSerName val="0"/>
              <c:showPercent val="1"/>
              <c:showBubbleSize val="0"/>
              <c:extLst>
                <c:ext xmlns:c15="http://schemas.microsoft.com/office/drawing/2012/chart" uri="{CE6537A1-D6FC-4f65-9D91-7224C49458BB}"/>
              </c:extLst>
            </c:dLbl>
            <c:dLbl>
              <c:idx val="9"/>
              <c:layout>
                <c:manualLayout>
                  <c:x val="5.2984470691163606E-3"/>
                  <c:y val="-2.6934237386993291E-2"/>
                </c:manualLayout>
              </c:layout>
              <c:showLegendKey val="0"/>
              <c:showVal val="0"/>
              <c:showCatName val="0"/>
              <c:showSerName val="0"/>
              <c:showPercent val="1"/>
              <c:showBubbleSize val="0"/>
              <c:extLst>
                <c:ext xmlns:c15="http://schemas.microsoft.com/office/drawing/2012/chart" uri="{CE6537A1-D6FC-4f65-9D91-7224C49458BB}"/>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'Appendix Figure 4.11'!$A$5:$A$15</c:f>
              <c:strCache>
                <c:ptCount val="11"/>
                <c:pt idx="0">
                  <c:v>Glyphosate (H)</c:v>
                </c:pt>
                <c:pt idx="1">
                  <c:v>Ethephon (O)</c:v>
                </c:pt>
                <c:pt idx="2">
                  <c:v>Trifluralin (H)</c:v>
                </c:pt>
                <c:pt idx="3">
                  <c:v>Acephate (I)</c:v>
                </c:pt>
                <c:pt idx="4">
                  <c:v>Dichloropropene (O)</c:v>
                </c:pt>
                <c:pt idx="5">
                  <c:v>Tribufos (O)</c:v>
                </c:pt>
                <c:pt idx="6">
                  <c:v>Pendimethalin (H)</c:v>
                </c:pt>
                <c:pt idx="7">
                  <c:v>Aldicarb (I)</c:v>
                </c:pt>
                <c:pt idx="8">
                  <c:v>Metolachlor (H)</c:v>
                </c:pt>
                <c:pt idx="9">
                  <c:v>Dicrotophos (I)</c:v>
                </c:pt>
                <c:pt idx="10">
                  <c:v>Other Active Ingredients</c:v>
                </c:pt>
              </c:strCache>
            </c:strRef>
          </c:cat>
          <c:val>
            <c:numRef>
              <c:f>'Appendix Figure 4.11'!$B$5:$B$15</c:f>
              <c:numCache>
                <c:formatCode>0%</c:formatCode>
                <c:ptCount val="11"/>
                <c:pt idx="0">
                  <c:v>0.36616741151991533</c:v>
                </c:pt>
                <c:pt idx="1">
                  <c:v>0.13645714000949929</c:v>
                </c:pt>
                <c:pt idx="2">
                  <c:v>6.2790540550972926E-2</c:v>
                </c:pt>
                <c:pt idx="3">
                  <c:v>5.8966810874003801E-2</c:v>
                </c:pt>
                <c:pt idx="4">
                  <c:v>5.5306238851625666E-2</c:v>
                </c:pt>
                <c:pt idx="5">
                  <c:v>4.264561481259603E-2</c:v>
                </c:pt>
                <c:pt idx="6">
                  <c:v>3.8934543512887325E-2</c:v>
                </c:pt>
                <c:pt idx="7">
                  <c:v>3.5027171912158199E-2</c:v>
                </c:pt>
                <c:pt idx="8">
                  <c:v>2.4005631428109447E-2</c:v>
                </c:pt>
                <c:pt idx="9">
                  <c:v>2.1151157780453206E-2</c:v>
                </c:pt>
                <c:pt idx="10">
                  <c:v>0.15854773874777869</c:v>
                </c:pt>
              </c:numCache>
            </c:numRef>
          </c:val>
        </c:ser>
        <c:dLbls>
          <c:showLegendKey val="0"/>
          <c:showVal val="1"/>
          <c:showCatName val="0"/>
          <c:showSerName val="0"/>
          <c:showPercent val="0"/>
          <c:showBubbleSize val="0"/>
          <c:showLeaderLines val="1"/>
        </c:dLbls>
        <c:firstSliceAng val="0"/>
      </c:pieChart>
    </c:plotArea>
    <c:legend>
      <c:legendPos val="r"/>
      <c:layout>
        <c:manualLayout>
          <c:xMode val="edge"/>
          <c:yMode val="edge"/>
          <c:x val="0.6602220034995625"/>
          <c:y val="4.4377004957713621E-2"/>
          <c:w val="0.32311132983377078"/>
          <c:h val="0.87420895304753576"/>
        </c:manualLayou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27.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28.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29.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31.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32.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34.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35.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36.xml.rels><?xml version="1.0" encoding="UTF-8" standalone="yes"?>
<Relationships xmlns="http://schemas.openxmlformats.org/package/2006/relationships"><Relationship Id="rId1" Type="http://schemas.openxmlformats.org/officeDocument/2006/relationships/chart" Target="../charts/chart30.xml"/></Relationships>
</file>

<file path=xl/drawings/_rels/drawing37.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38.xml.rels><?xml version="1.0" encoding="UTF-8" standalone="yes"?>
<Relationships xmlns="http://schemas.openxmlformats.org/package/2006/relationships"><Relationship Id="rId1" Type="http://schemas.openxmlformats.org/officeDocument/2006/relationships/chart" Target="../charts/chart32.xml"/></Relationships>
</file>

<file path=xl/drawings/_rels/drawing39.xml.rels><?xml version="1.0" encoding="UTF-8" standalone="yes"?>
<Relationships xmlns="http://schemas.openxmlformats.org/package/2006/relationships"><Relationship Id="rId1" Type="http://schemas.openxmlformats.org/officeDocument/2006/relationships/chart" Target="../charts/chart33.xml"/></Relationships>
</file>

<file path=xl/drawings/_rels/drawing40.xml.rels><?xml version="1.0" encoding="UTF-8" standalone="yes"?>
<Relationships xmlns="http://schemas.openxmlformats.org/package/2006/relationships"><Relationship Id="rId1" Type="http://schemas.openxmlformats.org/officeDocument/2006/relationships/chart" Target="../charts/chart34.xml"/></Relationships>
</file>

<file path=xl/drawings/_rels/drawing41.xml.rels><?xml version="1.0" encoding="UTF-8" standalone="yes"?>
<Relationships xmlns="http://schemas.openxmlformats.org/package/2006/relationships"><Relationship Id="rId1" Type="http://schemas.openxmlformats.org/officeDocument/2006/relationships/chart" Target="../charts/chart35.xml"/></Relationships>
</file>

<file path=xl/drawings/_rels/drawing42.xml.rels><?xml version="1.0" encoding="UTF-8" standalone="yes"?>
<Relationships xmlns="http://schemas.openxmlformats.org/package/2006/relationships"><Relationship Id="rId1" Type="http://schemas.openxmlformats.org/officeDocument/2006/relationships/chart" Target="../charts/chart36.xml"/></Relationships>
</file>

<file path=xl/drawings/_rels/drawing43.xml.rels><?xml version="1.0" encoding="UTF-8" standalone="yes"?>
<Relationships xmlns="http://schemas.openxmlformats.org/package/2006/relationships"><Relationship Id="rId1" Type="http://schemas.openxmlformats.org/officeDocument/2006/relationships/chart" Target="../charts/chart37.xml"/></Relationships>
</file>

<file path=xl/drawings/_rels/drawing44.xml.rels><?xml version="1.0" encoding="UTF-8" standalone="yes"?>
<Relationships xmlns="http://schemas.openxmlformats.org/package/2006/relationships"><Relationship Id="rId1" Type="http://schemas.openxmlformats.org/officeDocument/2006/relationships/chart" Target="../charts/chart38.xml"/></Relationships>
</file>

<file path=xl/drawings/drawing1.xml><?xml version="1.0" encoding="utf-8"?>
<xdr:wsDr xmlns:xdr="http://schemas.openxmlformats.org/drawingml/2006/spreadsheetDrawing" xmlns:a="http://schemas.openxmlformats.org/drawingml/2006/main">
  <xdr:twoCellAnchor>
    <xdr:from>
      <xdr:col>10</xdr:col>
      <xdr:colOff>609599</xdr:colOff>
      <xdr:row>0</xdr:row>
      <xdr:rowOff>57149</xdr:rowOff>
    </xdr:from>
    <xdr:to>
      <xdr:col>19</xdr:col>
      <xdr:colOff>609599</xdr:colOff>
      <xdr:row>18</xdr:row>
      <xdr:rowOff>85724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0.01712</cdr:x>
      <cdr:y>0.94595</cdr:y>
    </cdr:from>
    <cdr:to>
      <cdr:x>0.56491</cdr:x>
      <cdr:y>1</cdr:y>
    </cdr:to>
    <cdr:sp macro="" textlink="">
      <cdr:nvSpPr>
        <cdr:cNvPr id="2" name="TextBox 1"/>
        <cdr:cNvSpPr txBox="1"/>
      </cdr:nvSpPr>
      <cdr:spPr>
        <a:xfrm xmlns:a="http://schemas.openxmlformats.org/drawingml/2006/main">
          <a:off x="114299" y="3667126"/>
          <a:ext cx="3657601" cy="20955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userShapes>
</file>

<file path=xl/drawings/drawing3.xml><?xml version="1.0" encoding="utf-8"?>
<xdr:wsDr xmlns:xdr="http://schemas.openxmlformats.org/drawingml/2006/spreadsheetDrawing" xmlns:a="http://schemas.openxmlformats.org/drawingml/2006/main">
  <xdr:twoCellAnchor>
    <xdr:from>
      <xdr:col>6</xdr:col>
      <xdr:colOff>71436</xdr:colOff>
      <xdr:row>0</xdr:row>
      <xdr:rowOff>33337</xdr:rowOff>
    </xdr:from>
    <xdr:to>
      <xdr:col>15</xdr:col>
      <xdr:colOff>504825</xdr:colOff>
      <xdr:row>20</xdr:row>
      <xdr:rowOff>38100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0.09416</cdr:x>
      <cdr:y>0.88466</cdr:y>
    </cdr:from>
    <cdr:to>
      <cdr:x>0.78677</cdr:x>
      <cdr:y>0.97924</cdr:y>
    </cdr:to>
    <cdr:sp macro="" textlink="">
      <cdr:nvSpPr>
        <cdr:cNvPr id="2" name="TextBox 1"/>
        <cdr:cNvSpPr txBox="1"/>
      </cdr:nvSpPr>
      <cdr:spPr>
        <a:xfrm xmlns:a="http://schemas.openxmlformats.org/drawingml/2006/main">
          <a:off x="576264" y="3475884"/>
          <a:ext cx="4238625" cy="37160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900"/>
            <a:t>*  Conventional Pesticides.  ** Includes acreage of corn, cotton, soybean, wheat, and potatoes</a:t>
          </a:r>
        </a:p>
        <a:p xmlns:a="http://schemas.openxmlformats.org/drawingml/2006/main">
          <a:endParaRPr lang="en-US" sz="900"/>
        </a:p>
        <a:p xmlns:a="http://schemas.openxmlformats.org/drawingml/2006/main">
          <a:r>
            <a:rPr lang="en-US" sz="900"/>
            <a:t>Source:  Table 1 and EPA</a:t>
          </a:r>
          <a:r>
            <a:rPr lang="en-US" sz="900" baseline="0"/>
            <a:t> (1999, 2011) </a:t>
          </a:r>
        </a:p>
        <a:p xmlns:a="http://schemas.openxmlformats.org/drawingml/2006/main">
          <a:r>
            <a:rPr lang="en-US" sz="900" baseline="0"/>
            <a:t>** Planted Acreage is the sum of corn, cotton, soybean, wheat, and potato acreage.</a:t>
          </a:r>
          <a:endParaRPr lang="en-US" sz="900"/>
        </a:p>
      </cdr:txBody>
    </cdr:sp>
  </cdr:relSizeAnchor>
</c:userShapes>
</file>

<file path=xl/drawings/drawing5.xml><?xml version="1.0" encoding="utf-8"?>
<xdr:wsDr xmlns:xdr="http://schemas.openxmlformats.org/drawingml/2006/spreadsheetDrawing" xmlns:a="http://schemas.openxmlformats.org/drawingml/2006/main">
  <xdr:twoCellAnchor>
    <xdr:from>
      <xdr:col>6</xdr:col>
      <xdr:colOff>590550</xdr:colOff>
      <xdr:row>0</xdr:row>
      <xdr:rowOff>38100</xdr:rowOff>
    </xdr:from>
    <xdr:to>
      <xdr:col>15</xdr:col>
      <xdr:colOff>238125</xdr:colOff>
      <xdr:row>24</xdr:row>
      <xdr:rowOff>133350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19050</xdr:colOff>
      <xdr:row>0</xdr:row>
      <xdr:rowOff>0</xdr:rowOff>
    </xdr:from>
    <xdr:to>
      <xdr:col>17</xdr:col>
      <xdr:colOff>314325</xdr:colOff>
      <xdr:row>24</xdr:row>
      <xdr:rowOff>95250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85724</xdr:colOff>
      <xdr:row>0</xdr:row>
      <xdr:rowOff>85725</xdr:rowOff>
    </xdr:from>
    <xdr:to>
      <xdr:col>15</xdr:col>
      <xdr:colOff>533400</xdr:colOff>
      <xdr:row>23</xdr:row>
      <xdr:rowOff>28575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10</xdr:col>
      <xdr:colOff>57150</xdr:colOff>
      <xdr:row>0</xdr:row>
      <xdr:rowOff>57150</xdr:rowOff>
    </xdr:from>
    <xdr:to>
      <xdr:col>18</xdr:col>
      <xdr:colOff>428625</xdr:colOff>
      <xdr:row>24</xdr:row>
      <xdr:rowOff>152400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7</xdr:col>
      <xdr:colOff>600075</xdr:colOff>
      <xdr:row>0</xdr:row>
      <xdr:rowOff>57150</xdr:rowOff>
    </xdr:from>
    <xdr:to>
      <xdr:col>16</xdr:col>
      <xdr:colOff>276225</xdr:colOff>
      <xdr:row>24</xdr:row>
      <xdr:rowOff>152400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76199</xdr:colOff>
      <xdr:row>2</xdr:row>
      <xdr:rowOff>47625</xdr:rowOff>
    </xdr:from>
    <xdr:to>
      <xdr:col>15</xdr:col>
      <xdr:colOff>76199</xdr:colOff>
      <xdr:row>22</xdr:row>
      <xdr:rowOff>85725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10</xdr:col>
      <xdr:colOff>28575</xdr:colOff>
      <xdr:row>2</xdr:row>
      <xdr:rowOff>61912</xdr:rowOff>
    </xdr:from>
    <xdr:to>
      <xdr:col>17</xdr:col>
      <xdr:colOff>333375</xdr:colOff>
      <xdr:row>17</xdr:row>
      <xdr:rowOff>138112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9525</xdr:colOff>
      <xdr:row>1</xdr:row>
      <xdr:rowOff>180975</xdr:rowOff>
    </xdr:from>
    <xdr:to>
      <xdr:col>17</xdr:col>
      <xdr:colOff>314325</xdr:colOff>
      <xdr:row>17</xdr:row>
      <xdr:rowOff>66675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13</xdr:col>
      <xdr:colOff>38099</xdr:colOff>
      <xdr:row>2</xdr:row>
      <xdr:rowOff>28574</xdr:rowOff>
    </xdr:from>
    <xdr:to>
      <xdr:col>21</xdr:col>
      <xdr:colOff>66675</xdr:colOff>
      <xdr:row>19</xdr:row>
      <xdr:rowOff>104774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9</xdr:col>
      <xdr:colOff>33336</xdr:colOff>
      <xdr:row>1</xdr:row>
      <xdr:rowOff>185736</xdr:rowOff>
    </xdr:from>
    <xdr:to>
      <xdr:col>16</xdr:col>
      <xdr:colOff>495299</xdr:colOff>
      <xdr:row>17</xdr:row>
      <xdr:rowOff>171449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14</xdr:col>
      <xdr:colOff>38098</xdr:colOff>
      <xdr:row>0</xdr:row>
      <xdr:rowOff>57150</xdr:rowOff>
    </xdr:from>
    <xdr:to>
      <xdr:col>23</xdr:col>
      <xdr:colOff>38098</xdr:colOff>
      <xdr:row>17</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12</xdr:col>
      <xdr:colOff>40005</xdr:colOff>
      <xdr:row>0</xdr:row>
      <xdr:rowOff>95250</xdr:rowOff>
    </xdr:from>
    <xdr:to>
      <xdr:col>21</xdr:col>
      <xdr:colOff>20955</xdr:colOff>
      <xdr:row>13</xdr:row>
      <xdr:rowOff>36195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14</xdr:col>
      <xdr:colOff>32385</xdr:colOff>
      <xdr:row>0</xdr:row>
      <xdr:rowOff>95250</xdr:rowOff>
    </xdr:from>
    <xdr:to>
      <xdr:col>22</xdr:col>
      <xdr:colOff>470535</xdr:colOff>
      <xdr:row>14</xdr:row>
      <xdr:rowOff>30480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11</xdr:col>
      <xdr:colOff>4761</xdr:colOff>
      <xdr:row>2</xdr:row>
      <xdr:rowOff>4762</xdr:rowOff>
    </xdr:from>
    <xdr:to>
      <xdr:col>19</xdr:col>
      <xdr:colOff>9524</xdr:colOff>
      <xdr:row>18</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9</xdr:col>
      <xdr:colOff>42862</xdr:colOff>
      <xdr:row>2</xdr:row>
      <xdr:rowOff>33337</xdr:rowOff>
    </xdr:from>
    <xdr:to>
      <xdr:col>16</xdr:col>
      <xdr:colOff>347662</xdr:colOff>
      <xdr:row>17</xdr:row>
      <xdr:rowOff>109537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0.xml><?xml version="1.0" encoding="utf-8"?>
<xdr:wsDr xmlns:xdr="http://schemas.openxmlformats.org/drawingml/2006/spreadsheetDrawing" xmlns:a="http://schemas.openxmlformats.org/drawingml/2006/main">
  <xdr:twoCellAnchor>
    <xdr:from>
      <xdr:col>6</xdr:col>
      <xdr:colOff>85725</xdr:colOff>
      <xdr:row>0</xdr:row>
      <xdr:rowOff>76200</xdr:rowOff>
    </xdr:from>
    <xdr:to>
      <xdr:col>14</xdr:col>
      <xdr:colOff>276225</xdr:colOff>
      <xdr:row>16</xdr:row>
      <xdr:rowOff>285750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6</xdr:col>
      <xdr:colOff>40005</xdr:colOff>
      <xdr:row>0</xdr:row>
      <xdr:rowOff>85725</xdr:rowOff>
    </xdr:from>
    <xdr:to>
      <xdr:col>14</xdr:col>
      <xdr:colOff>306705</xdr:colOff>
      <xdr:row>13</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2.xml><?xml version="1.0" encoding="utf-8"?>
<xdr:wsDr xmlns:xdr="http://schemas.openxmlformats.org/drawingml/2006/spreadsheetDrawing" xmlns:a="http://schemas.openxmlformats.org/drawingml/2006/main">
  <xdr:twoCellAnchor>
    <xdr:from>
      <xdr:col>9</xdr:col>
      <xdr:colOff>42862</xdr:colOff>
      <xdr:row>2</xdr:row>
      <xdr:rowOff>19050</xdr:rowOff>
    </xdr:from>
    <xdr:to>
      <xdr:col>16</xdr:col>
      <xdr:colOff>347662</xdr:colOff>
      <xdr:row>17</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3.xml><?xml version="1.0" encoding="utf-8"?>
<xdr:wsDr xmlns:xdr="http://schemas.openxmlformats.org/drawingml/2006/spreadsheetDrawing" xmlns:a="http://schemas.openxmlformats.org/drawingml/2006/main">
  <xdr:twoCellAnchor>
    <xdr:from>
      <xdr:col>6</xdr:col>
      <xdr:colOff>9524</xdr:colOff>
      <xdr:row>0</xdr:row>
      <xdr:rowOff>57150</xdr:rowOff>
    </xdr:from>
    <xdr:to>
      <xdr:col>15</xdr:col>
      <xdr:colOff>9524</xdr:colOff>
      <xdr:row>20</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4.xml><?xml version="1.0" encoding="utf-8"?>
<c:userShapes xmlns:c="http://schemas.openxmlformats.org/drawingml/2006/chart">
  <cdr:relSizeAnchor xmlns:cdr="http://schemas.openxmlformats.org/drawingml/2006/chartDrawing">
    <cdr:from>
      <cdr:x>0.00174</cdr:x>
      <cdr:y>0.94969</cdr:y>
    </cdr:from>
    <cdr:to>
      <cdr:x>1</cdr:x>
      <cdr:y>0.99774</cdr:y>
    </cdr:to>
    <cdr:sp macro="" textlink="">
      <cdr:nvSpPr>
        <cdr:cNvPr id="2" name="TextBox 1"/>
        <cdr:cNvSpPr txBox="1"/>
      </cdr:nvSpPr>
      <cdr:spPr>
        <a:xfrm xmlns:a="http://schemas.openxmlformats.org/drawingml/2006/main">
          <a:off x="9524" y="3527847"/>
          <a:ext cx="5476876" cy="17851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r>
            <a:rPr lang="en-US" sz="800"/>
            <a:t>Note: Quality</a:t>
          </a:r>
          <a:r>
            <a:rPr lang="en-US" sz="800" baseline="0"/>
            <a:t> adjusted indices were calculated for pesticides applied to four major crops: corn, soybeans, cotton and sorghum.</a:t>
          </a:r>
        </a:p>
        <a:p xmlns:a="http://schemas.openxmlformats.org/drawingml/2006/main">
          <a:endParaRPr lang="en-US" sz="900"/>
        </a:p>
      </cdr:txBody>
    </cdr:sp>
  </cdr:relSizeAnchor>
</c:userShapes>
</file>

<file path=xl/drawings/drawing25.xml><?xml version="1.0" encoding="utf-8"?>
<xdr:wsDr xmlns:xdr="http://schemas.openxmlformats.org/drawingml/2006/spreadsheetDrawing" xmlns:a="http://schemas.openxmlformats.org/drawingml/2006/main">
  <xdr:twoCellAnchor>
    <xdr:from>
      <xdr:col>7</xdr:col>
      <xdr:colOff>19049</xdr:colOff>
      <xdr:row>0</xdr:row>
      <xdr:rowOff>66675</xdr:rowOff>
    </xdr:from>
    <xdr:to>
      <xdr:col>15</xdr:col>
      <xdr:colOff>590550</xdr:colOff>
      <xdr:row>21</xdr:row>
      <xdr:rowOff>114301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6.xml><?xml version="1.0" encoding="utf-8"?>
<c:userShapes xmlns:c="http://schemas.openxmlformats.org/drawingml/2006/chart">
  <cdr:relSizeAnchor xmlns:cdr="http://schemas.openxmlformats.org/drawingml/2006/chartDrawing">
    <cdr:from>
      <cdr:x>0.83333</cdr:x>
      <cdr:y>0.63802</cdr:y>
    </cdr:from>
    <cdr:to>
      <cdr:x>1</cdr:x>
      <cdr:y>0.88802</cdr:y>
    </cdr:to>
    <cdr:sp macro="" textlink="">
      <cdr:nvSpPr>
        <cdr:cNvPr id="2" name="TextBox 1"/>
        <cdr:cNvSpPr txBox="1"/>
      </cdr:nvSpPr>
      <cdr:spPr>
        <a:xfrm xmlns:a="http://schemas.openxmlformats.org/drawingml/2006/main">
          <a:off x="4610101" y="2333626"/>
          <a:ext cx="914400" cy="914400"/>
        </a:xfrm>
        <a:prstGeom xmlns:a="http://schemas.openxmlformats.org/drawingml/2006/main" prst="rect">
          <a:avLst/>
        </a:prstGeom>
      </cdr:spPr>
      <cdr:txBody>
        <a:bodyPr xmlns:a="http://schemas.openxmlformats.org/drawingml/2006/main" wrap="non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0.84549</cdr:x>
      <cdr:y>0.40885</cdr:y>
    </cdr:from>
    <cdr:to>
      <cdr:x>0.99306</cdr:x>
      <cdr:y>0.58333</cdr:y>
    </cdr:to>
    <cdr:sp macro="" textlink="">
      <cdr:nvSpPr>
        <cdr:cNvPr id="3" name="TextBox 2"/>
        <cdr:cNvSpPr txBox="1"/>
      </cdr:nvSpPr>
      <cdr:spPr>
        <a:xfrm xmlns:a="http://schemas.openxmlformats.org/drawingml/2006/main">
          <a:off x="4638676" y="1495426"/>
          <a:ext cx="809625" cy="638175"/>
        </a:xfrm>
        <a:prstGeom xmlns:a="http://schemas.openxmlformats.org/drawingml/2006/main" prst="rect">
          <a:avLst/>
        </a:prstGeom>
      </cdr:spPr>
      <cdr:txBody>
        <a:bodyPr xmlns:a="http://schemas.openxmlformats.org/drawingml/2006/main"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cdr:x>
      <cdr:y>0.93996</cdr:y>
    </cdr:from>
    <cdr:to>
      <cdr:x>0.99826</cdr:x>
      <cdr:y>0.98265</cdr:y>
    </cdr:to>
    <cdr:sp macro="" textlink="">
      <cdr:nvSpPr>
        <cdr:cNvPr id="5" name="TextBox 1"/>
        <cdr:cNvSpPr txBox="1"/>
      </cdr:nvSpPr>
      <cdr:spPr>
        <a:xfrm xmlns:a="http://schemas.openxmlformats.org/drawingml/2006/main">
          <a:off x="0" y="3301898"/>
          <a:ext cx="5476854" cy="149962"/>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r>
            <a:rPr lang="en-US" sz="800"/>
            <a:t>Note: Quality</a:t>
          </a:r>
          <a:r>
            <a:rPr lang="en-US" sz="800" baseline="0"/>
            <a:t> adjusted indices were calculated for pesticides applied to four major crops: corn, soybeans, cotton and sorghum.</a:t>
          </a:r>
        </a:p>
        <a:p xmlns:a="http://schemas.openxmlformats.org/drawingml/2006/main">
          <a:endParaRPr lang="en-US" sz="900"/>
        </a:p>
      </cdr:txBody>
    </cdr:sp>
  </cdr:relSizeAnchor>
</c:userShapes>
</file>

<file path=xl/drawings/drawing27.xml><?xml version="1.0" encoding="utf-8"?>
<xdr:wsDr xmlns:xdr="http://schemas.openxmlformats.org/drawingml/2006/spreadsheetDrawing" xmlns:a="http://schemas.openxmlformats.org/drawingml/2006/main">
  <xdr:twoCellAnchor>
    <xdr:from>
      <xdr:col>10</xdr:col>
      <xdr:colOff>28574</xdr:colOff>
      <xdr:row>0</xdr:row>
      <xdr:rowOff>57149</xdr:rowOff>
    </xdr:from>
    <xdr:to>
      <xdr:col>19</xdr:col>
      <xdr:colOff>4081</xdr:colOff>
      <xdr:row>20</xdr:row>
      <xdr:rowOff>52160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8.xml><?xml version="1.0" encoding="utf-8"?>
<xdr:wsDr xmlns:xdr="http://schemas.openxmlformats.org/drawingml/2006/spreadsheetDrawing" xmlns:a="http://schemas.openxmlformats.org/drawingml/2006/main">
  <xdr:twoCellAnchor>
    <xdr:from>
      <xdr:col>17</xdr:col>
      <xdr:colOff>32385</xdr:colOff>
      <xdr:row>0</xdr:row>
      <xdr:rowOff>47625</xdr:rowOff>
    </xdr:from>
    <xdr:to>
      <xdr:col>25</xdr:col>
      <xdr:colOff>584835</xdr:colOff>
      <xdr:row>22</xdr:row>
      <xdr:rowOff>142875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9.xml><?xml version="1.0" encoding="utf-8"?>
<xdr:wsDr xmlns:xdr="http://schemas.openxmlformats.org/drawingml/2006/spreadsheetDrawing" xmlns:a="http://schemas.openxmlformats.org/drawingml/2006/main">
  <xdr:twoCellAnchor>
    <xdr:from>
      <xdr:col>13</xdr:col>
      <xdr:colOff>34289</xdr:colOff>
      <xdr:row>0</xdr:row>
      <xdr:rowOff>66675</xdr:rowOff>
    </xdr:from>
    <xdr:to>
      <xdr:col>21</xdr:col>
      <xdr:colOff>481964</xdr:colOff>
      <xdr:row>24</xdr:row>
      <xdr:rowOff>19050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0.xml><?xml version="1.0" encoding="utf-8"?>
<c:userShapes xmlns:c="http://schemas.openxmlformats.org/drawingml/2006/chart">
  <cdr:relSizeAnchor xmlns:cdr="http://schemas.openxmlformats.org/drawingml/2006/chartDrawing">
    <cdr:from>
      <cdr:x>0.23644</cdr:x>
      <cdr:y>0.77088</cdr:y>
    </cdr:from>
    <cdr:to>
      <cdr:x>0.36996</cdr:x>
      <cdr:y>1</cdr:y>
    </cdr:to>
    <cdr:sp macro="" textlink="">
      <cdr:nvSpPr>
        <cdr:cNvPr id="2" name="TextBox 1"/>
        <cdr:cNvSpPr txBox="1"/>
      </cdr:nvSpPr>
      <cdr:spPr>
        <a:xfrm xmlns:a="http://schemas.openxmlformats.org/drawingml/2006/main">
          <a:off x="1619251" y="36004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US" sz="1100"/>
        </a:p>
      </cdr:txBody>
    </cdr:sp>
  </cdr:relSizeAnchor>
</c:userShapes>
</file>

<file path=xl/drawings/drawing31.xml><?xml version="1.0" encoding="utf-8"?>
<xdr:wsDr xmlns:xdr="http://schemas.openxmlformats.org/drawingml/2006/spreadsheetDrawing" xmlns:a="http://schemas.openxmlformats.org/drawingml/2006/main">
  <xdr:twoCellAnchor>
    <xdr:from>
      <xdr:col>7</xdr:col>
      <xdr:colOff>0</xdr:colOff>
      <xdr:row>0</xdr:row>
      <xdr:rowOff>26670</xdr:rowOff>
    </xdr:from>
    <xdr:to>
      <xdr:col>16</xdr:col>
      <xdr:colOff>0</xdr:colOff>
      <xdr:row>16</xdr:row>
      <xdr:rowOff>133350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2.xml><?xml version="1.0" encoding="utf-8"?>
<xdr:wsDr xmlns:xdr="http://schemas.openxmlformats.org/drawingml/2006/spreadsheetDrawing" xmlns:a="http://schemas.openxmlformats.org/drawingml/2006/main">
  <xdr:twoCellAnchor>
    <xdr:from>
      <xdr:col>6</xdr:col>
      <xdr:colOff>33337</xdr:colOff>
      <xdr:row>2</xdr:row>
      <xdr:rowOff>4762</xdr:rowOff>
    </xdr:from>
    <xdr:to>
      <xdr:col>13</xdr:col>
      <xdr:colOff>338137</xdr:colOff>
      <xdr:row>17</xdr:row>
      <xdr:rowOff>61912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3.xml><?xml version="1.0" encoding="utf-8"?>
<xdr:wsDr xmlns:xdr="http://schemas.openxmlformats.org/drawingml/2006/spreadsheetDrawing" xmlns:a="http://schemas.openxmlformats.org/drawingml/2006/main">
  <xdr:twoCellAnchor>
    <xdr:from>
      <xdr:col>2</xdr:col>
      <xdr:colOff>304628</xdr:colOff>
      <xdr:row>3</xdr:row>
      <xdr:rowOff>109059</xdr:rowOff>
    </xdr:from>
    <xdr:to>
      <xdr:col>9</xdr:col>
      <xdr:colOff>51030</xdr:colOff>
      <xdr:row>16</xdr:row>
      <xdr:rowOff>31749</xdr:rowOff>
    </xdr:to>
    <xdr:grpSp>
      <xdr:nvGrpSpPr>
        <xdr:cNvPr id="16" name="Group 15"/>
        <xdr:cNvGrpSpPr/>
      </xdr:nvGrpSpPr>
      <xdr:grpSpPr>
        <a:xfrm>
          <a:off x="1638128" y="659604"/>
          <a:ext cx="4314973" cy="2321466"/>
          <a:chOff x="1370806" y="1067594"/>
          <a:chExt cx="4039394" cy="3353594"/>
        </a:xfrm>
      </xdr:grpSpPr>
      <xdr:cxnSp macro="">
        <xdr:nvCxnSpPr>
          <xdr:cNvPr id="24" name="Straight Connector 23"/>
          <xdr:cNvCxnSpPr/>
        </xdr:nvCxnSpPr>
        <xdr:spPr>
          <a:xfrm rot="5400000">
            <a:off x="-304800" y="2743200"/>
            <a:ext cx="3352800" cy="158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xdr:cNvCxnSpPr/>
        </xdr:nvCxnSpPr>
        <xdr:spPr>
          <a:xfrm>
            <a:off x="1371600" y="4419600"/>
            <a:ext cx="4038600" cy="158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140575</xdr:colOff>
      <xdr:row>6</xdr:row>
      <xdr:rowOff>64865</xdr:rowOff>
    </xdr:from>
    <xdr:to>
      <xdr:col>5</xdr:col>
      <xdr:colOff>52534</xdr:colOff>
      <xdr:row>14</xdr:row>
      <xdr:rowOff>79254</xdr:rowOff>
    </xdr:to>
    <xdr:cxnSp macro="">
      <xdr:nvCxnSpPr>
        <xdr:cNvPr id="17" name="Straight Connector 16"/>
        <xdr:cNvCxnSpPr>
          <a:cxnSpLocks noChangeAspect="1"/>
        </xdr:cNvCxnSpPr>
      </xdr:nvCxnSpPr>
      <xdr:spPr>
        <a:xfrm rot="16200000" flipH="1">
          <a:off x="1765760" y="1411480"/>
          <a:ext cx="1538389" cy="1131159"/>
        </a:xfrm>
        <a:prstGeom prst="line">
          <a:avLst/>
        </a:prstGeom>
        <a:ln w="6350">
          <a:solidFill>
            <a:schemeClr val="accent5">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60970</xdr:colOff>
      <xdr:row>5</xdr:row>
      <xdr:rowOff>146337</xdr:rowOff>
    </xdr:from>
    <xdr:to>
      <xdr:col>5</xdr:col>
      <xdr:colOff>582529</xdr:colOff>
      <xdr:row>13</xdr:row>
      <xdr:rowOff>160726</xdr:rowOff>
    </xdr:to>
    <xdr:cxnSp macro="">
      <xdr:nvCxnSpPr>
        <xdr:cNvPr id="18" name="Straight Connector 17"/>
        <xdr:cNvCxnSpPr>
          <a:cxnSpLocks noChangeAspect="1"/>
        </xdr:cNvCxnSpPr>
      </xdr:nvCxnSpPr>
      <xdr:spPr>
        <a:xfrm rot="16200000" flipH="1">
          <a:off x="2295755" y="1302452"/>
          <a:ext cx="1538389" cy="1131159"/>
        </a:xfrm>
        <a:prstGeom prst="line">
          <a:avLst/>
        </a:prstGeom>
        <a:ln w="6350">
          <a:solidFill>
            <a:schemeClr val="accent5">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590965</xdr:colOff>
      <xdr:row>5</xdr:row>
      <xdr:rowOff>37309</xdr:rowOff>
    </xdr:from>
    <xdr:to>
      <xdr:col>6</xdr:col>
      <xdr:colOff>502924</xdr:colOff>
      <xdr:row>13</xdr:row>
      <xdr:rowOff>51698</xdr:rowOff>
    </xdr:to>
    <xdr:cxnSp macro="">
      <xdr:nvCxnSpPr>
        <xdr:cNvPr id="19" name="Straight Connector 18"/>
        <xdr:cNvCxnSpPr>
          <a:cxnSpLocks noChangeAspect="1"/>
        </xdr:cNvCxnSpPr>
      </xdr:nvCxnSpPr>
      <xdr:spPr>
        <a:xfrm rot="16200000" flipH="1">
          <a:off x="2825750" y="1193424"/>
          <a:ext cx="1538389" cy="1131159"/>
        </a:xfrm>
        <a:prstGeom prst="line">
          <a:avLst/>
        </a:prstGeom>
        <a:ln w="9525">
          <a:solidFill>
            <a:schemeClr val="accent5">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461990</xdr:colOff>
      <xdr:row>9</xdr:row>
      <xdr:rowOff>141737</xdr:rowOff>
    </xdr:from>
    <xdr:to>
      <xdr:col>7</xdr:col>
      <xdr:colOff>389271</xdr:colOff>
      <xdr:row>13</xdr:row>
      <xdr:rowOff>89801</xdr:rowOff>
    </xdr:to>
    <xdr:cxnSp macro="">
      <xdr:nvCxnSpPr>
        <xdr:cNvPr id="20" name="Straight Connector 19"/>
        <xdr:cNvCxnSpPr>
          <a:endCxn id="5" idx="1"/>
        </xdr:cNvCxnSpPr>
      </xdr:nvCxnSpPr>
      <xdr:spPr>
        <a:xfrm flipV="1">
          <a:off x="2290790" y="1856237"/>
          <a:ext cx="2365681" cy="710064"/>
        </a:xfrm>
        <a:prstGeom prst="line">
          <a:avLst/>
        </a:prstGeom>
        <a:ln>
          <a:solidFill>
            <a:schemeClr val="accent5">
              <a:lumMod val="50000"/>
            </a:schemeClr>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386276</xdr:colOff>
      <xdr:row>7</xdr:row>
      <xdr:rowOff>114300</xdr:rowOff>
    </xdr:from>
    <xdr:to>
      <xdr:col>7</xdr:col>
      <xdr:colOff>266700</xdr:colOff>
      <xdr:row>11</xdr:row>
      <xdr:rowOff>86566</xdr:rowOff>
    </xdr:to>
    <xdr:cxnSp macro="">
      <xdr:nvCxnSpPr>
        <xdr:cNvPr id="21" name="Straight Connector 20"/>
        <xdr:cNvCxnSpPr/>
      </xdr:nvCxnSpPr>
      <xdr:spPr>
        <a:xfrm flipV="1">
          <a:off x="2215076" y="1447800"/>
          <a:ext cx="2318824" cy="734266"/>
        </a:xfrm>
        <a:prstGeom prst="line">
          <a:avLst/>
        </a:prstGeom>
        <a:ln>
          <a:solidFill>
            <a:schemeClr val="accent5">
              <a:lumMod val="50000"/>
            </a:schemeClr>
          </a:solidFill>
          <a:prstDash val="soli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305417</xdr:colOff>
      <xdr:row>10</xdr:row>
      <xdr:rowOff>158751</xdr:rowOff>
    </xdr:from>
    <xdr:to>
      <xdr:col>4</xdr:col>
      <xdr:colOff>142875</xdr:colOff>
      <xdr:row>10</xdr:row>
      <xdr:rowOff>171450</xdr:rowOff>
    </xdr:to>
    <xdr:cxnSp macro="">
      <xdr:nvCxnSpPr>
        <xdr:cNvPr id="22" name="Straight Connector 21"/>
        <xdr:cNvCxnSpPr/>
      </xdr:nvCxnSpPr>
      <xdr:spPr>
        <a:xfrm>
          <a:off x="1524617" y="2063751"/>
          <a:ext cx="1056658" cy="12699"/>
        </a:xfrm>
        <a:prstGeom prst="line">
          <a:avLst/>
        </a:prstGeom>
        <a:ln>
          <a:solidFill>
            <a:schemeClr val="accent5">
              <a:lumMod val="5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152399</xdr:colOff>
      <xdr:row>10</xdr:row>
      <xdr:rowOff>171453</xdr:rowOff>
    </xdr:from>
    <xdr:to>
      <xdr:col>4</xdr:col>
      <xdr:colOff>152400</xdr:colOff>
      <xdr:row>16</xdr:row>
      <xdr:rowOff>19049</xdr:rowOff>
    </xdr:to>
    <xdr:cxnSp macro="">
      <xdr:nvCxnSpPr>
        <xdr:cNvPr id="23" name="Straight Connector 22"/>
        <xdr:cNvCxnSpPr/>
      </xdr:nvCxnSpPr>
      <xdr:spPr>
        <a:xfrm rot="16200000" flipH="1">
          <a:off x="2095502" y="2571750"/>
          <a:ext cx="990596" cy="1"/>
        </a:xfrm>
        <a:prstGeom prst="line">
          <a:avLst/>
        </a:prstGeom>
        <a:ln>
          <a:solidFill>
            <a:schemeClr val="accent5">
              <a:lumMod val="50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456844</xdr:colOff>
      <xdr:row>1</xdr:row>
      <xdr:rowOff>54514</xdr:rowOff>
    </xdr:from>
    <xdr:to>
      <xdr:col>9</xdr:col>
      <xdr:colOff>126744</xdr:colOff>
      <xdr:row>2</xdr:row>
      <xdr:rowOff>176494</xdr:rowOff>
    </xdr:to>
    <xdr:sp macro="" textlink="">
      <xdr:nvSpPr>
        <xdr:cNvPr id="4" name="TextBox 20"/>
        <xdr:cNvSpPr txBox="1"/>
      </xdr:nvSpPr>
      <xdr:spPr>
        <a:xfrm>
          <a:off x="1676044" y="245014"/>
          <a:ext cx="3937100" cy="3124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n-US" sz="1100" b="1"/>
            <a:t>Appendix  Figure 3.1 – Supply and demand curves for pesticide(x) when applied to crop(y) for pest(z)</a:t>
          </a:r>
        </a:p>
      </xdr:txBody>
    </xdr:sp>
    <xdr:clientData/>
  </xdr:twoCellAnchor>
  <xdr:twoCellAnchor>
    <xdr:from>
      <xdr:col>7</xdr:col>
      <xdr:colOff>389271</xdr:colOff>
      <xdr:row>9</xdr:row>
      <xdr:rowOff>45348</xdr:rowOff>
    </xdr:from>
    <xdr:to>
      <xdr:col>8</xdr:col>
      <xdr:colOff>238125</xdr:colOff>
      <xdr:row>10</xdr:row>
      <xdr:rowOff>47625</xdr:rowOff>
    </xdr:to>
    <xdr:sp macro="" textlink="">
      <xdr:nvSpPr>
        <xdr:cNvPr id="5" name="TextBox 21"/>
        <xdr:cNvSpPr txBox="1"/>
      </xdr:nvSpPr>
      <xdr:spPr>
        <a:xfrm>
          <a:off x="4656471" y="1759848"/>
          <a:ext cx="458454" cy="192777"/>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t>S</a:t>
          </a:r>
          <a:r>
            <a:rPr lang="en-US" sz="1200" baseline="-25000"/>
            <a:t>1</a:t>
          </a:r>
        </a:p>
      </xdr:txBody>
    </xdr:sp>
    <xdr:clientData/>
  </xdr:twoCellAnchor>
  <xdr:twoCellAnchor>
    <xdr:from>
      <xdr:col>7</xdr:col>
      <xdr:colOff>208782</xdr:colOff>
      <xdr:row>7</xdr:row>
      <xdr:rowOff>45943</xdr:rowOff>
    </xdr:from>
    <xdr:to>
      <xdr:col>8</xdr:col>
      <xdr:colOff>95249</xdr:colOff>
      <xdr:row>8</xdr:row>
      <xdr:rowOff>76200</xdr:rowOff>
    </xdr:to>
    <xdr:sp macro="" textlink="">
      <xdr:nvSpPr>
        <xdr:cNvPr id="6" name="TextBox 22"/>
        <xdr:cNvSpPr txBox="1"/>
      </xdr:nvSpPr>
      <xdr:spPr>
        <a:xfrm>
          <a:off x="4475982" y="1379443"/>
          <a:ext cx="496067" cy="220757"/>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t>S</a:t>
          </a:r>
          <a:r>
            <a:rPr lang="en-US" sz="1200" baseline="-25000"/>
            <a:t>2</a:t>
          </a:r>
        </a:p>
      </xdr:txBody>
    </xdr:sp>
    <xdr:clientData/>
  </xdr:twoCellAnchor>
  <xdr:twoCellAnchor>
    <xdr:from>
      <xdr:col>4</xdr:col>
      <xdr:colOff>608552</xdr:colOff>
      <xdr:row>14</xdr:row>
      <xdr:rowOff>89918</xdr:rowOff>
    </xdr:from>
    <xdr:to>
      <xdr:col>5</xdr:col>
      <xdr:colOff>377519</xdr:colOff>
      <xdr:row>15</xdr:row>
      <xdr:rowOff>97585</xdr:rowOff>
    </xdr:to>
    <xdr:sp macro="" textlink="">
      <xdr:nvSpPr>
        <xdr:cNvPr id="7" name="TextBox 23"/>
        <xdr:cNvSpPr txBox="1"/>
      </xdr:nvSpPr>
      <xdr:spPr>
        <a:xfrm>
          <a:off x="3046952" y="2756918"/>
          <a:ext cx="378567" cy="198167"/>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t>D</a:t>
          </a:r>
          <a:r>
            <a:rPr lang="en-US" sz="1200" baseline="-25000"/>
            <a:t>1</a:t>
          </a:r>
        </a:p>
      </xdr:txBody>
    </xdr:sp>
    <xdr:clientData/>
  </xdr:twoCellAnchor>
  <xdr:twoCellAnchor>
    <xdr:from>
      <xdr:col>5</xdr:col>
      <xdr:colOff>532982</xdr:colOff>
      <xdr:row>13</xdr:row>
      <xdr:rowOff>171150</xdr:rowOff>
    </xdr:from>
    <xdr:to>
      <xdr:col>6</xdr:col>
      <xdr:colOff>288388</xdr:colOff>
      <xdr:row>14</xdr:row>
      <xdr:rowOff>178817</xdr:rowOff>
    </xdr:to>
    <xdr:sp macro="" textlink="">
      <xdr:nvSpPr>
        <xdr:cNvPr id="8" name="TextBox 24"/>
        <xdr:cNvSpPr txBox="1"/>
      </xdr:nvSpPr>
      <xdr:spPr>
        <a:xfrm>
          <a:off x="3580982" y="2647650"/>
          <a:ext cx="365006" cy="198167"/>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t>D</a:t>
          </a:r>
          <a:r>
            <a:rPr lang="en-US" sz="1200" baseline="-25000"/>
            <a:t>2</a:t>
          </a:r>
        </a:p>
      </xdr:txBody>
    </xdr:sp>
    <xdr:clientData/>
  </xdr:twoCellAnchor>
  <xdr:twoCellAnchor>
    <xdr:from>
      <xdr:col>6</xdr:col>
      <xdr:colOff>453376</xdr:colOff>
      <xdr:row>13</xdr:row>
      <xdr:rowOff>52597</xdr:rowOff>
    </xdr:from>
    <xdr:to>
      <xdr:col>7</xdr:col>
      <xdr:colOff>284496</xdr:colOff>
      <xdr:row>14</xdr:row>
      <xdr:rowOff>60264</xdr:rowOff>
    </xdr:to>
    <xdr:sp macro="" textlink="">
      <xdr:nvSpPr>
        <xdr:cNvPr id="9" name="TextBox 25"/>
        <xdr:cNvSpPr txBox="1"/>
      </xdr:nvSpPr>
      <xdr:spPr>
        <a:xfrm>
          <a:off x="4110976" y="2529097"/>
          <a:ext cx="440720" cy="198167"/>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200"/>
            <a:t>D</a:t>
          </a:r>
          <a:r>
            <a:rPr lang="en-US" sz="1200" baseline="-25000"/>
            <a:t>3</a:t>
          </a:r>
        </a:p>
      </xdr:txBody>
    </xdr:sp>
    <xdr:clientData/>
  </xdr:twoCellAnchor>
  <xdr:twoCellAnchor>
    <xdr:from>
      <xdr:col>2</xdr:col>
      <xdr:colOff>37594</xdr:colOff>
      <xdr:row>9</xdr:row>
      <xdr:rowOff>31570</xdr:rowOff>
    </xdr:from>
    <xdr:to>
      <xdr:col>2</xdr:col>
      <xdr:colOff>491875</xdr:colOff>
      <xdr:row>10</xdr:row>
      <xdr:rowOff>61256</xdr:rowOff>
    </xdr:to>
    <xdr:sp macro="" textlink="">
      <xdr:nvSpPr>
        <xdr:cNvPr id="10" name="TextBox 26"/>
        <xdr:cNvSpPr txBox="1"/>
      </xdr:nvSpPr>
      <xdr:spPr>
        <a:xfrm>
          <a:off x="1256794" y="1746070"/>
          <a:ext cx="454281" cy="22018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400"/>
            <a:t>P</a:t>
          </a:r>
          <a:r>
            <a:rPr lang="en-US" sz="1400" baseline="-25000"/>
            <a:t>x</a:t>
          </a:r>
        </a:p>
      </xdr:txBody>
    </xdr:sp>
    <xdr:clientData/>
  </xdr:twoCellAnchor>
  <xdr:twoCellAnchor>
    <xdr:from>
      <xdr:col>4</xdr:col>
      <xdr:colOff>107133</xdr:colOff>
      <xdr:row>15</xdr:row>
      <xdr:rowOff>174624</xdr:rowOff>
    </xdr:from>
    <xdr:to>
      <xdr:col>4</xdr:col>
      <xdr:colOff>561414</xdr:colOff>
      <xdr:row>17</xdr:row>
      <xdr:rowOff>13810</xdr:rowOff>
    </xdr:to>
    <xdr:sp macro="" textlink="">
      <xdr:nvSpPr>
        <xdr:cNvPr id="11" name="TextBox 27"/>
        <xdr:cNvSpPr txBox="1"/>
      </xdr:nvSpPr>
      <xdr:spPr>
        <a:xfrm>
          <a:off x="2545533" y="3032124"/>
          <a:ext cx="454281" cy="22018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400"/>
            <a:t>Q</a:t>
          </a:r>
          <a:r>
            <a:rPr lang="en-US" sz="1400" baseline="-25000"/>
            <a:t>x</a:t>
          </a:r>
        </a:p>
      </xdr:txBody>
    </xdr:sp>
    <xdr:clientData/>
  </xdr:twoCellAnchor>
  <xdr:twoCellAnchor>
    <xdr:from>
      <xdr:col>2</xdr:col>
      <xdr:colOff>2564</xdr:colOff>
      <xdr:row>1</xdr:row>
      <xdr:rowOff>0</xdr:rowOff>
    </xdr:from>
    <xdr:to>
      <xdr:col>9</xdr:col>
      <xdr:colOff>429599</xdr:colOff>
      <xdr:row>17</xdr:row>
      <xdr:rowOff>113820</xdr:rowOff>
    </xdr:to>
    <xdr:sp macro="" textlink="">
      <xdr:nvSpPr>
        <xdr:cNvPr id="12" name="Rectangle 11"/>
        <xdr:cNvSpPr/>
      </xdr:nvSpPr>
      <xdr:spPr>
        <a:xfrm>
          <a:off x="1221764" y="190500"/>
          <a:ext cx="4694235" cy="316182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7</xdr:col>
      <xdr:colOff>134529</xdr:colOff>
      <xdr:row>16</xdr:row>
      <xdr:rowOff>31749</xdr:rowOff>
    </xdr:from>
    <xdr:to>
      <xdr:col>9</xdr:col>
      <xdr:colOff>581025</xdr:colOff>
      <xdr:row>17</xdr:row>
      <xdr:rowOff>61435</xdr:rowOff>
    </xdr:to>
    <xdr:sp macro="" textlink="">
      <xdr:nvSpPr>
        <xdr:cNvPr id="13" name="TextBox 29"/>
        <xdr:cNvSpPr txBox="1"/>
      </xdr:nvSpPr>
      <xdr:spPr>
        <a:xfrm>
          <a:off x="4401729" y="3079749"/>
          <a:ext cx="1665696" cy="22018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400"/>
            <a:t>Quantity Applied</a:t>
          </a:r>
        </a:p>
      </xdr:txBody>
    </xdr:sp>
    <xdr:clientData/>
  </xdr:twoCellAnchor>
  <xdr:twoCellAnchor>
    <xdr:from>
      <xdr:col>0</xdr:col>
      <xdr:colOff>581025</xdr:colOff>
      <xdr:row>1</xdr:row>
      <xdr:rowOff>103334</xdr:rowOff>
    </xdr:from>
    <xdr:to>
      <xdr:col>3</xdr:col>
      <xdr:colOff>417921</xdr:colOff>
      <xdr:row>2</xdr:row>
      <xdr:rowOff>133020</xdr:rowOff>
    </xdr:to>
    <xdr:sp macro="" textlink="">
      <xdr:nvSpPr>
        <xdr:cNvPr id="14" name="TextBox 31"/>
        <xdr:cNvSpPr txBox="1"/>
      </xdr:nvSpPr>
      <xdr:spPr>
        <a:xfrm>
          <a:off x="581025" y="293834"/>
          <a:ext cx="1665696" cy="220186"/>
        </a:xfrm>
        <a:prstGeom prst="rect">
          <a:avLst/>
        </a:prstGeom>
        <a:noFill/>
        <a:scene3d>
          <a:camera prst="orthographicFront">
            <a:rot lat="0" lon="0" rev="5400000"/>
          </a:camera>
          <a:lightRig rig="threePt" dir="t"/>
        </a:scene3d>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400"/>
            <a:t>Price</a:t>
          </a:r>
        </a:p>
      </xdr:txBody>
    </xdr:sp>
    <xdr:clientData/>
  </xdr:twoCellAnchor>
  <xdr:twoCellAnchor>
    <xdr:from>
      <xdr:col>1</xdr:col>
      <xdr:colOff>536450</xdr:colOff>
      <xdr:row>17</xdr:row>
      <xdr:rowOff>147209</xdr:rowOff>
    </xdr:from>
    <xdr:to>
      <xdr:col>9</xdr:col>
      <xdr:colOff>429598</xdr:colOff>
      <xdr:row>20</xdr:row>
      <xdr:rowOff>38100</xdr:rowOff>
    </xdr:to>
    <xdr:sp macro="" textlink="">
      <xdr:nvSpPr>
        <xdr:cNvPr id="15" name="TextBox 32"/>
        <xdr:cNvSpPr txBox="1"/>
      </xdr:nvSpPr>
      <xdr:spPr>
        <a:xfrm>
          <a:off x="1146050" y="3385709"/>
          <a:ext cx="4769948" cy="46239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050"/>
            <a:t>Note: Increases in crop prices and infestation levels, as well as decreases in application costs and the returns from alternative pest management practices, shift pesticide demand curves rightwards. </a:t>
          </a:r>
        </a:p>
      </xdr:txBody>
    </xdr:sp>
    <xdr:clientData/>
  </xdr:twoCellAnchor>
</xdr:wsDr>
</file>

<file path=xl/drawings/drawing34.xml><?xml version="1.0" encoding="utf-8"?>
<xdr:wsDr xmlns:xdr="http://schemas.openxmlformats.org/drawingml/2006/spreadsheetDrawing" xmlns:a="http://schemas.openxmlformats.org/drawingml/2006/main">
  <xdr:twoCellAnchor>
    <xdr:from>
      <xdr:col>11</xdr:col>
      <xdr:colOff>9524</xdr:colOff>
      <xdr:row>0</xdr:row>
      <xdr:rowOff>28575</xdr:rowOff>
    </xdr:from>
    <xdr:to>
      <xdr:col>20</xdr:col>
      <xdr:colOff>9524</xdr:colOff>
      <xdr:row>18</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5.xml><?xml version="1.0" encoding="utf-8"?>
<xdr:wsDr xmlns:xdr="http://schemas.openxmlformats.org/drawingml/2006/spreadsheetDrawing" xmlns:a="http://schemas.openxmlformats.org/drawingml/2006/main">
  <xdr:twoCellAnchor>
    <xdr:from>
      <xdr:col>10</xdr:col>
      <xdr:colOff>609599</xdr:colOff>
      <xdr:row>0</xdr:row>
      <xdr:rowOff>66675</xdr:rowOff>
    </xdr:from>
    <xdr:to>
      <xdr:col>19</xdr:col>
      <xdr:colOff>609599</xdr:colOff>
      <xdr:row>19</xdr:row>
      <xdr:rowOff>19050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6.xml><?xml version="1.0" encoding="utf-8"?>
<xdr:wsDr xmlns:xdr="http://schemas.openxmlformats.org/drawingml/2006/spreadsheetDrawing" xmlns:a="http://schemas.openxmlformats.org/drawingml/2006/main">
  <xdr:twoCellAnchor>
    <xdr:from>
      <xdr:col>13</xdr:col>
      <xdr:colOff>47625</xdr:colOff>
      <xdr:row>0</xdr:row>
      <xdr:rowOff>38100</xdr:rowOff>
    </xdr:from>
    <xdr:to>
      <xdr:col>22</xdr:col>
      <xdr:colOff>47625</xdr:colOff>
      <xdr:row>18</xdr:row>
      <xdr:rowOff>19050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7.xml><?xml version="1.0" encoding="utf-8"?>
<xdr:wsDr xmlns:xdr="http://schemas.openxmlformats.org/drawingml/2006/spreadsheetDrawing" xmlns:a="http://schemas.openxmlformats.org/drawingml/2006/main">
  <xdr:twoCellAnchor>
    <xdr:from>
      <xdr:col>15</xdr:col>
      <xdr:colOff>19050</xdr:colOff>
      <xdr:row>0</xdr:row>
      <xdr:rowOff>57150</xdr:rowOff>
    </xdr:from>
    <xdr:to>
      <xdr:col>24</xdr:col>
      <xdr:colOff>19050</xdr:colOff>
      <xdr:row>16</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8.xml><?xml version="1.0" encoding="utf-8"?>
<xdr:wsDr xmlns:xdr="http://schemas.openxmlformats.org/drawingml/2006/spreadsheetDrawing" xmlns:a="http://schemas.openxmlformats.org/drawingml/2006/main">
  <xdr:twoCellAnchor>
    <xdr:from>
      <xdr:col>11</xdr:col>
      <xdr:colOff>66675</xdr:colOff>
      <xdr:row>0</xdr:row>
      <xdr:rowOff>57150</xdr:rowOff>
    </xdr:from>
    <xdr:to>
      <xdr:col>20</xdr:col>
      <xdr:colOff>66675</xdr:colOff>
      <xdr:row>15</xdr:row>
      <xdr:rowOff>28575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9.xml><?xml version="1.0" encoding="utf-8"?>
<xdr:wsDr xmlns:xdr="http://schemas.openxmlformats.org/drawingml/2006/spreadsheetDrawing" xmlns:a="http://schemas.openxmlformats.org/drawingml/2006/main">
  <xdr:twoCellAnchor>
    <xdr:from>
      <xdr:col>9</xdr:col>
      <xdr:colOff>13335</xdr:colOff>
      <xdr:row>3</xdr:row>
      <xdr:rowOff>26670</xdr:rowOff>
    </xdr:from>
    <xdr:to>
      <xdr:col>16</xdr:col>
      <xdr:colOff>318135</xdr:colOff>
      <xdr:row>17</xdr:row>
      <xdr:rowOff>102870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0.xml><?xml version="1.0" encoding="utf-8"?>
<xdr:wsDr xmlns:xdr="http://schemas.openxmlformats.org/drawingml/2006/spreadsheetDrawing" xmlns:a="http://schemas.openxmlformats.org/drawingml/2006/main">
  <xdr:twoCellAnchor>
    <xdr:from>
      <xdr:col>11</xdr:col>
      <xdr:colOff>4762</xdr:colOff>
      <xdr:row>2</xdr:row>
      <xdr:rowOff>161926</xdr:rowOff>
    </xdr:from>
    <xdr:to>
      <xdr:col>18</xdr:col>
      <xdr:colOff>309562</xdr:colOff>
      <xdr:row>19</xdr:row>
      <xdr:rowOff>85726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1.xml><?xml version="1.0" encoding="utf-8"?>
<xdr:wsDr xmlns:xdr="http://schemas.openxmlformats.org/drawingml/2006/spreadsheetDrawing" xmlns:a="http://schemas.openxmlformats.org/drawingml/2006/main">
  <xdr:twoCellAnchor>
    <xdr:from>
      <xdr:col>10</xdr:col>
      <xdr:colOff>604837</xdr:colOff>
      <xdr:row>2</xdr:row>
      <xdr:rowOff>180975</xdr:rowOff>
    </xdr:from>
    <xdr:to>
      <xdr:col>18</xdr:col>
      <xdr:colOff>300037</xdr:colOff>
      <xdr:row>18</xdr:row>
      <xdr:rowOff>66675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2.xml><?xml version="1.0" encoding="utf-8"?>
<xdr:wsDr xmlns:xdr="http://schemas.openxmlformats.org/drawingml/2006/spreadsheetDrawing" xmlns:a="http://schemas.openxmlformats.org/drawingml/2006/main">
  <xdr:twoCellAnchor>
    <xdr:from>
      <xdr:col>11</xdr:col>
      <xdr:colOff>33337</xdr:colOff>
      <xdr:row>5</xdr:row>
      <xdr:rowOff>28575</xdr:rowOff>
    </xdr:from>
    <xdr:to>
      <xdr:col>18</xdr:col>
      <xdr:colOff>338137</xdr:colOff>
      <xdr:row>19</xdr:row>
      <xdr:rowOff>104775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3.xml><?xml version="1.0" encoding="utf-8"?>
<xdr:wsDr xmlns:xdr="http://schemas.openxmlformats.org/drawingml/2006/spreadsheetDrawing" xmlns:a="http://schemas.openxmlformats.org/drawingml/2006/main">
  <xdr:twoCellAnchor>
    <xdr:from>
      <xdr:col>11</xdr:col>
      <xdr:colOff>42862</xdr:colOff>
      <xdr:row>4</xdr:row>
      <xdr:rowOff>66675</xdr:rowOff>
    </xdr:from>
    <xdr:to>
      <xdr:col>18</xdr:col>
      <xdr:colOff>347662</xdr:colOff>
      <xdr:row>18</xdr:row>
      <xdr:rowOff>142875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4.xml><?xml version="1.0" encoding="utf-8"?>
<xdr:wsDr xmlns:xdr="http://schemas.openxmlformats.org/drawingml/2006/spreadsheetDrawing" xmlns:a="http://schemas.openxmlformats.org/drawingml/2006/main">
  <xdr:twoCellAnchor>
    <xdr:from>
      <xdr:col>11</xdr:col>
      <xdr:colOff>57150</xdr:colOff>
      <xdr:row>3</xdr:row>
      <xdr:rowOff>19050</xdr:rowOff>
    </xdr:from>
    <xdr:to>
      <xdr:col>18</xdr:col>
      <xdr:colOff>361950</xdr:colOff>
      <xdr:row>18</xdr:row>
      <xdr:rowOff>95250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41.xml"/><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2" Type="http://schemas.openxmlformats.org/officeDocument/2006/relationships/drawing" Target="../drawings/drawing44.xml"/><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65"/>
  <sheetViews>
    <sheetView tabSelected="1" workbookViewId="0">
      <selection sqref="A1:K1"/>
    </sheetView>
  </sheetViews>
  <sheetFormatPr defaultColWidth="8.85546875" defaultRowHeight="12.75" x14ac:dyDescent="0.2"/>
  <cols>
    <col min="1" max="2" width="8.85546875" style="58"/>
    <col min="3" max="9" width="8.85546875" style="58" customWidth="1"/>
    <col min="10" max="10" width="9.140625" style="58" customWidth="1"/>
    <col min="11" max="11" width="16.42578125" style="58" customWidth="1"/>
    <col min="12" max="12" width="8.85546875" style="58" customWidth="1"/>
    <col min="13" max="16384" width="8.85546875" style="58"/>
  </cols>
  <sheetData>
    <row r="1" spans="1:11" ht="15.75" x14ac:dyDescent="0.25">
      <c r="A1" s="551" t="s">
        <v>1032</v>
      </c>
      <c r="B1" s="552"/>
      <c r="C1" s="552"/>
      <c r="D1" s="552"/>
      <c r="E1" s="552"/>
      <c r="F1" s="552"/>
      <c r="G1" s="552"/>
      <c r="H1" s="552"/>
      <c r="I1" s="552"/>
      <c r="J1" s="552"/>
      <c r="K1" s="552"/>
    </row>
    <row r="2" spans="1:11" x14ac:dyDescent="0.2">
      <c r="A2" s="93" t="s">
        <v>1009</v>
      </c>
    </row>
    <row r="3" spans="1:11" x14ac:dyDescent="0.2">
      <c r="A3" s="93"/>
    </row>
    <row r="4" spans="1:11" x14ac:dyDescent="0.2">
      <c r="A4" s="486" t="s">
        <v>646</v>
      </c>
      <c r="B4" s="486"/>
    </row>
    <row r="5" spans="1:11" x14ac:dyDescent="0.2">
      <c r="A5" s="486"/>
    </row>
    <row r="6" spans="1:11" x14ac:dyDescent="0.2">
      <c r="A6" s="487" t="s">
        <v>1085</v>
      </c>
    </row>
    <row r="7" spans="1:11" s="55" customFormat="1" x14ac:dyDescent="0.2">
      <c r="A7" s="488" t="s">
        <v>1086</v>
      </c>
    </row>
    <row r="8" spans="1:11" x14ac:dyDescent="0.2">
      <c r="A8" s="487" t="s">
        <v>1100</v>
      </c>
    </row>
    <row r="9" spans="1:11" x14ac:dyDescent="0.2">
      <c r="A9" s="487" t="s">
        <v>1101</v>
      </c>
    </row>
    <row r="10" spans="1:11" x14ac:dyDescent="0.2">
      <c r="A10" s="487" t="s">
        <v>1102</v>
      </c>
    </row>
    <row r="11" spans="1:11" x14ac:dyDescent="0.2">
      <c r="A11" s="487" t="s">
        <v>1103</v>
      </c>
    </row>
    <row r="12" spans="1:11" x14ac:dyDescent="0.2">
      <c r="A12" s="487" t="s">
        <v>1116</v>
      </c>
    </row>
    <row r="13" spans="1:11" x14ac:dyDescent="0.2">
      <c r="A13" s="489" t="s">
        <v>1117</v>
      </c>
      <c r="B13" s="55"/>
      <c r="C13" s="55"/>
      <c r="D13" s="55"/>
      <c r="E13" s="55"/>
      <c r="F13" s="55"/>
      <c r="G13" s="55"/>
      <c r="H13" s="55"/>
      <c r="I13" s="55"/>
      <c r="J13" s="55"/>
      <c r="K13" s="55"/>
    </row>
    <row r="14" spans="1:11" ht="14.25" x14ac:dyDescent="0.2">
      <c r="A14" s="489" t="s">
        <v>1191</v>
      </c>
      <c r="B14" s="55"/>
      <c r="C14" s="55"/>
      <c r="D14" s="55"/>
      <c r="E14" s="55"/>
      <c r="F14" s="55"/>
      <c r="G14" s="55"/>
      <c r="H14" s="55"/>
      <c r="I14" s="55"/>
      <c r="J14" s="55"/>
      <c r="K14" s="55"/>
    </row>
    <row r="15" spans="1:11" x14ac:dyDescent="0.2">
      <c r="A15" s="489" t="s">
        <v>1104</v>
      </c>
      <c r="B15" s="55"/>
      <c r="C15" s="55"/>
      <c r="D15" s="55"/>
      <c r="E15" s="55"/>
      <c r="F15" s="55"/>
      <c r="G15" s="55"/>
      <c r="H15" s="55"/>
      <c r="I15" s="55"/>
      <c r="J15" s="55"/>
      <c r="K15" s="55"/>
    </row>
    <row r="16" spans="1:11" x14ac:dyDescent="0.2">
      <c r="A16" s="489" t="s">
        <v>1105</v>
      </c>
      <c r="B16" s="55"/>
      <c r="C16" s="55"/>
      <c r="D16" s="55"/>
      <c r="E16" s="55"/>
      <c r="F16" s="55"/>
      <c r="G16" s="55"/>
      <c r="H16" s="55"/>
      <c r="I16" s="55"/>
      <c r="J16" s="55"/>
      <c r="K16" s="55"/>
    </row>
    <row r="17" spans="1:27" x14ac:dyDescent="0.2">
      <c r="A17" s="489" t="s">
        <v>1106</v>
      </c>
      <c r="B17" s="55"/>
      <c r="C17" s="55"/>
      <c r="D17" s="55"/>
      <c r="E17" s="55"/>
      <c r="F17" s="55"/>
      <c r="G17" s="55"/>
      <c r="H17" s="55"/>
      <c r="I17" s="55"/>
      <c r="J17" s="55"/>
      <c r="K17" s="55"/>
    </row>
    <row r="18" spans="1:27" x14ac:dyDescent="0.2">
      <c r="A18" s="487" t="s">
        <v>1109</v>
      </c>
    </row>
    <row r="19" spans="1:27" x14ac:dyDescent="0.2">
      <c r="A19" s="487" t="s">
        <v>1110</v>
      </c>
    </row>
    <row r="20" spans="1:27" x14ac:dyDescent="0.2">
      <c r="A20" s="487" t="s">
        <v>1111</v>
      </c>
      <c r="L20" s="58" t="s">
        <v>625</v>
      </c>
    </row>
    <row r="21" spans="1:27" x14ac:dyDescent="0.2">
      <c r="A21" s="489" t="s">
        <v>1107</v>
      </c>
      <c r="B21" s="55"/>
      <c r="C21" s="55"/>
      <c r="D21" s="55"/>
      <c r="E21" s="55"/>
      <c r="F21" s="55"/>
      <c r="G21" s="55"/>
      <c r="H21" s="55"/>
      <c r="I21" s="55"/>
      <c r="J21" s="55"/>
      <c r="K21" s="55"/>
      <c r="L21" s="55"/>
    </row>
    <row r="22" spans="1:27" x14ac:dyDescent="0.2">
      <c r="A22" s="489" t="s">
        <v>1190</v>
      </c>
      <c r="B22" s="55"/>
      <c r="C22" s="55"/>
      <c r="D22" s="55"/>
      <c r="E22" s="55"/>
      <c r="F22" s="55"/>
      <c r="G22" s="55"/>
      <c r="H22" s="55"/>
      <c r="I22" s="55"/>
      <c r="J22" s="55"/>
      <c r="K22" s="55"/>
      <c r="L22" s="55"/>
    </row>
    <row r="23" spans="1:27" x14ac:dyDescent="0.2">
      <c r="A23" s="489" t="s">
        <v>1112</v>
      </c>
      <c r="B23" s="55"/>
      <c r="C23" s="55"/>
      <c r="D23" s="55"/>
      <c r="E23" s="55"/>
      <c r="F23" s="55"/>
      <c r="G23" s="55"/>
      <c r="H23" s="55"/>
      <c r="I23" s="55"/>
      <c r="J23" s="55"/>
      <c r="K23" s="55"/>
      <c r="L23" s="55"/>
    </row>
    <row r="24" spans="1:27" x14ac:dyDescent="0.2">
      <c r="A24" s="489" t="s">
        <v>1113</v>
      </c>
      <c r="B24" s="55"/>
      <c r="C24" s="55"/>
      <c r="D24" s="55"/>
      <c r="E24" s="55"/>
      <c r="F24" s="55"/>
      <c r="G24" s="55"/>
      <c r="H24" s="55"/>
      <c r="I24" s="55"/>
      <c r="J24" s="55"/>
      <c r="K24" s="55"/>
      <c r="L24" s="55"/>
      <c r="M24" s="55"/>
      <c r="N24" s="55"/>
      <c r="O24" s="55"/>
      <c r="P24" s="55"/>
      <c r="Q24" s="55"/>
      <c r="R24" s="55"/>
      <c r="S24" s="55"/>
      <c r="T24" s="55"/>
      <c r="U24" s="55"/>
      <c r="V24" s="55"/>
      <c r="W24" s="55"/>
      <c r="X24" s="55"/>
      <c r="Y24" s="55"/>
      <c r="Z24" s="55"/>
    </row>
    <row r="25" spans="1:27" s="490" customFormat="1" x14ac:dyDescent="0.2">
      <c r="A25" s="489" t="s">
        <v>1114</v>
      </c>
      <c r="B25" s="55"/>
      <c r="C25" s="55"/>
      <c r="D25" s="55"/>
      <c r="E25" s="55"/>
      <c r="F25" s="55"/>
      <c r="G25" s="55"/>
      <c r="H25" s="55"/>
      <c r="I25" s="55"/>
      <c r="J25" s="55"/>
      <c r="K25" s="55"/>
      <c r="L25" s="55"/>
      <c r="M25" s="55"/>
      <c r="N25" s="55"/>
      <c r="O25" s="55"/>
      <c r="P25" s="55"/>
      <c r="Q25" s="55"/>
      <c r="R25" s="55"/>
      <c r="S25" s="55"/>
      <c r="T25" s="55"/>
      <c r="U25" s="55"/>
      <c r="V25" s="55"/>
      <c r="W25" s="55"/>
      <c r="X25" s="55"/>
      <c r="Y25" s="55"/>
      <c r="Z25" s="55"/>
      <c r="AA25" s="55"/>
    </row>
    <row r="26" spans="1:27" x14ac:dyDescent="0.2">
      <c r="A26" s="489" t="s">
        <v>1115</v>
      </c>
    </row>
    <row r="27" spans="1:27" x14ac:dyDescent="0.2">
      <c r="A27" s="489" t="s">
        <v>1237</v>
      </c>
      <c r="B27" s="491"/>
      <c r="C27" s="491"/>
      <c r="D27" s="491"/>
      <c r="E27" s="491"/>
      <c r="F27" s="491"/>
      <c r="G27" s="491"/>
      <c r="H27" s="491"/>
      <c r="I27" s="491"/>
    </row>
    <row r="28" spans="1:27" x14ac:dyDescent="0.2">
      <c r="A28" s="491"/>
      <c r="B28" s="55"/>
    </row>
    <row r="29" spans="1:27" x14ac:dyDescent="0.2">
      <c r="A29" s="487" t="s">
        <v>1087</v>
      </c>
      <c r="B29" s="55"/>
      <c r="L29" s="66"/>
      <c r="M29" s="55"/>
      <c r="N29" s="55"/>
    </row>
    <row r="30" spans="1:27" x14ac:dyDescent="0.2">
      <c r="A30" s="489" t="s">
        <v>1088</v>
      </c>
      <c r="B30" s="55"/>
      <c r="L30" s="55"/>
      <c r="M30" s="55"/>
      <c r="N30" s="55"/>
    </row>
    <row r="31" spans="1:27" x14ac:dyDescent="0.2">
      <c r="A31" s="489" t="s">
        <v>1089</v>
      </c>
      <c r="B31" s="55"/>
      <c r="L31" s="55"/>
      <c r="M31" s="55"/>
      <c r="N31" s="55"/>
    </row>
    <row r="32" spans="1:27" x14ac:dyDescent="0.2">
      <c r="A32" s="487" t="s">
        <v>1090</v>
      </c>
      <c r="B32" s="55"/>
      <c r="L32" s="55"/>
      <c r="M32" s="55"/>
      <c r="N32" s="55"/>
    </row>
    <row r="33" spans="1:14" x14ac:dyDescent="0.2">
      <c r="A33" s="488" t="s">
        <v>1091</v>
      </c>
      <c r="B33" s="55"/>
      <c r="C33" s="55"/>
      <c r="D33" s="55"/>
      <c r="E33" s="55"/>
      <c r="F33" s="55"/>
      <c r="G33" s="55"/>
      <c r="H33" s="55"/>
      <c r="I33" s="55"/>
      <c r="L33" s="55"/>
      <c r="M33" s="55"/>
      <c r="N33" s="55"/>
    </row>
    <row r="34" spans="1:14" x14ac:dyDescent="0.2">
      <c r="A34" s="492"/>
      <c r="B34" s="55"/>
      <c r="C34" s="55"/>
      <c r="D34" s="55"/>
      <c r="E34" s="55"/>
      <c r="F34" s="55"/>
      <c r="G34" s="55"/>
      <c r="H34" s="55"/>
      <c r="I34" s="55"/>
      <c r="L34" s="55"/>
      <c r="M34" s="55"/>
      <c r="N34" s="55"/>
    </row>
    <row r="35" spans="1:14" x14ac:dyDescent="0.2">
      <c r="A35" s="488" t="s">
        <v>1108</v>
      </c>
      <c r="B35" s="55"/>
      <c r="C35" s="55"/>
      <c r="D35" s="55"/>
      <c r="E35" s="55"/>
      <c r="F35" s="55"/>
      <c r="G35" s="55"/>
      <c r="H35" s="55"/>
      <c r="I35" s="55"/>
      <c r="L35" s="55"/>
      <c r="M35" s="55"/>
      <c r="N35" s="55"/>
    </row>
    <row r="36" spans="1:14" x14ac:dyDescent="0.2">
      <c r="A36" s="492"/>
      <c r="B36" s="55"/>
      <c r="C36" s="55"/>
      <c r="D36" s="55"/>
      <c r="E36" s="55"/>
      <c r="F36" s="55"/>
      <c r="G36" s="55"/>
      <c r="H36" s="55"/>
      <c r="I36" s="55"/>
      <c r="L36" s="55"/>
      <c r="M36" s="55"/>
      <c r="N36" s="55"/>
    </row>
    <row r="37" spans="1:14" x14ac:dyDescent="0.2">
      <c r="A37" s="489" t="s">
        <v>1092</v>
      </c>
      <c r="B37" s="55"/>
      <c r="C37" s="55"/>
      <c r="D37" s="55"/>
      <c r="E37" s="55"/>
      <c r="F37" s="55"/>
      <c r="G37" s="55"/>
      <c r="H37" s="55"/>
      <c r="I37" s="55"/>
      <c r="L37" s="55"/>
      <c r="M37" s="55"/>
      <c r="N37" s="55"/>
    </row>
    <row r="38" spans="1:14" x14ac:dyDescent="0.2">
      <c r="A38" s="489" t="s">
        <v>1093</v>
      </c>
      <c r="B38" s="55"/>
      <c r="C38" s="55"/>
      <c r="D38" s="55"/>
      <c r="E38" s="55"/>
      <c r="F38" s="55"/>
      <c r="G38" s="55"/>
      <c r="H38" s="55"/>
      <c r="I38" s="55"/>
      <c r="L38" s="55"/>
      <c r="M38" s="55"/>
      <c r="N38" s="55"/>
    </row>
    <row r="39" spans="1:14" x14ac:dyDescent="0.2">
      <c r="A39" s="489" t="s">
        <v>1094</v>
      </c>
      <c r="B39" s="55"/>
      <c r="C39" s="55"/>
      <c r="D39" s="55"/>
      <c r="E39" s="55"/>
      <c r="F39" s="55"/>
      <c r="G39" s="55"/>
      <c r="H39" s="55"/>
      <c r="I39" s="55"/>
      <c r="L39" s="55"/>
      <c r="M39" s="55"/>
      <c r="N39" s="55"/>
    </row>
    <row r="40" spans="1:14" x14ac:dyDescent="0.2">
      <c r="A40" s="489" t="s">
        <v>1095</v>
      </c>
      <c r="B40" s="55"/>
      <c r="C40" s="55"/>
      <c r="D40" s="55"/>
      <c r="E40" s="55"/>
      <c r="F40" s="55"/>
      <c r="G40" s="55"/>
      <c r="H40" s="55"/>
      <c r="I40" s="55"/>
      <c r="L40" s="55"/>
      <c r="M40" s="55"/>
      <c r="N40" s="55"/>
    </row>
    <row r="41" spans="1:14" x14ac:dyDescent="0.2">
      <c r="A41" s="489" t="s">
        <v>1096</v>
      </c>
      <c r="B41" s="55"/>
      <c r="C41" s="55"/>
      <c r="D41" s="55"/>
      <c r="E41" s="55"/>
      <c r="F41" s="55"/>
      <c r="G41" s="55"/>
      <c r="H41" s="55"/>
      <c r="I41" s="55"/>
      <c r="J41" s="55"/>
      <c r="K41" s="55"/>
      <c r="L41" s="55"/>
      <c r="M41" s="55"/>
      <c r="N41" s="55"/>
    </row>
    <row r="42" spans="1:14" x14ac:dyDescent="0.2">
      <c r="A42" s="489" t="s">
        <v>1097</v>
      </c>
      <c r="B42" s="55"/>
      <c r="C42" s="55"/>
      <c r="D42" s="55"/>
      <c r="E42" s="55"/>
      <c r="F42" s="55"/>
      <c r="G42" s="55"/>
      <c r="H42" s="55"/>
      <c r="I42" s="55"/>
      <c r="J42" s="55"/>
      <c r="K42" s="55"/>
      <c r="L42" s="55"/>
      <c r="M42" s="55"/>
      <c r="N42" s="55"/>
    </row>
    <row r="43" spans="1:14" x14ac:dyDescent="0.2">
      <c r="A43" s="489" t="s">
        <v>1098</v>
      </c>
      <c r="B43" s="55"/>
      <c r="C43" s="55"/>
      <c r="D43" s="55"/>
      <c r="E43" s="55"/>
      <c r="F43" s="55"/>
      <c r="G43" s="55"/>
      <c r="H43" s="55"/>
      <c r="I43" s="55"/>
      <c r="J43" s="55"/>
      <c r="K43" s="55"/>
      <c r="L43" s="55"/>
      <c r="M43" s="55"/>
      <c r="N43" s="55"/>
    </row>
    <row r="44" spans="1:14" x14ac:dyDescent="0.2">
      <c r="A44" s="489" t="s">
        <v>1099</v>
      </c>
      <c r="B44" s="55"/>
      <c r="C44" s="55"/>
      <c r="D44" s="55"/>
      <c r="E44" s="55"/>
      <c r="F44" s="55"/>
      <c r="G44" s="55"/>
      <c r="H44" s="55"/>
      <c r="I44" s="55"/>
      <c r="J44" s="55"/>
      <c r="K44" s="55"/>
      <c r="L44" s="55"/>
    </row>
    <row r="45" spans="1:14" x14ac:dyDescent="0.2">
      <c r="A45" s="489" t="s">
        <v>1118</v>
      </c>
      <c r="B45" s="55"/>
      <c r="C45" s="55"/>
      <c r="D45" s="55"/>
      <c r="E45" s="55"/>
      <c r="F45" s="55"/>
      <c r="G45" s="55"/>
      <c r="H45" s="55"/>
      <c r="I45" s="55"/>
      <c r="J45" s="55"/>
      <c r="K45" s="55"/>
      <c r="L45" s="55"/>
    </row>
    <row r="46" spans="1:14" x14ac:dyDescent="0.2">
      <c r="A46" s="489" t="s">
        <v>1119</v>
      </c>
      <c r="B46" s="493"/>
      <c r="C46" s="493"/>
      <c r="D46" s="493"/>
      <c r="E46" s="493"/>
      <c r="F46" s="493"/>
      <c r="G46" s="493"/>
      <c r="H46" s="493"/>
      <c r="I46" s="493"/>
      <c r="J46" s="493"/>
      <c r="K46" s="493"/>
      <c r="L46" s="55"/>
    </row>
    <row r="47" spans="1:14" x14ac:dyDescent="0.2">
      <c r="A47" s="489" t="s">
        <v>1120</v>
      </c>
      <c r="B47" s="55"/>
      <c r="C47" s="55"/>
      <c r="D47" s="55"/>
      <c r="E47" s="55"/>
      <c r="F47" s="55"/>
      <c r="G47" s="55"/>
      <c r="H47" s="55"/>
      <c r="I47" s="55"/>
      <c r="J47" s="55"/>
      <c r="K47" s="55"/>
      <c r="L47" s="55"/>
    </row>
    <row r="48" spans="1:14" x14ac:dyDescent="0.2">
      <c r="B48" s="494"/>
    </row>
    <row r="49" spans="1:11" x14ac:dyDescent="0.2">
      <c r="A49" s="486" t="s">
        <v>660</v>
      </c>
      <c r="B49" s="494"/>
    </row>
    <row r="50" spans="1:11" x14ac:dyDescent="0.2">
      <c r="A50" s="495"/>
      <c r="B50" s="494"/>
    </row>
    <row r="51" spans="1:11" x14ac:dyDescent="0.2">
      <c r="A51" s="496" t="s">
        <v>1121</v>
      </c>
      <c r="B51" s="550"/>
      <c r="C51" s="487"/>
      <c r="D51" s="487"/>
    </row>
    <row r="52" spans="1:11" x14ac:dyDescent="0.2">
      <c r="A52" s="496" t="s">
        <v>1122</v>
      </c>
      <c r="B52" s="497"/>
    </row>
    <row r="53" spans="1:11" x14ac:dyDescent="0.2">
      <c r="A53" s="496" t="s">
        <v>1123</v>
      </c>
      <c r="B53" s="494"/>
    </row>
    <row r="54" spans="1:11" x14ac:dyDescent="0.2">
      <c r="A54" s="496" t="s">
        <v>1124</v>
      </c>
      <c r="B54" s="494"/>
    </row>
    <row r="55" spans="1:11" x14ac:dyDescent="0.2">
      <c r="A55" s="496" t="s">
        <v>1125</v>
      </c>
      <c r="B55" s="494"/>
    </row>
    <row r="56" spans="1:11" x14ac:dyDescent="0.2">
      <c r="A56" s="494"/>
    </row>
    <row r="57" spans="1:11" s="55" customFormat="1" x14ac:dyDescent="0.2">
      <c r="A57" s="496" t="s">
        <v>1126</v>
      </c>
      <c r="B57" s="58"/>
      <c r="C57" s="58"/>
      <c r="D57" s="58"/>
      <c r="E57" s="58"/>
      <c r="F57" s="58"/>
      <c r="G57" s="58"/>
      <c r="H57" s="58"/>
      <c r="I57" s="58"/>
      <c r="J57" s="58"/>
      <c r="K57" s="58"/>
    </row>
    <row r="58" spans="1:11" s="55" customFormat="1" x14ac:dyDescent="0.2">
      <c r="A58" s="496" t="s">
        <v>1127</v>
      </c>
      <c r="B58" s="58"/>
      <c r="C58" s="58"/>
      <c r="D58" s="58"/>
      <c r="E58" s="58"/>
      <c r="F58" s="58"/>
      <c r="G58" s="58"/>
      <c r="H58" s="58"/>
      <c r="I58" s="58"/>
      <c r="J58" s="58"/>
      <c r="K58" s="58"/>
    </row>
    <row r="59" spans="1:11" s="55" customFormat="1" x14ac:dyDescent="0.2">
      <c r="A59" s="494"/>
    </row>
    <row r="60" spans="1:11" s="55" customFormat="1" x14ac:dyDescent="0.2">
      <c r="A60" s="488" t="s">
        <v>1128</v>
      </c>
      <c r="B60" s="498"/>
    </row>
    <row r="61" spans="1:11" s="55" customFormat="1" x14ac:dyDescent="0.2">
      <c r="A61" s="488" t="s">
        <v>1129</v>
      </c>
    </row>
    <row r="62" spans="1:11" s="55" customFormat="1" x14ac:dyDescent="0.2">
      <c r="A62" s="488" t="s">
        <v>1130</v>
      </c>
      <c r="B62" s="497"/>
    </row>
    <row r="63" spans="1:11" x14ac:dyDescent="0.2">
      <c r="A63" s="488" t="s">
        <v>1131</v>
      </c>
      <c r="B63" s="494"/>
    </row>
    <row r="64" spans="1:11" x14ac:dyDescent="0.2">
      <c r="A64" s="488" t="s">
        <v>1132</v>
      </c>
      <c r="B64" s="494"/>
    </row>
    <row r="65" spans="1:1" x14ac:dyDescent="0.2">
      <c r="A65" s="497"/>
    </row>
  </sheetData>
  <mergeCells count="1">
    <mergeCell ref="A1:K1"/>
  </mergeCells>
  <hyperlinks>
    <hyperlink ref="A6" location="'Figure 1'!A1" display="·  Fig 1 - Pesticide use in U.S. agriculture, 21 selected crops, 1960-2008"/>
    <hyperlink ref="A7" location="'Figure 2'!A1" display="·  Fig 2 - Pesticide use in U.S. agriculture, comparing EPA estimates for total agriculture to ERS estimates for 21 crops and to planted acreage, 1960-2008"/>
    <hyperlink ref="A8" location="'Figure 3'!A1" display="·  Fig    3 - Corn: acres treated with pesticides, 1952-2008"/>
    <hyperlink ref="A9" location="'Figure 4'!A1" display="·  Fig    4 - Cotton: acres treated with pesticides, 1952-2008"/>
    <hyperlink ref="A10" location="'Figure 5'!A1" display="·  Fig    5 - Soybeans: acres treated with pesticides, 1966-2006"/>
    <hyperlink ref="A11" location="'Figure 6'!A1" display="·  Fig    6 - Wheat: acres treated with pesticides, 1952-2008"/>
    <hyperlink ref="A12" location="'Figure 7'!A1" display="· Fig     7- Potatoes: acres treated with pesticides, 1952-2008"/>
    <hyperlink ref="A13" location="'Figure 8'!A1" display="· Fig.    8 -Pesticide use by crop, 21 selected crops in 2008, percent total pounds a.i. applied"/>
    <hyperlink ref="A14" location="'Figure 9'!A1" display="·  Fig.   9 -Pesticide use by active ingredient (a..i), 21 selected crops in 1968, percent total pounds a.i. applied1"/>
    <hyperlink ref="A15" location="'Figure 10'!A1" display="·  Fig. 10 -Pesticide use by active ingredient (a.i), 21 selected crops in 2008,percent total pounds a.i. applied"/>
    <hyperlink ref="A16" location="'Figure 11'!A1" display="·  Fig. 11 - Herbicide use by active ingredient (a.i.), 21 selected crops in 1968, percent total pounds a.i. applied"/>
    <hyperlink ref="A17" location="'Figure 12'!A1" display="·  Fig. 12 -Herbicide use by active ingredient (a.i.), 21 selected crops in 2008, percent total pounds a.i. applied"/>
    <hyperlink ref="A18" location="'Figure 13'!A1" display="·  Fig  13 - Pounds of herbicide a.i. per planted acre and percent acres of herbicide tolerant corn, 1996-2008"/>
    <hyperlink ref="A19" location="'Figure 14'!A1" display="·  Fig  14 - Pounds of herbicide a.i. per planted acre and percent acres of herbicide tolerant soybeans, 1996-2008"/>
    <hyperlink ref="A20" location="'Figure 15'!A1" display="·  Fig  15 - Pounds of herbicide a.i. per planted acre and percent acres of herbicide tolerant cotton, 1996-2008"/>
    <hyperlink ref="A21" location="'Figure 16'!A1" display="·  Fig 16 - Insecticide use by active ingredient (a.i.), 21 selected crops in 1968, percent of total pounds a.i. applied"/>
    <hyperlink ref="A22" location="'Figure 17'!A1" display="·  Fig 17 - Insecticide use by active ingredient (a.i.), 21 selected crops in 2008, percent of total pounds a.i. applied"/>
    <hyperlink ref="A23" location="'Figure 18'!A1" display="·  Fig  18 - Pounds of insecticide a.i. per planted acre and percent acres of Bt corn, 1996-2008"/>
    <hyperlink ref="A24" location="'Figure 19'!A1" display="·  Fig  19 - Pounds of insecticide a.i. per planted acre and percent acres of Bt cotton, 1996-2008"/>
    <hyperlink ref="A25" location="'Figure 20'!A1" display="·  Fig 20 - Fungicide use by active ingredient (a.i.), 21 selected crops in 2008, percent of total pounds a.i. applied"/>
    <hyperlink ref="A26" location="'Figure 21'!A1" display="·  Fig  21 - Quality adjusted pesticide prices applied to four major crops, 1968-2008"/>
    <hyperlink ref="A27" location="'Figure 22'!A1" display="·  Fig  22 - Quality adjusted pesticide quantities applied to four major crops, 1968-2008"/>
    <hyperlink ref="A29" location="'Box Figure 2.1 '!A1" display="·  Box Fig 2.1 - Pesticide expenditures in U.S. agriculture, 1960-2008"/>
    <hyperlink ref="A30" location="'Box Figure 3.1'!A1" display="·  Box Fig 3.1 - Relative prices, 1965- 2008: pesticides to wages, fuels, and crops"/>
    <hyperlink ref="A31" location="'Box Figure 3.2'!A1" display="·  Box Fig 3.2 - Price indices, 1965 -2008: crops, wages, fuels, and pesticides"/>
    <hyperlink ref="A32" location="'Box Figure 3.3'!A1" display="·  Box Fig 3.3 - Agricultural input price indices, 1990-2008"/>
    <hyperlink ref="A33" location="'Box Figure 4.1'!A1" display="·  Box Fig 4.1 - Average quality characteristics of pesticides applied to 4 major crops, 1968-2008"/>
    <hyperlink ref="A35" location="'Appendix  Figure 3.1'!A1" display="· Appendix Fig 3.1  - Supply and demand curves for pesticide(x) applied to on crop(y) for pest(z)"/>
    <hyperlink ref="A37" location="'Appendix Figure 4.1'!A1" display="·  Appendix Fig  4.1 - Pounds of pesticide a.i. per planted acre, corn, 1960-2008"/>
    <hyperlink ref="A38" location="'Appendix Figure 4.2'!A1" display="·  Appendix Fig  4.2 - Pounds of pesticide a.i. per planted acre, soybeans, 1960-2008"/>
    <hyperlink ref="A39" location="'Appendix Figure 4.3'!A1" display="·  Appendix Fig  4.3 - Pounds of pesticide a.i. per planted acre, cotton, 1960-2008"/>
    <hyperlink ref="A40" location="'Appendix Figure 4.4 '!A1" display="·  Appendix Fig  4.4 - Pounds of pesticide a.i. per planted acre, potatoes, 1960-2008"/>
    <hyperlink ref="A41" location="'Appendix Figure 4.5'!A1" display="·  Appendix Fig  4.5 - Pounds of pesticide a.i. per planted acre, wheat, 1960-2008"/>
    <hyperlink ref="A42" location="'Appendix Figure 4.6'!A1" display="·  Appendix Fig  4.6 - Pesticide use by active ingredients (a.i.) on corn in 1968, percent of total pounds a.i. applied"/>
    <hyperlink ref="A43" location="'Appendix Figure 4.7'!A1" display="·  Appendix Fig  4.7 - Pesticide use by active ingredients (a.i.) on corn in 2008, percent of total pounds a.i. applied"/>
    <hyperlink ref="A44" location="'Appendix Figure 4.8'!A1" display="·  Appendix Fig  4.8 - Pesticide use by active ingredients (a.i.) on soybeans in 1968, percent of total pounds a.i. applied"/>
    <hyperlink ref="A45" location="'Appendix Figure 4.9'!A1" display="· Appendix  Fig  4.9 - Pesticide use by active ingredients (a.i.) on soybeans in 2008, percent of total pounds a.i. applied"/>
    <hyperlink ref="A46" location="'Appendix Figure 4.10'!A1" display="· Appendix  Fig 4.10 - Pesticide use by active ingredients (a.i.) on cotton in 1968, percent total pounds a.i applied"/>
    <hyperlink ref="A47" location="'Appendix Figure 4.11'!A1" display="· Appendix  Fig 4.11 - Pesticide use by active ingredients (a.i.) on cotton in 2008, percent total pounds a.i. applied"/>
    <hyperlink ref="A52" location="'Table 2'!A1" display="•    Table 2 - Pesticide use by crop and type, 21 selected crops, 1960-2008"/>
    <hyperlink ref="A53" location="'Box Table 2.1'!A1" display="·   Box Table 2.1 - Value of the average product of pesticides for selected crops and years"/>
    <hyperlink ref="A54" location="'Box Table 2.2'!A1" display="·   Box Table 2.2 - Cost shares in U.S. agriculture (percent)"/>
    <hyperlink ref="A55" location="'Box Table 3.1'!A1" display="·   Box Table 3.1 - Selected pesticide prices, 1990-2008+A22"/>
    <hyperlink ref="A57" location="'Appendix Table 2.1'!A1" display="·   Appendix Table 2.1 -Main pesticide use surveys used to construct the 1960 - 2008 database "/>
    <hyperlink ref="A58" location="'Appendix Table 2.2'!A1" display="·   Appendix Table 2.2 - Active ingredient classification"/>
    <hyperlink ref="A60" location="'Appendix Table 4.1'!A1" display="·   Appendix Table 4.1 - Pesticide use in corn, 1960-2008"/>
    <hyperlink ref="A61" location="'Appendix Table 4.2'!A1" display="·   Appendix Table 4.2 - Pesticide use in soybeans, 1960-2008"/>
    <hyperlink ref="A62" location="'Appendix Table 4.3'!A1" display="·   Appendix Table 4.3 - Pesticide use in cotton, 1960-2008"/>
    <hyperlink ref="A63" location="'Appendix Table 4.4'!A1" display="·   Appendix Table 4.4 - Pesticide use in potatoes, 1960-2008"/>
    <hyperlink ref="A64" location="'Appendix Table 4.5'!A1" display="·   Appendix Table 4.5 - Pesticide use in wheat, 1960-2008"/>
    <hyperlink ref="A51:D51" location="'Table 1'!A1" display="·  Table 1-Basic pesticide legislation"/>
  </hyperlinks>
  <pageMargins left="0.25" right="0.25" top="0.75" bottom="0.75" header="0.3" footer="0.3"/>
  <pageSetup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zoomScaleNormal="100" workbookViewId="0"/>
  </sheetViews>
  <sheetFormatPr defaultColWidth="9.140625" defaultRowHeight="12.75" x14ac:dyDescent="0.2"/>
  <cols>
    <col min="1" max="10" width="9.7109375" style="58" customWidth="1"/>
    <col min="11" max="16384" width="9.140625" style="58"/>
  </cols>
  <sheetData>
    <row r="1" spans="1:10" s="55" customFormat="1" x14ac:dyDescent="0.2">
      <c r="A1" s="61" t="s">
        <v>956</v>
      </c>
      <c r="B1" s="62"/>
      <c r="C1" s="62"/>
      <c r="D1" s="62"/>
      <c r="E1" s="62"/>
    </row>
    <row r="2" spans="1:10" s="55" customFormat="1" x14ac:dyDescent="0.2">
      <c r="A2" s="61"/>
      <c r="B2" s="62"/>
      <c r="C2" s="62"/>
      <c r="D2" s="62"/>
      <c r="E2" s="62"/>
    </row>
    <row r="3" spans="1:10" s="55" customFormat="1" ht="38.25" x14ac:dyDescent="0.2">
      <c r="A3" s="52" t="s">
        <v>10</v>
      </c>
      <c r="B3" s="53" t="s">
        <v>9</v>
      </c>
      <c r="C3" s="53" t="s">
        <v>8</v>
      </c>
      <c r="D3" s="53" t="s">
        <v>7</v>
      </c>
      <c r="E3" s="53" t="s">
        <v>6</v>
      </c>
      <c r="F3" s="53" t="s">
        <v>5</v>
      </c>
      <c r="G3" s="53" t="s">
        <v>4</v>
      </c>
      <c r="H3" s="53" t="s">
        <v>3</v>
      </c>
      <c r="I3" s="53" t="s">
        <v>2</v>
      </c>
      <c r="J3" s="54" t="s">
        <v>1</v>
      </c>
    </row>
    <row r="4" spans="1:10" s="65" customFormat="1" thickBot="1" x14ac:dyDescent="0.25">
      <c r="A4" s="63"/>
      <c r="B4" s="64" t="s">
        <v>924</v>
      </c>
      <c r="C4" s="64" t="s">
        <v>926</v>
      </c>
      <c r="D4" s="64" t="s">
        <v>925</v>
      </c>
      <c r="E4" s="64" t="s">
        <v>926</v>
      </c>
      <c r="F4" s="64" t="s">
        <v>925</v>
      </c>
      <c r="G4" s="64" t="s">
        <v>926</v>
      </c>
      <c r="H4" s="64" t="s">
        <v>925</v>
      </c>
      <c r="I4" s="64" t="s">
        <v>926</v>
      </c>
      <c r="J4" s="64" t="s">
        <v>925</v>
      </c>
    </row>
    <row r="5" spans="1:10" x14ac:dyDescent="0.2">
      <c r="A5" s="56"/>
      <c r="B5" s="57"/>
      <c r="C5" s="57"/>
      <c r="D5" s="57"/>
      <c r="E5" s="57"/>
      <c r="F5" s="57"/>
      <c r="G5" s="57"/>
      <c r="H5" s="57"/>
      <c r="I5" s="57"/>
      <c r="J5" s="57"/>
    </row>
    <row r="6" spans="1:10" x14ac:dyDescent="0.2">
      <c r="A6" s="56">
        <v>1960</v>
      </c>
      <c r="B6" s="59">
        <v>35.176319999999997</v>
      </c>
      <c r="C6" s="60">
        <f>B6/$J6</f>
        <v>0.17903977205923891</v>
      </c>
      <c r="D6" s="59">
        <v>113.8338</v>
      </c>
      <c r="E6" s="60">
        <f>D6/$J6</f>
        <v>0.57938913464049091</v>
      </c>
      <c r="F6" s="59">
        <v>25.152000000000001</v>
      </c>
      <c r="G6" s="60">
        <f>F6/$J6</f>
        <v>0.128018176626605</v>
      </c>
      <c r="H6" s="59">
        <v>22.31</v>
      </c>
      <c r="I6" s="60">
        <f>H6/$J6</f>
        <v>0.11355301846928902</v>
      </c>
      <c r="J6" s="59">
        <v>196.47210000000001</v>
      </c>
    </row>
    <row r="7" spans="1:10" x14ac:dyDescent="0.2">
      <c r="A7" s="56">
        <v>1961</v>
      </c>
      <c r="B7" s="59">
        <v>40.45017</v>
      </c>
      <c r="C7" s="60">
        <f t="shared" ref="C7:C54" si="0">B7/$J7</f>
        <v>0.19002055689647235</v>
      </c>
      <c r="D7" s="59">
        <v>124.79340000000001</v>
      </c>
      <c r="E7" s="60">
        <f t="shared" ref="E7:E54" si="1">D7/$J7</f>
        <v>0.58623514721951064</v>
      </c>
      <c r="F7" s="59">
        <v>24.763999999999999</v>
      </c>
      <c r="G7" s="60">
        <f t="shared" ref="G7:G54" si="2">F7/$J7</f>
        <v>0.11633249182844574</v>
      </c>
      <c r="H7" s="59">
        <v>22.864999999999998</v>
      </c>
      <c r="I7" s="60">
        <f t="shared" ref="I7:I54" si="3">H7/$J7</f>
        <v>0.10741166312620787</v>
      </c>
      <c r="J7" s="59">
        <v>212.87260000000001</v>
      </c>
    </row>
    <row r="8" spans="1:10" x14ac:dyDescent="0.2">
      <c r="A8" s="56">
        <v>1962</v>
      </c>
      <c r="B8" s="59">
        <v>42.602499999999999</v>
      </c>
      <c r="C8" s="60">
        <f t="shared" si="0"/>
        <v>0.20139693194979555</v>
      </c>
      <c r="D8" s="59">
        <v>121.1365</v>
      </c>
      <c r="E8" s="60">
        <f t="shared" si="1"/>
        <v>0.57265464343961991</v>
      </c>
      <c r="F8" s="59">
        <v>24.376000000000001</v>
      </c>
      <c r="G8" s="60">
        <f t="shared" si="2"/>
        <v>0.11523388564540148</v>
      </c>
      <c r="H8" s="59">
        <v>23.42</v>
      </c>
      <c r="I8" s="60">
        <f t="shared" si="3"/>
        <v>0.11071453896518307</v>
      </c>
      <c r="J8" s="59">
        <v>211.535</v>
      </c>
    </row>
    <row r="9" spans="1:10" x14ac:dyDescent="0.2">
      <c r="A9" s="56">
        <v>1963</v>
      </c>
      <c r="B9" s="59">
        <v>47.197470000000003</v>
      </c>
      <c r="C9" s="60">
        <f t="shared" si="0"/>
        <v>0.21347917335709474</v>
      </c>
      <c r="D9" s="59">
        <v>125.86150000000001</v>
      </c>
      <c r="E9" s="60">
        <f t="shared" si="1"/>
        <v>0.5692849421268551</v>
      </c>
      <c r="F9" s="59">
        <v>24.053000000000001</v>
      </c>
      <c r="G9" s="60">
        <f t="shared" si="2"/>
        <v>0.10879427555668132</v>
      </c>
      <c r="H9" s="59">
        <v>23.975000000000001</v>
      </c>
      <c r="I9" s="60">
        <f t="shared" si="3"/>
        <v>0.1084414732661803</v>
      </c>
      <c r="J9" s="59">
        <v>221.08699999999999</v>
      </c>
    </row>
    <row r="10" spans="1:10" x14ac:dyDescent="0.2">
      <c r="A10" s="56">
        <v>1964</v>
      </c>
      <c r="B10" s="59">
        <v>58.617699999999999</v>
      </c>
      <c r="C10" s="60">
        <f t="shared" si="0"/>
        <v>0.25987619264222706</v>
      </c>
      <c r="D10" s="59">
        <v>118.64239999999999</v>
      </c>
      <c r="E10" s="60">
        <f t="shared" si="1"/>
        <v>0.52599019064098651</v>
      </c>
      <c r="F10" s="59">
        <v>23.77</v>
      </c>
      <c r="G10" s="60">
        <f t="shared" si="2"/>
        <v>0.10538211323722591</v>
      </c>
      <c r="H10" s="59">
        <v>24.53</v>
      </c>
      <c r="I10" s="60">
        <f t="shared" si="3"/>
        <v>0.10875150347956043</v>
      </c>
      <c r="J10" s="59">
        <v>225.56010000000001</v>
      </c>
    </row>
    <row r="11" spans="1:10" x14ac:dyDescent="0.2">
      <c r="A11" s="56">
        <v>1965</v>
      </c>
      <c r="B11" s="59">
        <v>82.54701</v>
      </c>
      <c r="C11" s="60">
        <f t="shared" si="0"/>
        <v>0.33348567979609572</v>
      </c>
      <c r="D11" s="59">
        <v>116.35890000000001</v>
      </c>
      <c r="E11" s="60">
        <f t="shared" si="1"/>
        <v>0.47008397841213057</v>
      </c>
      <c r="F11" s="59">
        <v>23.486999999999998</v>
      </c>
      <c r="G11" s="60">
        <f t="shared" si="2"/>
        <v>9.4886273426147111E-2</v>
      </c>
      <c r="H11" s="59">
        <v>25.135000000000002</v>
      </c>
      <c r="I11" s="60">
        <f t="shared" si="3"/>
        <v>0.10154410876511295</v>
      </c>
      <c r="J11" s="59">
        <v>247.52789999999999</v>
      </c>
    </row>
    <row r="12" spans="1:10" x14ac:dyDescent="0.2">
      <c r="A12" s="56">
        <v>1966</v>
      </c>
      <c r="B12" s="59">
        <v>97.441810000000004</v>
      </c>
      <c r="C12" s="60">
        <f t="shared" si="0"/>
        <v>0.36573576682225661</v>
      </c>
      <c r="D12" s="59">
        <v>120.041</v>
      </c>
      <c r="E12" s="60">
        <f t="shared" si="1"/>
        <v>0.45055902784554702</v>
      </c>
      <c r="F12" s="59">
        <v>23.204000000000001</v>
      </c>
      <c r="G12" s="60">
        <f t="shared" si="2"/>
        <v>8.709334045974354E-2</v>
      </c>
      <c r="H12" s="59">
        <v>25.74</v>
      </c>
      <c r="I12" s="60">
        <f t="shared" si="3"/>
        <v>9.6611902406214381E-2</v>
      </c>
      <c r="J12" s="59">
        <v>266.42680000000001</v>
      </c>
    </row>
    <row r="13" spans="1:10" x14ac:dyDescent="0.2">
      <c r="A13" s="56">
        <v>1967</v>
      </c>
      <c r="B13" s="59">
        <v>115.75239999999999</v>
      </c>
      <c r="C13" s="60">
        <f t="shared" si="0"/>
        <v>0.36982270923144606</v>
      </c>
      <c r="D13" s="59">
        <v>146.29069999999999</v>
      </c>
      <c r="E13" s="60">
        <f t="shared" si="1"/>
        <v>0.46739093970720869</v>
      </c>
      <c r="F13" s="59">
        <v>24.167200000000001</v>
      </c>
      <c r="G13" s="60">
        <f t="shared" si="2"/>
        <v>7.7212907711098899E-2</v>
      </c>
      <c r="H13" s="59">
        <v>26.783999999999999</v>
      </c>
      <c r="I13" s="60">
        <f t="shared" si="3"/>
        <v>8.5573443350246303E-2</v>
      </c>
      <c r="J13" s="59">
        <v>312.99430000000001</v>
      </c>
    </row>
    <row r="14" spans="1:10" x14ac:dyDescent="0.2">
      <c r="A14" s="56">
        <v>1968</v>
      </c>
      <c r="B14" s="59">
        <v>127.0735</v>
      </c>
      <c r="C14" s="60">
        <f t="shared" si="0"/>
        <v>0.4080806543240682</v>
      </c>
      <c r="D14" s="59">
        <v>131.3612</v>
      </c>
      <c r="E14" s="60">
        <f t="shared" si="1"/>
        <v>0.42185006668420078</v>
      </c>
      <c r="F14" s="59">
        <v>25.130400000000002</v>
      </c>
      <c r="G14" s="60">
        <f t="shared" si="2"/>
        <v>8.0703136967389455E-2</v>
      </c>
      <c r="H14" s="59">
        <v>27.827999999999999</v>
      </c>
      <c r="I14" s="60">
        <f t="shared" si="3"/>
        <v>8.936614202434158E-2</v>
      </c>
      <c r="J14" s="59">
        <v>311.3931</v>
      </c>
    </row>
    <row r="15" spans="1:10" x14ac:dyDescent="0.2">
      <c r="A15" s="56">
        <v>1969</v>
      </c>
      <c r="B15" s="59">
        <v>142.00909999999999</v>
      </c>
      <c r="C15" s="60">
        <f t="shared" si="0"/>
        <v>0.46335882296128655</v>
      </c>
      <c r="D15" s="59">
        <v>109.50279999999999</v>
      </c>
      <c r="E15" s="60">
        <f t="shared" si="1"/>
        <v>0.35729462773135784</v>
      </c>
      <c r="F15" s="59">
        <v>26.093599999999999</v>
      </c>
      <c r="G15" s="60">
        <f t="shared" si="2"/>
        <v>8.5140316943228475E-2</v>
      </c>
      <c r="H15" s="59">
        <v>28.872</v>
      </c>
      <c r="I15" s="60">
        <f t="shared" si="3"/>
        <v>9.420590607600686E-2</v>
      </c>
      <c r="J15" s="59">
        <v>306.4776</v>
      </c>
    </row>
    <row r="16" spans="1:10" x14ac:dyDescent="0.2">
      <c r="A16" s="56">
        <v>1970</v>
      </c>
      <c r="B16" s="59">
        <v>169.2842</v>
      </c>
      <c r="C16" s="60">
        <f t="shared" si="0"/>
        <v>0.48316333986363991</v>
      </c>
      <c r="D16" s="59">
        <v>124.1093</v>
      </c>
      <c r="E16" s="60">
        <f t="shared" si="1"/>
        <v>0.35422717475191684</v>
      </c>
      <c r="F16" s="59">
        <v>27.056799999999999</v>
      </c>
      <c r="G16" s="60">
        <f t="shared" si="2"/>
        <v>7.7224300047036468E-2</v>
      </c>
      <c r="H16" s="59">
        <v>29.916</v>
      </c>
      <c r="I16" s="60">
        <f t="shared" si="3"/>
        <v>8.5384899921910326E-2</v>
      </c>
      <c r="J16" s="59">
        <v>350.3664</v>
      </c>
    </row>
    <row r="17" spans="1:12" x14ac:dyDescent="0.2">
      <c r="A17" s="56">
        <v>1971</v>
      </c>
      <c r="B17" s="59">
        <v>214.12569999999999</v>
      </c>
      <c r="C17" s="60">
        <f t="shared" si="0"/>
        <v>0.51696259484557694</v>
      </c>
      <c r="D17" s="59">
        <v>141.09389999999999</v>
      </c>
      <c r="E17" s="60">
        <f t="shared" si="1"/>
        <v>0.34064228936966623</v>
      </c>
      <c r="F17" s="59">
        <v>28.02</v>
      </c>
      <c r="G17" s="60">
        <f t="shared" si="2"/>
        <v>6.7648544325006596E-2</v>
      </c>
      <c r="H17" s="59">
        <v>30.96</v>
      </c>
      <c r="I17" s="60">
        <f t="shared" si="3"/>
        <v>7.4746571459750333E-2</v>
      </c>
      <c r="J17" s="59">
        <v>414.19959999999998</v>
      </c>
    </row>
    <row r="18" spans="1:12" x14ac:dyDescent="0.2">
      <c r="A18" s="56">
        <v>1972</v>
      </c>
      <c r="B18" s="59">
        <v>210.6815</v>
      </c>
      <c r="C18" s="60">
        <f t="shared" si="0"/>
        <v>0.49264164457145182</v>
      </c>
      <c r="D18" s="59">
        <v>158.13720000000001</v>
      </c>
      <c r="E18" s="60">
        <f t="shared" si="1"/>
        <v>0.36977603764888989</v>
      </c>
      <c r="F18" s="59">
        <v>27.931999999999999</v>
      </c>
      <c r="G18" s="60">
        <f t="shared" si="2"/>
        <v>6.5314070842336855E-2</v>
      </c>
      <c r="H18" s="59">
        <v>30.905999999999999</v>
      </c>
      <c r="I18" s="60">
        <f t="shared" si="3"/>
        <v>7.2268246937321451E-2</v>
      </c>
      <c r="J18" s="59">
        <v>427.6567</v>
      </c>
    </row>
    <row r="19" spans="1:12" x14ac:dyDescent="0.2">
      <c r="A19" s="56">
        <v>1973</v>
      </c>
      <c r="B19" s="59">
        <v>257.38819999999998</v>
      </c>
      <c r="C19" s="60">
        <f t="shared" si="0"/>
        <v>0.59698298706036879</v>
      </c>
      <c r="D19" s="59">
        <v>115.0641</v>
      </c>
      <c r="E19" s="60">
        <f t="shared" si="1"/>
        <v>0.26687824119914189</v>
      </c>
      <c r="F19" s="59">
        <v>27.844000000000001</v>
      </c>
      <c r="G19" s="60">
        <f t="shared" si="2"/>
        <v>6.4581026992336518E-2</v>
      </c>
      <c r="H19" s="59">
        <v>30.852</v>
      </c>
      <c r="I19" s="60">
        <f t="shared" si="3"/>
        <v>7.1557744748152782E-2</v>
      </c>
      <c r="J19" s="59">
        <v>431.14830000000001</v>
      </c>
    </row>
    <row r="20" spans="1:12" x14ac:dyDescent="0.2">
      <c r="A20" s="56">
        <v>1974</v>
      </c>
      <c r="B20" s="59">
        <v>273.5942</v>
      </c>
      <c r="C20" s="60">
        <f t="shared" si="0"/>
        <v>0.59798926219325077</v>
      </c>
      <c r="D20" s="59">
        <v>125.3754</v>
      </c>
      <c r="E20" s="60">
        <f t="shared" si="1"/>
        <v>0.27403045438530382</v>
      </c>
      <c r="F20" s="59">
        <v>27.756</v>
      </c>
      <c r="G20" s="60">
        <f t="shared" si="2"/>
        <v>6.0665723035926454E-2</v>
      </c>
      <c r="H20" s="59">
        <v>30.797999999999998</v>
      </c>
      <c r="I20" s="60">
        <f t="shared" si="3"/>
        <v>6.7314560385518904E-2</v>
      </c>
      <c r="J20" s="59">
        <v>457.52359999999999</v>
      </c>
    </row>
    <row r="21" spans="1:12" x14ac:dyDescent="0.2">
      <c r="A21" s="56">
        <v>1975</v>
      </c>
      <c r="B21" s="59">
        <v>280.6336</v>
      </c>
      <c r="C21" s="60">
        <f t="shared" si="0"/>
        <v>0.62518916614072562</v>
      </c>
      <c r="D21" s="59">
        <v>109.8323</v>
      </c>
      <c r="E21" s="60">
        <f t="shared" si="1"/>
        <v>0.24468190570308762</v>
      </c>
      <c r="F21" s="59">
        <v>27.667999999999999</v>
      </c>
      <c r="G21" s="60">
        <f t="shared" si="2"/>
        <v>6.1638142577302199E-2</v>
      </c>
      <c r="H21" s="59">
        <v>30.744</v>
      </c>
      <c r="I21" s="60">
        <f t="shared" si="3"/>
        <v>6.8490785578884592E-2</v>
      </c>
      <c r="J21" s="59">
        <v>448.87790000000001</v>
      </c>
      <c r="L21" s="58" t="s">
        <v>1050</v>
      </c>
    </row>
    <row r="22" spans="1:12" x14ac:dyDescent="0.2">
      <c r="A22" s="56">
        <v>1976</v>
      </c>
      <c r="B22" s="59">
        <v>365.66860000000003</v>
      </c>
      <c r="C22" s="60">
        <f t="shared" si="0"/>
        <v>0.63941748384313646</v>
      </c>
      <c r="D22" s="59">
        <v>147.9392</v>
      </c>
      <c r="E22" s="60">
        <f t="shared" si="1"/>
        <v>0.25869027591039134</v>
      </c>
      <c r="F22" s="59">
        <v>27.58</v>
      </c>
      <c r="G22" s="60">
        <f t="shared" si="2"/>
        <v>4.8227094709235904E-2</v>
      </c>
      <c r="H22" s="59">
        <v>30.69</v>
      </c>
      <c r="I22" s="60">
        <f t="shared" si="3"/>
        <v>5.3665320399798773E-2</v>
      </c>
      <c r="J22" s="59">
        <v>571.8777</v>
      </c>
    </row>
    <row r="23" spans="1:12" x14ac:dyDescent="0.2">
      <c r="A23" s="56">
        <v>1977</v>
      </c>
      <c r="B23" s="59">
        <v>396.27629999999999</v>
      </c>
      <c r="C23" s="60">
        <f t="shared" si="0"/>
        <v>0.66059779424156984</v>
      </c>
      <c r="D23" s="59">
        <v>145.66569999999999</v>
      </c>
      <c r="E23" s="60">
        <f t="shared" si="1"/>
        <v>0.24282663413546113</v>
      </c>
      <c r="F23" s="59">
        <v>27.363330000000001</v>
      </c>
      <c r="G23" s="60">
        <f t="shared" si="2"/>
        <v>4.5615030323802298E-2</v>
      </c>
      <c r="H23" s="59">
        <v>30.57</v>
      </c>
      <c r="I23" s="60">
        <f t="shared" si="3"/>
        <v>5.0960591309560502E-2</v>
      </c>
      <c r="J23" s="59">
        <v>599.87530000000004</v>
      </c>
    </row>
    <row r="24" spans="1:12" x14ac:dyDescent="0.2">
      <c r="A24" s="56">
        <v>1978</v>
      </c>
      <c r="B24" s="59">
        <v>403.14100000000002</v>
      </c>
      <c r="C24" s="60">
        <f t="shared" si="0"/>
        <v>0.71481093303039256</v>
      </c>
      <c r="D24" s="59">
        <v>103.245</v>
      </c>
      <c r="E24" s="60">
        <f t="shared" si="1"/>
        <v>0.18306412590315271</v>
      </c>
      <c r="F24" s="59">
        <v>27.14667</v>
      </c>
      <c r="G24" s="60">
        <f t="shared" si="2"/>
        <v>4.8133870063744859E-2</v>
      </c>
      <c r="H24" s="59">
        <v>30.45</v>
      </c>
      <c r="I24" s="60">
        <f t="shared" si="3"/>
        <v>5.3991017809588836E-2</v>
      </c>
      <c r="J24" s="59">
        <v>563.98270000000002</v>
      </c>
    </row>
    <row r="25" spans="1:12" x14ac:dyDescent="0.2">
      <c r="A25" s="56">
        <v>1979</v>
      </c>
      <c r="B25" s="59">
        <v>442.58690000000001</v>
      </c>
      <c r="C25" s="60">
        <f t="shared" si="0"/>
        <v>0.73633869121822737</v>
      </c>
      <c r="D25" s="59">
        <v>101.2174</v>
      </c>
      <c r="E25" s="60">
        <f t="shared" si="1"/>
        <v>0.16839695852839703</v>
      </c>
      <c r="F25" s="59">
        <v>26.93</v>
      </c>
      <c r="G25" s="60">
        <f t="shared" si="2"/>
        <v>4.4803858755211382E-2</v>
      </c>
      <c r="H25" s="59">
        <v>30.33</v>
      </c>
      <c r="I25" s="60">
        <f t="shared" si="3"/>
        <v>5.0460491498164173E-2</v>
      </c>
      <c r="J25" s="59">
        <v>601.0643</v>
      </c>
    </row>
    <row r="26" spans="1:12" x14ac:dyDescent="0.2">
      <c r="A26" s="56">
        <v>1980</v>
      </c>
      <c r="B26" s="59">
        <v>468.0609</v>
      </c>
      <c r="C26" s="60">
        <f t="shared" si="0"/>
        <v>0.74291336201854408</v>
      </c>
      <c r="D26" s="59">
        <v>105.05</v>
      </c>
      <c r="E26" s="60">
        <f t="shared" si="1"/>
        <v>0.16673695384521128</v>
      </c>
      <c r="F26" s="59">
        <v>26.713329999999999</v>
      </c>
      <c r="G26" s="60">
        <f t="shared" si="2"/>
        <v>4.2399802677409781E-2</v>
      </c>
      <c r="H26" s="59">
        <v>30.21</v>
      </c>
      <c r="I26" s="60">
        <f t="shared" si="3"/>
        <v>4.7949770353772798E-2</v>
      </c>
      <c r="J26" s="59">
        <v>630.03430000000003</v>
      </c>
    </row>
    <row r="27" spans="1:12" x14ac:dyDescent="0.2">
      <c r="A27" s="56">
        <v>1981</v>
      </c>
      <c r="B27" s="59">
        <v>477.8861</v>
      </c>
      <c r="C27" s="60">
        <f t="shared" si="0"/>
        <v>0.75633103415094582</v>
      </c>
      <c r="D27" s="59">
        <v>97.375079999999997</v>
      </c>
      <c r="E27" s="60">
        <f t="shared" si="1"/>
        <v>0.15411160725731735</v>
      </c>
      <c r="F27" s="59">
        <v>26.496670000000002</v>
      </c>
      <c r="G27" s="60">
        <f t="shared" si="2"/>
        <v>4.1935209713478472E-2</v>
      </c>
      <c r="H27" s="59">
        <v>30.09</v>
      </c>
      <c r="I27" s="60">
        <f t="shared" si="3"/>
        <v>4.7622228011239415E-2</v>
      </c>
      <c r="J27" s="59">
        <v>631.84780000000001</v>
      </c>
    </row>
    <row r="28" spans="1:12" x14ac:dyDescent="0.2">
      <c r="A28" s="56">
        <v>1982</v>
      </c>
      <c r="B28" s="59">
        <v>477.85539999999997</v>
      </c>
      <c r="C28" s="60">
        <f t="shared" si="0"/>
        <v>0.77966138751237546</v>
      </c>
      <c r="D28" s="59">
        <v>78.795810000000003</v>
      </c>
      <c r="E28" s="60">
        <f t="shared" si="1"/>
        <v>0.12856200966811618</v>
      </c>
      <c r="F28" s="59">
        <v>26.28</v>
      </c>
      <c r="G28" s="60">
        <f t="shared" si="2"/>
        <v>4.2878036460036302E-2</v>
      </c>
      <c r="H28" s="59">
        <v>29.97</v>
      </c>
      <c r="I28" s="60">
        <f t="shared" si="3"/>
        <v>4.8898582675315369E-2</v>
      </c>
      <c r="J28" s="59">
        <v>612.90120000000002</v>
      </c>
    </row>
    <row r="29" spans="1:12" x14ac:dyDescent="0.2">
      <c r="A29" s="56">
        <v>1983</v>
      </c>
      <c r="B29" s="59">
        <v>363.53629999999998</v>
      </c>
      <c r="C29" s="60">
        <f t="shared" si="0"/>
        <v>0.73666933881055274</v>
      </c>
      <c r="D29" s="59">
        <v>73.703230000000005</v>
      </c>
      <c r="E29" s="60">
        <f t="shared" si="1"/>
        <v>0.14935209967285826</v>
      </c>
      <c r="F29" s="59">
        <v>25.665030000000002</v>
      </c>
      <c r="G29" s="60">
        <f t="shared" si="2"/>
        <v>5.2007573055711367E-2</v>
      </c>
      <c r="H29" s="59">
        <v>30.581849999999999</v>
      </c>
      <c r="I29" s="60">
        <f t="shared" si="3"/>
        <v>6.1971008724860499E-2</v>
      </c>
      <c r="J29" s="59">
        <v>493.4864</v>
      </c>
    </row>
    <row r="30" spans="1:12" x14ac:dyDescent="0.2">
      <c r="A30" s="56">
        <v>1984</v>
      </c>
      <c r="B30" s="59">
        <v>465.56659999999999</v>
      </c>
      <c r="C30" s="60">
        <f t="shared" si="0"/>
        <v>0.78127418582905916</v>
      </c>
      <c r="D30" s="59">
        <v>74.096410000000006</v>
      </c>
      <c r="E30" s="60">
        <f t="shared" si="1"/>
        <v>0.12434227969877171</v>
      </c>
      <c r="F30" s="59">
        <v>25.050070000000002</v>
      </c>
      <c r="G30" s="60">
        <f t="shared" si="2"/>
        <v>4.203689234625281E-2</v>
      </c>
      <c r="H30" s="59">
        <v>31.1937</v>
      </c>
      <c r="I30" s="60">
        <f t="shared" si="3"/>
        <v>5.2346608563621028E-2</v>
      </c>
      <c r="J30" s="59">
        <v>595.90679999999998</v>
      </c>
    </row>
    <row r="31" spans="1:12" x14ac:dyDescent="0.2">
      <c r="A31" s="56">
        <v>1985</v>
      </c>
      <c r="B31" s="59">
        <v>395.5958</v>
      </c>
      <c r="C31" s="60">
        <f t="shared" si="0"/>
        <v>0.74927647459024216</v>
      </c>
      <c r="D31" s="59">
        <v>76.133920000000003</v>
      </c>
      <c r="E31" s="60">
        <f t="shared" si="1"/>
        <v>0.14420111430489285</v>
      </c>
      <c r="F31" s="59">
        <v>24.435099999999998</v>
      </c>
      <c r="G31" s="60">
        <f t="shared" si="2"/>
        <v>4.6281193036579314E-2</v>
      </c>
      <c r="H31" s="59">
        <v>31.80555</v>
      </c>
      <c r="I31" s="60">
        <f t="shared" si="3"/>
        <v>6.0241161246918383E-2</v>
      </c>
      <c r="J31" s="59">
        <v>527.97040000000004</v>
      </c>
    </row>
    <row r="32" spans="1:12" x14ac:dyDescent="0.2">
      <c r="A32" s="56">
        <v>1986</v>
      </c>
      <c r="B32" s="59">
        <v>387.30680000000001</v>
      </c>
      <c r="C32" s="60">
        <f t="shared" si="0"/>
        <v>0.74583682847941313</v>
      </c>
      <c r="D32" s="59">
        <v>75.747280000000003</v>
      </c>
      <c r="E32" s="60">
        <f t="shared" si="1"/>
        <v>0.14586656129234518</v>
      </c>
      <c r="F32" s="59">
        <v>23.820139999999999</v>
      </c>
      <c r="G32" s="60">
        <f t="shared" si="2"/>
        <v>4.5870451206990445E-2</v>
      </c>
      <c r="H32" s="59">
        <v>32.417400000000001</v>
      </c>
      <c r="I32" s="60">
        <f t="shared" si="3"/>
        <v>6.2426197535257646E-2</v>
      </c>
      <c r="J32" s="59">
        <v>519.29160000000002</v>
      </c>
    </row>
    <row r="33" spans="1:10" x14ac:dyDescent="0.2">
      <c r="A33" s="56">
        <v>1987</v>
      </c>
      <c r="B33" s="59">
        <v>348.0951</v>
      </c>
      <c r="C33" s="60">
        <f t="shared" si="0"/>
        <v>0.74408772193086747</v>
      </c>
      <c r="D33" s="59">
        <v>63.48516</v>
      </c>
      <c r="E33" s="60">
        <f t="shared" si="1"/>
        <v>0.13570581166128634</v>
      </c>
      <c r="F33" s="59">
        <v>23.205169999999999</v>
      </c>
      <c r="G33" s="60">
        <f t="shared" si="2"/>
        <v>4.9603347137947382E-2</v>
      </c>
      <c r="H33" s="59">
        <v>33.029249999999998</v>
      </c>
      <c r="I33" s="60">
        <f t="shared" si="3"/>
        <v>7.0603290277815187E-2</v>
      </c>
      <c r="J33" s="59">
        <v>467.81459999999998</v>
      </c>
    </row>
    <row r="34" spans="1:10" x14ac:dyDescent="0.2">
      <c r="A34" s="56">
        <v>1988</v>
      </c>
      <c r="B34" s="59">
        <v>356.83080000000001</v>
      </c>
      <c r="C34" s="60">
        <f t="shared" si="0"/>
        <v>0.74149849146758107</v>
      </c>
      <c r="D34" s="59">
        <v>68.167249999999996</v>
      </c>
      <c r="E34" s="60">
        <f t="shared" si="1"/>
        <v>0.14165232665592056</v>
      </c>
      <c r="F34" s="59">
        <v>22.590209999999999</v>
      </c>
      <c r="G34" s="60">
        <f t="shared" si="2"/>
        <v>4.6942715250297515E-2</v>
      </c>
      <c r="H34" s="59">
        <v>33.641100000000002</v>
      </c>
      <c r="I34" s="60">
        <f t="shared" si="3"/>
        <v>6.9906591306888421E-2</v>
      </c>
      <c r="J34" s="59">
        <v>481.22930000000002</v>
      </c>
    </row>
    <row r="35" spans="1:10" x14ac:dyDescent="0.2">
      <c r="A35" s="56">
        <v>1989</v>
      </c>
      <c r="B35" s="59">
        <v>379.8338</v>
      </c>
      <c r="C35" s="60">
        <f t="shared" si="0"/>
        <v>0.76300345108815737</v>
      </c>
      <c r="D35" s="59">
        <v>61.752020000000002</v>
      </c>
      <c r="E35" s="60">
        <f t="shared" si="1"/>
        <v>0.124046370732844</v>
      </c>
      <c r="F35" s="59">
        <v>21.975239999999999</v>
      </c>
      <c r="G35" s="60">
        <f t="shared" si="2"/>
        <v>4.4143475273897476E-2</v>
      </c>
      <c r="H35" s="59">
        <v>34.252949999999998</v>
      </c>
      <c r="I35" s="60">
        <f t="shared" si="3"/>
        <v>6.8806722992925062E-2</v>
      </c>
      <c r="J35" s="59">
        <v>497.81400000000002</v>
      </c>
    </row>
    <row r="36" spans="1:10" x14ac:dyDescent="0.2">
      <c r="A36" s="56">
        <v>1990</v>
      </c>
      <c r="B36" s="59">
        <v>405.6361</v>
      </c>
      <c r="C36" s="60">
        <f t="shared" si="0"/>
        <v>0.77269935716982519</v>
      </c>
      <c r="D36" s="59">
        <v>63.098689999999998</v>
      </c>
      <c r="E36" s="60">
        <f t="shared" si="1"/>
        <v>0.12019718462251776</v>
      </c>
      <c r="F36" s="59">
        <v>21.36027</v>
      </c>
      <c r="G36" s="60">
        <f t="shared" si="2"/>
        <v>4.0689344212642573E-2</v>
      </c>
      <c r="H36" s="59">
        <v>34.864800000000002</v>
      </c>
      <c r="I36" s="60">
        <f t="shared" si="3"/>
        <v>6.6414228289480459E-2</v>
      </c>
      <c r="J36" s="59">
        <v>524.95979999999997</v>
      </c>
    </row>
    <row r="37" spans="1:10" x14ac:dyDescent="0.2">
      <c r="A37" s="56">
        <v>1991</v>
      </c>
      <c r="B37" s="59">
        <v>384.2525</v>
      </c>
      <c r="C37" s="60">
        <f t="shared" si="0"/>
        <v>0.73020140885672957</v>
      </c>
      <c r="D37" s="59">
        <v>64.812309999999997</v>
      </c>
      <c r="E37" s="60">
        <f t="shared" si="1"/>
        <v>0.12316390933893494</v>
      </c>
      <c r="F37" s="59">
        <v>26.023790000000002</v>
      </c>
      <c r="G37" s="60">
        <f t="shared" si="2"/>
        <v>4.9453440437711327E-2</v>
      </c>
      <c r="H37" s="59">
        <v>51.139600000000002</v>
      </c>
      <c r="I37" s="60">
        <f t="shared" si="3"/>
        <v>9.7181431398285265E-2</v>
      </c>
      <c r="J37" s="59">
        <v>526.22810000000004</v>
      </c>
    </row>
    <row r="38" spans="1:10" x14ac:dyDescent="0.2">
      <c r="A38" s="56">
        <v>1992</v>
      </c>
      <c r="B38" s="59">
        <v>388.87090000000001</v>
      </c>
      <c r="C38" s="60">
        <f t="shared" si="0"/>
        <v>0.73273280798985363</v>
      </c>
      <c r="D38" s="59">
        <v>64.586029999999994</v>
      </c>
      <c r="E38" s="60">
        <f t="shared" si="1"/>
        <v>0.12169669450405499</v>
      </c>
      <c r="F38" s="59">
        <v>22.093240000000002</v>
      </c>
      <c r="G38" s="60">
        <f t="shared" si="2"/>
        <v>4.1629347381852831E-2</v>
      </c>
      <c r="H38" s="59">
        <v>55.162849999999999</v>
      </c>
      <c r="I38" s="60">
        <f t="shared" si="3"/>
        <v>0.10394099938365944</v>
      </c>
      <c r="J38" s="59">
        <v>530.71310000000005</v>
      </c>
    </row>
    <row r="39" spans="1:10" x14ac:dyDescent="0.2">
      <c r="A39" s="56">
        <v>1993</v>
      </c>
      <c r="B39" s="59">
        <v>379.45960000000002</v>
      </c>
      <c r="C39" s="60">
        <f t="shared" si="0"/>
        <v>0.69069849520910009</v>
      </c>
      <c r="D39" s="59">
        <v>75.330330000000004</v>
      </c>
      <c r="E39" s="60">
        <f t="shared" si="1"/>
        <v>0.13711748384967709</v>
      </c>
      <c r="F39" s="59">
        <v>32.866610000000001</v>
      </c>
      <c r="G39" s="60">
        <f t="shared" si="2"/>
        <v>5.9824334579028596E-2</v>
      </c>
      <c r="H39" s="59">
        <v>61.728720000000003</v>
      </c>
      <c r="I39" s="60">
        <f t="shared" si="3"/>
        <v>0.11235961355354794</v>
      </c>
      <c r="J39" s="59">
        <v>549.38530000000003</v>
      </c>
    </row>
    <row r="40" spans="1:10" x14ac:dyDescent="0.2">
      <c r="A40" s="56">
        <v>1994</v>
      </c>
      <c r="B40" s="59">
        <v>404.7559</v>
      </c>
      <c r="C40" s="60">
        <f t="shared" si="0"/>
        <v>0.71197769128041899</v>
      </c>
      <c r="D40" s="59">
        <v>69.108029999999999</v>
      </c>
      <c r="E40" s="60">
        <f t="shared" si="1"/>
        <v>0.12156308443765225</v>
      </c>
      <c r="F40" s="59">
        <v>24.02281</v>
      </c>
      <c r="G40" s="60">
        <f t="shared" si="2"/>
        <v>4.2256838756070413E-2</v>
      </c>
      <c r="H40" s="59">
        <v>70.608500000000006</v>
      </c>
      <c r="I40" s="60">
        <f t="shared" si="3"/>
        <v>0.1242024558870506</v>
      </c>
      <c r="J40" s="59">
        <v>568.49519999999995</v>
      </c>
    </row>
    <row r="41" spans="1:10" x14ac:dyDescent="0.2">
      <c r="A41" s="56">
        <v>1995</v>
      </c>
      <c r="B41" s="59">
        <v>373.65190000000001</v>
      </c>
      <c r="C41" s="60">
        <f t="shared" si="0"/>
        <v>0.68950901634791451</v>
      </c>
      <c r="D41" s="59">
        <v>72.824389999999994</v>
      </c>
      <c r="E41" s="60">
        <f t="shared" si="1"/>
        <v>0.13438463317070487</v>
      </c>
      <c r="F41" s="59">
        <v>26.57497</v>
      </c>
      <c r="G41" s="60">
        <f t="shared" si="2"/>
        <v>4.9039443996338132E-2</v>
      </c>
      <c r="H41" s="59">
        <v>68.858770000000007</v>
      </c>
      <c r="I41" s="60">
        <f t="shared" si="3"/>
        <v>0.12706677731232541</v>
      </c>
      <c r="J41" s="59">
        <v>541.91010000000006</v>
      </c>
    </row>
    <row r="42" spans="1:10" x14ac:dyDescent="0.2">
      <c r="A42" s="56">
        <v>1996</v>
      </c>
      <c r="B42" s="59">
        <v>409.3415</v>
      </c>
      <c r="C42" s="60">
        <f t="shared" si="0"/>
        <v>0.68529361343648687</v>
      </c>
      <c r="D42" s="59">
        <v>67.937250000000006</v>
      </c>
      <c r="E42" s="60">
        <f t="shared" si="1"/>
        <v>0.11373624110782311</v>
      </c>
      <c r="F42" s="59">
        <v>32.460979999999999</v>
      </c>
      <c r="G42" s="60">
        <f t="shared" si="2"/>
        <v>5.434411678241647E-2</v>
      </c>
      <c r="H42" s="59">
        <v>87.583100000000002</v>
      </c>
      <c r="I42" s="60">
        <f t="shared" si="3"/>
        <v>0.14662607889737342</v>
      </c>
      <c r="J42" s="59">
        <v>597.32280000000003</v>
      </c>
    </row>
    <row r="43" spans="1:10" x14ac:dyDescent="0.2">
      <c r="A43" s="56">
        <v>1997</v>
      </c>
      <c r="B43" s="59">
        <v>406.75639999999999</v>
      </c>
      <c r="C43" s="60">
        <f t="shared" si="0"/>
        <v>0.67735011814099078</v>
      </c>
      <c r="D43" s="59">
        <v>69.980419999999995</v>
      </c>
      <c r="E43" s="60">
        <f t="shared" si="1"/>
        <v>0.11653472632405085</v>
      </c>
      <c r="F43" s="59">
        <v>40.33849</v>
      </c>
      <c r="G43" s="60">
        <f t="shared" si="2"/>
        <v>6.7173573586375476E-2</v>
      </c>
      <c r="H43" s="59">
        <v>83.436000000000007</v>
      </c>
      <c r="I43" s="60">
        <f t="shared" si="3"/>
        <v>0.13894159860105881</v>
      </c>
      <c r="J43" s="59">
        <v>600.51130000000001</v>
      </c>
    </row>
    <row r="44" spans="1:10" x14ac:dyDescent="0.2">
      <c r="A44" s="56">
        <v>1998</v>
      </c>
      <c r="B44" s="59">
        <v>388.94159999999999</v>
      </c>
      <c r="C44" s="60">
        <f t="shared" si="0"/>
        <v>0.70819149168614948</v>
      </c>
      <c r="D44" s="59">
        <v>49.662939999999999</v>
      </c>
      <c r="E44" s="60">
        <f t="shared" si="1"/>
        <v>9.042712726054436E-2</v>
      </c>
      <c r="F44" s="59">
        <v>34.399760000000001</v>
      </c>
      <c r="G44" s="60">
        <f t="shared" si="2"/>
        <v>6.263566907742843E-2</v>
      </c>
      <c r="H44" s="59">
        <v>76.199700000000007</v>
      </c>
      <c r="I44" s="60">
        <f t="shared" si="3"/>
        <v>0.13874571197587784</v>
      </c>
      <c r="J44" s="59">
        <v>549.20399999999995</v>
      </c>
    </row>
    <row r="45" spans="1:10" x14ac:dyDescent="0.2">
      <c r="A45" s="56">
        <v>1999</v>
      </c>
      <c r="B45" s="59">
        <v>362.34140000000002</v>
      </c>
      <c r="C45" s="60">
        <f t="shared" si="0"/>
        <v>0.66841927587269212</v>
      </c>
      <c r="D45" s="59">
        <v>72.472470000000001</v>
      </c>
      <c r="E45" s="60">
        <f t="shared" si="1"/>
        <v>0.1336915845611498</v>
      </c>
      <c r="F45" s="59">
        <v>31.579599999999999</v>
      </c>
      <c r="G45" s="60">
        <f t="shared" si="2"/>
        <v>5.825559365932037E-2</v>
      </c>
      <c r="H45" s="59">
        <v>75.693560000000005</v>
      </c>
      <c r="I45" s="60">
        <f t="shared" si="3"/>
        <v>0.1396336012485081</v>
      </c>
      <c r="J45" s="59">
        <v>542.08699999999999</v>
      </c>
    </row>
    <row r="46" spans="1:10" x14ac:dyDescent="0.2">
      <c r="A46" s="56">
        <v>2000</v>
      </c>
      <c r="B46" s="59">
        <v>354.584</v>
      </c>
      <c r="C46" s="60">
        <f t="shared" si="0"/>
        <v>0.66754421503348793</v>
      </c>
      <c r="D46" s="59">
        <v>71.003259999999997</v>
      </c>
      <c r="E46" s="60">
        <f t="shared" si="1"/>
        <v>0.13367161366987415</v>
      </c>
      <c r="F46" s="59">
        <v>28.96715</v>
      </c>
      <c r="G46" s="60">
        <f t="shared" si="2"/>
        <v>5.4533914131791907E-2</v>
      </c>
      <c r="H46" s="59">
        <v>76.622380000000007</v>
      </c>
      <c r="I46" s="60">
        <f t="shared" si="3"/>
        <v>0.14425023833872264</v>
      </c>
      <c r="J46" s="59">
        <v>531.17679999999996</v>
      </c>
    </row>
    <row r="47" spans="1:10" x14ac:dyDescent="0.2">
      <c r="A47" s="56">
        <v>2001</v>
      </c>
      <c r="B47" s="59">
        <v>348.5222</v>
      </c>
      <c r="C47" s="60">
        <f t="shared" si="0"/>
        <v>0.71069427859235623</v>
      </c>
      <c r="D47" s="59">
        <v>49.423589999999997</v>
      </c>
      <c r="E47" s="60">
        <f t="shared" si="1"/>
        <v>0.10078285584245247</v>
      </c>
      <c r="F47" s="59">
        <v>25.564170000000001</v>
      </c>
      <c r="G47" s="60">
        <f t="shared" si="2"/>
        <v>5.2129561204314549E-2</v>
      </c>
      <c r="H47" s="59">
        <v>66.88682</v>
      </c>
      <c r="I47" s="60">
        <f t="shared" si="3"/>
        <v>0.13639326357757636</v>
      </c>
      <c r="J47" s="59">
        <v>490.39679999999998</v>
      </c>
    </row>
    <row r="48" spans="1:10" x14ac:dyDescent="0.2">
      <c r="A48" s="56">
        <v>2002</v>
      </c>
      <c r="B48" s="59">
        <v>336.19110000000001</v>
      </c>
      <c r="C48" s="60">
        <f t="shared" si="0"/>
        <v>0.71159748339279694</v>
      </c>
      <c r="D48" s="59">
        <v>29.66592</v>
      </c>
      <c r="E48" s="60">
        <f t="shared" si="1"/>
        <v>6.2792245287076442E-2</v>
      </c>
      <c r="F48" s="59">
        <v>26.83099</v>
      </c>
      <c r="G48" s="60">
        <f t="shared" si="2"/>
        <v>5.6791702579090587E-2</v>
      </c>
      <c r="H48" s="59">
        <v>79.757639999999995</v>
      </c>
      <c r="I48" s="60">
        <f t="shared" si="3"/>
        <v>0.16881867457332653</v>
      </c>
      <c r="J48" s="59">
        <v>472.44560000000001</v>
      </c>
    </row>
    <row r="49" spans="1:10" x14ac:dyDescent="0.2">
      <c r="A49" s="56">
        <v>2003</v>
      </c>
      <c r="B49" s="59">
        <v>346.80040000000002</v>
      </c>
      <c r="C49" s="60">
        <f t="shared" si="0"/>
        <v>0.72179633004036692</v>
      </c>
      <c r="D49" s="59">
        <v>34.320520000000002</v>
      </c>
      <c r="E49" s="60">
        <f t="shared" si="1"/>
        <v>7.1431363346400448E-2</v>
      </c>
      <c r="F49" s="59">
        <v>27.171700000000001</v>
      </c>
      <c r="G49" s="60">
        <f t="shared" si="2"/>
        <v>5.6552510726509651E-2</v>
      </c>
      <c r="H49" s="59">
        <v>72.175880000000006</v>
      </c>
      <c r="I49" s="60">
        <f t="shared" si="3"/>
        <v>0.15021979588672307</v>
      </c>
      <c r="J49" s="59">
        <v>480.46850000000001</v>
      </c>
    </row>
    <row r="50" spans="1:10" x14ac:dyDescent="0.2">
      <c r="A50" s="56">
        <v>2004</v>
      </c>
      <c r="B50" s="59">
        <v>357.78070000000002</v>
      </c>
      <c r="C50" s="60">
        <f t="shared" si="0"/>
        <v>0.71350280171648761</v>
      </c>
      <c r="D50" s="59">
        <v>31.45119</v>
      </c>
      <c r="E50" s="60">
        <f t="shared" si="1"/>
        <v>6.2721416170066116E-2</v>
      </c>
      <c r="F50" s="59">
        <v>30.454360000000001</v>
      </c>
      <c r="G50" s="60">
        <f t="shared" si="2"/>
        <v>6.0733491729661582E-2</v>
      </c>
      <c r="H50" s="59">
        <v>81.756439999999998</v>
      </c>
      <c r="I50" s="60">
        <f t="shared" si="3"/>
        <v>0.16304246986594276</v>
      </c>
      <c r="J50" s="59">
        <v>501.44260000000003</v>
      </c>
    </row>
    <row r="51" spans="1:10" x14ac:dyDescent="0.2">
      <c r="A51" s="56">
        <v>2005</v>
      </c>
      <c r="B51" s="59">
        <v>349.2251</v>
      </c>
      <c r="C51" s="60">
        <f t="shared" si="0"/>
        <v>0.73514449645379321</v>
      </c>
      <c r="D51" s="59">
        <v>34.513359999999999</v>
      </c>
      <c r="E51" s="60">
        <f t="shared" si="1"/>
        <v>7.2653158831162162E-2</v>
      </c>
      <c r="F51" s="59">
        <v>28.410520000000002</v>
      </c>
      <c r="G51" s="60">
        <f t="shared" si="2"/>
        <v>5.9806232196341048E-2</v>
      </c>
      <c r="H51" s="59">
        <v>62.89378</v>
      </c>
      <c r="I51" s="60">
        <f t="shared" si="3"/>
        <v>0.13239602831576439</v>
      </c>
      <c r="J51" s="59">
        <v>475.0428</v>
      </c>
    </row>
    <row r="52" spans="1:10" x14ac:dyDescent="0.2">
      <c r="A52" s="56">
        <v>2006</v>
      </c>
      <c r="B52" s="59">
        <v>366.86970000000002</v>
      </c>
      <c r="C52" s="60">
        <f t="shared" si="0"/>
        <v>0.75500160417649775</v>
      </c>
      <c r="D52" s="59">
        <v>28.165900000000001</v>
      </c>
      <c r="E52" s="60">
        <f t="shared" si="1"/>
        <v>5.7964175518105794E-2</v>
      </c>
      <c r="F52" s="59">
        <v>27.504000000000001</v>
      </c>
      <c r="G52" s="60">
        <f t="shared" si="2"/>
        <v>5.6602014615190058E-2</v>
      </c>
      <c r="H52" s="59">
        <v>63.379480000000001</v>
      </c>
      <c r="I52" s="60">
        <f t="shared" si="3"/>
        <v>0.13043216453109169</v>
      </c>
      <c r="J52" s="59">
        <v>485.91910000000001</v>
      </c>
    </row>
    <row r="53" spans="1:10" x14ac:dyDescent="0.2">
      <c r="A53" s="56">
        <v>2007</v>
      </c>
      <c r="B53" s="59">
        <v>378.39699999999999</v>
      </c>
      <c r="C53" s="60">
        <f t="shared" si="0"/>
        <v>0.75102969687057886</v>
      </c>
      <c r="D53" s="59">
        <v>27.723269999999999</v>
      </c>
      <c r="E53" s="60">
        <f t="shared" si="1"/>
        <v>5.5024218121077106E-2</v>
      </c>
      <c r="F53" s="59">
        <v>27.999020000000002</v>
      </c>
      <c r="G53" s="60">
        <f t="shared" si="2"/>
        <v>5.5571517488968672E-2</v>
      </c>
      <c r="H53" s="59">
        <v>69.718289999999996</v>
      </c>
      <c r="I53" s="60">
        <f t="shared" si="3"/>
        <v>0.13837452782404489</v>
      </c>
      <c r="J53" s="59">
        <v>503.83760000000001</v>
      </c>
    </row>
    <row r="54" spans="1:10" x14ac:dyDescent="0.2">
      <c r="A54" s="56">
        <v>2008</v>
      </c>
      <c r="B54" s="59">
        <v>393.88189999999997</v>
      </c>
      <c r="C54" s="60">
        <f t="shared" si="0"/>
        <v>0.76317314034118244</v>
      </c>
      <c r="D54" s="59">
        <v>28.550560000000001</v>
      </c>
      <c r="E54" s="60">
        <f t="shared" si="1"/>
        <v>5.5318664131810455E-2</v>
      </c>
      <c r="F54" s="59">
        <v>28.872160000000001</v>
      </c>
      <c r="G54" s="60">
        <f t="shared" si="2"/>
        <v>5.5941786143595518E-2</v>
      </c>
      <c r="H54" s="59">
        <v>64.806229999999999</v>
      </c>
      <c r="I54" s="60">
        <f t="shared" si="3"/>
        <v>0.12556650626183369</v>
      </c>
      <c r="J54" s="59">
        <v>516.11080000000004</v>
      </c>
    </row>
  </sheetData>
  <pageMargins left="0.7" right="0.7" top="0.75" bottom="0.75" header="0.3" footer="0.3"/>
  <pageSetup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topLeftCell="A31" workbookViewId="0">
      <selection activeCell="E56" sqref="E56"/>
    </sheetView>
  </sheetViews>
  <sheetFormatPr defaultColWidth="9.140625" defaultRowHeight="12.75" x14ac:dyDescent="0.2"/>
  <cols>
    <col min="1" max="1" width="9.7109375" style="71" customWidth="1"/>
    <col min="2" max="5" width="9.7109375" style="55" customWidth="1"/>
    <col min="6" max="16384" width="9.140625" style="55"/>
  </cols>
  <sheetData>
    <row r="1" spans="1:5" x14ac:dyDescent="0.2">
      <c r="A1" s="509" t="s">
        <v>960</v>
      </c>
      <c r="B1" s="66"/>
      <c r="C1" s="66"/>
      <c r="D1" s="66"/>
    </row>
    <row r="2" spans="1:5" x14ac:dyDescent="0.2">
      <c r="A2" s="510"/>
      <c r="B2" s="66"/>
      <c r="C2" s="66"/>
      <c r="D2" s="66"/>
    </row>
    <row r="3" spans="1:5" s="71" customFormat="1" ht="51" x14ac:dyDescent="0.2">
      <c r="A3" s="68" t="s">
        <v>10</v>
      </c>
      <c r="B3" s="69" t="s">
        <v>787</v>
      </c>
      <c r="C3" s="69" t="s">
        <v>788</v>
      </c>
      <c r="D3" s="70" t="s">
        <v>789</v>
      </c>
      <c r="E3" s="68" t="s">
        <v>790</v>
      </c>
    </row>
    <row r="4" spans="1:5" s="71" customFormat="1" x14ac:dyDescent="0.2">
      <c r="A4" s="68"/>
      <c r="B4" s="69"/>
      <c r="C4" s="69"/>
      <c r="D4" s="70"/>
      <c r="E4" s="68"/>
    </row>
    <row r="5" spans="1:5" x14ac:dyDescent="0.2">
      <c r="A5" s="71">
        <v>1960</v>
      </c>
      <c r="C5" s="67">
        <v>196.47210000000001</v>
      </c>
      <c r="D5" s="67">
        <v>178.2508</v>
      </c>
      <c r="E5" s="67">
        <f>C5/D5</f>
        <v>1.1022228231233746</v>
      </c>
    </row>
    <row r="6" spans="1:5" x14ac:dyDescent="0.2">
      <c r="A6" s="71">
        <v>1961</v>
      </c>
      <c r="C6" s="67">
        <v>212.87260000000001</v>
      </c>
      <c r="D6" s="67">
        <v>167.512</v>
      </c>
      <c r="E6" s="67">
        <f t="shared" ref="E6:E53" si="0">C6/D6</f>
        <v>1.2707901523472946</v>
      </c>
    </row>
    <row r="7" spans="1:5" x14ac:dyDescent="0.2">
      <c r="A7" s="71">
        <v>1962</v>
      </c>
      <c r="C7" s="67">
        <v>211.535</v>
      </c>
      <c r="D7" s="67">
        <v>160.37989999999999</v>
      </c>
      <c r="E7" s="67">
        <f t="shared" si="0"/>
        <v>1.3189620395074446</v>
      </c>
    </row>
    <row r="8" spans="1:5" x14ac:dyDescent="0.2">
      <c r="A8" s="71">
        <v>1963</v>
      </c>
      <c r="C8" s="67">
        <v>221.08699999999999</v>
      </c>
      <c r="D8" s="67">
        <v>167.7774</v>
      </c>
      <c r="E8" s="67">
        <f t="shared" si="0"/>
        <v>1.3177400531895236</v>
      </c>
    </row>
    <row r="9" spans="1:5" x14ac:dyDescent="0.2">
      <c r="A9" s="71">
        <v>1964</v>
      </c>
      <c r="B9" s="55">
        <v>336</v>
      </c>
      <c r="C9" s="67">
        <v>225.56010000000001</v>
      </c>
      <c r="D9" s="67">
        <v>169.3629</v>
      </c>
      <c r="E9" s="67">
        <f t="shared" si="0"/>
        <v>1.3318152913064196</v>
      </c>
    </row>
    <row r="10" spans="1:5" x14ac:dyDescent="0.2">
      <c r="A10" s="71">
        <v>1965</v>
      </c>
      <c r="B10" s="55">
        <v>396</v>
      </c>
      <c r="C10" s="67">
        <v>247.52789999999999</v>
      </c>
      <c r="D10" s="67">
        <v>173.3297</v>
      </c>
      <c r="E10" s="67">
        <f t="shared" si="0"/>
        <v>1.428075511582839</v>
      </c>
    </row>
    <row r="11" spans="1:5" x14ac:dyDescent="0.2">
      <c r="A11" s="71">
        <v>1966</v>
      </c>
      <c r="B11" s="55">
        <v>414</v>
      </c>
      <c r="C11" s="67">
        <v>266.42680000000001</v>
      </c>
      <c r="D11" s="67">
        <v>169.59299999999999</v>
      </c>
      <c r="E11" s="67">
        <f t="shared" si="0"/>
        <v>1.5709775757254134</v>
      </c>
    </row>
    <row r="12" spans="1:5" x14ac:dyDescent="0.2">
      <c r="A12" s="71">
        <v>1967</v>
      </c>
      <c r="B12" s="55">
        <v>429</v>
      </c>
      <c r="C12" s="67">
        <v>312.99430000000001</v>
      </c>
      <c r="D12" s="67">
        <v>190.18770000000001</v>
      </c>
      <c r="E12" s="67">
        <f t="shared" si="0"/>
        <v>1.6457126302068956</v>
      </c>
    </row>
    <row r="13" spans="1:5" x14ac:dyDescent="0.2">
      <c r="A13" s="71">
        <v>1968</v>
      </c>
      <c r="B13" s="55">
        <v>457</v>
      </c>
      <c r="C13" s="67">
        <v>311.3931</v>
      </c>
      <c r="D13" s="67">
        <v>181.57839999999999</v>
      </c>
      <c r="E13" s="67">
        <f t="shared" si="0"/>
        <v>1.7149236913641712</v>
      </c>
    </row>
    <row r="14" spans="1:5" x14ac:dyDescent="0.2">
      <c r="A14" s="71">
        <v>1969</v>
      </c>
      <c r="B14" s="55">
        <v>491</v>
      </c>
      <c r="C14" s="67">
        <v>306.4776</v>
      </c>
      <c r="D14" s="67">
        <v>173.5881</v>
      </c>
      <c r="E14" s="67">
        <f t="shared" si="0"/>
        <v>1.7655449883949419</v>
      </c>
    </row>
    <row r="15" spans="1:5" x14ac:dyDescent="0.2">
      <c r="A15" s="71">
        <v>1970</v>
      </c>
      <c r="B15" s="55">
        <v>499</v>
      </c>
      <c r="C15" s="67">
        <v>350.3664</v>
      </c>
      <c r="D15" s="67">
        <v>172.0787</v>
      </c>
      <c r="E15" s="67">
        <f t="shared" si="0"/>
        <v>2.0360823274466857</v>
      </c>
    </row>
    <row r="16" spans="1:5" x14ac:dyDescent="0.2">
      <c r="A16" s="71">
        <v>1971</v>
      </c>
      <c r="B16" s="55">
        <v>528</v>
      </c>
      <c r="C16" s="67">
        <v>414.19959999999998</v>
      </c>
      <c r="D16" s="67">
        <v>185.26400000000001</v>
      </c>
      <c r="E16" s="67">
        <f t="shared" si="0"/>
        <v>2.2357263148803868</v>
      </c>
    </row>
    <row r="17" spans="1:15" x14ac:dyDescent="0.2">
      <c r="A17" s="71">
        <v>1972</v>
      </c>
      <c r="B17" s="55">
        <v>575</v>
      </c>
      <c r="C17" s="67">
        <v>427.6567</v>
      </c>
      <c r="D17" s="67">
        <v>184.20740000000001</v>
      </c>
      <c r="E17" s="67">
        <f t="shared" si="0"/>
        <v>2.3216043437994345</v>
      </c>
    </row>
    <row r="18" spans="1:15" x14ac:dyDescent="0.2">
      <c r="A18" s="71">
        <v>1973</v>
      </c>
      <c r="B18" s="55">
        <v>607</v>
      </c>
      <c r="C18" s="67">
        <v>431.14830000000001</v>
      </c>
      <c r="D18" s="67">
        <v>201.8655</v>
      </c>
      <c r="E18" s="67">
        <f t="shared" si="0"/>
        <v>2.1358196422865721</v>
      </c>
    </row>
    <row r="19" spans="1:15" x14ac:dyDescent="0.2">
      <c r="A19" s="71">
        <v>1974</v>
      </c>
      <c r="B19" s="55">
        <v>688</v>
      </c>
      <c r="C19" s="67">
        <v>457.52359999999999</v>
      </c>
      <c r="D19" s="67">
        <v>216.559</v>
      </c>
      <c r="E19" s="67">
        <f t="shared" si="0"/>
        <v>2.1126972326248272</v>
      </c>
    </row>
    <row r="20" spans="1:15" x14ac:dyDescent="0.2">
      <c r="A20" s="71">
        <v>1975</v>
      </c>
      <c r="B20" s="55">
        <v>729</v>
      </c>
      <c r="C20" s="67">
        <v>448.87790000000001</v>
      </c>
      <c r="D20" s="67">
        <v>218.98509999999999</v>
      </c>
      <c r="E20" s="67">
        <f t="shared" si="0"/>
        <v>2.0498102382308203</v>
      </c>
    </row>
    <row r="21" spans="1:15" x14ac:dyDescent="0.2">
      <c r="A21" s="71">
        <v>1976</v>
      </c>
      <c r="B21" s="55">
        <v>753</v>
      </c>
      <c r="C21" s="67">
        <v>571.8777</v>
      </c>
      <c r="D21" s="67">
        <v>228.29169999999999</v>
      </c>
      <c r="E21" s="67">
        <f t="shared" si="0"/>
        <v>2.5050306252921155</v>
      </c>
    </row>
    <row r="22" spans="1:15" x14ac:dyDescent="0.2">
      <c r="A22" s="71">
        <v>1977</v>
      </c>
      <c r="B22" s="55">
        <v>794</v>
      </c>
      <c r="C22" s="67">
        <v>599.87530000000004</v>
      </c>
      <c r="D22" s="67">
        <v>233.7944</v>
      </c>
      <c r="E22" s="67">
        <f t="shared" si="0"/>
        <v>2.5658240744859588</v>
      </c>
      <c r="G22" s="55" t="s">
        <v>1054</v>
      </c>
    </row>
    <row r="23" spans="1:15" x14ac:dyDescent="0.2">
      <c r="A23" s="71">
        <v>1978</v>
      </c>
      <c r="B23" s="55">
        <v>813</v>
      </c>
      <c r="C23" s="67">
        <v>563.98270000000002</v>
      </c>
      <c r="D23" s="67">
        <v>227.1481</v>
      </c>
      <c r="E23" s="67">
        <f t="shared" si="0"/>
        <v>2.4828853950352214</v>
      </c>
      <c r="G23" s="553" t="s">
        <v>957</v>
      </c>
      <c r="H23" s="553"/>
      <c r="I23" s="553"/>
      <c r="J23" s="553"/>
      <c r="K23" s="553"/>
      <c r="L23" s="553"/>
      <c r="M23" s="553"/>
      <c r="N23" s="553"/>
      <c r="O23" s="553"/>
    </row>
    <row r="24" spans="1:15" x14ac:dyDescent="0.2">
      <c r="A24" s="71">
        <v>1979</v>
      </c>
      <c r="B24" s="55">
        <v>843</v>
      </c>
      <c r="C24" s="67">
        <v>601.0643</v>
      </c>
      <c r="D24" s="67">
        <v>239.50190000000001</v>
      </c>
      <c r="E24" s="67">
        <f t="shared" si="0"/>
        <v>2.509643138530425</v>
      </c>
      <c r="G24" s="553" t="s">
        <v>958</v>
      </c>
      <c r="H24" s="553"/>
      <c r="I24" s="553"/>
      <c r="J24" s="553"/>
      <c r="K24" s="553"/>
      <c r="L24" s="553"/>
      <c r="M24" s="553"/>
      <c r="N24" s="553"/>
      <c r="O24" s="553"/>
    </row>
    <row r="25" spans="1:15" x14ac:dyDescent="0.2">
      <c r="A25" s="71">
        <v>1980</v>
      </c>
      <c r="B25" s="55">
        <v>826</v>
      </c>
      <c r="C25" s="67">
        <v>630.03430000000003</v>
      </c>
      <c r="D25" s="67">
        <v>250.47020000000001</v>
      </c>
      <c r="E25" s="67">
        <f t="shared" si="0"/>
        <v>2.5154062239739496</v>
      </c>
    </row>
    <row r="26" spans="1:15" x14ac:dyDescent="0.2">
      <c r="A26" s="71">
        <v>1981</v>
      </c>
      <c r="B26" s="55">
        <v>831</v>
      </c>
      <c r="C26" s="67">
        <v>631.84780000000001</v>
      </c>
      <c r="D26" s="67">
        <v>255.47640000000001</v>
      </c>
      <c r="E26" s="67">
        <f t="shared" si="0"/>
        <v>2.4732139641861242</v>
      </c>
      <c r="G26" s="55" t="s">
        <v>791</v>
      </c>
    </row>
    <row r="27" spans="1:15" x14ac:dyDescent="0.2">
      <c r="A27" s="71">
        <v>1982</v>
      </c>
      <c r="B27" s="55">
        <v>804</v>
      </c>
      <c r="C27" s="67">
        <v>612.90120000000002</v>
      </c>
      <c r="D27" s="67">
        <v>251.62119999999999</v>
      </c>
      <c r="E27" s="67">
        <f t="shared" si="0"/>
        <v>2.4358090653728701</v>
      </c>
    </row>
    <row r="28" spans="1:15" x14ac:dyDescent="0.2">
      <c r="A28" s="71">
        <v>1983</v>
      </c>
      <c r="B28" s="55">
        <v>745</v>
      </c>
      <c r="C28" s="67">
        <v>493.4864</v>
      </c>
      <c r="D28" s="67">
        <v>209.60239999999999</v>
      </c>
      <c r="E28" s="67">
        <f t="shared" si="0"/>
        <v>2.3543928886310463</v>
      </c>
    </row>
    <row r="29" spans="1:15" x14ac:dyDescent="0.2">
      <c r="A29" s="71">
        <v>1984</v>
      </c>
      <c r="B29" s="55">
        <v>794</v>
      </c>
      <c r="C29" s="67">
        <v>595.90679999999998</v>
      </c>
      <c r="D29" s="67">
        <v>239.9641</v>
      </c>
      <c r="E29" s="67">
        <f t="shared" si="0"/>
        <v>2.4833164627542201</v>
      </c>
    </row>
    <row r="30" spans="1:15" x14ac:dyDescent="0.2">
      <c r="A30" s="71">
        <v>1985</v>
      </c>
      <c r="B30" s="55">
        <v>767</v>
      </c>
      <c r="C30" s="67">
        <v>527.97040000000004</v>
      </c>
      <c r="D30" s="67">
        <v>234.16929999999999</v>
      </c>
      <c r="E30" s="67">
        <f t="shared" si="0"/>
        <v>2.2546525099575394</v>
      </c>
    </row>
    <row r="31" spans="1:15" x14ac:dyDescent="0.2">
      <c r="A31" s="71">
        <v>1986</v>
      </c>
      <c r="B31" s="55">
        <v>739</v>
      </c>
      <c r="C31" s="67">
        <v>519.29160000000002</v>
      </c>
      <c r="D31" s="67">
        <v>220.2842</v>
      </c>
      <c r="E31" s="67">
        <f t="shared" si="0"/>
        <v>2.3573710688283591</v>
      </c>
    </row>
    <row r="32" spans="1:15" x14ac:dyDescent="0.2">
      <c r="A32" s="71">
        <v>1987</v>
      </c>
      <c r="B32" s="55">
        <v>666</v>
      </c>
      <c r="C32" s="67">
        <v>467.81459999999998</v>
      </c>
      <c r="D32" s="67">
        <v>201.9228</v>
      </c>
      <c r="E32" s="67">
        <f t="shared" si="0"/>
        <v>2.3167992916104572</v>
      </c>
    </row>
    <row r="33" spans="1:5" x14ac:dyDescent="0.2">
      <c r="A33" s="71">
        <v>1988</v>
      </c>
      <c r="B33" s="55">
        <v>690</v>
      </c>
      <c r="C33" s="67">
        <v>481.22930000000002</v>
      </c>
      <c r="D33" s="67">
        <v>205.88550000000001</v>
      </c>
      <c r="E33" s="67">
        <f t="shared" si="0"/>
        <v>2.3373637288687159</v>
      </c>
    </row>
    <row r="34" spans="1:5" x14ac:dyDescent="0.2">
      <c r="A34" s="71">
        <v>1989</v>
      </c>
      <c r="B34" s="55">
        <v>712</v>
      </c>
      <c r="C34" s="67">
        <v>497.81400000000002</v>
      </c>
      <c r="D34" s="67">
        <v>221.64859999999999</v>
      </c>
      <c r="E34" s="67">
        <f t="shared" si="0"/>
        <v>2.2459604978330567</v>
      </c>
    </row>
    <row r="35" spans="1:5" x14ac:dyDescent="0.2">
      <c r="A35" s="71">
        <v>1990</v>
      </c>
      <c r="B35" s="55">
        <v>720</v>
      </c>
      <c r="C35" s="67">
        <v>524.95979999999997</v>
      </c>
      <c r="D35" s="67">
        <v>222.74979999999999</v>
      </c>
      <c r="E35" s="67">
        <f t="shared" si="0"/>
        <v>2.3567240015479252</v>
      </c>
    </row>
    <row r="36" spans="1:5" x14ac:dyDescent="0.2">
      <c r="A36" s="71">
        <v>1991</v>
      </c>
      <c r="B36" s="55">
        <v>708</v>
      </c>
      <c r="C36" s="67">
        <v>526.22810000000004</v>
      </c>
      <c r="D36" s="67">
        <v>220.4776</v>
      </c>
      <c r="E36" s="67">
        <f t="shared" si="0"/>
        <v>2.3867644604259119</v>
      </c>
    </row>
    <row r="37" spans="1:5" x14ac:dyDescent="0.2">
      <c r="A37" s="71">
        <v>1992</v>
      </c>
      <c r="B37" s="55">
        <v>723</v>
      </c>
      <c r="C37" s="67">
        <v>530.71310000000005</v>
      </c>
      <c r="D37" s="67">
        <v>225.2893</v>
      </c>
      <c r="E37" s="67">
        <f t="shared" si="0"/>
        <v>2.3556959873371706</v>
      </c>
    </row>
    <row r="38" spans="1:5" x14ac:dyDescent="0.2">
      <c r="A38" s="71">
        <v>1993</v>
      </c>
      <c r="B38" s="55">
        <v>698</v>
      </c>
      <c r="C38" s="67">
        <v>549.38530000000003</v>
      </c>
      <c r="D38" s="67">
        <v>220.3202</v>
      </c>
      <c r="E38" s="67">
        <f t="shared" si="0"/>
        <v>2.4935766216624713</v>
      </c>
    </row>
    <row r="39" spans="1:5" x14ac:dyDescent="0.2">
      <c r="A39" s="71">
        <v>1994</v>
      </c>
      <c r="B39" s="55">
        <v>776</v>
      </c>
      <c r="C39" s="67">
        <v>568.49519999999995</v>
      </c>
      <c r="D39" s="67">
        <v>226.03190000000001</v>
      </c>
      <c r="E39" s="67">
        <f t="shared" si="0"/>
        <v>2.5151104777688458</v>
      </c>
    </row>
    <row r="40" spans="1:5" x14ac:dyDescent="0.2">
      <c r="A40" s="71">
        <v>1995</v>
      </c>
      <c r="B40" s="55">
        <v>765</v>
      </c>
      <c r="C40" s="67">
        <v>541.91010000000006</v>
      </c>
      <c r="D40" s="67">
        <v>221.33709999999999</v>
      </c>
      <c r="E40" s="67">
        <f t="shared" si="0"/>
        <v>2.4483473398720776</v>
      </c>
    </row>
    <row r="41" spans="1:5" x14ac:dyDescent="0.2">
      <c r="A41" s="71">
        <v>1996</v>
      </c>
      <c r="B41" s="55">
        <v>803</v>
      </c>
      <c r="C41" s="67">
        <v>597.32280000000003</v>
      </c>
      <c r="D41" s="67">
        <v>234.6362</v>
      </c>
      <c r="E41" s="67">
        <f t="shared" si="0"/>
        <v>2.545740171380205</v>
      </c>
    </row>
    <row r="42" spans="1:5" x14ac:dyDescent="0.2">
      <c r="A42" s="71">
        <v>1997</v>
      </c>
      <c r="B42" s="55">
        <v>767</v>
      </c>
      <c r="C42" s="67">
        <v>600.51130000000001</v>
      </c>
      <c r="D42" s="67">
        <v>235.2355</v>
      </c>
      <c r="E42" s="67">
        <f t="shared" si="0"/>
        <v>2.5528089935405158</v>
      </c>
    </row>
    <row r="43" spans="1:5" ht="15" customHeight="1" x14ac:dyDescent="0.2">
      <c r="A43" s="71">
        <v>1998</v>
      </c>
      <c r="B43" s="55">
        <v>724</v>
      </c>
      <c r="C43" s="67">
        <v>549.20399999999995</v>
      </c>
      <c r="D43" s="67">
        <v>232.8193</v>
      </c>
      <c r="E43" s="67">
        <f t="shared" si="0"/>
        <v>2.3589281472798858</v>
      </c>
    </row>
    <row r="44" spans="1:5" ht="15" customHeight="1" x14ac:dyDescent="0.2">
      <c r="A44" s="71">
        <v>1999</v>
      </c>
      <c r="B44" s="55">
        <v>706</v>
      </c>
      <c r="C44" s="67">
        <v>542.08699999999999</v>
      </c>
      <c r="D44" s="67">
        <v>230.02959999999999</v>
      </c>
      <c r="E44" s="67">
        <f t="shared" si="0"/>
        <v>2.3565967162486916</v>
      </c>
    </row>
    <row r="45" spans="1:5" x14ac:dyDescent="0.2">
      <c r="A45" s="71">
        <v>2000</v>
      </c>
      <c r="B45" s="55">
        <v>722</v>
      </c>
      <c r="C45" s="67">
        <v>531.17679999999996</v>
      </c>
      <c r="D45" s="67">
        <v>233.2663</v>
      </c>
      <c r="E45" s="67">
        <f t="shared" si="0"/>
        <v>2.2771261858228127</v>
      </c>
    </row>
    <row r="46" spans="1:5" x14ac:dyDescent="0.2">
      <c r="A46" s="71">
        <v>2001</v>
      </c>
      <c r="B46" s="55">
        <v>675</v>
      </c>
      <c r="C46" s="67">
        <v>490.39679999999998</v>
      </c>
      <c r="D46" s="67">
        <v>226.2244</v>
      </c>
      <c r="E46" s="67">
        <f t="shared" si="0"/>
        <v>2.1677449470525727</v>
      </c>
    </row>
    <row r="47" spans="1:5" x14ac:dyDescent="0.2">
      <c r="A47" s="71">
        <v>2002</v>
      </c>
      <c r="B47" s="55">
        <v>681</v>
      </c>
      <c r="C47" s="67">
        <v>472.44560000000001</v>
      </c>
      <c r="D47" s="67">
        <v>228.4325</v>
      </c>
      <c r="E47" s="67">
        <f t="shared" si="0"/>
        <v>2.0682065818130084</v>
      </c>
    </row>
    <row r="48" spans="1:5" x14ac:dyDescent="0.2">
      <c r="A48" s="71">
        <v>2003</v>
      </c>
      <c r="B48" s="55">
        <v>669</v>
      </c>
      <c r="C48" s="67">
        <v>480.46850000000001</v>
      </c>
      <c r="D48" s="67">
        <v>228.90119999999999</v>
      </c>
      <c r="E48" s="67">
        <f t="shared" si="0"/>
        <v>2.0990213244841005</v>
      </c>
    </row>
    <row r="49" spans="1:5" x14ac:dyDescent="0.2">
      <c r="A49" s="71">
        <v>2004</v>
      </c>
      <c r="B49" s="55">
        <v>695</v>
      </c>
      <c r="C49" s="67">
        <v>501.44260000000003</v>
      </c>
      <c r="D49" s="67">
        <v>230.63200000000001</v>
      </c>
      <c r="E49" s="67">
        <f t="shared" si="0"/>
        <v>2.1742108640604947</v>
      </c>
    </row>
    <row r="50" spans="1:5" x14ac:dyDescent="0.2">
      <c r="A50" s="71">
        <v>2005</v>
      </c>
      <c r="B50" s="55">
        <v>660</v>
      </c>
      <c r="C50" s="67">
        <v>475.0428</v>
      </c>
      <c r="D50" s="67">
        <v>226.37880000000001</v>
      </c>
      <c r="E50" s="67">
        <f t="shared" si="0"/>
        <v>2.0984420802654666</v>
      </c>
    </row>
    <row r="51" spans="1:5" x14ac:dyDescent="0.2">
      <c r="A51" s="71">
        <v>2006</v>
      </c>
      <c r="B51" s="55">
        <v>643</v>
      </c>
      <c r="C51" s="67">
        <v>485.91910000000001</v>
      </c>
      <c r="D51" s="67">
        <v>227.59639999999999</v>
      </c>
      <c r="E51" s="67">
        <f t="shared" si="0"/>
        <v>2.1350034534816897</v>
      </c>
    </row>
    <row r="52" spans="1:5" x14ac:dyDescent="0.2">
      <c r="A52" s="71">
        <v>2007</v>
      </c>
      <c r="B52" s="55">
        <v>684</v>
      </c>
      <c r="C52" s="67">
        <v>503.83760000000001</v>
      </c>
      <c r="D52" s="67">
        <v>230.69710000000001</v>
      </c>
      <c r="E52" s="67">
        <f t="shared" si="0"/>
        <v>2.1839789056732832</v>
      </c>
    </row>
    <row r="53" spans="1:5" x14ac:dyDescent="0.2">
      <c r="A53" s="71">
        <v>2008</v>
      </c>
      <c r="C53" s="67">
        <v>516.11080000000004</v>
      </c>
      <c r="D53" s="67">
        <v>235.42359999999999</v>
      </c>
      <c r="E53" s="67">
        <f t="shared" si="0"/>
        <v>2.1922644968473852</v>
      </c>
    </row>
    <row r="55" spans="1:5" x14ac:dyDescent="0.2">
      <c r="A55" s="549" t="s">
        <v>959</v>
      </c>
    </row>
    <row r="56" spans="1:5" ht="51" customHeight="1" x14ac:dyDescent="0.2"/>
    <row r="57" spans="1:5" ht="45.75" customHeight="1" x14ac:dyDescent="0.2"/>
  </sheetData>
  <mergeCells count="2">
    <mergeCell ref="G23:O23"/>
    <mergeCell ref="G24:O24"/>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66"/>
  <sheetViews>
    <sheetView workbookViewId="0"/>
  </sheetViews>
  <sheetFormatPr defaultRowHeight="12.75" x14ac:dyDescent="0.2"/>
  <cols>
    <col min="1" max="1" width="9.7109375" style="133" customWidth="1"/>
    <col min="2" max="2" width="9.7109375" style="80" customWidth="1"/>
    <col min="3" max="3" width="5.7109375" style="80" customWidth="1"/>
    <col min="4" max="4" width="9.7109375" style="80" customWidth="1"/>
    <col min="5" max="5" width="5.7109375" style="81" customWidth="1"/>
    <col min="6" max="6" width="11.7109375" style="82" customWidth="1"/>
    <col min="7" max="14" width="9.140625" style="2"/>
    <col min="15" max="15" width="14.42578125" style="2" customWidth="1"/>
    <col min="16" max="19" width="9.140625" style="2"/>
    <col min="20" max="20" width="9.42578125" style="2" customWidth="1"/>
    <col min="21" max="21" width="13.5703125" style="2" customWidth="1"/>
    <col min="22" max="28" width="9.140625" style="2"/>
    <col min="29" max="29" width="11.140625" style="2" customWidth="1"/>
    <col min="30" max="35" width="9.140625" style="2"/>
    <col min="36" max="36" width="14" style="2" customWidth="1"/>
    <col min="37" max="270" width="9.140625" style="2"/>
    <col min="271" max="271" width="14.42578125" style="2" customWidth="1"/>
    <col min="272" max="275" width="9.140625" style="2"/>
    <col min="276" max="276" width="9.42578125" style="2" customWidth="1"/>
    <col min="277" max="277" width="13.5703125" style="2" customWidth="1"/>
    <col min="278" max="284" width="9.140625" style="2"/>
    <col min="285" max="285" width="11.140625" style="2" customWidth="1"/>
    <col min="286" max="291" width="9.140625" style="2"/>
    <col min="292" max="292" width="14" style="2" customWidth="1"/>
    <col min="293" max="526" width="9.140625" style="2"/>
    <col min="527" max="527" width="14.42578125" style="2" customWidth="1"/>
    <col min="528" max="531" width="9.140625" style="2"/>
    <col min="532" max="532" width="9.42578125" style="2" customWidth="1"/>
    <col min="533" max="533" width="13.5703125" style="2" customWidth="1"/>
    <col min="534" max="540" width="9.140625" style="2"/>
    <col min="541" max="541" width="11.140625" style="2" customWidth="1"/>
    <col min="542" max="547" width="9.140625" style="2"/>
    <col min="548" max="548" width="14" style="2" customWidth="1"/>
    <col min="549" max="782" width="9.140625" style="2"/>
    <col min="783" max="783" width="14.42578125" style="2" customWidth="1"/>
    <col min="784" max="787" width="9.140625" style="2"/>
    <col min="788" max="788" width="9.42578125" style="2" customWidth="1"/>
    <col min="789" max="789" width="13.5703125" style="2" customWidth="1"/>
    <col min="790" max="796" width="9.140625" style="2"/>
    <col min="797" max="797" width="11.140625" style="2" customWidth="1"/>
    <col min="798" max="803" width="9.140625" style="2"/>
    <col min="804" max="804" width="14" style="2" customWidth="1"/>
    <col min="805" max="1038" width="9.140625" style="2"/>
    <col min="1039" max="1039" width="14.42578125" style="2" customWidth="1"/>
    <col min="1040" max="1043" width="9.140625" style="2"/>
    <col min="1044" max="1044" width="9.42578125" style="2" customWidth="1"/>
    <col min="1045" max="1045" width="13.5703125" style="2" customWidth="1"/>
    <col min="1046" max="1052" width="9.140625" style="2"/>
    <col min="1053" max="1053" width="11.140625" style="2" customWidth="1"/>
    <col min="1054" max="1059" width="9.140625" style="2"/>
    <col min="1060" max="1060" width="14" style="2" customWidth="1"/>
    <col min="1061" max="1294" width="9.140625" style="2"/>
    <col min="1295" max="1295" width="14.42578125" style="2" customWidth="1"/>
    <col min="1296" max="1299" width="9.140625" style="2"/>
    <col min="1300" max="1300" width="9.42578125" style="2" customWidth="1"/>
    <col min="1301" max="1301" width="13.5703125" style="2" customWidth="1"/>
    <col min="1302" max="1308" width="9.140625" style="2"/>
    <col min="1309" max="1309" width="11.140625" style="2" customWidth="1"/>
    <col min="1310" max="1315" width="9.140625" style="2"/>
    <col min="1316" max="1316" width="14" style="2" customWidth="1"/>
    <col min="1317" max="1550" width="9.140625" style="2"/>
    <col min="1551" max="1551" width="14.42578125" style="2" customWidth="1"/>
    <col min="1552" max="1555" width="9.140625" style="2"/>
    <col min="1556" max="1556" width="9.42578125" style="2" customWidth="1"/>
    <col min="1557" max="1557" width="13.5703125" style="2" customWidth="1"/>
    <col min="1558" max="1564" width="9.140625" style="2"/>
    <col min="1565" max="1565" width="11.140625" style="2" customWidth="1"/>
    <col min="1566" max="1571" width="9.140625" style="2"/>
    <col min="1572" max="1572" width="14" style="2" customWidth="1"/>
    <col min="1573" max="1806" width="9.140625" style="2"/>
    <col min="1807" max="1807" width="14.42578125" style="2" customWidth="1"/>
    <col min="1808" max="1811" width="9.140625" style="2"/>
    <col min="1812" max="1812" width="9.42578125" style="2" customWidth="1"/>
    <col min="1813" max="1813" width="13.5703125" style="2" customWidth="1"/>
    <col min="1814" max="1820" width="9.140625" style="2"/>
    <col min="1821" max="1821" width="11.140625" style="2" customWidth="1"/>
    <col min="1822" max="1827" width="9.140625" style="2"/>
    <col min="1828" max="1828" width="14" style="2" customWidth="1"/>
    <col min="1829" max="2062" width="9.140625" style="2"/>
    <col min="2063" max="2063" width="14.42578125" style="2" customWidth="1"/>
    <col min="2064" max="2067" width="9.140625" style="2"/>
    <col min="2068" max="2068" width="9.42578125" style="2" customWidth="1"/>
    <col min="2069" max="2069" width="13.5703125" style="2" customWidth="1"/>
    <col min="2070" max="2076" width="9.140625" style="2"/>
    <col min="2077" max="2077" width="11.140625" style="2" customWidth="1"/>
    <col min="2078" max="2083" width="9.140625" style="2"/>
    <col min="2084" max="2084" width="14" style="2" customWidth="1"/>
    <col min="2085" max="2318" width="9.140625" style="2"/>
    <col min="2319" max="2319" width="14.42578125" style="2" customWidth="1"/>
    <col min="2320" max="2323" width="9.140625" style="2"/>
    <col min="2324" max="2324" width="9.42578125" style="2" customWidth="1"/>
    <col min="2325" max="2325" width="13.5703125" style="2" customWidth="1"/>
    <col min="2326" max="2332" width="9.140625" style="2"/>
    <col min="2333" max="2333" width="11.140625" style="2" customWidth="1"/>
    <col min="2334" max="2339" width="9.140625" style="2"/>
    <col min="2340" max="2340" width="14" style="2" customWidth="1"/>
    <col min="2341" max="2574" width="9.140625" style="2"/>
    <col min="2575" max="2575" width="14.42578125" style="2" customWidth="1"/>
    <col min="2576" max="2579" width="9.140625" style="2"/>
    <col min="2580" max="2580" width="9.42578125" style="2" customWidth="1"/>
    <col min="2581" max="2581" width="13.5703125" style="2" customWidth="1"/>
    <col min="2582" max="2588" width="9.140625" style="2"/>
    <col min="2589" max="2589" width="11.140625" style="2" customWidth="1"/>
    <col min="2590" max="2595" width="9.140625" style="2"/>
    <col min="2596" max="2596" width="14" style="2" customWidth="1"/>
    <col min="2597" max="2830" width="9.140625" style="2"/>
    <col min="2831" max="2831" width="14.42578125" style="2" customWidth="1"/>
    <col min="2832" max="2835" width="9.140625" style="2"/>
    <col min="2836" max="2836" width="9.42578125" style="2" customWidth="1"/>
    <col min="2837" max="2837" width="13.5703125" style="2" customWidth="1"/>
    <col min="2838" max="2844" width="9.140625" style="2"/>
    <col min="2845" max="2845" width="11.140625" style="2" customWidth="1"/>
    <col min="2846" max="2851" width="9.140625" style="2"/>
    <col min="2852" max="2852" width="14" style="2" customWidth="1"/>
    <col min="2853" max="3086" width="9.140625" style="2"/>
    <col min="3087" max="3087" width="14.42578125" style="2" customWidth="1"/>
    <col min="3088" max="3091" width="9.140625" style="2"/>
    <col min="3092" max="3092" width="9.42578125" style="2" customWidth="1"/>
    <col min="3093" max="3093" width="13.5703125" style="2" customWidth="1"/>
    <col min="3094" max="3100" width="9.140625" style="2"/>
    <col min="3101" max="3101" width="11.140625" style="2" customWidth="1"/>
    <col min="3102" max="3107" width="9.140625" style="2"/>
    <col min="3108" max="3108" width="14" style="2" customWidth="1"/>
    <col min="3109" max="3342" width="9.140625" style="2"/>
    <col min="3343" max="3343" width="14.42578125" style="2" customWidth="1"/>
    <col min="3344" max="3347" width="9.140625" style="2"/>
    <col min="3348" max="3348" width="9.42578125" style="2" customWidth="1"/>
    <col min="3349" max="3349" width="13.5703125" style="2" customWidth="1"/>
    <col min="3350" max="3356" width="9.140625" style="2"/>
    <col min="3357" max="3357" width="11.140625" style="2" customWidth="1"/>
    <col min="3358" max="3363" width="9.140625" style="2"/>
    <col min="3364" max="3364" width="14" style="2" customWidth="1"/>
    <col min="3365" max="3598" width="9.140625" style="2"/>
    <col min="3599" max="3599" width="14.42578125" style="2" customWidth="1"/>
    <col min="3600" max="3603" width="9.140625" style="2"/>
    <col min="3604" max="3604" width="9.42578125" style="2" customWidth="1"/>
    <col min="3605" max="3605" width="13.5703125" style="2" customWidth="1"/>
    <col min="3606" max="3612" width="9.140625" style="2"/>
    <col min="3613" max="3613" width="11.140625" style="2" customWidth="1"/>
    <col min="3614" max="3619" width="9.140625" style="2"/>
    <col min="3620" max="3620" width="14" style="2" customWidth="1"/>
    <col min="3621" max="3854" width="9.140625" style="2"/>
    <col min="3855" max="3855" width="14.42578125" style="2" customWidth="1"/>
    <col min="3856" max="3859" width="9.140625" style="2"/>
    <col min="3860" max="3860" width="9.42578125" style="2" customWidth="1"/>
    <col min="3861" max="3861" width="13.5703125" style="2" customWidth="1"/>
    <col min="3862" max="3868" width="9.140625" style="2"/>
    <col min="3869" max="3869" width="11.140625" style="2" customWidth="1"/>
    <col min="3870" max="3875" width="9.140625" style="2"/>
    <col min="3876" max="3876" width="14" style="2" customWidth="1"/>
    <col min="3877" max="4110" width="9.140625" style="2"/>
    <col min="4111" max="4111" width="14.42578125" style="2" customWidth="1"/>
    <col min="4112" max="4115" width="9.140625" style="2"/>
    <col min="4116" max="4116" width="9.42578125" style="2" customWidth="1"/>
    <col min="4117" max="4117" width="13.5703125" style="2" customWidth="1"/>
    <col min="4118" max="4124" width="9.140625" style="2"/>
    <col min="4125" max="4125" width="11.140625" style="2" customWidth="1"/>
    <col min="4126" max="4131" width="9.140625" style="2"/>
    <col min="4132" max="4132" width="14" style="2" customWidth="1"/>
    <col min="4133" max="4366" width="9.140625" style="2"/>
    <col min="4367" max="4367" width="14.42578125" style="2" customWidth="1"/>
    <col min="4368" max="4371" width="9.140625" style="2"/>
    <col min="4372" max="4372" width="9.42578125" style="2" customWidth="1"/>
    <col min="4373" max="4373" width="13.5703125" style="2" customWidth="1"/>
    <col min="4374" max="4380" width="9.140625" style="2"/>
    <col min="4381" max="4381" width="11.140625" style="2" customWidth="1"/>
    <col min="4382" max="4387" width="9.140625" style="2"/>
    <col min="4388" max="4388" width="14" style="2" customWidth="1"/>
    <col min="4389" max="4622" width="9.140625" style="2"/>
    <col min="4623" max="4623" width="14.42578125" style="2" customWidth="1"/>
    <col min="4624" max="4627" width="9.140625" style="2"/>
    <col min="4628" max="4628" width="9.42578125" style="2" customWidth="1"/>
    <col min="4629" max="4629" width="13.5703125" style="2" customWidth="1"/>
    <col min="4630" max="4636" width="9.140625" style="2"/>
    <col min="4637" max="4637" width="11.140625" style="2" customWidth="1"/>
    <col min="4638" max="4643" width="9.140625" style="2"/>
    <col min="4644" max="4644" width="14" style="2" customWidth="1"/>
    <col min="4645" max="4878" width="9.140625" style="2"/>
    <col min="4879" max="4879" width="14.42578125" style="2" customWidth="1"/>
    <col min="4880" max="4883" width="9.140625" style="2"/>
    <col min="4884" max="4884" width="9.42578125" style="2" customWidth="1"/>
    <col min="4885" max="4885" width="13.5703125" style="2" customWidth="1"/>
    <col min="4886" max="4892" width="9.140625" style="2"/>
    <col min="4893" max="4893" width="11.140625" style="2" customWidth="1"/>
    <col min="4894" max="4899" width="9.140625" style="2"/>
    <col min="4900" max="4900" width="14" style="2" customWidth="1"/>
    <col min="4901" max="5134" width="9.140625" style="2"/>
    <col min="5135" max="5135" width="14.42578125" style="2" customWidth="1"/>
    <col min="5136" max="5139" width="9.140625" style="2"/>
    <col min="5140" max="5140" width="9.42578125" style="2" customWidth="1"/>
    <col min="5141" max="5141" width="13.5703125" style="2" customWidth="1"/>
    <col min="5142" max="5148" width="9.140625" style="2"/>
    <col min="5149" max="5149" width="11.140625" style="2" customWidth="1"/>
    <col min="5150" max="5155" width="9.140625" style="2"/>
    <col min="5156" max="5156" width="14" style="2" customWidth="1"/>
    <col min="5157" max="5390" width="9.140625" style="2"/>
    <col min="5391" max="5391" width="14.42578125" style="2" customWidth="1"/>
    <col min="5392" max="5395" width="9.140625" style="2"/>
    <col min="5396" max="5396" width="9.42578125" style="2" customWidth="1"/>
    <col min="5397" max="5397" width="13.5703125" style="2" customWidth="1"/>
    <col min="5398" max="5404" width="9.140625" style="2"/>
    <col min="5405" max="5405" width="11.140625" style="2" customWidth="1"/>
    <col min="5406" max="5411" width="9.140625" style="2"/>
    <col min="5412" max="5412" width="14" style="2" customWidth="1"/>
    <col min="5413" max="5646" width="9.140625" style="2"/>
    <col min="5647" max="5647" width="14.42578125" style="2" customWidth="1"/>
    <col min="5648" max="5651" width="9.140625" style="2"/>
    <col min="5652" max="5652" width="9.42578125" style="2" customWidth="1"/>
    <col min="5653" max="5653" width="13.5703125" style="2" customWidth="1"/>
    <col min="5654" max="5660" width="9.140625" style="2"/>
    <col min="5661" max="5661" width="11.140625" style="2" customWidth="1"/>
    <col min="5662" max="5667" width="9.140625" style="2"/>
    <col min="5668" max="5668" width="14" style="2" customWidth="1"/>
    <col min="5669" max="5902" width="9.140625" style="2"/>
    <col min="5903" max="5903" width="14.42578125" style="2" customWidth="1"/>
    <col min="5904" max="5907" width="9.140625" style="2"/>
    <col min="5908" max="5908" width="9.42578125" style="2" customWidth="1"/>
    <col min="5909" max="5909" width="13.5703125" style="2" customWidth="1"/>
    <col min="5910" max="5916" width="9.140625" style="2"/>
    <col min="5917" max="5917" width="11.140625" style="2" customWidth="1"/>
    <col min="5918" max="5923" width="9.140625" style="2"/>
    <col min="5924" max="5924" width="14" style="2" customWidth="1"/>
    <col min="5925" max="6158" width="9.140625" style="2"/>
    <col min="6159" max="6159" width="14.42578125" style="2" customWidth="1"/>
    <col min="6160" max="6163" width="9.140625" style="2"/>
    <col min="6164" max="6164" width="9.42578125" style="2" customWidth="1"/>
    <col min="6165" max="6165" width="13.5703125" style="2" customWidth="1"/>
    <col min="6166" max="6172" width="9.140625" style="2"/>
    <col min="6173" max="6173" width="11.140625" style="2" customWidth="1"/>
    <col min="6174" max="6179" width="9.140625" style="2"/>
    <col min="6180" max="6180" width="14" style="2" customWidth="1"/>
    <col min="6181" max="6414" width="9.140625" style="2"/>
    <col min="6415" max="6415" width="14.42578125" style="2" customWidth="1"/>
    <col min="6416" max="6419" width="9.140625" style="2"/>
    <col min="6420" max="6420" width="9.42578125" style="2" customWidth="1"/>
    <col min="6421" max="6421" width="13.5703125" style="2" customWidth="1"/>
    <col min="6422" max="6428" width="9.140625" style="2"/>
    <col min="6429" max="6429" width="11.140625" style="2" customWidth="1"/>
    <col min="6430" max="6435" width="9.140625" style="2"/>
    <col min="6436" max="6436" width="14" style="2" customWidth="1"/>
    <col min="6437" max="6670" width="9.140625" style="2"/>
    <col min="6671" max="6671" width="14.42578125" style="2" customWidth="1"/>
    <col min="6672" max="6675" width="9.140625" style="2"/>
    <col min="6676" max="6676" width="9.42578125" style="2" customWidth="1"/>
    <col min="6677" max="6677" width="13.5703125" style="2" customWidth="1"/>
    <col min="6678" max="6684" width="9.140625" style="2"/>
    <col min="6685" max="6685" width="11.140625" style="2" customWidth="1"/>
    <col min="6686" max="6691" width="9.140625" style="2"/>
    <col min="6692" max="6692" width="14" style="2" customWidth="1"/>
    <col min="6693" max="6926" width="9.140625" style="2"/>
    <col min="6927" max="6927" width="14.42578125" style="2" customWidth="1"/>
    <col min="6928" max="6931" width="9.140625" style="2"/>
    <col min="6932" max="6932" width="9.42578125" style="2" customWidth="1"/>
    <col min="6933" max="6933" width="13.5703125" style="2" customWidth="1"/>
    <col min="6934" max="6940" width="9.140625" style="2"/>
    <col min="6941" max="6941" width="11.140625" style="2" customWidth="1"/>
    <col min="6942" max="6947" width="9.140625" style="2"/>
    <col min="6948" max="6948" width="14" style="2" customWidth="1"/>
    <col min="6949" max="7182" width="9.140625" style="2"/>
    <col min="7183" max="7183" width="14.42578125" style="2" customWidth="1"/>
    <col min="7184" max="7187" width="9.140625" style="2"/>
    <col min="7188" max="7188" width="9.42578125" style="2" customWidth="1"/>
    <col min="7189" max="7189" width="13.5703125" style="2" customWidth="1"/>
    <col min="7190" max="7196" width="9.140625" style="2"/>
    <col min="7197" max="7197" width="11.140625" style="2" customWidth="1"/>
    <col min="7198" max="7203" width="9.140625" style="2"/>
    <col min="7204" max="7204" width="14" style="2" customWidth="1"/>
    <col min="7205" max="7438" width="9.140625" style="2"/>
    <col min="7439" max="7439" width="14.42578125" style="2" customWidth="1"/>
    <col min="7440" max="7443" width="9.140625" style="2"/>
    <col min="7444" max="7444" width="9.42578125" style="2" customWidth="1"/>
    <col min="7445" max="7445" width="13.5703125" style="2" customWidth="1"/>
    <col min="7446" max="7452" width="9.140625" style="2"/>
    <col min="7453" max="7453" width="11.140625" style="2" customWidth="1"/>
    <col min="7454" max="7459" width="9.140625" style="2"/>
    <col min="7460" max="7460" width="14" style="2" customWidth="1"/>
    <col min="7461" max="7694" width="9.140625" style="2"/>
    <col min="7695" max="7695" width="14.42578125" style="2" customWidth="1"/>
    <col min="7696" max="7699" width="9.140625" style="2"/>
    <col min="7700" max="7700" width="9.42578125" style="2" customWidth="1"/>
    <col min="7701" max="7701" width="13.5703125" style="2" customWidth="1"/>
    <col min="7702" max="7708" width="9.140625" style="2"/>
    <col min="7709" max="7709" width="11.140625" style="2" customWidth="1"/>
    <col min="7710" max="7715" width="9.140625" style="2"/>
    <col min="7716" max="7716" width="14" style="2" customWidth="1"/>
    <col min="7717" max="7950" width="9.140625" style="2"/>
    <col min="7951" max="7951" width="14.42578125" style="2" customWidth="1"/>
    <col min="7952" max="7955" width="9.140625" style="2"/>
    <col min="7956" max="7956" width="9.42578125" style="2" customWidth="1"/>
    <col min="7957" max="7957" width="13.5703125" style="2" customWidth="1"/>
    <col min="7958" max="7964" width="9.140625" style="2"/>
    <col min="7965" max="7965" width="11.140625" style="2" customWidth="1"/>
    <col min="7966" max="7971" width="9.140625" style="2"/>
    <col min="7972" max="7972" width="14" style="2" customWidth="1"/>
    <col min="7973" max="8206" width="9.140625" style="2"/>
    <col min="8207" max="8207" width="14.42578125" style="2" customWidth="1"/>
    <col min="8208" max="8211" width="9.140625" style="2"/>
    <col min="8212" max="8212" width="9.42578125" style="2" customWidth="1"/>
    <col min="8213" max="8213" width="13.5703125" style="2" customWidth="1"/>
    <col min="8214" max="8220" width="9.140625" style="2"/>
    <col min="8221" max="8221" width="11.140625" style="2" customWidth="1"/>
    <col min="8222" max="8227" width="9.140625" style="2"/>
    <col min="8228" max="8228" width="14" style="2" customWidth="1"/>
    <col min="8229" max="8462" width="9.140625" style="2"/>
    <col min="8463" max="8463" width="14.42578125" style="2" customWidth="1"/>
    <col min="8464" max="8467" width="9.140625" style="2"/>
    <col min="8468" max="8468" width="9.42578125" style="2" customWidth="1"/>
    <col min="8469" max="8469" width="13.5703125" style="2" customWidth="1"/>
    <col min="8470" max="8476" width="9.140625" style="2"/>
    <col min="8477" max="8477" width="11.140625" style="2" customWidth="1"/>
    <col min="8478" max="8483" width="9.140625" style="2"/>
    <col min="8484" max="8484" width="14" style="2" customWidth="1"/>
    <col min="8485" max="8718" width="9.140625" style="2"/>
    <col min="8719" max="8719" width="14.42578125" style="2" customWidth="1"/>
    <col min="8720" max="8723" width="9.140625" style="2"/>
    <col min="8724" max="8724" width="9.42578125" style="2" customWidth="1"/>
    <col min="8725" max="8725" width="13.5703125" style="2" customWidth="1"/>
    <col min="8726" max="8732" width="9.140625" style="2"/>
    <col min="8733" max="8733" width="11.140625" style="2" customWidth="1"/>
    <col min="8734" max="8739" width="9.140625" style="2"/>
    <col min="8740" max="8740" width="14" style="2" customWidth="1"/>
    <col min="8741" max="8974" width="9.140625" style="2"/>
    <col min="8975" max="8975" width="14.42578125" style="2" customWidth="1"/>
    <col min="8976" max="8979" width="9.140625" style="2"/>
    <col min="8980" max="8980" width="9.42578125" style="2" customWidth="1"/>
    <col min="8981" max="8981" width="13.5703125" style="2" customWidth="1"/>
    <col min="8982" max="8988" width="9.140625" style="2"/>
    <col min="8989" max="8989" width="11.140625" style="2" customWidth="1"/>
    <col min="8990" max="8995" width="9.140625" style="2"/>
    <col min="8996" max="8996" width="14" style="2" customWidth="1"/>
    <col min="8997" max="9230" width="9.140625" style="2"/>
    <col min="9231" max="9231" width="14.42578125" style="2" customWidth="1"/>
    <col min="9232" max="9235" width="9.140625" style="2"/>
    <col min="9236" max="9236" width="9.42578125" style="2" customWidth="1"/>
    <col min="9237" max="9237" width="13.5703125" style="2" customWidth="1"/>
    <col min="9238" max="9244" width="9.140625" style="2"/>
    <col min="9245" max="9245" width="11.140625" style="2" customWidth="1"/>
    <col min="9246" max="9251" width="9.140625" style="2"/>
    <col min="9252" max="9252" width="14" style="2" customWidth="1"/>
    <col min="9253" max="9486" width="9.140625" style="2"/>
    <col min="9487" max="9487" width="14.42578125" style="2" customWidth="1"/>
    <col min="9488" max="9491" width="9.140625" style="2"/>
    <col min="9492" max="9492" width="9.42578125" style="2" customWidth="1"/>
    <col min="9493" max="9493" width="13.5703125" style="2" customWidth="1"/>
    <col min="9494" max="9500" width="9.140625" style="2"/>
    <col min="9501" max="9501" width="11.140625" style="2" customWidth="1"/>
    <col min="9502" max="9507" width="9.140625" style="2"/>
    <col min="9508" max="9508" width="14" style="2" customWidth="1"/>
    <col min="9509" max="9742" width="9.140625" style="2"/>
    <col min="9743" max="9743" width="14.42578125" style="2" customWidth="1"/>
    <col min="9744" max="9747" width="9.140625" style="2"/>
    <col min="9748" max="9748" width="9.42578125" style="2" customWidth="1"/>
    <col min="9749" max="9749" width="13.5703125" style="2" customWidth="1"/>
    <col min="9750" max="9756" width="9.140625" style="2"/>
    <col min="9757" max="9757" width="11.140625" style="2" customWidth="1"/>
    <col min="9758" max="9763" width="9.140625" style="2"/>
    <col min="9764" max="9764" width="14" style="2" customWidth="1"/>
    <col min="9765" max="9998" width="9.140625" style="2"/>
    <col min="9999" max="9999" width="14.42578125" style="2" customWidth="1"/>
    <col min="10000" max="10003" width="9.140625" style="2"/>
    <col min="10004" max="10004" width="9.42578125" style="2" customWidth="1"/>
    <col min="10005" max="10005" width="13.5703125" style="2" customWidth="1"/>
    <col min="10006" max="10012" width="9.140625" style="2"/>
    <col min="10013" max="10013" width="11.140625" style="2" customWidth="1"/>
    <col min="10014" max="10019" width="9.140625" style="2"/>
    <col min="10020" max="10020" width="14" style="2" customWidth="1"/>
    <col min="10021" max="10254" width="9.140625" style="2"/>
    <col min="10255" max="10255" width="14.42578125" style="2" customWidth="1"/>
    <col min="10256" max="10259" width="9.140625" style="2"/>
    <col min="10260" max="10260" width="9.42578125" style="2" customWidth="1"/>
    <col min="10261" max="10261" width="13.5703125" style="2" customWidth="1"/>
    <col min="10262" max="10268" width="9.140625" style="2"/>
    <col min="10269" max="10269" width="11.140625" style="2" customWidth="1"/>
    <col min="10270" max="10275" width="9.140625" style="2"/>
    <col min="10276" max="10276" width="14" style="2" customWidth="1"/>
    <col min="10277" max="10510" width="9.140625" style="2"/>
    <col min="10511" max="10511" width="14.42578125" style="2" customWidth="1"/>
    <col min="10512" max="10515" width="9.140625" style="2"/>
    <col min="10516" max="10516" width="9.42578125" style="2" customWidth="1"/>
    <col min="10517" max="10517" width="13.5703125" style="2" customWidth="1"/>
    <col min="10518" max="10524" width="9.140625" style="2"/>
    <col min="10525" max="10525" width="11.140625" style="2" customWidth="1"/>
    <col min="10526" max="10531" width="9.140625" style="2"/>
    <col min="10532" max="10532" width="14" style="2" customWidth="1"/>
    <col min="10533" max="10766" width="9.140625" style="2"/>
    <col min="10767" max="10767" width="14.42578125" style="2" customWidth="1"/>
    <col min="10768" max="10771" width="9.140625" style="2"/>
    <col min="10772" max="10772" width="9.42578125" style="2" customWidth="1"/>
    <col min="10773" max="10773" width="13.5703125" style="2" customWidth="1"/>
    <col min="10774" max="10780" width="9.140625" style="2"/>
    <col min="10781" max="10781" width="11.140625" style="2" customWidth="1"/>
    <col min="10782" max="10787" width="9.140625" style="2"/>
    <col min="10788" max="10788" width="14" style="2" customWidth="1"/>
    <col min="10789" max="11022" width="9.140625" style="2"/>
    <col min="11023" max="11023" width="14.42578125" style="2" customWidth="1"/>
    <col min="11024" max="11027" width="9.140625" style="2"/>
    <col min="11028" max="11028" width="9.42578125" style="2" customWidth="1"/>
    <col min="11029" max="11029" width="13.5703125" style="2" customWidth="1"/>
    <col min="11030" max="11036" width="9.140625" style="2"/>
    <col min="11037" max="11037" width="11.140625" style="2" customWidth="1"/>
    <col min="11038" max="11043" width="9.140625" style="2"/>
    <col min="11044" max="11044" width="14" style="2" customWidth="1"/>
    <col min="11045" max="11278" width="9.140625" style="2"/>
    <col min="11279" max="11279" width="14.42578125" style="2" customWidth="1"/>
    <col min="11280" max="11283" width="9.140625" style="2"/>
    <col min="11284" max="11284" width="9.42578125" style="2" customWidth="1"/>
    <col min="11285" max="11285" width="13.5703125" style="2" customWidth="1"/>
    <col min="11286" max="11292" width="9.140625" style="2"/>
    <col min="11293" max="11293" width="11.140625" style="2" customWidth="1"/>
    <col min="11294" max="11299" width="9.140625" style="2"/>
    <col min="11300" max="11300" width="14" style="2" customWidth="1"/>
    <col min="11301" max="11534" width="9.140625" style="2"/>
    <col min="11535" max="11535" width="14.42578125" style="2" customWidth="1"/>
    <col min="11536" max="11539" width="9.140625" style="2"/>
    <col min="11540" max="11540" width="9.42578125" style="2" customWidth="1"/>
    <col min="11541" max="11541" width="13.5703125" style="2" customWidth="1"/>
    <col min="11542" max="11548" width="9.140625" style="2"/>
    <col min="11549" max="11549" width="11.140625" style="2" customWidth="1"/>
    <col min="11550" max="11555" width="9.140625" style="2"/>
    <col min="11556" max="11556" width="14" style="2" customWidth="1"/>
    <col min="11557" max="11790" width="9.140625" style="2"/>
    <col min="11791" max="11791" width="14.42578125" style="2" customWidth="1"/>
    <col min="11792" max="11795" width="9.140625" style="2"/>
    <col min="11796" max="11796" width="9.42578125" style="2" customWidth="1"/>
    <col min="11797" max="11797" width="13.5703125" style="2" customWidth="1"/>
    <col min="11798" max="11804" width="9.140625" style="2"/>
    <col min="11805" max="11805" width="11.140625" style="2" customWidth="1"/>
    <col min="11806" max="11811" width="9.140625" style="2"/>
    <col min="11812" max="11812" width="14" style="2" customWidth="1"/>
    <col min="11813" max="12046" width="9.140625" style="2"/>
    <col min="12047" max="12047" width="14.42578125" style="2" customWidth="1"/>
    <col min="12048" max="12051" width="9.140625" style="2"/>
    <col min="12052" max="12052" width="9.42578125" style="2" customWidth="1"/>
    <col min="12053" max="12053" width="13.5703125" style="2" customWidth="1"/>
    <col min="12054" max="12060" width="9.140625" style="2"/>
    <col min="12061" max="12061" width="11.140625" style="2" customWidth="1"/>
    <col min="12062" max="12067" width="9.140625" style="2"/>
    <col min="12068" max="12068" width="14" style="2" customWidth="1"/>
    <col min="12069" max="12302" width="9.140625" style="2"/>
    <col min="12303" max="12303" width="14.42578125" style="2" customWidth="1"/>
    <col min="12304" max="12307" width="9.140625" style="2"/>
    <col min="12308" max="12308" width="9.42578125" style="2" customWidth="1"/>
    <col min="12309" max="12309" width="13.5703125" style="2" customWidth="1"/>
    <col min="12310" max="12316" width="9.140625" style="2"/>
    <col min="12317" max="12317" width="11.140625" style="2" customWidth="1"/>
    <col min="12318" max="12323" width="9.140625" style="2"/>
    <col min="12324" max="12324" width="14" style="2" customWidth="1"/>
    <col min="12325" max="12558" width="9.140625" style="2"/>
    <col min="12559" max="12559" width="14.42578125" style="2" customWidth="1"/>
    <col min="12560" max="12563" width="9.140625" style="2"/>
    <col min="12564" max="12564" width="9.42578125" style="2" customWidth="1"/>
    <col min="12565" max="12565" width="13.5703125" style="2" customWidth="1"/>
    <col min="12566" max="12572" width="9.140625" style="2"/>
    <col min="12573" max="12573" width="11.140625" style="2" customWidth="1"/>
    <col min="12574" max="12579" width="9.140625" style="2"/>
    <col min="12580" max="12580" width="14" style="2" customWidth="1"/>
    <col min="12581" max="12814" width="9.140625" style="2"/>
    <col min="12815" max="12815" width="14.42578125" style="2" customWidth="1"/>
    <col min="12816" max="12819" width="9.140625" style="2"/>
    <col min="12820" max="12820" width="9.42578125" style="2" customWidth="1"/>
    <col min="12821" max="12821" width="13.5703125" style="2" customWidth="1"/>
    <col min="12822" max="12828" width="9.140625" style="2"/>
    <col min="12829" max="12829" width="11.140625" style="2" customWidth="1"/>
    <col min="12830" max="12835" width="9.140625" style="2"/>
    <col min="12836" max="12836" width="14" style="2" customWidth="1"/>
    <col min="12837" max="13070" width="9.140625" style="2"/>
    <col min="13071" max="13071" width="14.42578125" style="2" customWidth="1"/>
    <col min="13072" max="13075" width="9.140625" style="2"/>
    <col min="13076" max="13076" width="9.42578125" style="2" customWidth="1"/>
    <col min="13077" max="13077" width="13.5703125" style="2" customWidth="1"/>
    <col min="13078" max="13084" width="9.140625" style="2"/>
    <col min="13085" max="13085" width="11.140625" style="2" customWidth="1"/>
    <col min="13086" max="13091" width="9.140625" style="2"/>
    <col min="13092" max="13092" width="14" style="2" customWidth="1"/>
    <col min="13093" max="13326" width="9.140625" style="2"/>
    <col min="13327" max="13327" width="14.42578125" style="2" customWidth="1"/>
    <col min="13328" max="13331" width="9.140625" style="2"/>
    <col min="13332" max="13332" width="9.42578125" style="2" customWidth="1"/>
    <col min="13333" max="13333" width="13.5703125" style="2" customWidth="1"/>
    <col min="13334" max="13340" width="9.140625" style="2"/>
    <col min="13341" max="13341" width="11.140625" style="2" customWidth="1"/>
    <col min="13342" max="13347" width="9.140625" style="2"/>
    <col min="13348" max="13348" width="14" style="2" customWidth="1"/>
    <col min="13349" max="13582" width="9.140625" style="2"/>
    <col min="13583" max="13583" width="14.42578125" style="2" customWidth="1"/>
    <col min="13584" max="13587" width="9.140625" style="2"/>
    <col min="13588" max="13588" width="9.42578125" style="2" customWidth="1"/>
    <col min="13589" max="13589" width="13.5703125" style="2" customWidth="1"/>
    <col min="13590" max="13596" width="9.140625" style="2"/>
    <col min="13597" max="13597" width="11.140625" style="2" customWidth="1"/>
    <col min="13598" max="13603" width="9.140625" style="2"/>
    <col min="13604" max="13604" width="14" style="2" customWidth="1"/>
    <col min="13605" max="13838" width="9.140625" style="2"/>
    <col min="13839" max="13839" width="14.42578125" style="2" customWidth="1"/>
    <col min="13840" max="13843" width="9.140625" style="2"/>
    <col min="13844" max="13844" width="9.42578125" style="2" customWidth="1"/>
    <col min="13845" max="13845" width="13.5703125" style="2" customWidth="1"/>
    <col min="13846" max="13852" width="9.140625" style="2"/>
    <col min="13853" max="13853" width="11.140625" style="2" customWidth="1"/>
    <col min="13854" max="13859" width="9.140625" style="2"/>
    <col min="13860" max="13860" width="14" style="2" customWidth="1"/>
    <col min="13861" max="14094" width="9.140625" style="2"/>
    <col min="14095" max="14095" width="14.42578125" style="2" customWidth="1"/>
    <col min="14096" max="14099" width="9.140625" style="2"/>
    <col min="14100" max="14100" width="9.42578125" style="2" customWidth="1"/>
    <col min="14101" max="14101" width="13.5703125" style="2" customWidth="1"/>
    <col min="14102" max="14108" width="9.140625" style="2"/>
    <col min="14109" max="14109" width="11.140625" style="2" customWidth="1"/>
    <col min="14110" max="14115" width="9.140625" style="2"/>
    <col min="14116" max="14116" width="14" style="2" customWidth="1"/>
    <col min="14117" max="14350" width="9.140625" style="2"/>
    <col min="14351" max="14351" width="14.42578125" style="2" customWidth="1"/>
    <col min="14352" max="14355" width="9.140625" style="2"/>
    <col min="14356" max="14356" width="9.42578125" style="2" customWidth="1"/>
    <col min="14357" max="14357" width="13.5703125" style="2" customWidth="1"/>
    <col min="14358" max="14364" width="9.140625" style="2"/>
    <col min="14365" max="14365" width="11.140625" style="2" customWidth="1"/>
    <col min="14366" max="14371" width="9.140625" style="2"/>
    <col min="14372" max="14372" width="14" style="2" customWidth="1"/>
    <col min="14373" max="14606" width="9.140625" style="2"/>
    <col min="14607" max="14607" width="14.42578125" style="2" customWidth="1"/>
    <col min="14608" max="14611" width="9.140625" style="2"/>
    <col min="14612" max="14612" width="9.42578125" style="2" customWidth="1"/>
    <col min="14613" max="14613" width="13.5703125" style="2" customWidth="1"/>
    <col min="14614" max="14620" width="9.140625" style="2"/>
    <col min="14621" max="14621" width="11.140625" style="2" customWidth="1"/>
    <col min="14622" max="14627" width="9.140625" style="2"/>
    <col min="14628" max="14628" width="14" style="2" customWidth="1"/>
    <col min="14629" max="14862" width="9.140625" style="2"/>
    <col min="14863" max="14863" width="14.42578125" style="2" customWidth="1"/>
    <col min="14864" max="14867" width="9.140625" style="2"/>
    <col min="14868" max="14868" width="9.42578125" style="2" customWidth="1"/>
    <col min="14869" max="14869" width="13.5703125" style="2" customWidth="1"/>
    <col min="14870" max="14876" width="9.140625" style="2"/>
    <col min="14877" max="14877" width="11.140625" style="2" customWidth="1"/>
    <col min="14878" max="14883" width="9.140625" style="2"/>
    <col min="14884" max="14884" width="14" style="2" customWidth="1"/>
    <col min="14885" max="15118" width="9.140625" style="2"/>
    <col min="15119" max="15119" width="14.42578125" style="2" customWidth="1"/>
    <col min="15120" max="15123" width="9.140625" style="2"/>
    <col min="15124" max="15124" width="9.42578125" style="2" customWidth="1"/>
    <col min="15125" max="15125" width="13.5703125" style="2" customWidth="1"/>
    <col min="15126" max="15132" width="9.140625" style="2"/>
    <col min="15133" max="15133" width="11.140625" style="2" customWidth="1"/>
    <col min="15134" max="15139" width="9.140625" style="2"/>
    <col min="15140" max="15140" width="14" style="2" customWidth="1"/>
    <col min="15141" max="15374" width="9.140625" style="2"/>
    <col min="15375" max="15375" width="14.42578125" style="2" customWidth="1"/>
    <col min="15376" max="15379" width="9.140625" style="2"/>
    <col min="15380" max="15380" width="9.42578125" style="2" customWidth="1"/>
    <col min="15381" max="15381" width="13.5703125" style="2" customWidth="1"/>
    <col min="15382" max="15388" width="9.140625" style="2"/>
    <col min="15389" max="15389" width="11.140625" style="2" customWidth="1"/>
    <col min="15390" max="15395" width="9.140625" style="2"/>
    <col min="15396" max="15396" width="14" style="2" customWidth="1"/>
    <col min="15397" max="15630" width="9.140625" style="2"/>
    <col min="15631" max="15631" width="14.42578125" style="2" customWidth="1"/>
    <col min="15632" max="15635" width="9.140625" style="2"/>
    <col min="15636" max="15636" width="9.42578125" style="2" customWidth="1"/>
    <col min="15637" max="15637" width="13.5703125" style="2" customWidth="1"/>
    <col min="15638" max="15644" width="9.140625" style="2"/>
    <col min="15645" max="15645" width="11.140625" style="2" customWidth="1"/>
    <col min="15646" max="15651" width="9.140625" style="2"/>
    <col min="15652" max="15652" width="14" style="2" customWidth="1"/>
    <col min="15653" max="15886" width="9.140625" style="2"/>
    <col min="15887" max="15887" width="14.42578125" style="2" customWidth="1"/>
    <col min="15888" max="15891" width="9.140625" style="2"/>
    <col min="15892" max="15892" width="9.42578125" style="2" customWidth="1"/>
    <col min="15893" max="15893" width="13.5703125" style="2" customWidth="1"/>
    <col min="15894" max="15900" width="9.140625" style="2"/>
    <col min="15901" max="15901" width="11.140625" style="2" customWidth="1"/>
    <col min="15902" max="15907" width="9.140625" style="2"/>
    <col min="15908" max="15908" width="14" style="2" customWidth="1"/>
    <col min="15909" max="16142" width="9.140625" style="2"/>
    <col min="16143" max="16143" width="14.42578125" style="2" customWidth="1"/>
    <col min="16144" max="16147" width="9.140625" style="2"/>
    <col min="16148" max="16148" width="9.42578125" style="2" customWidth="1"/>
    <col min="16149" max="16149" width="13.5703125" style="2" customWidth="1"/>
    <col min="16150" max="16156" width="9.140625" style="2"/>
    <col min="16157" max="16157" width="11.140625" style="2" customWidth="1"/>
    <col min="16158" max="16163" width="9.140625" style="2"/>
    <col min="16164" max="16164" width="14" style="2" customWidth="1"/>
    <col min="16165" max="16384" width="9.140625" style="2"/>
  </cols>
  <sheetData>
    <row r="1" spans="1:33" x14ac:dyDescent="0.2">
      <c r="A1" s="89" t="s">
        <v>1134</v>
      </c>
    </row>
    <row r="2" spans="1:33" x14ac:dyDescent="0.2">
      <c r="A2" s="511"/>
    </row>
    <row r="3" spans="1:33" x14ac:dyDescent="0.2">
      <c r="A3" s="85" t="s">
        <v>10</v>
      </c>
      <c r="B3" s="194" t="s">
        <v>43</v>
      </c>
      <c r="C3" s="194"/>
      <c r="D3" s="194" t="s">
        <v>43</v>
      </c>
      <c r="E3" s="83"/>
      <c r="F3" s="84"/>
    </row>
    <row r="4" spans="1:33" x14ac:dyDescent="0.2">
      <c r="B4" s="194" t="s">
        <v>122</v>
      </c>
      <c r="C4" s="194"/>
      <c r="D4" s="194" t="s">
        <v>927</v>
      </c>
      <c r="E4" s="83"/>
      <c r="F4" s="84"/>
    </row>
    <row r="5" spans="1:33" x14ac:dyDescent="0.2">
      <c r="B5" s="194"/>
      <c r="C5" s="194"/>
      <c r="D5" s="194"/>
      <c r="E5" s="83"/>
      <c r="F5" s="84"/>
    </row>
    <row r="6" spans="1:33" x14ac:dyDescent="0.2">
      <c r="A6" s="133">
        <v>1952</v>
      </c>
      <c r="B6" s="88">
        <v>1</v>
      </c>
      <c r="C6" s="88"/>
      <c r="D6" s="88">
        <v>11</v>
      </c>
      <c r="E6" s="87"/>
      <c r="G6" s="34"/>
      <c r="H6" s="34"/>
      <c r="I6" s="34"/>
      <c r="J6" s="34"/>
      <c r="K6" s="34"/>
      <c r="L6" s="34"/>
      <c r="M6" s="34"/>
      <c r="N6" s="34"/>
      <c r="O6" s="34"/>
      <c r="P6" s="34"/>
      <c r="Q6" s="34"/>
      <c r="R6" s="34"/>
      <c r="S6" s="34"/>
      <c r="X6" s="34"/>
      <c r="Y6" s="34"/>
      <c r="Z6" s="34"/>
      <c r="AE6" s="34"/>
      <c r="AF6" s="34"/>
      <c r="AG6" s="34"/>
    </row>
    <row r="7" spans="1:33" x14ac:dyDescent="0.2">
      <c r="A7" s="133">
        <v>1953</v>
      </c>
      <c r="B7" s="80">
        <f>B6+(B$12-B$6)/6</f>
        <v>1.8333333333333335</v>
      </c>
      <c r="D7" s="80">
        <f>D6+(D$12-D$6)/6</f>
        <v>13.666666666666666</v>
      </c>
      <c r="F7" s="82" t="s">
        <v>636</v>
      </c>
      <c r="G7" s="34"/>
      <c r="H7" s="34"/>
      <c r="O7" s="34"/>
      <c r="P7" s="34"/>
      <c r="Q7" s="34"/>
      <c r="R7" s="34"/>
      <c r="S7" s="34"/>
      <c r="AC7" s="34"/>
      <c r="AE7" s="34"/>
      <c r="AF7" s="34"/>
      <c r="AG7" s="34"/>
    </row>
    <row r="8" spans="1:33" x14ac:dyDescent="0.2">
      <c r="A8" s="133">
        <v>1954</v>
      </c>
      <c r="B8" s="80">
        <f t="shared" ref="B8:D11" si="0">B7+(B$12-B$6)/6</f>
        <v>2.666666666666667</v>
      </c>
      <c r="D8" s="80">
        <f t="shared" si="0"/>
        <v>16.333333333333332</v>
      </c>
      <c r="F8" s="82" t="s">
        <v>636</v>
      </c>
      <c r="G8" s="34"/>
      <c r="H8" s="34"/>
      <c r="O8" s="34"/>
      <c r="P8" s="34"/>
      <c r="AC8" s="34"/>
    </row>
    <row r="9" spans="1:33" x14ac:dyDescent="0.2">
      <c r="A9" s="133">
        <v>1955</v>
      </c>
      <c r="B9" s="80">
        <f t="shared" si="0"/>
        <v>3.5000000000000004</v>
      </c>
      <c r="D9" s="80">
        <f t="shared" si="0"/>
        <v>19</v>
      </c>
      <c r="F9" s="82" t="s">
        <v>636</v>
      </c>
      <c r="G9" s="34"/>
      <c r="H9" s="34"/>
      <c r="O9" s="34"/>
      <c r="P9" s="34"/>
      <c r="AC9" s="34"/>
    </row>
    <row r="10" spans="1:33" x14ac:dyDescent="0.2">
      <c r="A10" s="133">
        <v>1956</v>
      </c>
      <c r="B10" s="80">
        <f t="shared" si="0"/>
        <v>4.3333333333333339</v>
      </c>
      <c r="D10" s="80">
        <f t="shared" si="0"/>
        <v>21.666666666666668</v>
      </c>
      <c r="F10" s="82" t="s">
        <v>636</v>
      </c>
      <c r="G10" s="34"/>
      <c r="H10" s="34"/>
      <c r="O10" s="34"/>
      <c r="P10" s="34"/>
      <c r="AC10" s="34"/>
    </row>
    <row r="11" spans="1:33" x14ac:dyDescent="0.2">
      <c r="A11" s="133">
        <v>1957</v>
      </c>
      <c r="B11" s="80">
        <f t="shared" si="0"/>
        <v>5.166666666666667</v>
      </c>
      <c r="D11" s="80">
        <f t="shared" si="0"/>
        <v>24.333333333333336</v>
      </c>
      <c r="F11" s="82" t="s">
        <v>636</v>
      </c>
      <c r="G11" s="34"/>
      <c r="H11" s="34"/>
      <c r="O11" s="34"/>
      <c r="P11" s="34"/>
      <c r="AC11" s="34"/>
    </row>
    <row r="12" spans="1:33" x14ac:dyDescent="0.2">
      <c r="A12" s="133">
        <v>1958</v>
      </c>
      <c r="B12" s="88">
        <v>6</v>
      </c>
      <c r="C12" s="88"/>
      <c r="D12" s="88">
        <v>27</v>
      </c>
      <c r="E12" s="87"/>
      <c r="G12" s="34"/>
      <c r="H12" s="34"/>
      <c r="I12" s="34"/>
      <c r="J12" s="34"/>
      <c r="K12" s="34"/>
      <c r="L12" s="34"/>
      <c r="M12" s="34"/>
      <c r="N12" s="34"/>
      <c r="O12" s="34"/>
      <c r="P12" s="34"/>
      <c r="X12" s="34"/>
      <c r="Y12" s="34"/>
      <c r="Z12" s="34"/>
    </row>
    <row r="13" spans="1:33" x14ac:dyDescent="0.2">
      <c r="A13" s="133">
        <v>1959</v>
      </c>
      <c r="B13" s="80">
        <f>B12+(B$20-B$12)/8</f>
        <v>9.375</v>
      </c>
      <c r="D13" s="80">
        <f>D12+(D$20-D$12)/8</f>
        <v>30.75</v>
      </c>
      <c r="F13" s="82" t="s">
        <v>636</v>
      </c>
      <c r="G13" s="34"/>
      <c r="H13" s="34"/>
      <c r="O13" s="34"/>
      <c r="P13" s="34"/>
    </row>
    <row r="14" spans="1:33" x14ac:dyDescent="0.2">
      <c r="A14" s="133">
        <v>1960</v>
      </c>
      <c r="B14" s="80">
        <f t="shared" ref="B14:D19" si="1">B13+(B$20-B$12)/8</f>
        <v>12.75</v>
      </c>
      <c r="D14" s="80">
        <f t="shared" si="1"/>
        <v>34.5</v>
      </c>
      <c r="F14" s="82" t="s">
        <v>636</v>
      </c>
      <c r="G14" s="34"/>
      <c r="H14" s="34"/>
      <c r="O14" s="34"/>
      <c r="P14" s="34"/>
      <c r="AC14" s="34"/>
    </row>
    <row r="15" spans="1:33" x14ac:dyDescent="0.2">
      <c r="A15" s="133">
        <v>1961</v>
      </c>
      <c r="B15" s="80">
        <f t="shared" si="1"/>
        <v>16.125</v>
      </c>
      <c r="D15" s="80">
        <f t="shared" si="1"/>
        <v>38.25</v>
      </c>
      <c r="F15" s="82" t="s">
        <v>636</v>
      </c>
      <c r="G15" s="34"/>
      <c r="H15" s="34"/>
      <c r="O15" s="34"/>
      <c r="P15" s="34"/>
      <c r="AC15" s="34"/>
    </row>
    <row r="16" spans="1:33" x14ac:dyDescent="0.2">
      <c r="A16" s="133">
        <v>1962</v>
      </c>
      <c r="B16" s="80">
        <f t="shared" si="1"/>
        <v>19.5</v>
      </c>
      <c r="D16" s="80">
        <f t="shared" si="1"/>
        <v>42</v>
      </c>
      <c r="F16" s="82" t="s">
        <v>636</v>
      </c>
      <c r="G16" s="34"/>
      <c r="H16" s="34"/>
      <c r="O16" s="34"/>
      <c r="P16" s="34"/>
      <c r="AC16" s="34"/>
    </row>
    <row r="17" spans="1:36" x14ac:dyDescent="0.2">
      <c r="A17" s="133">
        <v>1963</v>
      </c>
      <c r="B17" s="80">
        <f t="shared" si="1"/>
        <v>22.875</v>
      </c>
      <c r="D17" s="80">
        <f t="shared" si="1"/>
        <v>45.75</v>
      </c>
      <c r="F17" s="82" t="s">
        <v>636</v>
      </c>
      <c r="G17" s="34"/>
      <c r="H17" s="34"/>
      <c r="O17" s="34"/>
      <c r="P17" s="34"/>
      <c r="AC17" s="34"/>
    </row>
    <row r="18" spans="1:36" x14ac:dyDescent="0.2">
      <c r="A18" s="133">
        <v>1964</v>
      </c>
      <c r="B18" s="80">
        <f t="shared" si="1"/>
        <v>26.25</v>
      </c>
      <c r="D18" s="80">
        <f t="shared" si="1"/>
        <v>49.5</v>
      </c>
      <c r="F18" s="82" t="s">
        <v>636</v>
      </c>
      <c r="G18" s="34"/>
      <c r="H18" s="34"/>
      <c r="O18" s="34"/>
      <c r="P18" s="34"/>
      <c r="AC18" s="34"/>
    </row>
    <row r="19" spans="1:36" x14ac:dyDescent="0.2">
      <c r="A19" s="133">
        <v>1965</v>
      </c>
      <c r="B19" s="80">
        <f t="shared" si="1"/>
        <v>29.625</v>
      </c>
      <c r="D19" s="80">
        <f t="shared" si="1"/>
        <v>53.25</v>
      </c>
      <c r="F19" s="82" t="s">
        <v>636</v>
      </c>
      <c r="G19" s="34"/>
      <c r="H19" s="34"/>
      <c r="O19" s="34"/>
      <c r="P19" s="34"/>
      <c r="AC19" s="34"/>
    </row>
    <row r="20" spans="1:36" x14ac:dyDescent="0.2">
      <c r="A20" s="133">
        <v>1966</v>
      </c>
      <c r="B20" s="88">
        <v>33</v>
      </c>
      <c r="C20" s="88"/>
      <c r="D20" s="88">
        <v>57</v>
      </c>
      <c r="E20" s="87"/>
      <c r="G20" s="34"/>
      <c r="H20" s="34"/>
      <c r="I20" s="34"/>
      <c r="J20" s="34"/>
      <c r="K20" s="34"/>
      <c r="L20" s="34"/>
      <c r="M20" s="34"/>
      <c r="N20" s="35"/>
      <c r="O20" s="34"/>
      <c r="P20" s="34"/>
      <c r="Q20" s="34"/>
      <c r="R20" s="34"/>
      <c r="S20" s="34"/>
      <c r="X20" s="34"/>
      <c r="Y20" s="34"/>
      <c r="Z20" s="34"/>
      <c r="AA20" s="35"/>
      <c r="AB20" s="35"/>
      <c r="AE20" s="34"/>
      <c r="AF20" s="34"/>
      <c r="AG20" s="34"/>
      <c r="AH20" s="35"/>
      <c r="AI20" s="35"/>
    </row>
    <row r="21" spans="1:36" x14ac:dyDescent="0.2">
      <c r="A21" s="133">
        <v>1967</v>
      </c>
      <c r="B21" s="80">
        <f>B20+(B$25-B$20)/5</f>
        <v>33.4</v>
      </c>
      <c r="D21" s="80">
        <f>D20+(D$25-D$20)/5</f>
        <v>61.4</v>
      </c>
      <c r="F21" s="82" t="s">
        <v>636</v>
      </c>
      <c r="G21" s="34"/>
      <c r="H21" s="34"/>
      <c r="O21" s="34"/>
      <c r="P21" s="34"/>
      <c r="U21" s="34"/>
      <c r="AC21" s="34"/>
      <c r="AJ21" s="34"/>
    </row>
    <row r="22" spans="1:36" x14ac:dyDescent="0.2">
      <c r="A22" s="133">
        <v>1968</v>
      </c>
      <c r="B22" s="80">
        <f t="shared" ref="B22:D24" si="2">B21+(B$25-B$20)/5</f>
        <v>33.799999999999997</v>
      </c>
      <c r="D22" s="80">
        <f t="shared" si="2"/>
        <v>65.8</v>
      </c>
      <c r="F22" s="82" t="s">
        <v>636</v>
      </c>
      <c r="G22" s="34"/>
      <c r="H22" s="34"/>
      <c r="O22" s="34"/>
      <c r="P22" s="34"/>
      <c r="U22" s="34"/>
      <c r="AC22" s="34"/>
      <c r="AJ22" s="34"/>
    </row>
    <row r="23" spans="1:36" x14ac:dyDescent="0.2">
      <c r="A23" s="133">
        <v>1969</v>
      </c>
      <c r="B23" s="80">
        <f t="shared" si="2"/>
        <v>34.199999999999996</v>
      </c>
      <c r="D23" s="80">
        <f t="shared" si="2"/>
        <v>70.2</v>
      </c>
      <c r="F23" s="82" t="s">
        <v>636</v>
      </c>
      <c r="G23" s="34"/>
      <c r="H23" s="34"/>
      <c r="O23" s="34"/>
      <c r="P23" s="34"/>
      <c r="U23" s="34"/>
      <c r="AC23" s="34"/>
      <c r="AJ23" s="34"/>
    </row>
    <row r="24" spans="1:36" x14ac:dyDescent="0.2">
      <c r="A24" s="133">
        <v>1970</v>
      </c>
      <c r="B24" s="80">
        <f t="shared" si="2"/>
        <v>34.599999999999994</v>
      </c>
      <c r="D24" s="80">
        <f t="shared" si="2"/>
        <v>74.600000000000009</v>
      </c>
      <c r="F24" s="82" t="s">
        <v>636</v>
      </c>
      <c r="G24" s="34"/>
      <c r="H24" s="34"/>
      <c r="O24" s="34"/>
      <c r="P24" s="34"/>
      <c r="U24" s="34"/>
      <c r="AC24" s="34"/>
      <c r="AJ24" s="34"/>
    </row>
    <row r="25" spans="1:36" x14ac:dyDescent="0.2">
      <c r="A25" s="133">
        <v>1971</v>
      </c>
      <c r="B25" s="88">
        <v>35</v>
      </c>
      <c r="C25" s="88"/>
      <c r="D25" s="88">
        <v>79</v>
      </c>
      <c r="E25" s="87"/>
      <c r="G25" s="34"/>
      <c r="H25" s="34"/>
      <c r="I25" s="34"/>
      <c r="J25" s="34"/>
      <c r="K25" s="34"/>
      <c r="L25" s="34"/>
      <c r="M25" s="34"/>
      <c r="N25" s="35"/>
      <c r="O25" s="34"/>
      <c r="P25" s="34"/>
      <c r="Q25" s="34"/>
      <c r="R25" s="34"/>
      <c r="S25" s="34"/>
      <c r="X25" s="34"/>
      <c r="Y25" s="34"/>
      <c r="Z25" s="34"/>
      <c r="AA25" s="35"/>
      <c r="AB25" s="35"/>
      <c r="AE25" s="34"/>
      <c r="AF25" s="34"/>
      <c r="AG25" s="34"/>
      <c r="AH25" s="35"/>
      <c r="AI25" s="35"/>
    </row>
    <row r="26" spans="1:36" x14ac:dyDescent="0.2">
      <c r="A26" s="133">
        <v>1972</v>
      </c>
      <c r="B26" s="80">
        <f>B25+(B$30-B$25)/5</f>
        <v>35.6</v>
      </c>
      <c r="D26" s="80">
        <f>D25+(D$30-D$25)/5</f>
        <v>81.2</v>
      </c>
      <c r="F26" s="82" t="s">
        <v>636</v>
      </c>
      <c r="G26" s="34"/>
      <c r="H26" s="34"/>
      <c r="O26" s="34"/>
      <c r="P26" s="34"/>
      <c r="U26" s="34"/>
      <c r="AC26" s="34"/>
      <c r="AJ26" s="34"/>
    </row>
    <row r="27" spans="1:36" x14ac:dyDescent="0.2">
      <c r="A27" s="133">
        <v>1973</v>
      </c>
      <c r="B27" s="80">
        <f t="shared" ref="B27:D29" si="3">B26+(B$30-B$25)/5</f>
        <v>36.200000000000003</v>
      </c>
      <c r="D27" s="80">
        <f t="shared" si="3"/>
        <v>83.4</v>
      </c>
      <c r="F27" s="82" t="s">
        <v>636</v>
      </c>
      <c r="G27" s="34"/>
      <c r="H27" s="34"/>
      <c r="O27" s="34"/>
      <c r="P27" s="34"/>
      <c r="U27" s="34"/>
      <c r="AC27" s="34"/>
      <c r="AJ27" s="34"/>
    </row>
    <row r="28" spans="1:36" ht="13.15" customHeight="1" x14ac:dyDescent="0.2">
      <c r="A28" s="133">
        <v>1974</v>
      </c>
      <c r="B28" s="80">
        <f t="shared" si="3"/>
        <v>36.800000000000004</v>
      </c>
      <c r="D28" s="80">
        <f t="shared" si="3"/>
        <v>85.600000000000009</v>
      </c>
      <c r="F28" s="82" t="s">
        <v>636</v>
      </c>
      <c r="G28" s="34"/>
      <c r="H28" s="554" t="s">
        <v>655</v>
      </c>
      <c r="I28" s="554"/>
      <c r="J28" s="554"/>
      <c r="K28" s="554"/>
      <c r="L28" s="554"/>
      <c r="M28" s="554"/>
      <c r="N28" s="554"/>
      <c r="O28" s="554"/>
      <c r="P28" s="34"/>
      <c r="U28" s="34"/>
      <c r="AC28" s="34"/>
      <c r="AJ28" s="34"/>
    </row>
    <row r="29" spans="1:36" x14ac:dyDescent="0.2">
      <c r="A29" s="133">
        <v>1975</v>
      </c>
      <c r="B29" s="80">
        <f t="shared" si="3"/>
        <v>37.400000000000006</v>
      </c>
      <c r="D29" s="80">
        <f t="shared" si="3"/>
        <v>87.800000000000011</v>
      </c>
      <c r="F29" s="82" t="s">
        <v>636</v>
      </c>
      <c r="G29" s="34"/>
      <c r="H29" s="554"/>
      <c r="I29" s="554"/>
      <c r="J29" s="554"/>
      <c r="K29" s="554"/>
      <c r="L29" s="554"/>
      <c r="M29" s="554"/>
      <c r="N29" s="554"/>
      <c r="O29" s="554"/>
      <c r="P29" s="34"/>
      <c r="U29" s="34"/>
      <c r="AC29" s="34"/>
      <c r="AJ29" s="34"/>
    </row>
    <row r="30" spans="1:36" x14ac:dyDescent="0.2">
      <c r="A30" s="133">
        <v>1976</v>
      </c>
      <c r="B30" s="88">
        <v>38</v>
      </c>
      <c r="C30" s="88"/>
      <c r="D30" s="88">
        <v>90</v>
      </c>
      <c r="E30" s="87"/>
      <c r="G30" s="34"/>
      <c r="H30" s="554"/>
      <c r="I30" s="554"/>
      <c r="J30" s="554"/>
      <c r="K30" s="554"/>
      <c r="L30" s="554"/>
      <c r="M30" s="554"/>
      <c r="N30" s="554"/>
      <c r="O30" s="554"/>
      <c r="P30" s="34"/>
      <c r="Q30" s="34"/>
      <c r="R30" s="34"/>
      <c r="S30" s="34"/>
      <c r="X30" s="34"/>
      <c r="AC30" s="34"/>
      <c r="AE30" s="34"/>
      <c r="AJ30" s="34"/>
    </row>
    <row r="31" spans="1:36" x14ac:dyDescent="0.2">
      <c r="A31" s="133">
        <v>1977</v>
      </c>
      <c r="B31" s="80">
        <f>B30+(B$34-B$30)/4</f>
        <v>39.25</v>
      </c>
      <c r="D31" s="80">
        <f>D30+(D$34-D$30)/4</f>
        <v>90.75</v>
      </c>
      <c r="F31" s="82" t="s">
        <v>636</v>
      </c>
      <c r="G31" s="34"/>
      <c r="H31" s="554"/>
      <c r="I31" s="554"/>
      <c r="J31" s="554"/>
      <c r="K31" s="554"/>
      <c r="L31" s="554"/>
      <c r="M31" s="554"/>
      <c r="N31" s="554"/>
      <c r="O31" s="554"/>
      <c r="P31" s="34"/>
      <c r="U31" s="34"/>
      <c r="AC31" s="34"/>
      <c r="AJ31" s="34"/>
    </row>
    <row r="32" spans="1:36" x14ac:dyDescent="0.2">
      <c r="A32" s="133">
        <v>1978</v>
      </c>
      <c r="B32" s="80">
        <f t="shared" ref="B32:D33" si="4">B31+(B$34-B$30)/4</f>
        <v>40.5</v>
      </c>
      <c r="D32" s="80">
        <f t="shared" si="4"/>
        <v>91.5</v>
      </c>
      <c r="F32" s="82" t="s">
        <v>636</v>
      </c>
      <c r="G32" s="34"/>
      <c r="H32" s="554"/>
      <c r="I32" s="554"/>
      <c r="J32" s="554"/>
      <c r="K32" s="554"/>
      <c r="L32" s="554"/>
      <c r="M32" s="554"/>
      <c r="N32" s="554"/>
      <c r="O32" s="554"/>
      <c r="P32" s="34"/>
      <c r="U32" s="34"/>
      <c r="AC32" s="34"/>
      <c r="AJ32" s="34"/>
    </row>
    <row r="33" spans="1:36" x14ac:dyDescent="0.2">
      <c r="A33" s="133">
        <v>1979</v>
      </c>
      <c r="B33" s="80">
        <f t="shared" si="4"/>
        <v>41.75</v>
      </c>
      <c r="D33" s="80">
        <f t="shared" si="4"/>
        <v>92.25</v>
      </c>
      <c r="F33" s="82" t="s">
        <v>636</v>
      </c>
      <c r="G33" s="34"/>
      <c r="H33" s="34"/>
      <c r="I33" s="34"/>
      <c r="J33" s="34"/>
      <c r="K33" s="34"/>
      <c r="L33" s="34"/>
      <c r="O33" s="34"/>
      <c r="P33" s="34"/>
      <c r="Q33" s="34"/>
      <c r="U33" s="34"/>
      <c r="X33" s="34"/>
      <c r="Y33" s="34"/>
      <c r="Z33" s="34"/>
      <c r="AA33" s="35"/>
      <c r="AB33" s="35"/>
      <c r="AE33" s="34"/>
      <c r="AJ33" s="34"/>
    </row>
    <row r="34" spans="1:36" ht="15.75" x14ac:dyDescent="0.2">
      <c r="A34" s="133">
        <v>1980</v>
      </c>
      <c r="B34" s="88">
        <v>43</v>
      </c>
      <c r="C34" s="88"/>
      <c r="D34" s="88">
        <v>93</v>
      </c>
      <c r="E34" s="87"/>
      <c r="G34" s="34"/>
      <c r="H34" s="49" t="s">
        <v>1047</v>
      </c>
      <c r="I34" s="34"/>
      <c r="K34" s="34"/>
      <c r="M34" s="34"/>
      <c r="O34" s="34"/>
      <c r="P34" s="34"/>
      <c r="Q34" s="34"/>
      <c r="R34" s="34"/>
      <c r="S34" s="34"/>
      <c r="X34" s="34"/>
      <c r="AC34" s="34"/>
      <c r="AE34" s="34"/>
      <c r="AJ34" s="34"/>
    </row>
    <row r="35" spans="1:36" x14ac:dyDescent="0.2">
      <c r="A35" s="133">
        <v>1981</v>
      </c>
      <c r="B35" s="88">
        <f>(B34+B36)/2</f>
        <v>40</v>
      </c>
      <c r="D35" s="88">
        <f>(D34+D36)/2</f>
        <v>94</v>
      </c>
      <c r="F35" s="82" t="s">
        <v>636</v>
      </c>
      <c r="G35" s="34"/>
      <c r="H35" s="34"/>
      <c r="I35" s="34"/>
      <c r="O35" s="34"/>
      <c r="P35" s="34"/>
      <c r="Q35" s="34"/>
      <c r="R35" s="34"/>
      <c r="S35" s="34"/>
      <c r="U35" s="34"/>
      <c r="X35" s="34"/>
      <c r="AC35" s="34"/>
      <c r="AE35" s="34"/>
      <c r="AJ35" s="34"/>
    </row>
    <row r="36" spans="1:36" x14ac:dyDescent="0.2">
      <c r="A36" s="133">
        <v>1982</v>
      </c>
      <c r="B36" s="88">
        <v>37</v>
      </c>
      <c r="C36" s="88"/>
      <c r="D36" s="88">
        <v>95</v>
      </c>
      <c r="E36" s="87"/>
      <c r="G36" s="34"/>
      <c r="H36" s="34"/>
      <c r="I36" s="34"/>
      <c r="J36" s="34"/>
      <c r="K36" s="34"/>
      <c r="L36" s="34"/>
      <c r="M36" s="34"/>
      <c r="N36" s="35"/>
      <c r="O36" s="34"/>
      <c r="P36" s="34"/>
      <c r="Q36" s="34"/>
      <c r="R36" s="34"/>
      <c r="S36" s="34"/>
      <c r="X36" s="34"/>
      <c r="AC36" s="34"/>
      <c r="AE36" s="34"/>
      <c r="AJ36" s="34"/>
    </row>
    <row r="37" spans="1:36" x14ac:dyDescent="0.2">
      <c r="A37" s="133">
        <v>1983</v>
      </c>
      <c r="B37" s="88">
        <f>(B36+B38)/2</f>
        <v>39.5</v>
      </c>
      <c r="D37" s="88">
        <f>(D36+D38)/2</f>
        <v>95</v>
      </c>
      <c r="F37" s="82" t="s">
        <v>636</v>
      </c>
      <c r="G37" s="34"/>
      <c r="H37" s="34"/>
      <c r="J37" s="34"/>
      <c r="L37" s="34"/>
      <c r="O37" s="34"/>
      <c r="P37" s="34"/>
      <c r="Q37" s="34"/>
      <c r="R37" s="34"/>
      <c r="S37" s="34"/>
      <c r="U37" s="34"/>
      <c r="X37" s="34"/>
      <c r="AC37" s="34"/>
      <c r="AE37" s="34"/>
      <c r="AJ37" s="34"/>
    </row>
    <row r="38" spans="1:36" x14ac:dyDescent="0.2">
      <c r="A38" s="133">
        <v>1984</v>
      </c>
      <c r="B38" s="88">
        <v>42</v>
      </c>
      <c r="C38" s="88"/>
      <c r="D38" s="88">
        <v>95</v>
      </c>
      <c r="E38" s="87"/>
      <c r="G38" s="34"/>
      <c r="H38" s="34"/>
      <c r="I38" s="34"/>
      <c r="J38" s="34"/>
      <c r="K38" s="34"/>
      <c r="L38" s="34"/>
      <c r="M38" s="34"/>
      <c r="O38" s="34"/>
      <c r="P38" s="34"/>
      <c r="Q38" s="34"/>
      <c r="R38" s="34"/>
      <c r="S38" s="34"/>
      <c r="X38" s="34"/>
      <c r="AC38" s="34"/>
      <c r="AE38" s="34"/>
      <c r="AJ38" s="34"/>
    </row>
    <row r="39" spans="1:36" x14ac:dyDescent="0.2">
      <c r="A39" s="133">
        <v>1985</v>
      </c>
      <c r="B39" s="88">
        <v>45</v>
      </c>
      <c r="C39" s="88"/>
      <c r="D39" s="88">
        <v>96</v>
      </c>
      <c r="E39" s="87"/>
      <c r="G39" s="34"/>
      <c r="H39" s="34"/>
      <c r="I39" s="34"/>
      <c r="J39" s="34"/>
      <c r="K39" s="34"/>
      <c r="L39" s="34"/>
      <c r="M39" s="34"/>
      <c r="O39" s="34"/>
      <c r="P39" s="34"/>
      <c r="Q39" s="34"/>
      <c r="R39" s="34"/>
      <c r="S39" s="34"/>
      <c r="X39" s="34"/>
      <c r="AC39" s="34"/>
      <c r="AE39" s="34"/>
      <c r="AJ39" s="34"/>
    </row>
    <row r="40" spans="1:36" x14ac:dyDescent="0.2">
      <c r="A40" s="133">
        <v>1986</v>
      </c>
      <c r="B40" s="88">
        <v>41</v>
      </c>
      <c r="C40" s="88"/>
      <c r="D40" s="88">
        <v>96</v>
      </c>
      <c r="E40" s="87"/>
      <c r="G40" s="34"/>
      <c r="H40" s="34"/>
      <c r="I40" s="34"/>
      <c r="J40" s="34"/>
      <c r="L40" s="34"/>
      <c r="O40" s="34"/>
      <c r="P40" s="34"/>
      <c r="Q40" s="34"/>
      <c r="R40" s="34"/>
      <c r="S40" s="34"/>
      <c r="X40" s="34"/>
      <c r="AC40" s="34"/>
      <c r="AE40" s="34"/>
      <c r="AJ40" s="34"/>
    </row>
    <row r="41" spans="1:36" x14ac:dyDescent="0.2">
      <c r="A41" s="133">
        <v>1987</v>
      </c>
      <c r="B41" s="88">
        <v>41</v>
      </c>
      <c r="C41" s="88"/>
      <c r="D41" s="88">
        <v>96</v>
      </c>
      <c r="E41" s="87"/>
      <c r="G41" s="34"/>
      <c r="H41" s="34"/>
      <c r="I41" s="34"/>
      <c r="J41" s="34"/>
      <c r="K41" s="34"/>
      <c r="L41" s="34"/>
      <c r="M41" s="34"/>
      <c r="O41" s="34"/>
      <c r="P41" s="34"/>
      <c r="Q41" s="34"/>
      <c r="R41" s="34"/>
      <c r="S41" s="34"/>
      <c r="X41" s="34"/>
      <c r="AC41" s="34"/>
      <c r="AE41" s="34"/>
      <c r="AJ41" s="34"/>
    </row>
    <row r="42" spans="1:36" x14ac:dyDescent="0.2">
      <c r="A42" s="133">
        <v>1988</v>
      </c>
      <c r="B42" s="88">
        <v>35</v>
      </c>
      <c r="C42" s="88"/>
      <c r="D42" s="88">
        <v>96</v>
      </c>
      <c r="E42" s="87"/>
      <c r="G42" s="34"/>
      <c r="H42" s="34"/>
      <c r="I42" s="34"/>
      <c r="J42" s="34"/>
      <c r="K42" s="34"/>
      <c r="L42" s="34"/>
      <c r="M42" s="34"/>
      <c r="O42" s="34"/>
      <c r="P42" s="34"/>
      <c r="Q42" s="34"/>
      <c r="R42" s="34"/>
      <c r="S42" s="34"/>
      <c r="X42" s="34"/>
      <c r="Y42" s="34"/>
      <c r="AA42" s="35"/>
      <c r="AC42" s="34"/>
      <c r="AE42" s="34"/>
      <c r="AJ42" s="34"/>
    </row>
    <row r="43" spans="1:36" x14ac:dyDescent="0.2">
      <c r="A43" s="133">
        <v>1989</v>
      </c>
      <c r="B43" s="88">
        <v>32</v>
      </c>
      <c r="C43" s="88"/>
      <c r="D43" s="88">
        <v>97</v>
      </c>
      <c r="E43" s="87"/>
      <c r="G43" s="34"/>
      <c r="H43" s="34"/>
      <c r="I43" s="34"/>
      <c r="J43" s="34"/>
      <c r="K43" s="34"/>
      <c r="L43" s="34"/>
      <c r="M43" s="34"/>
      <c r="N43" s="35"/>
      <c r="O43" s="34"/>
      <c r="Q43" s="34"/>
      <c r="R43" s="34"/>
      <c r="S43" s="34"/>
      <c r="X43" s="34"/>
      <c r="Y43" s="34"/>
      <c r="Z43" s="34"/>
      <c r="AA43" s="35"/>
      <c r="AC43" s="34"/>
      <c r="AE43" s="34"/>
      <c r="AJ43" s="34"/>
    </row>
    <row r="44" spans="1:36" x14ac:dyDescent="0.2">
      <c r="A44" s="133">
        <v>1990</v>
      </c>
      <c r="B44" s="88">
        <v>31</v>
      </c>
      <c r="C44" s="88"/>
      <c r="D44" s="88">
        <v>95</v>
      </c>
      <c r="E44" s="87"/>
      <c r="G44" s="34"/>
      <c r="H44" s="34"/>
      <c r="I44" s="34"/>
      <c r="J44" s="34"/>
      <c r="K44" s="34"/>
      <c r="L44" s="34"/>
      <c r="M44" s="34"/>
      <c r="N44" s="34"/>
      <c r="O44" s="34"/>
      <c r="Q44" s="34"/>
      <c r="R44" s="34"/>
      <c r="S44" s="34"/>
      <c r="U44" s="34"/>
      <c r="X44" s="34"/>
      <c r="Y44" s="34"/>
      <c r="Z44" s="34"/>
      <c r="AA44" s="35"/>
      <c r="AC44" s="34"/>
      <c r="AE44" s="34"/>
      <c r="AJ44" s="34"/>
    </row>
    <row r="45" spans="1:36" x14ac:dyDescent="0.2">
      <c r="A45" s="133">
        <v>1991</v>
      </c>
      <c r="B45" s="88">
        <v>31</v>
      </c>
      <c r="C45" s="88"/>
      <c r="D45" s="88">
        <v>96</v>
      </c>
      <c r="E45" s="87"/>
      <c r="G45" s="34"/>
      <c r="H45" s="34"/>
      <c r="I45" s="34"/>
      <c r="J45" s="34"/>
      <c r="K45" s="34"/>
      <c r="L45" s="34"/>
      <c r="M45" s="34"/>
      <c r="N45" s="35"/>
      <c r="O45" s="34"/>
      <c r="Q45" s="34"/>
      <c r="R45" s="34"/>
      <c r="S45" s="34"/>
      <c r="X45" s="34"/>
      <c r="Y45" s="34"/>
      <c r="Z45" s="34"/>
      <c r="AA45" s="35"/>
      <c r="AB45" s="35"/>
      <c r="AE45" s="34"/>
      <c r="AJ45" s="34"/>
    </row>
    <row r="46" spans="1:36" x14ac:dyDescent="0.2">
      <c r="A46" s="133">
        <v>1992</v>
      </c>
      <c r="B46" s="88">
        <v>29</v>
      </c>
      <c r="C46" s="88"/>
      <c r="D46" s="88">
        <v>97</v>
      </c>
      <c r="E46" s="87"/>
      <c r="G46" s="34"/>
      <c r="H46" s="34"/>
      <c r="I46" s="34"/>
      <c r="J46" s="34"/>
      <c r="K46" s="34"/>
      <c r="L46" s="34"/>
      <c r="M46" s="34"/>
      <c r="N46" s="35"/>
      <c r="O46" s="34"/>
      <c r="Q46" s="34"/>
      <c r="R46" s="34"/>
      <c r="S46" s="34"/>
      <c r="X46" s="34"/>
      <c r="Y46" s="34"/>
      <c r="Z46" s="34"/>
      <c r="AA46" s="35"/>
      <c r="AB46" s="35"/>
      <c r="AE46" s="34"/>
      <c r="AJ46" s="34"/>
    </row>
    <row r="47" spans="1:36" x14ac:dyDescent="0.2">
      <c r="A47" s="133">
        <v>1993</v>
      </c>
      <c r="B47" s="88">
        <v>28</v>
      </c>
      <c r="C47" s="88"/>
      <c r="D47" s="88">
        <v>98</v>
      </c>
      <c r="E47" s="87"/>
      <c r="I47" s="34"/>
      <c r="J47" s="34"/>
      <c r="K47" s="34"/>
      <c r="L47" s="34"/>
      <c r="M47" s="34"/>
      <c r="N47" s="35"/>
      <c r="O47" s="34"/>
      <c r="Q47" s="34"/>
      <c r="R47" s="34"/>
      <c r="S47" s="34"/>
      <c r="X47" s="34"/>
      <c r="Y47" s="34"/>
      <c r="Z47" s="34"/>
      <c r="AA47" s="35"/>
      <c r="AB47" s="35"/>
      <c r="AE47" s="34"/>
      <c r="AF47" s="34"/>
      <c r="AG47" s="34"/>
      <c r="AH47" s="35"/>
      <c r="AI47" s="35"/>
    </row>
    <row r="48" spans="1:36" x14ac:dyDescent="0.2">
      <c r="A48" s="133">
        <v>1994</v>
      </c>
      <c r="B48" s="88">
        <v>27</v>
      </c>
      <c r="C48" s="88"/>
      <c r="D48" s="88">
        <v>98</v>
      </c>
      <c r="E48" s="87"/>
      <c r="I48" s="34"/>
      <c r="J48" s="34"/>
      <c r="K48" s="34"/>
      <c r="L48" s="34"/>
      <c r="M48" s="34"/>
      <c r="N48" s="35"/>
      <c r="O48" s="34"/>
      <c r="Q48" s="34"/>
      <c r="R48" s="34"/>
      <c r="S48" s="34"/>
      <c r="X48" s="34"/>
      <c r="Y48" s="34"/>
      <c r="Z48" s="34"/>
      <c r="AA48" s="35"/>
      <c r="AB48" s="35"/>
      <c r="AE48" s="34"/>
      <c r="AF48" s="34"/>
      <c r="AG48" s="34"/>
      <c r="AH48" s="34"/>
      <c r="AI48" s="34"/>
      <c r="AJ48" s="34"/>
    </row>
    <row r="49" spans="1:36" x14ac:dyDescent="0.2">
      <c r="A49" s="133">
        <v>1995</v>
      </c>
      <c r="B49" s="88">
        <v>26</v>
      </c>
      <c r="C49" s="88"/>
      <c r="D49" s="88">
        <v>97</v>
      </c>
      <c r="E49" s="87"/>
      <c r="I49" s="34"/>
      <c r="J49" s="34"/>
      <c r="K49" s="34"/>
      <c r="L49" s="34"/>
      <c r="M49" s="34"/>
      <c r="N49" s="35"/>
      <c r="O49" s="34"/>
      <c r="Q49" s="34"/>
      <c r="R49" s="34"/>
      <c r="S49" s="34"/>
      <c r="X49" s="34"/>
      <c r="Y49" s="34"/>
      <c r="Z49" s="34"/>
      <c r="AA49" s="35"/>
      <c r="AB49" s="35"/>
      <c r="AE49" s="34"/>
      <c r="AF49" s="34"/>
      <c r="AG49" s="34"/>
      <c r="AH49" s="35"/>
      <c r="AI49" s="35"/>
    </row>
    <row r="50" spans="1:36" x14ac:dyDescent="0.2">
      <c r="A50" s="133">
        <v>1996</v>
      </c>
      <c r="B50" s="88">
        <v>29</v>
      </c>
      <c r="D50" s="88">
        <v>93</v>
      </c>
      <c r="I50" s="34"/>
      <c r="J50" s="34"/>
      <c r="L50" s="34"/>
      <c r="N50" s="35"/>
      <c r="Q50" s="34"/>
      <c r="R50" s="34"/>
      <c r="S50" s="34"/>
      <c r="X50" s="34"/>
      <c r="Y50" s="34"/>
      <c r="Z50" s="34"/>
      <c r="AA50" s="35"/>
      <c r="AB50" s="35"/>
      <c r="AE50" s="34"/>
      <c r="AF50" s="34"/>
      <c r="AG50" s="34"/>
      <c r="AH50" s="34"/>
      <c r="AI50" s="34"/>
      <c r="AJ50" s="34"/>
    </row>
    <row r="51" spans="1:36" x14ac:dyDescent="0.2">
      <c r="A51" s="133">
        <v>1997</v>
      </c>
      <c r="B51" s="88">
        <v>30</v>
      </c>
      <c r="D51" s="88">
        <v>97</v>
      </c>
      <c r="G51" s="34"/>
      <c r="H51" s="34"/>
      <c r="I51" s="34"/>
      <c r="J51" s="34"/>
      <c r="L51" s="34"/>
      <c r="N51" s="35"/>
      <c r="Q51" s="34"/>
      <c r="R51" s="34"/>
      <c r="S51" s="34"/>
      <c r="X51" s="34"/>
      <c r="Y51" s="34"/>
      <c r="Z51" s="34"/>
      <c r="AA51" s="35"/>
      <c r="AB51" s="35"/>
      <c r="AE51" s="34"/>
      <c r="AF51" s="34"/>
      <c r="AG51" s="34"/>
      <c r="AH51" s="35"/>
      <c r="AI51" s="35"/>
    </row>
    <row r="52" spans="1:36" x14ac:dyDescent="0.2">
      <c r="A52" s="133">
        <v>1998</v>
      </c>
      <c r="B52" s="88">
        <v>30</v>
      </c>
      <c r="D52" s="88">
        <v>96</v>
      </c>
      <c r="I52" s="34"/>
      <c r="J52" s="34"/>
      <c r="L52" s="34"/>
      <c r="N52" s="35"/>
      <c r="Q52" s="34"/>
      <c r="R52" s="34"/>
      <c r="S52" s="34"/>
      <c r="X52" s="34"/>
      <c r="Y52" s="34"/>
      <c r="Z52" s="34"/>
      <c r="AA52" s="34"/>
      <c r="AB52" s="34"/>
      <c r="AC52" s="34"/>
      <c r="AE52" s="34"/>
      <c r="AF52" s="34"/>
      <c r="AG52" s="34"/>
      <c r="AH52" s="34"/>
      <c r="AI52" s="34"/>
      <c r="AJ52" s="34"/>
    </row>
    <row r="53" spans="1:36" x14ac:dyDescent="0.2">
      <c r="A53" s="133">
        <v>1999</v>
      </c>
      <c r="B53" s="88">
        <v>30</v>
      </c>
      <c r="D53" s="88">
        <v>98</v>
      </c>
      <c r="I53" s="34"/>
      <c r="J53" s="34"/>
      <c r="L53" s="34"/>
      <c r="N53" s="35"/>
      <c r="Q53" s="34"/>
      <c r="R53" s="34"/>
      <c r="S53" s="34"/>
      <c r="X53" s="34"/>
      <c r="Y53" s="34"/>
      <c r="Z53" s="34"/>
      <c r="AA53" s="35"/>
      <c r="AB53" s="35"/>
      <c r="AE53" s="34"/>
      <c r="AF53" s="34"/>
      <c r="AG53" s="34"/>
      <c r="AH53" s="35"/>
      <c r="AI53" s="35"/>
    </row>
    <row r="54" spans="1:36" x14ac:dyDescent="0.2">
      <c r="A54" s="133">
        <v>2000</v>
      </c>
      <c r="B54" s="88">
        <v>29</v>
      </c>
      <c r="C54" s="88"/>
      <c r="D54" s="88">
        <v>97</v>
      </c>
      <c r="E54" s="87"/>
      <c r="I54" s="34"/>
      <c r="J54" s="34"/>
      <c r="K54" s="34"/>
      <c r="L54" s="34"/>
      <c r="M54" s="34"/>
      <c r="N54" s="35"/>
      <c r="Q54" s="34"/>
      <c r="R54" s="34"/>
      <c r="S54" s="34"/>
      <c r="T54" s="34"/>
      <c r="X54" s="34"/>
      <c r="Y54" s="34"/>
      <c r="Z54" s="34"/>
      <c r="AA54" s="34"/>
      <c r="AB54" s="34"/>
      <c r="AC54" s="34"/>
      <c r="AE54" s="34"/>
      <c r="AF54" s="34"/>
      <c r="AG54" s="34"/>
      <c r="AH54" s="34"/>
      <c r="AI54" s="34"/>
      <c r="AJ54" s="34"/>
    </row>
    <row r="55" spans="1:36" x14ac:dyDescent="0.2">
      <c r="A55" s="133">
        <v>2001</v>
      </c>
      <c r="B55" s="88">
        <v>29</v>
      </c>
      <c r="C55" s="88"/>
      <c r="D55" s="88">
        <v>98</v>
      </c>
      <c r="E55" s="87"/>
      <c r="I55" s="34"/>
      <c r="J55" s="34"/>
      <c r="K55" s="34"/>
      <c r="L55" s="34"/>
      <c r="M55" s="34"/>
      <c r="N55" s="35"/>
      <c r="Q55" s="34"/>
      <c r="R55" s="34"/>
      <c r="S55" s="34"/>
      <c r="T55" s="34"/>
      <c r="X55" s="34"/>
      <c r="Y55" s="34"/>
      <c r="Z55" s="34"/>
      <c r="AA55" s="35"/>
      <c r="AB55" s="35"/>
      <c r="AE55" s="34"/>
      <c r="AF55" s="34"/>
      <c r="AG55" s="34"/>
      <c r="AH55" s="35"/>
      <c r="AI55" s="35"/>
    </row>
    <row r="56" spans="1:36" x14ac:dyDescent="0.2">
      <c r="A56" s="133">
        <v>2002</v>
      </c>
      <c r="B56" s="88">
        <v>24</v>
      </c>
      <c r="C56" s="88"/>
      <c r="D56" s="88">
        <v>89</v>
      </c>
      <c r="E56" s="87"/>
      <c r="I56" s="34"/>
      <c r="J56" s="34"/>
      <c r="K56" s="34"/>
      <c r="L56" s="34"/>
      <c r="M56" s="34"/>
      <c r="N56" s="34"/>
      <c r="O56" s="34"/>
      <c r="Q56" s="34"/>
      <c r="R56" s="34"/>
      <c r="S56" s="34"/>
      <c r="T56" s="34"/>
      <c r="X56" s="34"/>
      <c r="Y56" s="34"/>
      <c r="Z56" s="34"/>
      <c r="AA56" s="34"/>
      <c r="AB56" s="34"/>
      <c r="AC56" s="34"/>
      <c r="AE56" s="34"/>
      <c r="AF56" s="34"/>
      <c r="AG56" s="34"/>
      <c r="AH56" s="34"/>
      <c r="AI56" s="34"/>
      <c r="AJ56" s="34"/>
    </row>
    <row r="57" spans="1:36" x14ac:dyDescent="0.2">
      <c r="A57" s="133">
        <v>2003</v>
      </c>
      <c r="B57" s="80">
        <v>29</v>
      </c>
      <c r="C57" s="88"/>
      <c r="D57" s="88">
        <v>95</v>
      </c>
      <c r="E57" s="87"/>
      <c r="I57" s="34"/>
      <c r="K57" s="34"/>
      <c r="L57" s="34"/>
      <c r="M57" s="34"/>
      <c r="N57" s="35"/>
      <c r="Q57" s="34"/>
      <c r="R57" s="34"/>
      <c r="S57" s="34"/>
      <c r="T57" s="34"/>
      <c r="U57" s="34"/>
      <c r="X57" s="34"/>
      <c r="Z57" s="34"/>
      <c r="AA57" s="35"/>
      <c r="AB57" s="35"/>
      <c r="AE57" s="34"/>
      <c r="AF57" s="34"/>
      <c r="AG57" s="34"/>
      <c r="AH57" s="35"/>
      <c r="AI57" s="35"/>
    </row>
    <row r="58" spans="1:36" x14ac:dyDescent="0.2">
      <c r="A58" s="133">
        <v>2004</v>
      </c>
      <c r="B58" s="88">
        <f>(B57+B59)/2</f>
        <v>26</v>
      </c>
      <c r="C58" s="88"/>
      <c r="D58" s="88">
        <f>(D57+D59)/2</f>
        <v>96</v>
      </c>
      <c r="E58" s="87"/>
      <c r="F58" s="82" t="s">
        <v>636</v>
      </c>
      <c r="G58" s="34"/>
      <c r="H58" s="34"/>
      <c r="I58" s="34"/>
      <c r="J58" s="34"/>
      <c r="K58" s="34"/>
      <c r="L58" s="34"/>
      <c r="M58" s="34"/>
      <c r="N58" s="34"/>
      <c r="O58" s="34"/>
      <c r="Q58" s="34"/>
      <c r="R58" s="34"/>
      <c r="S58" s="34"/>
      <c r="T58" s="34"/>
      <c r="X58" s="34"/>
      <c r="Y58" s="34"/>
      <c r="Z58" s="34"/>
      <c r="AA58" s="34"/>
      <c r="AB58" s="34"/>
      <c r="AC58" s="34"/>
      <c r="AE58" s="34"/>
      <c r="AF58" s="34"/>
      <c r="AG58" s="34"/>
      <c r="AH58" s="34"/>
      <c r="AI58" s="34"/>
      <c r="AJ58" s="34"/>
    </row>
    <row r="59" spans="1:36" x14ac:dyDescent="0.2">
      <c r="A59" s="133">
        <v>2005</v>
      </c>
      <c r="B59" s="88">
        <v>23</v>
      </c>
      <c r="C59" s="88"/>
      <c r="D59" s="88">
        <v>97</v>
      </c>
      <c r="E59" s="87"/>
      <c r="G59" s="34"/>
      <c r="H59" s="34"/>
      <c r="I59" s="34"/>
      <c r="J59" s="34"/>
      <c r="K59" s="34"/>
      <c r="L59" s="34"/>
      <c r="M59" s="34"/>
      <c r="N59" s="35"/>
      <c r="Q59" s="34"/>
      <c r="R59" s="34"/>
      <c r="S59" s="34"/>
      <c r="T59" s="34"/>
      <c r="X59" s="34"/>
      <c r="Z59" s="34"/>
      <c r="AA59" s="35"/>
      <c r="AB59" s="35"/>
      <c r="AE59" s="34"/>
      <c r="AF59" s="34"/>
      <c r="AG59" s="34"/>
      <c r="AH59" s="35"/>
      <c r="AI59" s="35"/>
    </row>
    <row r="60" spans="1:36" x14ac:dyDescent="0.2">
      <c r="A60" s="133">
        <v>2006</v>
      </c>
      <c r="B60" s="88">
        <f>B59-(B$59-B$64)/5</f>
        <v>20.8</v>
      </c>
      <c r="C60" s="88"/>
      <c r="D60" s="88">
        <f>D59-(D$59-D$64)/5</f>
        <v>97.2</v>
      </c>
      <c r="E60" s="87"/>
      <c r="F60" s="82" t="s">
        <v>636</v>
      </c>
      <c r="G60" s="34"/>
      <c r="H60" s="34"/>
      <c r="I60" s="34"/>
      <c r="J60" s="34"/>
      <c r="K60" s="34"/>
      <c r="L60" s="34"/>
      <c r="M60" s="34"/>
      <c r="N60" s="34"/>
      <c r="O60" s="34"/>
      <c r="Q60" s="34"/>
      <c r="R60" s="34"/>
      <c r="S60" s="34"/>
      <c r="T60" s="34"/>
      <c r="X60" s="34"/>
      <c r="Y60" s="34"/>
      <c r="Z60" s="34"/>
      <c r="AA60" s="34"/>
      <c r="AB60" s="34"/>
      <c r="AC60" s="34"/>
      <c r="AE60" s="34"/>
      <c r="AF60" s="34"/>
      <c r="AG60" s="34"/>
      <c r="AH60" s="34"/>
      <c r="AI60" s="34"/>
      <c r="AJ60" s="34"/>
    </row>
    <row r="61" spans="1:36" x14ac:dyDescent="0.2">
      <c r="A61" s="133">
        <v>2007</v>
      </c>
      <c r="B61" s="88">
        <f>B60-(B$59-B$64)/5</f>
        <v>18.600000000000001</v>
      </c>
      <c r="C61" s="88"/>
      <c r="D61" s="88">
        <f>D60-(D$59-D$64)/5</f>
        <v>97.4</v>
      </c>
      <c r="E61" s="87"/>
      <c r="F61" s="82" t="s">
        <v>636</v>
      </c>
      <c r="G61" s="34"/>
      <c r="H61" s="34"/>
      <c r="I61" s="34"/>
      <c r="K61" s="34"/>
      <c r="L61" s="34"/>
      <c r="M61" s="34"/>
      <c r="N61" s="35"/>
      <c r="Q61" s="34"/>
      <c r="R61" s="34"/>
      <c r="S61" s="34"/>
      <c r="T61" s="34"/>
      <c r="X61" s="34"/>
      <c r="Y61" s="34"/>
      <c r="Z61" s="34"/>
      <c r="AA61" s="34"/>
      <c r="AB61" s="34"/>
      <c r="AC61" s="34"/>
      <c r="AE61" s="34"/>
      <c r="AF61" s="34"/>
      <c r="AG61" s="34"/>
      <c r="AH61" s="35"/>
      <c r="AI61" s="35"/>
    </row>
    <row r="62" spans="1:36" x14ac:dyDescent="0.2">
      <c r="A62" s="133">
        <v>2008</v>
      </c>
      <c r="B62" s="88">
        <f>B61-(B$59-B$64)/5</f>
        <v>16.400000000000002</v>
      </c>
      <c r="C62" s="88"/>
      <c r="D62" s="88">
        <f>D61-(D$59-D$64)/5</f>
        <v>97.600000000000009</v>
      </c>
      <c r="E62" s="87"/>
      <c r="F62" s="82" t="s">
        <v>636</v>
      </c>
      <c r="G62" s="34"/>
      <c r="H62" s="34"/>
      <c r="I62" s="34"/>
      <c r="J62" s="34"/>
      <c r="K62" s="34"/>
      <c r="L62" s="34"/>
      <c r="M62" s="34"/>
      <c r="N62" s="34"/>
      <c r="O62" s="34"/>
      <c r="Q62" s="34"/>
      <c r="R62" s="34"/>
      <c r="S62" s="34"/>
      <c r="T62" s="34"/>
      <c r="X62" s="34"/>
      <c r="Y62" s="34"/>
      <c r="Z62" s="34"/>
      <c r="AA62" s="34"/>
      <c r="AB62" s="34"/>
      <c r="AC62" s="34"/>
      <c r="AE62" s="34"/>
      <c r="AF62" s="34"/>
      <c r="AG62" s="34"/>
      <c r="AH62" s="34"/>
      <c r="AI62" s="34"/>
      <c r="AJ62" s="34"/>
    </row>
    <row r="63" spans="1:36" x14ac:dyDescent="0.2">
      <c r="A63" s="133">
        <v>2009</v>
      </c>
      <c r="B63" s="88">
        <f>B62-(B$59-B$64)/5</f>
        <v>14.200000000000003</v>
      </c>
      <c r="C63" s="88"/>
      <c r="D63" s="88">
        <f>D62-(D$59-D$64)/5</f>
        <v>97.800000000000011</v>
      </c>
      <c r="E63" s="87"/>
      <c r="F63" s="82" t="s">
        <v>636</v>
      </c>
      <c r="G63" s="34"/>
      <c r="H63" s="34"/>
      <c r="I63" s="34"/>
      <c r="J63" s="34"/>
      <c r="K63" s="34"/>
      <c r="L63" s="34"/>
      <c r="M63" s="34"/>
      <c r="N63" s="34"/>
      <c r="O63" s="34"/>
      <c r="Q63" s="34"/>
      <c r="R63" s="34"/>
      <c r="S63" s="34"/>
      <c r="T63" s="34"/>
      <c r="X63" s="34"/>
      <c r="Y63" s="34"/>
      <c r="Z63" s="34"/>
      <c r="AA63" s="34"/>
      <c r="AB63" s="34"/>
      <c r="AC63" s="34"/>
      <c r="AE63" s="34"/>
      <c r="AF63" s="34"/>
    </row>
    <row r="64" spans="1:36" x14ac:dyDescent="0.2">
      <c r="A64" s="133">
        <v>2010</v>
      </c>
      <c r="B64" s="80">
        <v>12</v>
      </c>
      <c r="C64" s="88"/>
      <c r="D64" s="80">
        <v>98</v>
      </c>
      <c r="E64" s="87"/>
      <c r="I64" s="34"/>
      <c r="K64" s="34"/>
      <c r="M64" s="34"/>
      <c r="Q64" s="34"/>
      <c r="R64" s="34"/>
      <c r="S64" s="34"/>
      <c r="T64" s="34"/>
      <c r="X64" s="34"/>
      <c r="AA64" s="35"/>
      <c r="AE64" s="34"/>
      <c r="AF64" s="34"/>
      <c r="AG64" s="34"/>
      <c r="AH64" s="35"/>
      <c r="AI64" s="35"/>
    </row>
    <row r="65" spans="1:20" x14ac:dyDescent="0.2">
      <c r="A65" s="133">
        <v>2011</v>
      </c>
      <c r="C65" s="88"/>
      <c r="D65" s="88"/>
      <c r="E65" s="87"/>
      <c r="I65" s="34"/>
      <c r="K65" s="34"/>
      <c r="M65" s="34"/>
      <c r="Q65" s="34"/>
      <c r="T65" s="34"/>
    </row>
    <row r="66" spans="1:20" x14ac:dyDescent="0.2">
      <c r="N66" s="34"/>
    </row>
  </sheetData>
  <mergeCells count="1">
    <mergeCell ref="H28:O32"/>
  </mergeCells>
  <pageMargins left="0.7" right="0.7" top="0.75" bottom="0.75" header="0.3" footer="0.3"/>
  <pageSetup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6"/>
  <sheetViews>
    <sheetView workbookViewId="0"/>
  </sheetViews>
  <sheetFormatPr defaultRowHeight="12.75" x14ac:dyDescent="0.2"/>
  <cols>
    <col min="1" max="1" width="9.7109375" style="512" customWidth="1"/>
    <col min="2" max="2" width="9.7109375" style="2" customWidth="1"/>
    <col min="3" max="3" width="5.7109375" style="2" customWidth="1"/>
    <col min="4" max="4" width="9.7109375" style="2" customWidth="1"/>
    <col min="5" max="5" width="5.5703125" style="2" customWidth="1"/>
    <col min="6" max="6" width="9.7109375" style="2" customWidth="1"/>
    <col min="7" max="7" width="5.5703125" style="2" customWidth="1"/>
    <col min="8" max="8" width="15.7109375" style="43" customWidth="1"/>
    <col min="9" max="12" width="9.140625" style="2"/>
    <col min="13" max="13" width="9.42578125" style="2" customWidth="1"/>
    <col min="14" max="14" width="13.5703125" style="2" customWidth="1"/>
    <col min="15" max="21" width="9.140625" style="2"/>
    <col min="22" max="22" width="11.140625" style="2" customWidth="1"/>
    <col min="23" max="28" width="9.140625" style="2"/>
    <col min="29" max="29" width="14" style="2" customWidth="1"/>
    <col min="30" max="263" width="9.140625" style="2"/>
    <col min="264" max="264" width="14.42578125" style="2" customWidth="1"/>
    <col min="265" max="268" width="9.140625" style="2"/>
    <col min="269" max="269" width="9.42578125" style="2" customWidth="1"/>
    <col min="270" max="270" width="13.5703125" style="2" customWidth="1"/>
    <col min="271" max="277" width="9.140625" style="2"/>
    <col min="278" max="278" width="11.140625" style="2" customWidth="1"/>
    <col min="279" max="284" width="9.140625" style="2"/>
    <col min="285" max="285" width="14" style="2" customWidth="1"/>
    <col min="286" max="519" width="9.140625" style="2"/>
    <col min="520" max="520" width="14.42578125" style="2" customWidth="1"/>
    <col min="521" max="524" width="9.140625" style="2"/>
    <col min="525" max="525" width="9.42578125" style="2" customWidth="1"/>
    <col min="526" max="526" width="13.5703125" style="2" customWidth="1"/>
    <col min="527" max="533" width="9.140625" style="2"/>
    <col min="534" max="534" width="11.140625" style="2" customWidth="1"/>
    <col min="535" max="540" width="9.140625" style="2"/>
    <col min="541" max="541" width="14" style="2" customWidth="1"/>
    <col min="542" max="775" width="9.140625" style="2"/>
    <col min="776" max="776" width="14.42578125" style="2" customWidth="1"/>
    <col min="777" max="780" width="9.140625" style="2"/>
    <col min="781" max="781" width="9.42578125" style="2" customWidth="1"/>
    <col min="782" max="782" width="13.5703125" style="2" customWidth="1"/>
    <col min="783" max="789" width="9.140625" style="2"/>
    <col min="790" max="790" width="11.140625" style="2" customWidth="1"/>
    <col min="791" max="796" width="9.140625" style="2"/>
    <col min="797" max="797" width="14" style="2" customWidth="1"/>
    <col min="798" max="1031" width="9.140625" style="2"/>
    <col min="1032" max="1032" width="14.42578125" style="2" customWidth="1"/>
    <col min="1033" max="1036" width="9.140625" style="2"/>
    <col min="1037" max="1037" width="9.42578125" style="2" customWidth="1"/>
    <col min="1038" max="1038" width="13.5703125" style="2" customWidth="1"/>
    <col min="1039" max="1045" width="9.140625" style="2"/>
    <col min="1046" max="1046" width="11.140625" style="2" customWidth="1"/>
    <col min="1047" max="1052" width="9.140625" style="2"/>
    <col min="1053" max="1053" width="14" style="2" customWidth="1"/>
    <col min="1054" max="1287" width="9.140625" style="2"/>
    <col min="1288" max="1288" width="14.42578125" style="2" customWidth="1"/>
    <col min="1289" max="1292" width="9.140625" style="2"/>
    <col min="1293" max="1293" width="9.42578125" style="2" customWidth="1"/>
    <col min="1294" max="1294" width="13.5703125" style="2" customWidth="1"/>
    <col min="1295" max="1301" width="9.140625" style="2"/>
    <col min="1302" max="1302" width="11.140625" style="2" customWidth="1"/>
    <col min="1303" max="1308" width="9.140625" style="2"/>
    <col min="1309" max="1309" width="14" style="2" customWidth="1"/>
    <col min="1310" max="1543" width="9.140625" style="2"/>
    <col min="1544" max="1544" width="14.42578125" style="2" customWidth="1"/>
    <col min="1545" max="1548" width="9.140625" style="2"/>
    <col min="1549" max="1549" width="9.42578125" style="2" customWidth="1"/>
    <col min="1550" max="1550" width="13.5703125" style="2" customWidth="1"/>
    <col min="1551" max="1557" width="9.140625" style="2"/>
    <col min="1558" max="1558" width="11.140625" style="2" customWidth="1"/>
    <col min="1559" max="1564" width="9.140625" style="2"/>
    <col min="1565" max="1565" width="14" style="2" customWidth="1"/>
    <col min="1566" max="1799" width="9.140625" style="2"/>
    <col min="1800" max="1800" width="14.42578125" style="2" customWidth="1"/>
    <col min="1801" max="1804" width="9.140625" style="2"/>
    <col min="1805" max="1805" width="9.42578125" style="2" customWidth="1"/>
    <col min="1806" max="1806" width="13.5703125" style="2" customWidth="1"/>
    <col min="1807" max="1813" width="9.140625" style="2"/>
    <col min="1814" max="1814" width="11.140625" style="2" customWidth="1"/>
    <col min="1815" max="1820" width="9.140625" style="2"/>
    <col min="1821" max="1821" width="14" style="2" customWidth="1"/>
    <col min="1822" max="2055" width="9.140625" style="2"/>
    <col min="2056" max="2056" width="14.42578125" style="2" customWidth="1"/>
    <col min="2057" max="2060" width="9.140625" style="2"/>
    <col min="2061" max="2061" width="9.42578125" style="2" customWidth="1"/>
    <col min="2062" max="2062" width="13.5703125" style="2" customWidth="1"/>
    <col min="2063" max="2069" width="9.140625" style="2"/>
    <col min="2070" max="2070" width="11.140625" style="2" customWidth="1"/>
    <col min="2071" max="2076" width="9.140625" style="2"/>
    <col min="2077" max="2077" width="14" style="2" customWidth="1"/>
    <col min="2078" max="2311" width="9.140625" style="2"/>
    <col min="2312" max="2312" width="14.42578125" style="2" customWidth="1"/>
    <col min="2313" max="2316" width="9.140625" style="2"/>
    <col min="2317" max="2317" width="9.42578125" style="2" customWidth="1"/>
    <col min="2318" max="2318" width="13.5703125" style="2" customWidth="1"/>
    <col min="2319" max="2325" width="9.140625" style="2"/>
    <col min="2326" max="2326" width="11.140625" style="2" customWidth="1"/>
    <col min="2327" max="2332" width="9.140625" style="2"/>
    <col min="2333" max="2333" width="14" style="2" customWidth="1"/>
    <col min="2334" max="2567" width="9.140625" style="2"/>
    <col min="2568" max="2568" width="14.42578125" style="2" customWidth="1"/>
    <col min="2569" max="2572" width="9.140625" style="2"/>
    <col min="2573" max="2573" width="9.42578125" style="2" customWidth="1"/>
    <col min="2574" max="2574" width="13.5703125" style="2" customWidth="1"/>
    <col min="2575" max="2581" width="9.140625" style="2"/>
    <col min="2582" max="2582" width="11.140625" style="2" customWidth="1"/>
    <col min="2583" max="2588" width="9.140625" style="2"/>
    <col min="2589" max="2589" width="14" style="2" customWidth="1"/>
    <col min="2590" max="2823" width="9.140625" style="2"/>
    <col min="2824" max="2824" width="14.42578125" style="2" customWidth="1"/>
    <col min="2825" max="2828" width="9.140625" style="2"/>
    <col min="2829" max="2829" width="9.42578125" style="2" customWidth="1"/>
    <col min="2830" max="2830" width="13.5703125" style="2" customWidth="1"/>
    <col min="2831" max="2837" width="9.140625" style="2"/>
    <col min="2838" max="2838" width="11.140625" style="2" customWidth="1"/>
    <col min="2839" max="2844" width="9.140625" style="2"/>
    <col min="2845" max="2845" width="14" style="2" customWidth="1"/>
    <col min="2846" max="3079" width="9.140625" style="2"/>
    <col min="3080" max="3080" width="14.42578125" style="2" customWidth="1"/>
    <col min="3081" max="3084" width="9.140625" style="2"/>
    <col min="3085" max="3085" width="9.42578125" style="2" customWidth="1"/>
    <col min="3086" max="3086" width="13.5703125" style="2" customWidth="1"/>
    <col min="3087" max="3093" width="9.140625" style="2"/>
    <col min="3094" max="3094" width="11.140625" style="2" customWidth="1"/>
    <col min="3095" max="3100" width="9.140625" style="2"/>
    <col min="3101" max="3101" width="14" style="2" customWidth="1"/>
    <col min="3102" max="3335" width="9.140625" style="2"/>
    <col min="3336" max="3336" width="14.42578125" style="2" customWidth="1"/>
    <col min="3337" max="3340" width="9.140625" style="2"/>
    <col min="3341" max="3341" width="9.42578125" style="2" customWidth="1"/>
    <col min="3342" max="3342" width="13.5703125" style="2" customWidth="1"/>
    <col min="3343" max="3349" width="9.140625" style="2"/>
    <col min="3350" max="3350" width="11.140625" style="2" customWidth="1"/>
    <col min="3351" max="3356" width="9.140625" style="2"/>
    <col min="3357" max="3357" width="14" style="2" customWidth="1"/>
    <col min="3358" max="3591" width="9.140625" style="2"/>
    <col min="3592" max="3592" width="14.42578125" style="2" customWidth="1"/>
    <col min="3593" max="3596" width="9.140625" style="2"/>
    <col min="3597" max="3597" width="9.42578125" style="2" customWidth="1"/>
    <col min="3598" max="3598" width="13.5703125" style="2" customWidth="1"/>
    <col min="3599" max="3605" width="9.140625" style="2"/>
    <col min="3606" max="3606" width="11.140625" style="2" customWidth="1"/>
    <col min="3607" max="3612" width="9.140625" style="2"/>
    <col min="3613" max="3613" width="14" style="2" customWidth="1"/>
    <col min="3614" max="3847" width="9.140625" style="2"/>
    <col min="3848" max="3848" width="14.42578125" style="2" customWidth="1"/>
    <col min="3849" max="3852" width="9.140625" style="2"/>
    <col min="3853" max="3853" width="9.42578125" style="2" customWidth="1"/>
    <col min="3854" max="3854" width="13.5703125" style="2" customWidth="1"/>
    <col min="3855" max="3861" width="9.140625" style="2"/>
    <col min="3862" max="3862" width="11.140625" style="2" customWidth="1"/>
    <col min="3863" max="3868" width="9.140625" style="2"/>
    <col min="3869" max="3869" width="14" style="2" customWidth="1"/>
    <col min="3870" max="4103" width="9.140625" style="2"/>
    <col min="4104" max="4104" width="14.42578125" style="2" customWidth="1"/>
    <col min="4105" max="4108" width="9.140625" style="2"/>
    <col min="4109" max="4109" width="9.42578125" style="2" customWidth="1"/>
    <col min="4110" max="4110" width="13.5703125" style="2" customWidth="1"/>
    <col min="4111" max="4117" width="9.140625" style="2"/>
    <col min="4118" max="4118" width="11.140625" style="2" customWidth="1"/>
    <col min="4119" max="4124" width="9.140625" style="2"/>
    <col min="4125" max="4125" width="14" style="2" customWidth="1"/>
    <col min="4126" max="4359" width="9.140625" style="2"/>
    <col min="4360" max="4360" width="14.42578125" style="2" customWidth="1"/>
    <col min="4361" max="4364" width="9.140625" style="2"/>
    <col min="4365" max="4365" width="9.42578125" style="2" customWidth="1"/>
    <col min="4366" max="4366" width="13.5703125" style="2" customWidth="1"/>
    <col min="4367" max="4373" width="9.140625" style="2"/>
    <col min="4374" max="4374" width="11.140625" style="2" customWidth="1"/>
    <col min="4375" max="4380" width="9.140625" style="2"/>
    <col min="4381" max="4381" width="14" style="2" customWidth="1"/>
    <col min="4382" max="4615" width="9.140625" style="2"/>
    <col min="4616" max="4616" width="14.42578125" style="2" customWidth="1"/>
    <col min="4617" max="4620" width="9.140625" style="2"/>
    <col min="4621" max="4621" width="9.42578125" style="2" customWidth="1"/>
    <col min="4622" max="4622" width="13.5703125" style="2" customWidth="1"/>
    <col min="4623" max="4629" width="9.140625" style="2"/>
    <col min="4630" max="4630" width="11.140625" style="2" customWidth="1"/>
    <col min="4631" max="4636" width="9.140625" style="2"/>
    <col min="4637" max="4637" width="14" style="2" customWidth="1"/>
    <col min="4638" max="4871" width="9.140625" style="2"/>
    <col min="4872" max="4872" width="14.42578125" style="2" customWidth="1"/>
    <col min="4873" max="4876" width="9.140625" style="2"/>
    <col min="4877" max="4877" width="9.42578125" style="2" customWidth="1"/>
    <col min="4878" max="4878" width="13.5703125" style="2" customWidth="1"/>
    <col min="4879" max="4885" width="9.140625" style="2"/>
    <col min="4886" max="4886" width="11.140625" style="2" customWidth="1"/>
    <col min="4887" max="4892" width="9.140625" style="2"/>
    <col min="4893" max="4893" width="14" style="2" customWidth="1"/>
    <col min="4894" max="5127" width="9.140625" style="2"/>
    <col min="5128" max="5128" width="14.42578125" style="2" customWidth="1"/>
    <col min="5129" max="5132" width="9.140625" style="2"/>
    <col min="5133" max="5133" width="9.42578125" style="2" customWidth="1"/>
    <col min="5134" max="5134" width="13.5703125" style="2" customWidth="1"/>
    <col min="5135" max="5141" width="9.140625" style="2"/>
    <col min="5142" max="5142" width="11.140625" style="2" customWidth="1"/>
    <col min="5143" max="5148" width="9.140625" style="2"/>
    <col min="5149" max="5149" width="14" style="2" customWidth="1"/>
    <col min="5150" max="5383" width="9.140625" style="2"/>
    <col min="5384" max="5384" width="14.42578125" style="2" customWidth="1"/>
    <col min="5385" max="5388" width="9.140625" style="2"/>
    <col min="5389" max="5389" width="9.42578125" style="2" customWidth="1"/>
    <col min="5390" max="5390" width="13.5703125" style="2" customWidth="1"/>
    <col min="5391" max="5397" width="9.140625" style="2"/>
    <col min="5398" max="5398" width="11.140625" style="2" customWidth="1"/>
    <col min="5399" max="5404" width="9.140625" style="2"/>
    <col min="5405" max="5405" width="14" style="2" customWidth="1"/>
    <col min="5406" max="5639" width="9.140625" style="2"/>
    <col min="5640" max="5640" width="14.42578125" style="2" customWidth="1"/>
    <col min="5641" max="5644" width="9.140625" style="2"/>
    <col min="5645" max="5645" width="9.42578125" style="2" customWidth="1"/>
    <col min="5646" max="5646" width="13.5703125" style="2" customWidth="1"/>
    <col min="5647" max="5653" width="9.140625" style="2"/>
    <col min="5654" max="5654" width="11.140625" style="2" customWidth="1"/>
    <col min="5655" max="5660" width="9.140625" style="2"/>
    <col min="5661" max="5661" width="14" style="2" customWidth="1"/>
    <col min="5662" max="5895" width="9.140625" style="2"/>
    <col min="5896" max="5896" width="14.42578125" style="2" customWidth="1"/>
    <col min="5897" max="5900" width="9.140625" style="2"/>
    <col min="5901" max="5901" width="9.42578125" style="2" customWidth="1"/>
    <col min="5902" max="5902" width="13.5703125" style="2" customWidth="1"/>
    <col min="5903" max="5909" width="9.140625" style="2"/>
    <col min="5910" max="5910" width="11.140625" style="2" customWidth="1"/>
    <col min="5911" max="5916" width="9.140625" style="2"/>
    <col min="5917" max="5917" width="14" style="2" customWidth="1"/>
    <col min="5918" max="6151" width="9.140625" style="2"/>
    <col min="6152" max="6152" width="14.42578125" style="2" customWidth="1"/>
    <col min="6153" max="6156" width="9.140625" style="2"/>
    <col min="6157" max="6157" width="9.42578125" style="2" customWidth="1"/>
    <col min="6158" max="6158" width="13.5703125" style="2" customWidth="1"/>
    <col min="6159" max="6165" width="9.140625" style="2"/>
    <col min="6166" max="6166" width="11.140625" style="2" customWidth="1"/>
    <col min="6167" max="6172" width="9.140625" style="2"/>
    <col min="6173" max="6173" width="14" style="2" customWidth="1"/>
    <col min="6174" max="6407" width="9.140625" style="2"/>
    <col min="6408" max="6408" width="14.42578125" style="2" customWidth="1"/>
    <col min="6409" max="6412" width="9.140625" style="2"/>
    <col min="6413" max="6413" width="9.42578125" style="2" customWidth="1"/>
    <col min="6414" max="6414" width="13.5703125" style="2" customWidth="1"/>
    <col min="6415" max="6421" width="9.140625" style="2"/>
    <col min="6422" max="6422" width="11.140625" style="2" customWidth="1"/>
    <col min="6423" max="6428" width="9.140625" style="2"/>
    <col min="6429" max="6429" width="14" style="2" customWidth="1"/>
    <col min="6430" max="6663" width="9.140625" style="2"/>
    <col min="6664" max="6664" width="14.42578125" style="2" customWidth="1"/>
    <col min="6665" max="6668" width="9.140625" style="2"/>
    <col min="6669" max="6669" width="9.42578125" style="2" customWidth="1"/>
    <col min="6670" max="6670" width="13.5703125" style="2" customWidth="1"/>
    <col min="6671" max="6677" width="9.140625" style="2"/>
    <col min="6678" max="6678" width="11.140625" style="2" customWidth="1"/>
    <col min="6679" max="6684" width="9.140625" style="2"/>
    <col min="6685" max="6685" width="14" style="2" customWidth="1"/>
    <col min="6686" max="6919" width="9.140625" style="2"/>
    <col min="6920" max="6920" width="14.42578125" style="2" customWidth="1"/>
    <col min="6921" max="6924" width="9.140625" style="2"/>
    <col min="6925" max="6925" width="9.42578125" style="2" customWidth="1"/>
    <col min="6926" max="6926" width="13.5703125" style="2" customWidth="1"/>
    <col min="6927" max="6933" width="9.140625" style="2"/>
    <col min="6934" max="6934" width="11.140625" style="2" customWidth="1"/>
    <col min="6935" max="6940" width="9.140625" style="2"/>
    <col min="6941" max="6941" width="14" style="2" customWidth="1"/>
    <col min="6942" max="7175" width="9.140625" style="2"/>
    <col min="7176" max="7176" width="14.42578125" style="2" customWidth="1"/>
    <col min="7177" max="7180" width="9.140625" style="2"/>
    <col min="7181" max="7181" width="9.42578125" style="2" customWidth="1"/>
    <col min="7182" max="7182" width="13.5703125" style="2" customWidth="1"/>
    <col min="7183" max="7189" width="9.140625" style="2"/>
    <col min="7190" max="7190" width="11.140625" style="2" customWidth="1"/>
    <col min="7191" max="7196" width="9.140625" style="2"/>
    <col min="7197" max="7197" width="14" style="2" customWidth="1"/>
    <col min="7198" max="7431" width="9.140625" style="2"/>
    <col min="7432" max="7432" width="14.42578125" style="2" customWidth="1"/>
    <col min="7433" max="7436" width="9.140625" style="2"/>
    <col min="7437" max="7437" width="9.42578125" style="2" customWidth="1"/>
    <col min="7438" max="7438" width="13.5703125" style="2" customWidth="1"/>
    <col min="7439" max="7445" width="9.140625" style="2"/>
    <col min="7446" max="7446" width="11.140625" style="2" customWidth="1"/>
    <col min="7447" max="7452" width="9.140625" style="2"/>
    <col min="7453" max="7453" width="14" style="2" customWidth="1"/>
    <col min="7454" max="7687" width="9.140625" style="2"/>
    <col min="7688" max="7688" width="14.42578125" style="2" customWidth="1"/>
    <col min="7689" max="7692" width="9.140625" style="2"/>
    <col min="7693" max="7693" width="9.42578125" style="2" customWidth="1"/>
    <col min="7694" max="7694" width="13.5703125" style="2" customWidth="1"/>
    <col min="7695" max="7701" width="9.140625" style="2"/>
    <col min="7702" max="7702" width="11.140625" style="2" customWidth="1"/>
    <col min="7703" max="7708" width="9.140625" style="2"/>
    <col min="7709" max="7709" width="14" style="2" customWidth="1"/>
    <col min="7710" max="7943" width="9.140625" style="2"/>
    <col min="7944" max="7944" width="14.42578125" style="2" customWidth="1"/>
    <col min="7945" max="7948" width="9.140625" style="2"/>
    <col min="7949" max="7949" width="9.42578125" style="2" customWidth="1"/>
    <col min="7950" max="7950" width="13.5703125" style="2" customWidth="1"/>
    <col min="7951" max="7957" width="9.140625" style="2"/>
    <col min="7958" max="7958" width="11.140625" style="2" customWidth="1"/>
    <col min="7959" max="7964" width="9.140625" style="2"/>
    <col min="7965" max="7965" width="14" style="2" customWidth="1"/>
    <col min="7966" max="8199" width="9.140625" style="2"/>
    <col min="8200" max="8200" width="14.42578125" style="2" customWidth="1"/>
    <col min="8201" max="8204" width="9.140625" style="2"/>
    <col min="8205" max="8205" width="9.42578125" style="2" customWidth="1"/>
    <col min="8206" max="8206" width="13.5703125" style="2" customWidth="1"/>
    <col min="8207" max="8213" width="9.140625" style="2"/>
    <col min="8214" max="8214" width="11.140625" style="2" customWidth="1"/>
    <col min="8215" max="8220" width="9.140625" style="2"/>
    <col min="8221" max="8221" width="14" style="2" customWidth="1"/>
    <col min="8222" max="8455" width="9.140625" style="2"/>
    <col min="8456" max="8456" width="14.42578125" style="2" customWidth="1"/>
    <col min="8457" max="8460" width="9.140625" style="2"/>
    <col min="8461" max="8461" width="9.42578125" style="2" customWidth="1"/>
    <col min="8462" max="8462" width="13.5703125" style="2" customWidth="1"/>
    <col min="8463" max="8469" width="9.140625" style="2"/>
    <col min="8470" max="8470" width="11.140625" style="2" customWidth="1"/>
    <col min="8471" max="8476" width="9.140625" style="2"/>
    <col min="8477" max="8477" width="14" style="2" customWidth="1"/>
    <col min="8478" max="8711" width="9.140625" style="2"/>
    <col min="8712" max="8712" width="14.42578125" style="2" customWidth="1"/>
    <col min="8713" max="8716" width="9.140625" style="2"/>
    <col min="8717" max="8717" width="9.42578125" style="2" customWidth="1"/>
    <col min="8718" max="8718" width="13.5703125" style="2" customWidth="1"/>
    <col min="8719" max="8725" width="9.140625" style="2"/>
    <col min="8726" max="8726" width="11.140625" style="2" customWidth="1"/>
    <col min="8727" max="8732" width="9.140625" style="2"/>
    <col min="8733" max="8733" width="14" style="2" customWidth="1"/>
    <col min="8734" max="8967" width="9.140625" style="2"/>
    <col min="8968" max="8968" width="14.42578125" style="2" customWidth="1"/>
    <col min="8969" max="8972" width="9.140625" style="2"/>
    <col min="8973" max="8973" width="9.42578125" style="2" customWidth="1"/>
    <col min="8974" max="8974" width="13.5703125" style="2" customWidth="1"/>
    <col min="8975" max="8981" width="9.140625" style="2"/>
    <col min="8982" max="8982" width="11.140625" style="2" customWidth="1"/>
    <col min="8983" max="8988" width="9.140625" style="2"/>
    <col min="8989" max="8989" width="14" style="2" customWidth="1"/>
    <col min="8990" max="9223" width="9.140625" style="2"/>
    <col min="9224" max="9224" width="14.42578125" style="2" customWidth="1"/>
    <col min="9225" max="9228" width="9.140625" style="2"/>
    <col min="9229" max="9229" width="9.42578125" style="2" customWidth="1"/>
    <col min="9230" max="9230" width="13.5703125" style="2" customWidth="1"/>
    <col min="9231" max="9237" width="9.140625" style="2"/>
    <col min="9238" max="9238" width="11.140625" style="2" customWidth="1"/>
    <col min="9239" max="9244" width="9.140625" style="2"/>
    <col min="9245" max="9245" width="14" style="2" customWidth="1"/>
    <col min="9246" max="9479" width="9.140625" style="2"/>
    <col min="9480" max="9480" width="14.42578125" style="2" customWidth="1"/>
    <col min="9481" max="9484" width="9.140625" style="2"/>
    <col min="9485" max="9485" width="9.42578125" style="2" customWidth="1"/>
    <col min="9486" max="9486" width="13.5703125" style="2" customWidth="1"/>
    <col min="9487" max="9493" width="9.140625" style="2"/>
    <col min="9494" max="9494" width="11.140625" style="2" customWidth="1"/>
    <col min="9495" max="9500" width="9.140625" style="2"/>
    <col min="9501" max="9501" width="14" style="2" customWidth="1"/>
    <col min="9502" max="9735" width="9.140625" style="2"/>
    <col min="9736" max="9736" width="14.42578125" style="2" customWidth="1"/>
    <col min="9737" max="9740" width="9.140625" style="2"/>
    <col min="9741" max="9741" width="9.42578125" style="2" customWidth="1"/>
    <col min="9742" max="9742" width="13.5703125" style="2" customWidth="1"/>
    <col min="9743" max="9749" width="9.140625" style="2"/>
    <col min="9750" max="9750" width="11.140625" style="2" customWidth="1"/>
    <col min="9751" max="9756" width="9.140625" style="2"/>
    <col min="9757" max="9757" width="14" style="2" customWidth="1"/>
    <col min="9758" max="9991" width="9.140625" style="2"/>
    <col min="9992" max="9992" width="14.42578125" style="2" customWidth="1"/>
    <col min="9993" max="9996" width="9.140625" style="2"/>
    <col min="9997" max="9997" width="9.42578125" style="2" customWidth="1"/>
    <col min="9998" max="9998" width="13.5703125" style="2" customWidth="1"/>
    <col min="9999" max="10005" width="9.140625" style="2"/>
    <col min="10006" max="10006" width="11.140625" style="2" customWidth="1"/>
    <col min="10007" max="10012" width="9.140625" style="2"/>
    <col min="10013" max="10013" width="14" style="2" customWidth="1"/>
    <col min="10014" max="10247" width="9.140625" style="2"/>
    <col min="10248" max="10248" width="14.42578125" style="2" customWidth="1"/>
    <col min="10249" max="10252" width="9.140625" style="2"/>
    <col min="10253" max="10253" width="9.42578125" style="2" customWidth="1"/>
    <col min="10254" max="10254" width="13.5703125" style="2" customWidth="1"/>
    <col min="10255" max="10261" width="9.140625" style="2"/>
    <col min="10262" max="10262" width="11.140625" style="2" customWidth="1"/>
    <col min="10263" max="10268" width="9.140625" style="2"/>
    <col min="10269" max="10269" width="14" style="2" customWidth="1"/>
    <col min="10270" max="10503" width="9.140625" style="2"/>
    <col min="10504" max="10504" width="14.42578125" style="2" customWidth="1"/>
    <col min="10505" max="10508" width="9.140625" style="2"/>
    <col min="10509" max="10509" width="9.42578125" style="2" customWidth="1"/>
    <col min="10510" max="10510" width="13.5703125" style="2" customWidth="1"/>
    <col min="10511" max="10517" width="9.140625" style="2"/>
    <col min="10518" max="10518" width="11.140625" style="2" customWidth="1"/>
    <col min="10519" max="10524" width="9.140625" style="2"/>
    <col min="10525" max="10525" width="14" style="2" customWidth="1"/>
    <col min="10526" max="10759" width="9.140625" style="2"/>
    <col min="10760" max="10760" width="14.42578125" style="2" customWidth="1"/>
    <col min="10761" max="10764" width="9.140625" style="2"/>
    <col min="10765" max="10765" width="9.42578125" style="2" customWidth="1"/>
    <col min="10766" max="10766" width="13.5703125" style="2" customWidth="1"/>
    <col min="10767" max="10773" width="9.140625" style="2"/>
    <col min="10774" max="10774" width="11.140625" style="2" customWidth="1"/>
    <col min="10775" max="10780" width="9.140625" style="2"/>
    <col min="10781" max="10781" width="14" style="2" customWidth="1"/>
    <col min="10782" max="11015" width="9.140625" style="2"/>
    <col min="11016" max="11016" width="14.42578125" style="2" customWidth="1"/>
    <col min="11017" max="11020" width="9.140625" style="2"/>
    <col min="11021" max="11021" width="9.42578125" style="2" customWidth="1"/>
    <col min="11022" max="11022" width="13.5703125" style="2" customWidth="1"/>
    <col min="11023" max="11029" width="9.140625" style="2"/>
    <col min="11030" max="11030" width="11.140625" style="2" customWidth="1"/>
    <col min="11031" max="11036" width="9.140625" style="2"/>
    <col min="11037" max="11037" width="14" style="2" customWidth="1"/>
    <col min="11038" max="11271" width="9.140625" style="2"/>
    <col min="11272" max="11272" width="14.42578125" style="2" customWidth="1"/>
    <col min="11273" max="11276" width="9.140625" style="2"/>
    <col min="11277" max="11277" width="9.42578125" style="2" customWidth="1"/>
    <col min="11278" max="11278" width="13.5703125" style="2" customWidth="1"/>
    <col min="11279" max="11285" width="9.140625" style="2"/>
    <col min="11286" max="11286" width="11.140625" style="2" customWidth="1"/>
    <col min="11287" max="11292" width="9.140625" style="2"/>
    <col min="11293" max="11293" width="14" style="2" customWidth="1"/>
    <col min="11294" max="11527" width="9.140625" style="2"/>
    <col min="11528" max="11528" width="14.42578125" style="2" customWidth="1"/>
    <col min="11529" max="11532" width="9.140625" style="2"/>
    <col min="11533" max="11533" width="9.42578125" style="2" customWidth="1"/>
    <col min="11534" max="11534" width="13.5703125" style="2" customWidth="1"/>
    <col min="11535" max="11541" width="9.140625" style="2"/>
    <col min="11542" max="11542" width="11.140625" style="2" customWidth="1"/>
    <col min="11543" max="11548" width="9.140625" style="2"/>
    <col min="11549" max="11549" width="14" style="2" customWidth="1"/>
    <col min="11550" max="11783" width="9.140625" style="2"/>
    <col min="11784" max="11784" width="14.42578125" style="2" customWidth="1"/>
    <col min="11785" max="11788" width="9.140625" style="2"/>
    <col min="11789" max="11789" width="9.42578125" style="2" customWidth="1"/>
    <col min="11790" max="11790" width="13.5703125" style="2" customWidth="1"/>
    <col min="11791" max="11797" width="9.140625" style="2"/>
    <col min="11798" max="11798" width="11.140625" style="2" customWidth="1"/>
    <col min="11799" max="11804" width="9.140625" style="2"/>
    <col min="11805" max="11805" width="14" style="2" customWidth="1"/>
    <col min="11806" max="12039" width="9.140625" style="2"/>
    <col min="12040" max="12040" width="14.42578125" style="2" customWidth="1"/>
    <col min="12041" max="12044" width="9.140625" style="2"/>
    <col min="12045" max="12045" width="9.42578125" style="2" customWidth="1"/>
    <col min="12046" max="12046" width="13.5703125" style="2" customWidth="1"/>
    <col min="12047" max="12053" width="9.140625" style="2"/>
    <col min="12054" max="12054" width="11.140625" style="2" customWidth="1"/>
    <col min="12055" max="12060" width="9.140625" style="2"/>
    <col min="12061" max="12061" width="14" style="2" customWidth="1"/>
    <col min="12062" max="12295" width="9.140625" style="2"/>
    <col min="12296" max="12296" width="14.42578125" style="2" customWidth="1"/>
    <col min="12297" max="12300" width="9.140625" style="2"/>
    <col min="12301" max="12301" width="9.42578125" style="2" customWidth="1"/>
    <col min="12302" max="12302" width="13.5703125" style="2" customWidth="1"/>
    <col min="12303" max="12309" width="9.140625" style="2"/>
    <col min="12310" max="12310" width="11.140625" style="2" customWidth="1"/>
    <col min="12311" max="12316" width="9.140625" style="2"/>
    <col min="12317" max="12317" width="14" style="2" customWidth="1"/>
    <col min="12318" max="12551" width="9.140625" style="2"/>
    <col min="12552" max="12552" width="14.42578125" style="2" customWidth="1"/>
    <col min="12553" max="12556" width="9.140625" style="2"/>
    <col min="12557" max="12557" width="9.42578125" style="2" customWidth="1"/>
    <col min="12558" max="12558" width="13.5703125" style="2" customWidth="1"/>
    <col min="12559" max="12565" width="9.140625" style="2"/>
    <col min="12566" max="12566" width="11.140625" style="2" customWidth="1"/>
    <col min="12567" max="12572" width="9.140625" style="2"/>
    <col min="12573" max="12573" width="14" style="2" customWidth="1"/>
    <col min="12574" max="12807" width="9.140625" style="2"/>
    <col min="12808" max="12808" width="14.42578125" style="2" customWidth="1"/>
    <col min="12809" max="12812" width="9.140625" style="2"/>
    <col min="12813" max="12813" width="9.42578125" style="2" customWidth="1"/>
    <col min="12814" max="12814" width="13.5703125" style="2" customWidth="1"/>
    <col min="12815" max="12821" width="9.140625" style="2"/>
    <col min="12822" max="12822" width="11.140625" style="2" customWidth="1"/>
    <col min="12823" max="12828" width="9.140625" style="2"/>
    <col min="12829" max="12829" width="14" style="2" customWidth="1"/>
    <col min="12830" max="13063" width="9.140625" style="2"/>
    <col min="13064" max="13064" width="14.42578125" style="2" customWidth="1"/>
    <col min="13065" max="13068" width="9.140625" style="2"/>
    <col min="13069" max="13069" width="9.42578125" style="2" customWidth="1"/>
    <col min="13070" max="13070" width="13.5703125" style="2" customWidth="1"/>
    <col min="13071" max="13077" width="9.140625" style="2"/>
    <col min="13078" max="13078" width="11.140625" style="2" customWidth="1"/>
    <col min="13079" max="13084" width="9.140625" style="2"/>
    <col min="13085" max="13085" width="14" style="2" customWidth="1"/>
    <col min="13086" max="13319" width="9.140625" style="2"/>
    <col min="13320" max="13320" width="14.42578125" style="2" customWidth="1"/>
    <col min="13321" max="13324" width="9.140625" style="2"/>
    <col min="13325" max="13325" width="9.42578125" style="2" customWidth="1"/>
    <col min="13326" max="13326" width="13.5703125" style="2" customWidth="1"/>
    <col min="13327" max="13333" width="9.140625" style="2"/>
    <col min="13334" max="13334" width="11.140625" style="2" customWidth="1"/>
    <col min="13335" max="13340" width="9.140625" style="2"/>
    <col min="13341" max="13341" width="14" style="2" customWidth="1"/>
    <col min="13342" max="13575" width="9.140625" style="2"/>
    <col min="13576" max="13576" width="14.42578125" style="2" customWidth="1"/>
    <col min="13577" max="13580" width="9.140625" style="2"/>
    <col min="13581" max="13581" width="9.42578125" style="2" customWidth="1"/>
    <col min="13582" max="13582" width="13.5703125" style="2" customWidth="1"/>
    <col min="13583" max="13589" width="9.140625" style="2"/>
    <col min="13590" max="13590" width="11.140625" style="2" customWidth="1"/>
    <col min="13591" max="13596" width="9.140625" style="2"/>
    <col min="13597" max="13597" width="14" style="2" customWidth="1"/>
    <col min="13598" max="13831" width="9.140625" style="2"/>
    <col min="13832" max="13832" width="14.42578125" style="2" customWidth="1"/>
    <col min="13833" max="13836" width="9.140625" style="2"/>
    <col min="13837" max="13837" width="9.42578125" style="2" customWidth="1"/>
    <col min="13838" max="13838" width="13.5703125" style="2" customWidth="1"/>
    <col min="13839" max="13845" width="9.140625" style="2"/>
    <col min="13846" max="13846" width="11.140625" style="2" customWidth="1"/>
    <col min="13847" max="13852" width="9.140625" style="2"/>
    <col min="13853" max="13853" width="14" style="2" customWidth="1"/>
    <col min="13854" max="14087" width="9.140625" style="2"/>
    <col min="14088" max="14088" width="14.42578125" style="2" customWidth="1"/>
    <col min="14089" max="14092" width="9.140625" style="2"/>
    <col min="14093" max="14093" width="9.42578125" style="2" customWidth="1"/>
    <col min="14094" max="14094" width="13.5703125" style="2" customWidth="1"/>
    <col min="14095" max="14101" width="9.140625" style="2"/>
    <col min="14102" max="14102" width="11.140625" style="2" customWidth="1"/>
    <col min="14103" max="14108" width="9.140625" style="2"/>
    <col min="14109" max="14109" width="14" style="2" customWidth="1"/>
    <col min="14110" max="14343" width="9.140625" style="2"/>
    <col min="14344" max="14344" width="14.42578125" style="2" customWidth="1"/>
    <col min="14345" max="14348" width="9.140625" style="2"/>
    <col min="14349" max="14349" width="9.42578125" style="2" customWidth="1"/>
    <col min="14350" max="14350" width="13.5703125" style="2" customWidth="1"/>
    <col min="14351" max="14357" width="9.140625" style="2"/>
    <col min="14358" max="14358" width="11.140625" style="2" customWidth="1"/>
    <col min="14359" max="14364" width="9.140625" style="2"/>
    <col min="14365" max="14365" width="14" style="2" customWidth="1"/>
    <col min="14366" max="14599" width="9.140625" style="2"/>
    <col min="14600" max="14600" width="14.42578125" style="2" customWidth="1"/>
    <col min="14601" max="14604" width="9.140625" style="2"/>
    <col min="14605" max="14605" width="9.42578125" style="2" customWidth="1"/>
    <col min="14606" max="14606" width="13.5703125" style="2" customWidth="1"/>
    <col min="14607" max="14613" width="9.140625" style="2"/>
    <col min="14614" max="14614" width="11.140625" style="2" customWidth="1"/>
    <col min="14615" max="14620" width="9.140625" style="2"/>
    <col min="14621" max="14621" width="14" style="2" customWidth="1"/>
    <col min="14622" max="14855" width="9.140625" style="2"/>
    <col min="14856" max="14856" width="14.42578125" style="2" customWidth="1"/>
    <col min="14857" max="14860" width="9.140625" style="2"/>
    <col min="14861" max="14861" width="9.42578125" style="2" customWidth="1"/>
    <col min="14862" max="14862" width="13.5703125" style="2" customWidth="1"/>
    <col min="14863" max="14869" width="9.140625" style="2"/>
    <col min="14870" max="14870" width="11.140625" style="2" customWidth="1"/>
    <col min="14871" max="14876" width="9.140625" style="2"/>
    <col min="14877" max="14877" width="14" style="2" customWidth="1"/>
    <col min="14878" max="15111" width="9.140625" style="2"/>
    <col min="15112" max="15112" width="14.42578125" style="2" customWidth="1"/>
    <col min="15113" max="15116" width="9.140625" style="2"/>
    <col min="15117" max="15117" width="9.42578125" style="2" customWidth="1"/>
    <col min="15118" max="15118" width="13.5703125" style="2" customWidth="1"/>
    <col min="15119" max="15125" width="9.140625" style="2"/>
    <col min="15126" max="15126" width="11.140625" style="2" customWidth="1"/>
    <col min="15127" max="15132" width="9.140625" style="2"/>
    <col min="15133" max="15133" width="14" style="2" customWidth="1"/>
    <col min="15134" max="15367" width="9.140625" style="2"/>
    <col min="15368" max="15368" width="14.42578125" style="2" customWidth="1"/>
    <col min="15369" max="15372" width="9.140625" style="2"/>
    <col min="15373" max="15373" width="9.42578125" style="2" customWidth="1"/>
    <col min="15374" max="15374" width="13.5703125" style="2" customWidth="1"/>
    <col min="15375" max="15381" width="9.140625" style="2"/>
    <col min="15382" max="15382" width="11.140625" style="2" customWidth="1"/>
    <col min="15383" max="15388" width="9.140625" style="2"/>
    <col min="15389" max="15389" width="14" style="2" customWidth="1"/>
    <col min="15390" max="15623" width="9.140625" style="2"/>
    <col min="15624" max="15624" width="14.42578125" style="2" customWidth="1"/>
    <col min="15625" max="15628" width="9.140625" style="2"/>
    <col min="15629" max="15629" width="9.42578125" style="2" customWidth="1"/>
    <col min="15630" max="15630" width="13.5703125" style="2" customWidth="1"/>
    <col min="15631" max="15637" width="9.140625" style="2"/>
    <col min="15638" max="15638" width="11.140625" style="2" customWidth="1"/>
    <col min="15639" max="15644" width="9.140625" style="2"/>
    <col min="15645" max="15645" width="14" style="2" customWidth="1"/>
    <col min="15646" max="15879" width="9.140625" style="2"/>
    <col min="15880" max="15880" width="14.42578125" style="2" customWidth="1"/>
    <col min="15881" max="15884" width="9.140625" style="2"/>
    <col min="15885" max="15885" width="9.42578125" style="2" customWidth="1"/>
    <col min="15886" max="15886" width="13.5703125" style="2" customWidth="1"/>
    <col min="15887" max="15893" width="9.140625" style="2"/>
    <col min="15894" max="15894" width="11.140625" style="2" customWidth="1"/>
    <col min="15895" max="15900" width="9.140625" style="2"/>
    <col min="15901" max="15901" width="14" style="2" customWidth="1"/>
    <col min="15902" max="16135" width="9.140625" style="2"/>
    <col min="16136" max="16136" width="14.42578125" style="2" customWidth="1"/>
    <col min="16137" max="16140" width="9.140625" style="2"/>
    <col min="16141" max="16141" width="9.42578125" style="2" customWidth="1"/>
    <col min="16142" max="16142" width="13.5703125" style="2" customWidth="1"/>
    <col min="16143" max="16149" width="9.140625" style="2"/>
    <col min="16150" max="16150" width="11.140625" style="2" customWidth="1"/>
    <col min="16151" max="16156" width="9.140625" style="2"/>
    <col min="16157" max="16157" width="14" style="2" customWidth="1"/>
    <col min="16158" max="16384" width="9.140625" style="2"/>
  </cols>
  <sheetData>
    <row r="1" spans="1:26" x14ac:dyDescent="0.2">
      <c r="A1" s="89" t="s">
        <v>1135</v>
      </c>
      <c r="B1" s="72"/>
      <c r="C1" s="72"/>
      <c r="D1" s="72"/>
      <c r="E1" s="83"/>
      <c r="F1" s="83"/>
      <c r="G1" s="83"/>
      <c r="H1" s="84"/>
    </row>
    <row r="2" spans="1:26" x14ac:dyDescent="0.2">
      <c r="A2" s="511"/>
      <c r="B2" s="72"/>
      <c r="C2" s="72"/>
      <c r="D2" s="72"/>
      <c r="E2" s="83"/>
      <c r="F2" s="83"/>
      <c r="G2" s="83"/>
      <c r="H2" s="84"/>
    </row>
    <row r="3" spans="1:26" x14ac:dyDescent="0.2">
      <c r="A3" s="85" t="s">
        <v>10</v>
      </c>
      <c r="B3" s="85" t="s">
        <v>36</v>
      </c>
      <c r="C3" s="85"/>
      <c r="D3" s="85" t="s">
        <v>36</v>
      </c>
      <c r="E3" s="85"/>
      <c r="F3" s="85" t="s">
        <v>2</v>
      </c>
      <c r="G3" s="85"/>
      <c r="H3" s="85" t="s">
        <v>36</v>
      </c>
    </row>
    <row r="4" spans="1:26" x14ac:dyDescent="0.2">
      <c r="A4" s="85"/>
      <c r="B4" s="85" t="s">
        <v>122</v>
      </c>
      <c r="C4" s="85"/>
      <c r="D4" s="85" t="s">
        <v>123</v>
      </c>
      <c r="E4" s="85"/>
      <c r="F4" s="85" t="s">
        <v>1133</v>
      </c>
      <c r="G4" s="85"/>
      <c r="H4" s="84"/>
    </row>
    <row r="5" spans="1:26" x14ac:dyDescent="0.2">
      <c r="A5" s="85"/>
      <c r="B5" s="85"/>
      <c r="C5" s="85"/>
      <c r="D5" s="85"/>
      <c r="E5" s="85"/>
      <c r="F5" s="85"/>
      <c r="G5" s="85"/>
      <c r="H5" s="84"/>
    </row>
    <row r="6" spans="1:26" x14ac:dyDescent="0.2">
      <c r="A6" s="133">
        <v>1952</v>
      </c>
      <c r="B6" s="88">
        <v>48</v>
      </c>
      <c r="C6" s="88"/>
      <c r="D6" s="88">
        <v>5</v>
      </c>
      <c r="E6" s="88"/>
      <c r="F6" s="88"/>
      <c r="G6" s="87"/>
      <c r="H6" s="82"/>
      <c r="I6" s="34"/>
      <c r="J6" s="34"/>
      <c r="K6" s="34"/>
      <c r="L6" s="34"/>
      <c r="Q6" s="34"/>
      <c r="R6" s="34"/>
      <c r="S6" s="34"/>
      <c r="X6" s="34"/>
      <c r="Y6" s="34"/>
      <c r="Z6" s="34"/>
    </row>
    <row r="7" spans="1:26" x14ac:dyDescent="0.2">
      <c r="A7" s="133">
        <v>1953</v>
      </c>
      <c r="B7" s="80">
        <f>B6+(B$12-B$6)/6</f>
        <v>51</v>
      </c>
      <c r="C7" s="80"/>
      <c r="D7" s="80">
        <f>D6+(D$12-D$6)/6</f>
        <v>5.333333333333333</v>
      </c>
      <c r="E7" s="80"/>
      <c r="F7" s="80"/>
      <c r="G7" s="81"/>
      <c r="H7" s="82" t="s">
        <v>636</v>
      </c>
      <c r="I7" s="34"/>
      <c r="J7" s="34"/>
      <c r="K7" s="34"/>
      <c r="L7" s="34"/>
      <c r="V7" s="34"/>
      <c r="X7" s="34"/>
      <c r="Y7" s="34"/>
      <c r="Z7" s="34"/>
    </row>
    <row r="8" spans="1:26" x14ac:dyDescent="0.2">
      <c r="A8" s="133">
        <v>1954</v>
      </c>
      <c r="B8" s="80">
        <f>B7+(B$12-B$6)/6</f>
        <v>54</v>
      </c>
      <c r="C8" s="80"/>
      <c r="D8" s="80">
        <f>D7+(D$12-D$6)/6</f>
        <v>5.6666666666666661</v>
      </c>
      <c r="E8" s="80"/>
      <c r="F8" s="80"/>
      <c r="G8" s="81"/>
      <c r="H8" s="82" t="s">
        <v>636</v>
      </c>
      <c r="I8" s="34"/>
      <c r="V8" s="34"/>
    </row>
    <row r="9" spans="1:26" x14ac:dyDescent="0.2">
      <c r="A9" s="133">
        <v>1955</v>
      </c>
      <c r="B9" s="80">
        <f>B8+(B$12-B$6)/6</f>
        <v>57</v>
      </c>
      <c r="C9" s="80"/>
      <c r="D9" s="80">
        <f>D8+(D$12-D$6)/6</f>
        <v>5.9999999999999991</v>
      </c>
      <c r="E9" s="80"/>
      <c r="F9" s="80"/>
      <c r="G9" s="81"/>
      <c r="H9" s="82" t="s">
        <v>636</v>
      </c>
      <c r="I9" s="34"/>
      <c r="V9" s="34"/>
    </row>
    <row r="10" spans="1:26" x14ac:dyDescent="0.2">
      <c r="A10" s="133">
        <v>1956</v>
      </c>
      <c r="B10" s="80">
        <f>B9+(B$12-B$6)/6</f>
        <v>60</v>
      </c>
      <c r="C10" s="80"/>
      <c r="D10" s="80">
        <f>D9+(D$12-D$6)/6</f>
        <v>6.3333333333333321</v>
      </c>
      <c r="E10" s="80"/>
      <c r="F10" s="80"/>
      <c r="G10" s="81"/>
      <c r="H10" s="82" t="s">
        <v>636</v>
      </c>
      <c r="I10" s="34"/>
      <c r="V10" s="34"/>
    </row>
    <row r="11" spans="1:26" x14ac:dyDescent="0.2">
      <c r="A11" s="133">
        <v>1957</v>
      </c>
      <c r="B11" s="80">
        <f>B10+(B$12-B$6)/6</f>
        <v>63</v>
      </c>
      <c r="C11" s="80"/>
      <c r="D11" s="80">
        <f>D10+(D$12-D$6)/6</f>
        <v>6.6666666666666652</v>
      </c>
      <c r="E11" s="80"/>
      <c r="F11" s="80"/>
      <c r="G11" s="81"/>
      <c r="H11" s="82" t="s">
        <v>636</v>
      </c>
      <c r="I11" s="34"/>
      <c r="V11" s="34"/>
    </row>
    <row r="12" spans="1:26" x14ac:dyDescent="0.2">
      <c r="A12" s="133">
        <v>1958</v>
      </c>
      <c r="B12" s="88">
        <v>66</v>
      </c>
      <c r="C12" s="88"/>
      <c r="D12" s="88">
        <v>7</v>
      </c>
      <c r="E12" s="88"/>
      <c r="F12" s="88"/>
      <c r="G12" s="87"/>
      <c r="H12" s="82"/>
      <c r="I12" s="34"/>
      <c r="Q12" s="34"/>
      <c r="R12" s="34"/>
      <c r="S12" s="34"/>
    </row>
    <row r="13" spans="1:26" x14ac:dyDescent="0.2">
      <c r="A13" s="133">
        <v>1959</v>
      </c>
      <c r="B13" s="80">
        <f t="shared" ref="B13:B19" si="0">B12+(B$20-B$12)/8</f>
        <v>64.5</v>
      </c>
      <c r="C13" s="80"/>
      <c r="D13" s="80">
        <f t="shared" ref="D13:D19" si="1">D12+(D$20-D$12)/8</f>
        <v>12.625</v>
      </c>
      <c r="E13" s="80"/>
      <c r="F13" s="80"/>
      <c r="G13" s="81"/>
      <c r="H13" s="82" t="s">
        <v>636</v>
      </c>
      <c r="I13" s="34"/>
    </row>
    <row r="14" spans="1:26" x14ac:dyDescent="0.2">
      <c r="A14" s="133">
        <v>1960</v>
      </c>
      <c r="B14" s="80">
        <f t="shared" si="0"/>
        <v>63</v>
      </c>
      <c r="C14" s="80"/>
      <c r="D14" s="80">
        <f t="shared" si="1"/>
        <v>18.25</v>
      </c>
      <c r="E14" s="80"/>
      <c r="F14" s="80"/>
      <c r="G14" s="81"/>
      <c r="H14" s="82" t="s">
        <v>636</v>
      </c>
      <c r="I14" s="34"/>
      <c r="V14" s="34"/>
    </row>
    <row r="15" spans="1:26" x14ac:dyDescent="0.2">
      <c r="A15" s="133">
        <v>1961</v>
      </c>
      <c r="B15" s="80">
        <f t="shared" si="0"/>
        <v>61.5</v>
      </c>
      <c r="C15" s="80"/>
      <c r="D15" s="80">
        <f t="shared" si="1"/>
        <v>23.875</v>
      </c>
      <c r="E15" s="80"/>
      <c r="F15" s="80"/>
      <c r="G15" s="81"/>
      <c r="H15" s="82" t="s">
        <v>636</v>
      </c>
      <c r="I15" s="34"/>
      <c r="V15" s="34"/>
    </row>
    <row r="16" spans="1:26" x14ac:dyDescent="0.2">
      <c r="A16" s="133">
        <v>1962</v>
      </c>
      <c r="B16" s="80">
        <f t="shared" si="0"/>
        <v>60</v>
      </c>
      <c r="C16" s="80"/>
      <c r="D16" s="80">
        <f t="shared" si="1"/>
        <v>29.5</v>
      </c>
      <c r="E16" s="80"/>
      <c r="F16" s="80"/>
      <c r="G16" s="81"/>
      <c r="H16" s="82" t="s">
        <v>636</v>
      </c>
      <c r="I16" s="34"/>
      <c r="V16" s="34"/>
    </row>
    <row r="17" spans="1:29" x14ac:dyDescent="0.2">
      <c r="A17" s="133">
        <v>1963</v>
      </c>
      <c r="B17" s="80">
        <f t="shared" si="0"/>
        <v>58.5</v>
      </c>
      <c r="C17" s="80"/>
      <c r="D17" s="80">
        <f t="shared" si="1"/>
        <v>35.125</v>
      </c>
      <c r="E17" s="80"/>
      <c r="F17" s="80"/>
      <c r="G17" s="81"/>
      <c r="H17" s="82" t="s">
        <v>636</v>
      </c>
      <c r="I17" s="34"/>
      <c r="V17" s="34"/>
    </row>
    <row r="18" spans="1:29" x14ac:dyDescent="0.2">
      <c r="A18" s="133">
        <v>1964</v>
      </c>
      <c r="B18" s="80">
        <f t="shared" si="0"/>
        <v>57</v>
      </c>
      <c r="C18" s="80"/>
      <c r="D18" s="80">
        <f t="shared" si="1"/>
        <v>40.75</v>
      </c>
      <c r="E18" s="80"/>
      <c r="F18" s="80"/>
      <c r="G18" s="81"/>
      <c r="H18" s="82" t="s">
        <v>636</v>
      </c>
      <c r="I18" s="34"/>
      <c r="V18" s="34"/>
    </row>
    <row r="19" spans="1:29" x14ac:dyDescent="0.2">
      <c r="A19" s="133">
        <v>1965</v>
      </c>
      <c r="B19" s="80">
        <f t="shared" si="0"/>
        <v>55.5</v>
      </c>
      <c r="C19" s="80"/>
      <c r="D19" s="80">
        <f t="shared" si="1"/>
        <v>46.375</v>
      </c>
      <c r="E19" s="80"/>
      <c r="F19" s="80"/>
      <c r="G19" s="81"/>
      <c r="H19" s="82" t="s">
        <v>636</v>
      </c>
      <c r="I19" s="34"/>
      <c r="V19" s="34"/>
    </row>
    <row r="20" spans="1:29" x14ac:dyDescent="0.2">
      <c r="A20" s="133">
        <v>1966</v>
      </c>
      <c r="B20" s="88">
        <v>54</v>
      </c>
      <c r="C20" s="88"/>
      <c r="D20" s="88">
        <v>52</v>
      </c>
      <c r="E20" s="88"/>
      <c r="F20" s="88">
        <v>26</v>
      </c>
      <c r="G20" s="87"/>
      <c r="H20" s="82"/>
      <c r="I20" s="34"/>
      <c r="J20" s="34"/>
      <c r="K20" s="34"/>
      <c r="L20" s="34"/>
      <c r="Q20" s="34"/>
      <c r="R20" s="34"/>
      <c r="S20" s="34"/>
      <c r="T20" s="35"/>
      <c r="U20" s="35"/>
      <c r="X20" s="34"/>
      <c r="Y20" s="34"/>
      <c r="Z20" s="34"/>
      <c r="AA20" s="35"/>
      <c r="AB20" s="35"/>
    </row>
    <row r="21" spans="1:29" x14ac:dyDescent="0.2">
      <c r="A21" s="133">
        <v>1967</v>
      </c>
      <c r="B21" s="80">
        <f>B20+(B$25-B$20)/5</f>
        <v>55.4</v>
      </c>
      <c r="C21" s="80"/>
      <c r="D21" s="80">
        <f>D20+(D$25-D$20)/5</f>
        <v>58</v>
      </c>
      <c r="E21" s="80"/>
      <c r="F21" s="80">
        <f>F20+(F$25-F$20)/5</f>
        <v>28</v>
      </c>
      <c r="G21" s="81"/>
      <c r="H21" s="82" t="s">
        <v>636</v>
      </c>
      <c r="I21" s="34"/>
      <c r="N21" s="34"/>
      <c r="V21" s="34"/>
      <c r="AC21" s="34"/>
    </row>
    <row r="22" spans="1:29" x14ac:dyDescent="0.2">
      <c r="A22" s="133">
        <v>1968</v>
      </c>
      <c r="B22" s="80">
        <f>B21+(B$25-B$20)/5</f>
        <v>56.8</v>
      </c>
      <c r="C22" s="80"/>
      <c r="D22" s="80">
        <f>D21+(D$25-D$20)/5</f>
        <v>64</v>
      </c>
      <c r="E22" s="80"/>
      <c r="F22" s="80">
        <f>F21+(F$25-F$20)/5</f>
        <v>30</v>
      </c>
      <c r="G22" s="81"/>
      <c r="H22" s="82" t="s">
        <v>636</v>
      </c>
      <c r="I22" s="34"/>
      <c r="N22" s="34"/>
      <c r="V22" s="34"/>
      <c r="AC22" s="34"/>
    </row>
    <row r="23" spans="1:29" x14ac:dyDescent="0.2">
      <c r="A23" s="133">
        <v>1969</v>
      </c>
      <c r="B23" s="80">
        <f>B22+(B$25-B$20)/5</f>
        <v>58.199999999999996</v>
      </c>
      <c r="C23" s="80"/>
      <c r="D23" s="80">
        <f>D22+(D$25-D$20)/5</f>
        <v>70</v>
      </c>
      <c r="E23" s="80"/>
      <c r="F23" s="80">
        <f>F22+(F$25-F$20)/5</f>
        <v>32</v>
      </c>
      <c r="G23" s="81"/>
      <c r="H23" s="82" t="s">
        <v>636</v>
      </c>
      <c r="I23" s="34"/>
      <c r="N23" s="34"/>
      <c r="V23" s="34"/>
      <c r="AC23" s="34"/>
    </row>
    <row r="24" spans="1:29" x14ac:dyDescent="0.2">
      <c r="A24" s="133">
        <v>1970</v>
      </c>
      <c r="B24" s="80">
        <f>B23+(B$25-B$20)/5</f>
        <v>59.599999999999994</v>
      </c>
      <c r="C24" s="80"/>
      <c r="D24" s="80">
        <f>D23+(D$25-D$20)/5</f>
        <v>76</v>
      </c>
      <c r="E24" s="80"/>
      <c r="F24" s="80">
        <f>F23+(F$25-F$20)/5</f>
        <v>34</v>
      </c>
      <c r="G24" s="81"/>
      <c r="H24" s="82" t="s">
        <v>636</v>
      </c>
      <c r="I24" s="34"/>
      <c r="N24" s="34"/>
      <c r="V24" s="34"/>
      <c r="AC24" s="34"/>
    </row>
    <row r="25" spans="1:29" x14ac:dyDescent="0.2">
      <c r="A25" s="133">
        <v>1971</v>
      </c>
      <c r="B25" s="88">
        <v>61</v>
      </c>
      <c r="C25" s="88"/>
      <c r="D25" s="88">
        <v>82</v>
      </c>
      <c r="E25" s="88"/>
      <c r="F25" s="88">
        <v>36</v>
      </c>
      <c r="G25" s="87"/>
      <c r="H25" s="82"/>
      <c r="I25" s="34"/>
      <c r="J25" s="34"/>
      <c r="K25" s="34"/>
      <c r="L25" s="34"/>
      <c r="Q25" s="34"/>
      <c r="R25" s="34"/>
      <c r="S25" s="34"/>
      <c r="T25" s="35"/>
      <c r="U25" s="35"/>
      <c r="X25" s="34"/>
      <c r="Y25" s="34"/>
      <c r="Z25" s="34"/>
      <c r="AA25" s="35"/>
      <c r="AB25" s="35"/>
    </row>
    <row r="26" spans="1:29" x14ac:dyDescent="0.2">
      <c r="A26" s="133">
        <v>1972</v>
      </c>
      <c r="B26" s="80">
        <f>B25+(B$30-B$25)/5</f>
        <v>60.8</v>
      </c>
      <c r="C26" s="80"/>
      <c r="D26" s="80">
        <f>D25+(D$30-D$25)/5</f>
        <v>82.4</v>
      </c>
      <c r="E26" s="80"/>
      <c r="F26" s="80">
        <f>F25+(F$30-F$25)/5</f>
        <v>35.6</v>
      </c>
      <c r="G26" s="81"/>
      <c r="H26" s="82" t="s">
        <v>636</v>
      </c>
      <c r="I26" s="34"/>
      <c r="N26" s="34"/>
      <c r="V26" s="34"/>
      <c r="AC26" s="34"/>
    </row>
    <row r="27" spans="1:29" x14ac:dyDescent="0.2">
      <c r="A27" s="133">
        <v>1973</v>
      </c>
      <c r="B27" s="80">
        <f>B26+(B$30-B$25)/5</f>
        <v>60.599999999999994</v>
      </c>
      <c r="C27" s="80"/>
      <c r="D27" s="80">
        <f>D26+(D$30-D$25)/5</f>
        <v>82.800000000000011</v>
      </c>
      <c r="E27" s="80"/>
      <c r="F27" s="80">
        <f>F26+(F$30-F$25)/5</f>
        <v>35.200000000000003</v>
      </c>
      <c r="G27" s="81"/>
      <c r="H27" s="82" t="s">
        <v>636</v>
      </c>
      <c r="I27" s="34"/>
      <c r="N27" s="34"/>
      <c r="V27" s="34"/>
      <c r="AC27" s="34"/>
    </row>
    <row r="28" spans="1:29" ht="13.15" customHeight="1" x14ac:dyDescent="0.2">
      <c r="A28" s="133">
        <v>1974</v>
      </c>
      <c r="B28" s="80">
        <f>B27+(B$30-B$25)/5</f>
        <v>60.399999999999991</v>
      </c>
      <c r="C28" s="80"/>
      <c r="D28" s="80">
        <f>D27+(D$30-D$25)/5</f>
        <v>83.200000000000017</v>
      </c>
      <c r="E28" s="80"/>
      <c r="F28" s="80">
        <f>F27+(F$30-F$25)/5</f>
        <v>34.800000000000004</v>
      </c>
      <c r="G28" s="81"/>
      <c r="H28" s="82" t="s">
        <v>636</v>
      </c>
      <c r="I28" s="34"/>
      <c r="J28" s="555" t="s">
        <v>656</v>
      </c>
      <c r="K28" s="555"/>
      <c r="L28" s="555"/>
      <c r="M28" s="555"/>
      <c r="N28" s="555"/>
      <c r="O28" s="555"/>
      <c r="P28" s="555"/>
      <c r="Q28" s="555"/>
      <c r="V28" s="34"/>
      <c r="AC28" s="34"/>
    </row>
    <row r="29" spans="1:29" x14ac:dyDescent="0.2">
      <c r="A29" s="133">
        <v>1975</v>
      </c>
      <c r="B29" s="80">
        <f>B28+(B$30-B$25)/5</f>
        <v>60.199999999999989</v>
      </c>
      <c r="C29" s="80"/>
      <c r="D29" s="80">
        <f>D28+(D$30-D$25)/5</f>
        <v>83.600000000000023</v>
      </c>
      <c r="E29" s="80"/>
      <c r="F29" s="80">
        <f>F28+(F$30-F$25)/5</f>
        <v>34.400000000000006</v>
      </c>
      <c r="G29" s="81"/>
      <c r="H29" s="82" t="s">
        <v>636</v>
      </c>
      <c r="I29" s="34"/>
      <c r="J29" s="555"/>
      <c r="K29" s="555"/>
      <c r="L29" s="555"/>
      <c r="M29" s="555"/>
      <c r="N29" s="555"/>
      <c r="O29" s="555"/>
      <c r="P29" s="555"/>
      <c r="Q29" s="555"/>
      <c r="V29" s="34"/>
      <c r="AC29" s="34"/>
    </row>
    <row r="30" spans="1:29" x14ac:dyDescent="0.2">
      <c r="A30" s="133">
        <v>1976</v>
      </c>
      <c r="B30" s="88">
        <v>60</v>
      </c>
      <c r="C30" s="88"/>
      <c r="D30" s="88">
        <v>84</v>
      </c>
      <c r="E30" s="88"/>
      <c r="F30" s="88">
        <v>34</v>
      </c>
      <c r="G30" s="87"/>
      <c r="H30" s="82"/>
      <c r="I30" s="34"/>
      <c r="J30" s="555"/>
      <c r="K30" s="555"/>
      <c r="L30" s="555"/>
      <c r="M30" s="555"/>
      <c r="N30" s="555"/>
      <c r="O30" s="555"/>
      <c r="P30" s="555"/>
      <c r="Q30" s="555"/>
      <c r="V30" s="34"/>
      <c r="X30" s="34"/>
      <c r="AC30" s="34"/>
    </row>
    <row r="31" spans="1:29" x14ac:dyDescent="0.2">
      <c r="A31" s="133">
        <v>1977</v>
      </c>
      <c r="B31" s="80">
        <f>B30+(B$33-B$30)/3</f>
        <v>56</v>
      </c>
      <c r="C31" s="80"/>
      <c r="D31" s="80">
        <f>D30+(D$33-D$30)/3</f>
        <v>86.333333333333329</v>
      </c>
      <c r="E31" s="88"/>
      <c r="F31" s="80">
        <f>F30+(F$36-F$30)/6</f>
        <v>33.333333333333336</v>
      </c>
      <c r="G31" s="81"/>
      <c r="H31" s="82" t="s">
        <v>636</v>
      </c>
      <c r="I31" s="34"/>
      <c r="J31" s="555"/>
      <c r="K31" s="555"/>
      <c r="L31" s="555"/>
      <c r="M31" s="555"/>
      <c r="N31" s="555"/>
      <c r="O31" s="555"/>
      <c r="P31" s="555"/>
      <c r="Q31" s="555"/>
      <c r="V31" s="34"/>
      <c r="AC31" s="34"/>
    </row>
    <row r="32" spans="1:29" x14ac:dyDescent="0.2">
      <c r="A32" s="133">
        <v>1978</v>
      </c>
      <c r="B32" s="80">
        <f>B31+(B$33-B$30)/3</f>
        <v>52</v>
      </c>
      <c r="C32" s="88"/>
      <c r="D32" s="80">
        <f>D31+(D$33-D$30)/3</f>
        <v>88.666666666666657</v>
      </c>
      <c r="E32" s="88"/>
      <c r="F32" s="80">
        <f>F31+(F$36-F$30)/6</f>
        <v>32.666666666666671</v>
      </c>
      <c r="G32" s="81"/>
      <c r="H32" s="82" t="s">
        <v>636</v>
      </c>
      <c r="I32" s="34"/>
      <c r="J32" s="555"/>
      <c r="K32" s="555"/>
      <c r="L32" s="555"/>
      <c r="M32" s="555"/>
      <c r="N32" s="555"/>
      <c r="O32" s="555"/>
      <c r="P32" s="555"/>
      <c r="Q32" s="555"/>
      <c r="V32" s="34"/>
      <c r="AC32" s="34"/>
    </row>
    <row r="33" spans="1:29" x14ac:dyDescent="0.2">
      <c r="A33" s="133">
        <v>1979</v>
      </c>
      <c r="B33" s="88">
        <v>48</v>
      </c>
      <c r="C33" s="88"/>
      <c r="D33" s="88">
        <v>91</v>
      </c>
      <c r="E33" s="80"/>
      <c r="F33" s="80">
        <f>F32+(F$36-F$30)/6</f>
        <v>32.000000000000007</v>
      </c>
      <c r="G33" s="81"/>
      <c r="H33" s="82"/>
      <c r="I33" s="34"/>
      <c r="J33" s="555"/>
      <c r="K33" s="555"/>
      <c r="L33" s="555"/>
      <c r="M33" s="555"/>
      <c r="N33" s="555"/>
      <c r="O33" s="555"/>
      <c r="P33" s="555"/>
      <c r="Q33" s="555"/>
      <c r="R33" s="34"/>
      <c r="S33" s="34"/>
      <c r="T33" s="35"/>
      <c r="U33" s="35"/>
      <c r="X33" s="34"/>
      <c r="AC33" s="34"/>
    </row>
    <row r="34" spans="1:29" x14ac:dyDescent="0.2">
      <c r="A34" s="133">
        <v>1980</v>
      </c>
      <c r="B34" s="80">
        <f>B33+(B$36-B$33)/3</f>
        <v>44</v>
      </c>
      <c r="C34" s="88"/>
      <c r="D34" s="80">
        <f>D33+(D$36-D$33)/3</f>
        <v>93</v>
      </c>
      <c r="E34" s="88"/>
      <c r="F34" s="80">
        <f>F33+(F$36-F$30)/6</f>
        <v>31.333333333333339</v>
      </c>
      <c r="G34" s="81"/>
      <c r="H34" s="82" t="s">
        <v>636</v>
      </c>
      <c r="I34" s="34"/>
      <c r="J34" s="34"/>
      <c r="K34" s="34"/>
      <c r="L34" s="34"/>
      <c r="Q34" s="34"/>
      <c r="V34" s="34"/>
      <c r="X34" s="34"/>
      <c r="AC34" s="34"/>
    </row>
    <row r="35" spans="1:29" x14ac:dyDescent="0.2">
      <c r="A35" s="133">
        <v>1981</v>
      </c>
      <c r="B35" s="80">
        <f>B34+(B$36-B$33)/3</f>
        <v>40</v>
      </c>
      <c r="C35" s="80"/>
      <c r="D35" s="80">
        <f>D34+(D$36-D$33)/3</f>
        <v>95</v>
      </c>
      <c r="E35" s="80"/>
      <c r="F35" s="80">
        <f>F34+(F$36-F$30)/6</f>
        <v>30.666666666666671</v>
      </c>
      <c r="G35" s="81"/>
      <c r="H35" s="82" t="s">
        <v>636</v>
      </c>
      <c r="I35" s="34"/>
      <c r="J35" s="500" t="s">
        <v>1048</v>
      </c>
      <c r="K35" s="34"/>
      <c r="L35" s="34"/>
      <c r="N35" s="34"/>
      <c r="Q35" s="34"/>
      <c r="V35" s="34"/>
      <c r="X35" s="34"/>
      <c r="AC35" s="34"/>
    </row>
    <row r="36" spans="1:29" x14ac:dyDescent="0.2">
      <c r="A36" s="133">
        <v>1982</v>
      </c>
      <c r="B36" s="88">
        <v>36</v>
      </c>
      <c r="C36" s="88"/>
      <c r="D36" s="88">
        <v>97</v>
      </c>
      <c r="E36" s="88"/>
      <c r="F36" s="88">
        <v>30</v>
      </c>
      <c r="G36" s="87"/>
      <c r="H36" s="82"/>
      <c r="I36" s="34"/>
      <c r="K36" s="34"/>
      <c r="L36" s="34"/>
      <c r="Q36" s="34"/>
      <c r="V36" s="34"/>
      <c r="X36" s="34"/>
      <c r="AC36" s="34"/>
    </row>
    <row r="37" spans="1:29" x14ac:dyDescent="0.2">
      <c r="A37" s="133">
        <v>1983</v>
      </c>
      <c r="B37" s="88">
        <f>(B36+B38)/2</f>
        <v>49.5</v>
      </c>
      <c r="C37" s="80"/>
      <c r="D37" s="88">
        <f>(D36+D38)/2</f>
        <v>95</v>
      </c>
      <c r="E37" s="80"/>
      <c r="F37" s="80">
        <f t="shared" ref="F37:F42" si="2">F36+(F$43-F$36)/7</f>
        <v>32.857142857142854</v>
      </c>
      <c r="G37" s="81"/>
      <c r="H37" s="82" t="s">
        <v>636</v>
      </c>
      <c r="I37" s="34"/>
      <c r="J37" s="34"/>
      <c r="K37" s="34"/>
      <c r="L37" s="34"/>
      <c r="N37" s="34"/>
      <c r="Q37" s="34"/>
      <c r="V37" s="34"/>
      <c r="X37" s="34"/>
      <c r="AC37" s="34"/>
    </row>
    <row r="38" spans="1:29" x14ac:dyDescent="0.2">
      <c r="A38" s="133">
        <v>1984</v>
      </c>
      <c r="B38" s="88">
        <v>63</v>
      </c>
      <c r="C38" s="88"/>
      <c r="D38" s="88">
        <v>93</v>
      </c>
      <c r="E38" s="88"/>
      <c r="F38" s="80">
        <f t="shared" si="2"/>
        <v>35.714285714285708</v>
      </c>
      <c r="G38" s="81"/>
      <c r="H38" s="82" t="s">
        <v>950</v>
      </c>
      <c r="I38" s="34"/>
      <c r="J38" s="34"/>
      <c r="K38" s="34"/>
      <c r="L38" s="34"/>
      <c r="Q38" s="34"/>
      <c r="V38" s="34"/>
      <c r="X38" s="34"/>
      <c r="AC38" s="34"/>
    </row>
    <row r="39" spans="1:29" x14ac:dyDescent="0.2">
      <c r="A39" s="133">
        <v>1985</v>
      </c>
      <c r="B39" s="88">
        <v>65</v>
      </c>
      <c r="C39" s="88"/>
      <c r="D39" s="88">
        <v>94</v>
      </c>
      <c r="E39" s="88"/>
      <c r="F39" s="80">
        <f t="shared" si="2"/>
        <v>38.571428571428562</v>
      </c>
      <c r="G39" s="81"/>
      <c r="H39" s="82" t="s">
        <v>950</v>
      </c>
      <c r="I39" s="34"/>
      <c r="J39" s="34"/>
      <c r="K39" s="34"/>
      <c r="L39" s="34"/>
      <c r="Q39" s="34"/>
      <c r="V39" s="34"/>
      <c r="X39" s="34"/>
      <c r="AC39" s="34"/>
    </row>
    <row r="40" spans="1:29" x14ac:dyDescent="0.2">
      <c r="A40" s="133">
        <v>1986</v>
      </c>
      <c r="B40" s="88">
        <f>(B39+B41)/2</f>
        <v>63</v>
      </c>
      <c r="C40" s="80"/>
      <c r="D40" s="88">
        <f>(D39+D41)/2</f>
        <v>94</v>
      </c>
      <c r="E40" s="80"/>
      <c r="F40" s="80">
        <f t="shared" si="2"/>
        <v>41.428571428571416</v>
      </c>
      <c r="G40" s="81"/>
      <c r="H40" s="82" t="s">
        <v>636</v>
      </c>
      <c r="I40" s="34"/>
      <c r="J40" s="34"/>
      <c r="K40" s="34"/>
      <c r="L40" s="34"/>
      <c r="Q40" s="34"/>
      <c r="V40" s="34"/>
      <c r="X40" s="34"/>
      <c r="AC40" s="34"/>
    </row>
    <row r="41" spans="1:29" x14ac:dyDescent="0.2">
      <c r="A41" s="133">
        <v>1987</v>
      </c>
      <c r="B41" s="88">
        <v>61</v>
      </c>
      <c r="C41" s="88"/>
      <c r="D41" s="88">
        <v>94</v>
      </c>
      <c r="E41" s="88"/>
      <c r="F41" s="80">
        <f t="shared" si="2"/>
        <v>44.28571428571427</v>
      </c>
      <c r="G41" s="81"/>
      <c r="H41" s="82" t="s">
        <v>950</v>
      </c>
      <c r="I41" s="34"/>
      <c r="J41" s="34"/>
      <c r="K41" s="34"/>
      <c r="L41" s="34"/>
      <c r="Q41" s="34"/>
      <c r="V41" s="34"/>
      <c r="X41" s="34"/>
      <c r="AC41" s="34"/>
    </row>
    <row r="42" spans="1:29" x14ac:dyDescent="0.2">
      <c r="A42" s="133">
        <v>1988</v>
      </c>
      <c r="B42" s="88">
        <v>61</v>
      </c>
      <c r="C42" s="88"/>
      <c r="D42" s="88">
        <v>95</v>
      </c>
      <c r="E42" s="88"/>
      <c r="F42" s="80">
        <f t="shared" si="2"/>
        <v>47.142857142857125</v>
      </c>
      <c r="G42" s="81"/>
      <c r="H42" s="82" t="s">
        <v>950</v>
      </c>
      <c r="I42" s="34"/>
      <c r="J42" s="34"/>
      <c r="K42" s="34"/>
      <c r="L42" s="34"/>
      <c r="Q42" s="34"/>
      <c r="R42" s="34"/>
      <c r="T42" s="35"/>
      <c r="V42" s="34"/>
      <c r="X42" s="34"/>
      <c r="AC42" s="34"/>
    </row>
    <row r="43" spans="1:29" x14ac:dyDescent="0.2">
      <c r="A43" s="133">
        <v>1989</v>
      </c>
      <c r="B43" s="88">
        <v>68</v>
      </c>
      <c r="C43" s="88"/>
      <c r="D43" s="88">
        <v>93</v>
      </c>
      <c r="E43" s="88"/>
      <c r="F43" s="88">
        <v>50</v>
      </c>
      <c r="G43" s="87"/>
      <c r="H43" s="82"/>
      <c r="J43" s="34"/>
      <c r="K43" s="34"/>
      <c r="L43" s="34"/>
      <c r="Q43" s="34"/>
      <c r="R43" s="34"/>
      <c r="S43" s="34"/>
      <c r="T43" s="35"/>
      <c r="V43" s="34"/>
      <c r="X43" s="34"/>
      <c r="AC43" s="34"/>
    </row>
    <row r="44" spans="1:29" x14ac:dyDescent="0.2">
      <c r="A44" s="133">
        <v>1990</v>
      </c>
      <c r="B44" s="88">
        <f>(B43+B45)/2</f>
        <v>67</v>
      </c>
      <c r="C44" s="88"/>
      <c r="D44" s="88">
        <v>95</v>
      </c>
      <c r="E44" s="88"/>
      <c r="F44" s="88">
        <f>(F43+F45)/2</f>
        <v>54</v>
      </c>
      <c r="G44" s="87"/>
      <c r="H44" s="82" t="s">
        <v>950</v>
      </c>
      <c r="J44" s="34"/>
      <c r="K44" s="34"/>
      <c r="L44" s="34"/>
      <c r="N44" s="34"/>
      <c r="Q44" s="34"/>
      <c r="R44" s="34"/>
      <c r="S44" s="34"/>
      <c r="T44" s="35"/>
      <c r="V44" s="34"/>
      <c r="X44" s="34"/>
      <c r="AC44" s="34"/>
    </row>
    <row r="45" spans="1:29" x14ac:dyDescent="0.2">
      <c r="A45" s="133">
        <v>1991</v>
      </c>
      <c r="B45" s="88">
        <v>66</v>
      </c>
      <c r="C45" s="88"/>
      <c r="D45" s="88">
        <v>92</v>
      </c>
      <c r="E45" s="88"/>
      <c r="F45" s="88">
        <v>58</v>
      </c>
      <c r="G45" s="87"/>
      <c r="H45" s="82"/>
      <c r="J45" s="34"/>
      <c r="K45" s="34"/>
      <c r="L45" s="34"/>
      <c r="Q45" s="34"/>
      <c r="R45" s="34"/>
      <c r="S45" s="34"/>
      <c r="T45" s="35"/>
      <c r="U45" s="35"/>
      <c r="X45" s="34"/>
      <c r="AC45" s="34"/>
    </row>
    <row r="46" spans="1:29" x14ac:dyDescent="0.2">
      <c r="A46" s="133">
        <v>1992</v>
      </c>
      <c r="B46" s="88">
        <v>65</v>
      </c>
      <c r="C46" s="88"/>
      <c r="D46" s="88">
        <v>91</v>
      </c>
      <c r="E46" s="88"/>
      <c r="F46" s="88">
        <v>48</v>
      </c>
      <c r="G46" s="87"/>
      <c r="H46" s="82"/>
      <c r="J46" s="34"/>
      <c r="K46" s="34"/>
      <c r="L46" s="34"/>
      <c r="Q46" s="34"/>
      <c r="R46" s="34"/>
      <c r="S46" s="34"/>
      <c r="T46" s="35"/>
      <c r="U46" s="35"/>
      <c r="X46" s="34"/>
      <c r="AC46" s="34"/>
    </row>
    <row r="47" spans="1:29" x14ac:dyDescent="0.2">
      <c r="A47" s="133">
        <v>1993</v>
      </c>
      <c r="B47" s="88">
        <v>65</v>
      </c>
      <c r="C47" s="88"/>
      <c r="D47" s="88">
        <v>92</v>
      </c>
      <c r="E47" s="88"/>
      <c r="F47" s="88">
        <v>63</v>
      </c>
      <c r="G47" s="87"/>
      <c r="H47" s="82"/>
      <c r="J47" s="34"/>
      <c r="K47" s="34"/>
      <c r="L47" s="34"/>
      <c r="Q47" s="34"/>
      <c r="R47" s="34"/>
      <c r="S47" s="34"/>
      <c r="T47" s="35"/>
      <c r="U47" s="35"/>
      <c r="X47" s="34"/>
      <c r="Y47" s="34"/>
      <c r="Z47" s="34"/>
      <c r="AA47" s="35"/>
      <c r="AB47" s="35"/>
    </row>
    <row r="48" spans="1:29" x14ac:dyDescent="0.2">
      <c r="A48" s="133">
        <v>1994</v>
      </c>
      <c r="B48" s="88">
        <v>71</v>
      </c>
      <c r="C48" s="88"/>
      <c r="D48" s="88">
        <v>94</v>
      </c>
      <c r="E48" s="88"/>
      <c r="F48" s="88">
        <v>66</v>
      </c>
      <c r="G48" s="87"/>
      <c r="H48" s="82"/>
      <c r="J48" s="34"/>
      <c r="K48" s="34"/>
      <c r="L48" s="34"/>
      <c r="Q48" s="34"/>
      <c r="R48" s="34"/>
      <c r="S48" s="34"/>
      <c r="T48" s="35"/>
      <c r="U48" s="35"/>
      <c r="X48" s="34"/>
      <c r="Y48" s="34"/>
      <c r="Z48" s="34"/>
      <c r="AA48" s="34"/>
      <c r="AB48" s="34"/>
      <c r="AC48" s="34"/>
    </row>
    <row r="49" spans="1:29" x14ac:dyDescent="0.2">
      <c r="A49" s="133">
        <v>1995</v>
      </c>
      <c r="B49" s="88">
        <v>75</v>
      </c>
      <c r="C49" s="88"/>
      <c r="D49" s="88">
        <v>97</v>
      </c>
      <c r="E49" s="88"/>
      <c r="F49" s="88">
        <v>56</v>
      </c>
      <c r="G49" s="87"/>
      <c r="H49" s="82"/>
      <c r="J49" s="34"/>
      <c r="K49" s="34"/>
      <c r="L49" s="34"/>
      <c r="Q49" s="34"/>
      <c r="R49" s="34"/>
      <c r="S49" s="34"/>
      <c r="T49" s="35"/>
      <c r="U49" s="35"/>
      <c r="X49" s="34"/>
      <c r="Y49" s="34"/>
      <c r="Z49" s="34"/>
      <c r="AA49" s="35"/>
      <c r="AB49" s="35"/>
    </row>
    <row r="50" spans="1:29" x14ac:dyDescent="0.2">
      <c r="A50" s="133">
        <v>1996</v>
      </c>
      <c r="B50" s="88">
        <v>79</v>
      </c>
      <c r="C50" s="80"/>
      <c r="D50" s="88">
        <v>93</v>
      </c>
      <c r="E50" s="80"/>
      <c r="F50" s="88">
        <v>60</v>
      </c>
      <c r="G50" s="87"/>
      <c r="H50" s="82"/>
      <c r="J50" s="34"/>
      <c r="K50" s="34"/>
      <c r="L50" s="34"/>
      <c r="Q50" s="34"/>
      <c r="R50" s="34"/>
      <c r="S50" s="34"/>
      <c r="T50" s="35"/>
      <c r="U50" s="35"/>
      <c r="X50" s="34"/>
      <c r="Y50" s="34"/>
      <c r="Z50" s="34"/>
      <c r="AA50" s="34"/>
      <c r="AB50" s="34"/>
      <c r="AC50" s="34"/>
    </row>
    <row r="51" spans="1:29" x14ac:dyDescent="0.2">
      <c r="A51" s="133">
        <v>1997</v>
      </c>
      <c r="B51" s="88">
        <v>74</v>
      </c>
      <c r="C51" s="80"/>
      <c r="D51" s="88">
        <v>96</v>
      </c>
      <c r="E51" s="80"/>
      <c r="F51" s="88">
        <v>73</v>
      </c>
      <c r="G51" s="87"/>
      <c r="H51" s="82"/>
      <c r="J51" s="34"/>
      <c r="K51" s="34"/>
      <c r="L51" s="34"/>
      <c r="Q51" s="34"/>
      <c r="R51" s="34"/>
      <c r="S51" s="34"/>
      <c r="T51" s="35"/>
      <c r="U51" s="35"/>
      <c r="X51" s="34"/>
      <c r="Y51" s="34"/>
      <c r="Z51" s="34"/>
      <c r="AA51" s="35"/>
      <c r="AB51" s="35"/>
    </row>
    <row r="52" spans="1:29" x14ac:dyDescent="0.2">
      <c r="A52" s="133">
        <v>1998</v>
      </c>
      <c r="B52" s="88">
        <v>71</v>
      </c>
      <c r="C52" s="80"/>
      <c r="D52" s="88">
        <v>95</v>
      </c>
      <c r="E52" s="80"/>
      <c r="F52" s="88">
        <v>67</v>
      </c>
      <c r="G52" s="87"/>
      <c r="H52" s="82"/>
      <c r="J52" s="34"/>
      <c r="K52" s="34"/>
      <c r="L52" s="34"/>
      <c r="Q52" s="34"/>
      <c r="R52" s="34"/>
      <c r="S52" s="34"/>
      <c r="T52" s="34"/>
      <c r="U52" s="34"/>
      <c r="V52" s="34"/>
      <c r="X52" s="34"/>
      <c r="Y52" s="34"/>
      <c r="Z52" s="34"/>
      <c r="AA52" s="34"/>
      <c r="AB52" s="34"/>
      <c r="AC52" s="34"/>
    </row>
    <row r="53" spans="1:29" x14ac:dyDescent="0.2">
      <c r="A53" s="133">
        <v>1999</v>
      </c>
      <c r="B53" s="88">
        <v>84</v>
      </c>
      <c r="C53" s="80"/>
      <c r="D53" s="88">
        <v>97</v>
      </c>
      <c r="E53" s="80"/>
      <c r="F53" s="88">
        <v>61</v>
      </c>
      <c r="G53" s="87"/>
      <c r="H53" s="82"/>
      <c r="J53" s="34"/>
      <c r="K53" s="34"/>
      <c r="L53" s="34"/>
      <c r="Q53" s="34"/>
      <c r="R53" s="34"/>
      <c r="S53" s="34"/>
      <c r="T53" s="35"/>
      <c r="U53" s="35"/>
      <c r="X53" s="34"/>
      <c r="Y53" s="34"/>
      <c r="Z53" s="34"/>
      <c r="AA53" s="35"/>
      <c r="AB53" s="35"/>
    </row>
    <row r="54" spans="1:29" x14ac:dyDescent="0.2">
      <c r="A54" s="133">
        <v>2000</v>
      </c>
      <c r="B54" s="88">
        <v>80</v>
      </c>
      <c r="C54" s="88"/>
      <c r="D54" s="88">
        <v>95</v>
      </c>
      <c r="E54" s="88"/>
      <c r="F54" s="88">
        <v>61</v>
      </c>
      <c r="G54" s="87"/>
      <c r="H54" s="82"/>
      <c r="J54" s="34"/>
      <c r="K54" s="34"/>
      <c r="L54" s="34"/>
      <c r="M54" s="34"/>
      <c r="Q54" s="34"/>
      <c r="R54" s="34"/>
      <c r="S54" s="34"/>
      <c r="T54" s="34"/>
      <c r="U54" s="34"/>
      <c r="V54" s="34"/>
      <c r="X54" s="34"/>
      <c r="Y54" s="34"/>
      <c r="Z54" s="34"/>
      <c r="AA54" s="34"/>
      <c r="AB54" s="34"/>
      <c r="AC54" s="34"/>
    </row>
    <row r="55" spans="1:29" x14ac:dyDescent="0.2">
      <c r="A55" s="133">
        <v>2001</v>
      </c>
      <c r="B55" s="88">
        <v>68</v>
      </c>
      <c r="C55" s="88"/>
      <c r="D55" s="88">
        <v>90</v>
      </c>
      <c r="E55" s="88"/>
      <c r="F55" s="88">
        <v>55</v>
      </c>
      <c r="G55" s="87"/>
      <c r="H55" s="82"/>
      <c r="J55" s="34"/>
      <c r="K55" s="34"/>
      <c r="L55" s="34"/>
      <c r="M55" s="34"/>
      <c r="Q55" s="34"/>
      <c r="R55" s="34"/>
      <c r="S55" s="34"/>
      <c r="T55" s="35"/>
      <c r="U55" s="35"/>
      <c r="X55" s="34"/>
      <c r="Y55" s="34"/>
      <c r="Z55" s="34"/>
      <c r="AA55" s="35"/>
      <c r="AB55" s="35"/>
    </row>
    <row r="56" spans="1:29" x14ac:dyDescent="0.2">
      <c r="A56" s="133">
        <v>2002</v>
      </c>
      <c r="B56" s="88">
        <f>(B55+B57)/2</f>
        <v>66</v>
      </c>
      <c r="C56" s="88"/>
      <c r="D56" s="88">
        <f>(D55+D57)/2</f>
        <v>94</v>
      </c>
      <c r="E56" s="88"/>
      <c r="F56" s="88">
        <f>(F55+F57)/2</f>
        <v>60.5</v>
      </c>
      <c r="G56" s="87"/>
      <c r="H56" s="82" t="s">
        <v>636</v>
      </c>
      <c r="J56" s="34"/>
      <c r="K56" s="34"/>
      <c r="L56" s="34"/>
      <c r="M56" s="34"/>
      <c r="Q56" s="34"/>
      <c r="R56" s="34"/>
      <c r="S56" s="34"/>
      <c r="T56" s="34"/>
      <c r="U56" s="34"/>
      <c r="V56" s="34"/>
      <c r="X56" s="34"/>
      <c r="Y56" s="34"/>
      <c r="Z56" s="34"/>
      <c r="AA56" s="34"/>
      <c r="AB56" s="34"/>
      <c r="AC56" s="34"/>
    </row>
    <row r="57" spans="1:29" x14ac:dyDescent="0.2">
      <c r="A57" s="133">
        <v>2003</v>
      </c>
      <c r="B57" s="80">
        <v>64</v>
      </c>
      <c r="C57" s="88"/>
      <c r="D57" s="88">
        <v>98</v>
      </c>
      <c r="E57" s="88"/>
      <c r="F57" s="88">
        <v>66</v>
      </c>
      <c r="G57" s="87"/>
      <c r="H57" s="82"/>
      <c r="J57" s="34"/>
      <c r="K57" s="34"/>
      <c r="L57" s="34"/>
      <c r="M57" s="34"/>
      <c r="N57" s="34"/>
      <c r="Q57" s="34"/>
      <c r="S57" s="34"/>
      <c r="T57" s="35"/>
      <c r="U57" s="35"/>
      <c r="X57" s="34"/>
      <c r="Y57" s="34"/>
      <c r="Z57" s="34"/>
      <c r="AA57" s="35"/>
      <c r="AB57" s="35"/>
    </row>
    <row r="58" spans="1:29" x14ac:dyDescent="0.2">
      <c r="A58" s="133">
        <v>2004</v>
      </c>
      <c r="B58" s="88">
        <f>(B57+B59)/2</f>
        <v>67.5</v>
      </c>
      <c r="C58" s="88"/>
      <c r="D58" s="88">
        <f>(D57+D59)/2</f>
        <v>96.5</v>
      </c>
      <c r="E58" s="88"/>
      <c r="F58" s="88">
        <f>(F57+F59)/2</f>
        <v>69</v>
      </c>
      <c r="G58" s="87"/>
      <c r="H58" s="82" t="s">
        <v>636</v>
      </c>
      <c r="J58" s="34"/>
      <c r="K58" s="34"/>
      <c r="L58" s="34"/>
      <c r="M58" s="34"/>
      <c r="Q58" s="34"/>
      <c r="R58" s="34"/>
      <c r="S58" s="34"/>
      <c r="T58" s="34"/>
      <c r="U58" s="34"/>
      <c r="V58" s="34"/>
      <c r="X58" s="34"/>
      <c r="Y58" s="34"/>
      <c r="Z58" s="34"/>
      <c r="AA58" s="34"/>
      <c r="AB58" s="34"/>
      <c r="AC58" s="34"/>
    </row>
    <row r="59" spans="1:29" x14ac:dyDescent="0.2">
      <c r="A59" s="133">
        <v>2005</v>
      </c>
      <c r="B59" s="88">
        <v>71</v>
      </c>
      <c r="C59" s="88"/>
      <c r="D59" s="88">
        <v>95</v>
      </c>
      <c r="E59" s="88"/>
      <c r="F59" s="88">
        <v>72</v>
      </c>
      <c r="G59" s="87"/>
      <c r="H59" s="82"/>
      <c r="J59" s="34"/>
      <c r="K59" s="34"/>
      <c r="L59" s="34"/>
      <c r="M59" s="34"/>
      <c r="Q59" s="34"/>
      <c r="S59" s="34"/>
      <c r="T59" s="35"/>
      <c r="U59" s="35"/>
      <c r="X59" s="34"/>
      <c r="Y59" s="34"/>
      <c r="Z59" s="34"/>
      <c r="AA59" s="35"/>
      <c r="AB59" s="35"/>
    </row>
    <row r="60" spans="1:29" x14ac:dyDescent="0.2">
      <c r="A60" s="133">
        <v>2006</v>
      </c>
      <c r="B60" s="88">
        <f>(B59+B61)/2</f>
        <v>68.5</v>
      </c>
      <c r="C60" s="88"/>
      <c r="D60" s="88">
        <f>(D59+D61)/2</f>
        <v>96</v>
      </c>
      <c r="E60" s="88"/>
      <c r="F60" s="88">
        <f>(F59+F61)/2</f>
        <v>78.5</v>
      </c>
      <c r="G60" s="87"/>
      <c r="H60" s="82" t="s">
        <v>636</v>
      </c>
      <c r="J60" s="34"/>
      <c r="K60" s="34"/>
      <c r="L60" s="34"/>
      <c r="M60" s="34"/>
      <c r="Q60" s="34"/>
      <c r="R60" s="34"/>
      <c r="S60" s="34"/>
      <c r="T60" s="34"/>
      <c r="U60" s="34"/>
      <c r="V60" s="34"/>
      <c r="X60" s="34"/>
      <c r="Y60" s="34"/>
      <c r="Z60" s="34"/>
      <c r="AA60" s="34"/>
      <c r="AB60" s="34"/>
      <c r="AC60" s="34"/>
    </row>
    <row r="61" spans="1:29" x14ac:dyDescent="0.2">
      <c r="A61" s="133">
        <v>2007</v>
      </c>
      <c r="B61" s="80">
        <v>66</v>
      </c>
      <c r="C61" s="88"/>
      <c r="D61" s="88">
        <v>97</v>
      </c>
      <c r="E61" s="88"/>
      <c r="F61" s="88">
        <v>85</v>
      </c>
      <c r="G61" s="87"/>
      <c r="H61" s="82"/>
      <c r="J61" s="34"/>
      <c r="K61" s="34"/>
      <c r="L61" s="34"/>
      <c r="M61" s="34"/>
      <c r="Q61" s="34"/>
      <c r="R61" s="34"/>
      <c r="S61" s="34"/>
      <c r="T61" s="34"/>
      <c r="U61" s="34"/>
      <c r="V61" s="34"/>
      <c r="X61" s="34"/>
      <c r="Y61" s="34"/>
      <c r="Z61" s="34"/>
      <c r="AA61" s="35"/>
      <c r="AB61" s="35"/>
    </row>
    <row r="62" spans="1:29" x14ac:dyDescent="0.2">
      <c r="A62" s="133">
        <v>2008</v>
      </c>
      <c r="B62" s="88">
        <f>B61-(B$61-B$64)/3</f>
        <v>62.333333333333336</v>
      </c>
      <c r="C62" s="88"/>
      <c r="D62" s="88">
        <f>D61-(D$61-D$64)/3</f>
        <v>97.666666666666671</v>
      </c>
      <c r="E62" s="88"/>
      <c r="F62" s="88">
        <f>F61-(F$61-F$64)/3</f>
        <v>85.666666666666671</v>
      </c>
      <c r="G62" s="87"/>
      <c r="H62" s="82" t="s">
        <v>636</v>
      </c>
      <c r="J62" s="34"/>
      <c r="K62" s="34"/>
      <c r="L62" s="34"/>
      <c r="M62" s="34"/>
      <c r="Q62" s="34"/>
      <c r="R62" s="34"/>
      <c r="S62" s="34"/>
      <c r="T62" s="34"/>
      <c r="U62" s="34"/>
      <c r="V62" s="34"/>
      <c r="X62" s="34"/>
      <c r="Y62" s="34"/>
      <c r="Z62" s="34"/>
      <c r="AA62" s="34"/>
      <c r="AB62" s="34"/>
      <c r="AC62" s="34"/>
    </row>
    <row r="63" spans="1:29" x14ac:dyDescent="0.2">
      <c r="A63" s="133">
        <v>2009</v>
      </c>
      <c r="B63" s="88">
        <f>B62-(B$61-B$64)/3</f>
        <v>58.666666666666671</v>
      </c>
      <c r="C63" s="88"/>
      <c r="D63" s="88">
        <f>D62-(D$61-D$64)/3</f>
        <v>98.333333333333343</v>
      </c>
      <c r="E63" s="88"/>
      <c r="F63" s="88">
        <f>F62-(F$61-F$64)/3</f>
        <v>86.333333333333343</v>
      </c>
      <c r="G63" s="87"/>
      <c r="H63" s="82" t="s">
        <v>636</v>
      </c>
      <c r="J63" s="34"/>
      <c r="K63" s="34"/>
      <c r="L63" s="34"/>
      <c r="M63" s="34"/>
      <c r="Q63" s="34"/>
      <c r="R63" s="34"/>
      <c r="S63" s="34"/>
      <c r="T63" s="34"/>
      <c r="U63" s="34"/>
      <c r="V63" s="34"/>
      <c r="X63" s="34"/>
      <c r="Y63" s="34"/>
    </row>
    <row r="64" spans="1:29" x14ac:dyDescent="0.2">
      <c r="A64" s="133">
        <v>2010</v>
      </c>
      <c r="B64" s="80">
        <v>55</v>
      </c>
      <c r="C64" s="88"/>
      <c r="D64" s="80">
        <v>99</v>
      </c>
      <c r="E64" s="88"/>
      <c r="F64" s="80">
        <v>87</v>
      </c>
      <c r="G64" s="81"/>
      <c r="H64" s="82"/>
      <c r="J64" s="34"/>
      <c r="K64" s="34"/>
      <c r="L64" s="34"/>
      <c r="M64" s="34"/>
      <c r="Q64" s="34"/>
      <c r="T64" s="35"/>
      <c r="X64" s="34"/>
      <c r="Y64" s="34"/>
      <c r="Z64" s="34"/>
      <c r="AA64" s="35"/>
      <c r="AB64" s="35"/>
    </row>
    <row r="65" spans="1:13" x14ac:dyDescent="0.2">
      <c r="A65" s="512">
        <v>2011</v>
      </c>
      <c r="B65" s="76"/>
      <c r="C65" s="75"/>
      <c r="D65" s="76"/>
      <c r="E65" s="75"/>
      <c r="F65" s="76"/>
      <c r="J65" s="34"/>
      <c r="M65" s="34"/>
    </row>
    <row r="66" spans="1:13" x14ac:dyDescent="0.2">
      <c r="F66" s="34"/>
      <c r="G66" s="34"/>
    </row>
  </sheetData>
  <mergeCells count="1">
    <mergeCell ref="J28:Q33"/>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3"/>
  <sheetViews>
    <sheetView workbookViewId="0"/>
  </sheetViews>
  <sheetFormatPr defaultRowHeight="13.15" customHeight="1" x14ac:dyDescent="0.2"/>
  <cols>
    <col min="1" max="1" width="9.7109375" style="512" customWidth="1"/>
    <col min="2" max="3" width="9.7109375" style="76" customWidth="1"/>
    <col min="4" max="4" width="9.5703125" style="2" customWidth="1"/>
    <col min="5" max="5" width="15.7109375" style="43" customWidth="1"/>
    <col min="6" max="7" width="10.42578125" style="43" customWidth="1"/>
    <col min="8" max="14" width="9.140625" style="2"/>
    <col min="15" max="15" width="11.140625" style="2" customWidth="1"/>
    <col min="16" max="21" width="9.140625" style="2"/>
    <col min="22" max="22" width="14" style="2" customWidth="1"/>
    <col min="23" max="261" width="9.140625" style="2"/>
    <col min="262" max="262" width="9.42578125" style="2" customWidth="1"/>
    <col min="263" max="263" width="13.5703125" style="2" customWidth="1"/>
    <col min="264" max="270" width="9.140625" style="2"/>
    <col min="271" max="271" width="11.140625" style="2" customWidth="1"/>
    <col min="272" max="277" width="9.140625" style="2"/>
    <col min="278" max="278" width="14" style="2" customWidth="1"/>
    <col min="279" max="517" width="9.140625" style="2"/>
    <col min="518" max="518" width="9.42578125" style="2" customWidth="1"/>
    <col min="519" max="519" width="13.5703125" style="2" customWidth="1"/>
    <col min="520" max="526" width="9.140625" style="2"/>
    <col min="527" max="527" width="11.140625" style="2" customWidth="1"/>
    <col min="528" max="533" width="9.140625" style="2"/>
    <col min="534" max="534" width="14" style="2" customWidth="1"/>
    <col min="535" max="773" width="9.140625" style="2"/>
    <col min="774" max="774" width="9.42578125" style="2" customWidth="1"/>
    <col min="775" max="775" width="13.5703125" style="2" customWidth="1"/>
    <col min="776" max="782" width="9.140625" style="2"/>
    <col min="783" max="783" width="11.140625" style="2" customWidth="1"/>
    <col min="784" max="789" width="9.140625" style="2"/>
    <col min="790" max="790" width="14" style="2" customWidth="1"/>
    <col min="791" max="1029" width="9.140625" style="2"/>
    <col min="1030" max="1030" width="9.42578125" style="2" customWidth="1"/>
    <col min="1031" max="1031" width="13.5703125" style="2" customWidth="1"/>
    <col min="1032" max="1038" width="9.140625" style="2"/>
    <col min="1039" max="1039" width="11.140625" style="2" customWidth="1"/>
    <col min="1040" max="1045" width="9.140625" style="2"/>
    <col min="1046" max="1046" width="14" style="2" customWidth="1"/>
    <col min="1047" max="1285" width="9.140625" style="2"/>
    <col min="1286" max="1286" width="9.42578125" style="2" customWidth="1"/>
    <col min="1287" max="1287" width="13.5703125" style="2" customWidth="1"/>
    <col min="1288" max="1294" width="9.140625" style="2"/>
    <col min="1295" max="1295" width="11.140625" style="2" customWidth="1"/>
    <col min="1296" max="1301" width="9.140625" style="2"/>
    <col min="1302" max="1302" width="14" style="2" customWidth="1"/>
    <col min="1303" max="1541" width="9.140625" style="2"/>
    <col min="1542" max="1542" width="9.42578125" style="2" customWidth="1"/>
    <col min="1543" max="1543" width="13.5703125" style="2" customWidth="1"/>
    <col min="1544" max="1550" width="9.140625" style="2"/>
    <col min="1551" max="1551" width="11.140625" style="2" customWidth="1"/>
    <col min="1552" max="1557" width="9.140625" style="2"/>
    <col min="1558" max="1558" width="14" style="2" customWidth="1"/>
    <col min="1559" max="1797" width="9.140625" style="2"/>
    <col min="1798" max="1798" width="9.42578125" style="2" customWidth="1"/>
    <col min="1799" max="1799" width="13.5703125" style="2" customWidth="1"/>
    <col min="1800" max="1806" width="9.140625" style="2"/>
    <col min="1807" max="1807" width="11.140625" style="2" customWidth="1"/>
    <col min="1808" max="1813" width="9.140625" style="2"/>
    <col min="1814" max="1814" width="14" style="2" customWidth="1"/>
    <col min="1815" max="2053" width="9.140625" style="2"/>
    <col min="2054" max="2054" width="9.42578125" style="2" customWidth="1"/>
    <col min="2055" max="2055" width="13.5703125" style="2" customWidth="1"/>
    <col min="2056" max="2062" width="9.140625" style="2"/>
    <col min="2063" max="2063" width="11.140625" style="2" customWidth="1"/>
    <col min="2064" max="2069" width="9.140625" style="2"/>
    <col min="2070" max="2070" width="14" style="2" customWidth="1"/>
    <col min="2071" max="2309" width="9.140625" style="2"/>
    <col min="2310" max="2310" width="9.42578125" style="2" customWidth="1"/>
    <col min="2311" max="2311" width="13.5703125" style="2" customWidth="1"/>
    <col min="2312" max="2318" width="9.140625" style="2"/>
    <col min="2319" max="2319" width="11.140625" style="2" customWidth="1"/>
    <col min="2320" max="2325" width="9.140625" style="2"/>
    <col min="2326" max="2326" width="14" style="2" customWidth="1"/>
    <col min="2327" max="2565" width="9.140625" style="2"/>
    <col min="2566" max="2566" width="9.42578125" style="2" customWidth="1"/>
    <col min="2567" max="2567" width="13.5703125" style="2" customWidth="1"/>
    <col min="2568" max="2574" width="9.140625" style="2"/>
    <col min="2575" max="2575" width="11.140625" style="2" customWidth="1"/>
    <col min="2576" max="2581" width="9.140625" style="2"/>
    <col min="2582" max="2582" width="14" style="2" customWidth="1"/>
    <col min="2583" max="2821" width="9.140625" style="2"/>
    <col min="2822" max="2822" width="9.42578125" style="2" customWidth="1"/>
    <col min="2823" max="2823" width="13.5703125" style="2" customWidth="1"/>
    <col min="2824" max="2830" width="9.140625" style="2"/>
    <col min="2831" max="2831" width="11.140625" style="2" customWidth="1"/>
    <col min="2832" max="2837" width="9.140625" style="2"/>
    <col min="2838" max="2838" width="14" style="2" customWidth="1"/>
    <col min="2839" max="3077" width="9.140625" style="2"/>
    <col min="3078" max="3078" width="9.42578125" style="2" customWidth="1"/>
    <col min="3079" max="3079" width="13.5703125" style="2" customWidth="1"/>
    <col min="3080" max="3086" width="9.140625" style="2"/>
    <col min="3087" max="3087" width="11.140625" style="2" customWidth="1"/>
    <col min="3088" max="3093" width="9.140625" style="2"/>
    <col min="3094" max="3094" width="14" style="2" customWidth="1"/>
    <col min="3095" max="3333" width="9.140625" style="2"/>
    <col min="3334" max="3334" width="9.42578125" style="2" customWidth="1"/>
    <col min="3335" max="3335" width="13.5703125" style="2" customWidth="1"/>
    <col min="3336" max="3342" width="9.140625" style="2"/>
    <col min="3343" max="3343" width="11.140625" style="2" customWidth="1"/>
    <col min="3344" max="3349" width="9.140625" style="2"/>
    <col min="3350" max="3350" width="14" style="2" customWidth="1"/>
    <col min="3351" max="3589" width="9.140625" style="2"/>
    <col min="3590" max="3590" width="9.42578125" style="2" customWidth="1"/>
    <col min="3591" max="3591" width="13.5703125" style="2" customWidth="1"/>
    <col min="3592" max="3598" width="9.140625" style="2"/>
    <col min="3599" max="3599" width="11.140625" style="2" customWidth="1"/>
    <col min="3600" max="3605" width="9.140625" style="2"/>
    <col min="3606" max="3606" width="14" style="2" customWidth="1"/>
    <col min="3607" max="3845" width="9.140625" style="2"/>
    <col min="3846" max="3846" width="9.42578125" style="2" customWidth="1"/>
    <col min="3847" max="3847" width="13.5703125" style="2" customWidth="1"/>
    <col min="3848" max="3854" width="9.140625" style="2"/>
    <col min="3855" max="3855" width="11.140625" style="2" customWidth="1"/>
    <col min="3856" max="3861" width="9.140625" style="2"/>
    <col min="3862" max="3862" width="14" style="2" customWidth="1"/>
    <col min="3863" max="4101" width="9.140625" style="2"/>
    <col min="4102" max="4102" width="9.42578125" style="2" customWidth="1"/>
    <col min="4103" max="4103" width="13.5703125" style="2" customWidth="1"/>
    <col min="4104" max="4110" width="9.140625" style="2"/>
    <col min="4111" max="4111" width="11.140625" style="2" customWidth="1"/>
    <col min="4112" max="4117" width="9.140625" style="2"/>
    <col min="4118" max="4118" width="14" style="2" customWidth="1"/>
    <col min="4119" max="4357" width="9.140625" style="2"/>
    <col min="4358" max="4358" width="9.42578125" style="2" customWidth="1"/>
    <col min="4359" max="4359" width="13.5703125" style="2" customWidth="1"/>
    <col min="4360" max="4366" width="9.140625" style="2"/>
    <col min="4367" max="4367" width="11.140625" style="2" customWidth="1"/>
    <col min="4368" max="4373" width="9.140625" style="2"/>
    <col min="4374" max="4374" width="14" style="2" customWidth="1"/>
    <col min="4375" max="4613" width="9.140625" style="2"/>
    <col min="4614" max="4614" width="9.42578125" style="2" customWidth="1"/>
    <col min="4615" max="4615" width="13.5703125" style="2" customWidth="1"/>
    <col min="4616" max="4622" width="9.140625" style="2"/>
    <col min="4623" max="4623" width="11.140625" style="2" customWidth="1"/>
    <col min="4624" max="4629" width="9.140625" style="2"/>
    <col min="4630" max="4630" width="14" style="2" customWidth="1"/>
    <col min="4631" max="4869" width="9.140625" style="2"/>
    <col min="4870" max="4870" width="9.42578125" style="2" customWidth="1"/>
    <col min="4871" max="4871" width="13.5703125" style="2" customWidth="1"/>
    <col min="4872" max="4878" width="9.140625" style="2"/>
    <col min="4879" max="4879" width="11.140625" style="2" customWidth="1"/>
    <col min="4880" max="4885" width="9.140625" style="2"/>
    <col min="4886" max="4886" width="14" style="2" customWidth="1"/>
    <col min="4887" max="5125" width="9.140625" style="2"/>
    <col min="5126" max="5126" width="9.42578125" style="2" customWidth="1"/>
    <col min="5127" max="5127" width="13.5703125" style="2" customWidth="1"/>
    <col min="5128" max="5134" width="9.140625" style="2"/>
    <col min="5135" max="5135" width="11.140625" style="2" customWidth="1"/>
    <col min="5136" max="5141" width="9.140625" style="2"/>
    <col min="5142" max="5142" width="14" style="2" customWidth="1"/>
    <col min="5143" max="5381" width="9.140625" style="2"/>
    <col min="5382" max="5382" width="9.42578125" style="2" customWidth="1"/>
    <col min="5383" max="5383" width="13.5703125" style="2" customWidth="1"/>
    <col min="5384" max="5390" width="9.140625" style="2"/>
    <col min="5391" max="5391" width="11.140625" style="2" customWidth="1"/>
    <col min="5392" max="5397" width="9.140625" style="2"/>
    <col min="5398" max="5398" width="14" style="2" customWidth="1"/>
    <col min="5399" max="5637" width="9.140625" style="2"/>
    <col min="5638" max="5638" width="9.42578125" style="2" customWidth="1"/>
    <col min="5639" max="5639" width="13.5703125" style="2" customWidth="1"/>
    <col min="5640" max="5646" width="9.140625" style="2"/>
    <col min="5647" max="5647" width="11.140625" style="2" customWidth="1"/>
    <col min="5648" max="5653" width="9.140625" style="2"/>
    <col min="5654" max="5654" width="14" style="2" customWidth="1"/>
    <col min="5655" max="5893" width="9.140625" style="2"/>
    <col min="5894" max="5894" width="9.42578125" style="2" customWidth="1"/>
    <col min="5895" max="5895" width="13.5703125" style="2" customWidth="1"/>
    <col min="5896" max="5902" width="9.140625" style="2"/>
    <col min="5903" max="5903" width="11.140625" style="2" customWidth="1"/>
    <col min="5904" max="5909" width="9.140625" style="2"/>
    <col min="5910" max="5910" width="14" style="2" customWidth="1"/>
    <col min="5911" max="6149" width="9.140625" style="2"/>
    <col min="6150" max="6150" width="9.42578125" style="2" customWidth="1"/>
    <col min="6151" max="6151" width="13.5703125" style="2" customWidth="1"/>
    <col min="6152" max="6158" width="9.140625" style="2"/>
    <col min="6159" max="6159" width="11.140625" style="2" customWidth="1"/>
    <col min="6160" max="6165" width="9.140625" style="2"/>
    <col min="6166" max="6166" width="14" style="2" customWidth="1"/>
    <col min="6167" max="6405" width="9.140625" style="2"/>
    <col min="6406" max="6406" width="9.42578125" style="2" customWidth="1"/>
    <col min="6407" max="6407" width="13.5703125" style="2" customWidth="1"/>
    <col min="6408" max="6414" width="9.140625" style="2"/>
    <col min="6415" max="6415" width="11.140625" style="2" customWidth="1"/>
    <col min="6416" max="6421" width="9.140625" style="2"/>
    <col min="6422" max="6422" width="14" style="2" customWidth="1"/>
    <col min="6423" max="6661" width="9.140625" style="2"/>
    <col min="6662" max="6662" width="9.42578125" style="2" customWidth="1"/>
    <col min="6663" max="6663" width="13.5703125" style="2" customWidth="1"/>
    <col min="6664" max="6670" width="9.140625" style="2"/>
    <col min="6671" max="6671" width="11.140625" style="2" customWidth="1"/>
    <col min="6672" max="6677" width="9.140625" style="2"/>
    <col min="6678" max="6678" width="14" style="2" customWidth="1"/>
    <col min="6679" max="6917" width="9.140625" style="2"/>
    <col min="6918" max="6918" width="9.42578125" style="2" customWidth="1"/>
    <col min="6919" max="6919" width="13.5703125" style="2" customWidth="1"/>
    <col min="6920" max="6926" width="9.140625" style="2"/>
    <col min="6927" max="6927" width="11.140625" style="2" customWidth="1"/>
    <col min="6928" max="6933" width="9.140625" style="2"/>
    <col min="6934" max="6934" width="14" style="2" customWidth="1"/>
    <col min="6935" max="7173" width="9.140625" style="2"/>
    <col min="7174" max="7174" width="9.42578125" style="2" customWidth="1"/>
    <col min="7175" max="7175" width="13.5703125" style="2" customWidth="1"/>
    <col min="7176" max="7182" width="9.140625" style="2"/>
    <col min="7183" max="7183" width="11.140625" style="2" customWidth="1"/>
    <col min="7184" max="7189" width="9.140625" style="2"/>
    <col min="7190" max="7190" width="14" style="2" customWidth="1"/>
    <col min="7191" max="7429" width="9.140625" style="2"/>
    <col min="7430" max="7430" width="9.42578125" style="2" customWidth="1"/>
    <col min="7431" max="7431" width="13.5703125" style="2" customWidth="1"/>
    <col min="7432" max="7438" width="9.140625" style="2"/>
    <col min="7439" max="7439" width="11.140625" style="2" customWidth="1"/>
    <col min="7440" max="7445" width="9.140625" style="2"/>
    <col min="7446" max="7446" width="14" style="2" customWidth="1"/>
    <col min="7447" max="7685" width="9.140625" style="2"/>
    <col min="7686" max="7686" width="9.42578125" style="2" customWidth="1"/>
    <col min="7687" max="7687" width="13.5703125" style="2" customWidth="1"/>
    <col min="7688" max="7694" width="9.140625" style="2"/>
    <col min="7695" max="7695" width="11.140625" style="2" customWidth="1"/>
    <col min="7696" max="7701" width="9.140625" style="2"/>
    <col min="7702" max="7702" width="14" style="2" customWidth="1"/>
    <col min="7703" max="7941" width="9.140625" style="2"/>
    <col min="7942" max="7942" width="9.42578125" style="2" customWidth="1"/>
    <col min="7943" max="7943" width="13.5703125" style="2" customWidth="1"/>
    <col min="7944" max="7950" width="9.140625" style="2"/>
    <col min="7951" max="7951" width="11.140625" style="2" customWidth="1"/>
    <col min="7952" max="7957" width="9.140625" style="2"/>
    <col min="7958" max="7958" width="14" style="2" customWidth="1"/>
    <col min="7959" max="8197" width="9.140625" style="2"/>
    <col min="8198" max="8198" width="9.42578125" style="2" customWidth="1"/>
    <col min="8199" max="8199" width="13.5703125" style="2" customWidth="1"/>
    <col min="8200" max="8206" width="9.140625" style="2"/>
    <col min="8207" max="8207" width="11.140625" style="2" customWidth="1"/>
    <col min="8208" max="8213" width="9.140625" style="2"/>
    <col min="8214" max="8214" width="14" style="2" customWidth="1"/>
    <col min="8215" max="8453" width="9.140625" style="2"/>
    <col min="8454" max="8454" width="9.42578125" style="2" customWidth="1"/>
    <col min="8455" max="8455" width="13.5703125" style="2" customWidth="1"/>
    <col min="8456" max="8462" width="9.140625" style="2"/>
    <col min="8463" max="8463" width="11.140625" style="2" customWidth="1"/>
    <col min="8464" max="8469" width="9.140625" style="2"/>
    <col min="8470" max="8470" width="14" style="2" customWidth="1"/>
    <col min="8471" max="8709" width="9.140625" style="2"/>
    <col min="8710" max="8710" width="9.42578125" style="2" customWidth="1"/>
    <col min="8711" max="8711" width="13.5703125" style="2" customWidth="1"/>
    <col min="8712" max="8718" width="9.140625" style="2"/>
    <col min="8719" max="8719" width="11.140625" style="2" customWidth="1"/>
    <col min="8720" max="8725" width="9.140625" style="2"/>
    <col min="8726" max="8726" width="14" style="2" customWidth="1"/>
    <col min="8727" max="8965" width="9.140625" style="2"/>
    <col min="8966" max="8966" width="9.42578125" style="2" customWidth="1"/>
    <col min="8967" max="8967" width="13.5703125" style="2" customWidth="1"/>
    <col min="8968" max="8974" width="9.140625" style="2"/>
    <col min="8975" max="8975" width="11.140625" style="2" customWidth="1"/>
    <col min="8976" max="8981" width="9.140625" style="2"/>
    <col min="8982" max="8982" width="14" style="2" customWidth="1"/>
    <col min="8983" max="9221" width="9.140625" style="2"/>
    <col min="9222" max="9222" width="9.42578125" style="2" customWidth="1"/>
    <col min="9223" max="9223" width="13.5703125" style="2" customWidth="1"/>
    <col min="9224" max="9230" width="9.140625" style="2"/>
    <col min="9231" max="9231" width="11.140625" style="2" customWidth="1"/>
    <col min="9232" max="9237" width="9.140625" style="2"/>
    <col min="9238" max="9238" width="14" style="2" customWidth="1"/>
    <col min="9239" max="9477" width="9.140625" style="2"/>
    <col min="9478" max="9478" width="9.42578125" style="2" customWidth="1"/>
    <col min="9479" max="9479" width="13.5703125" style="2" customWidth="1"/>
    <col min="9480" max="9486" width="9.140625" style="2"/>
    <col min="9487" max="9487" width="11.140625" style="2" customWidth="1"/>
    <col min="9488" max="9493" width="9.140625" style="2"/>
    <col min="9494" max="9494" width="14" style="2" customWidth="1"/>
    <col min="9495" max="9733" width="9.140625" style="2"/>
    <col min="9734" max="9734" width="9.42578125" style="2" customWidth="1"/>
    <col min="9735" max="9735" width="13.5703125" style="2" customWidth="1"/>
    <col min="9736" max="9742" width="9.140625" style="2"/>
    <col min="9743" max="9743" width="11.140625" style="2" customWidth="1"/>
    <col min="9744" max="9749" width="9.140625" style="2"/>
    <col min="9750" max="9750" width="14" style="2" customWidth="1"/>
    <col min="9751" max="9989" width="9.140625" style="2"/>
    <col min="9990" max="9990" width="9.42578125" style="2" customWidth="1"/>
    <col min="9991" max="9991" width="13.5703125" style="2" customWidth="1"/>
    <col min="9992" max="9998" width="9.140625" style="2"/>
    <col min="9999" max="9999" width="11.140625" style="2" customWidth="1"/>
    <col min="10000" max="10005" width="9.140625" style="2"/>
    <col min="10006" max="10006" width="14" style="2" customWidth="1"/>
    <col min="10007" max="10245" width="9.140625" style="2"/>
    <col min="10246" max="10246" width="9.42578125" style="2" customWidth="1"/>
    <col min="10247" max="10247" width="13.5703125" style="2" customWidth="1"/>
    <col min="10248" max="10254" width="9.140625" style="2"/>
    <col min="10255" max="10255" width="11.140625" style="2" customWidth="1"/>
    <col min="10256" max="10261" width="9.140625" style="2"/>
    <col min="10262" max="10262" width="14" style="2" customWidth="1"/>
    <col min="10263" max="10501" width="9.140625" style="2"/>
    <col min="10502" max="10502" width="9.42578125" style="2" customWidth="1"/>
    <col min="10503" max="10503" width="13.5703125" style="2" customWidth="1"/>
    <col min="10504" max="10510" width="9.140625" style="2"/>
    <col min="10511" max="10511" width="11.140625" style="2" customWidth="1"/>
    <col min="10512" max="10517" width="9.140625" style="2"/>
    <col min="10518" max="10518" width="14" style="2" customWidth="1"/>
    <col min="10519" max="10757" width="9.140625" style="2"/>
    <col min="10758" max="10758" width="9.42578125" style="2" customWidth="1"/>
    <col min="10759" max="10759" width="13.5703125" style="2" customWidth="1"/>
    <col min="10760" max="10766" width="9.140625" style="2"/>
    <col min="10767" max="10767" width="11.140625" style="2" customWidth="1"/>
    <col min="10768" max="10773" width="9.140625" style="2"/>
    <col min="10774" max="10774" width="14" style="2" customWidth="1"/>
    <col min="10775" max="11013" width="9.140625" style="2"/>
    <col min="11014" max="11014" width="9.42578125" style="2" customWidth="1"/>
    <col min="11015" max="11015" width="13.5703125" style="2" customWidth="1"/>
    <col min="11016" max="11022" width="9.140625" style="2"/>
    <col min="11023" max="11023" width="11.140625" style="2" customWidth="1"/>
    <col min="11024" max="11029" width="9.140625" style="2"/>
    <col min="11030" max="11030" width="14" style="2" customWidth="1"/>
    <col min="11031" max="11269" width="9.140625" style="2"/>
    <col min="11270" max="11270" width="9.42578125" style="2" customWidth="1"/>
    <col min="11271" max="11271" width="13.5703125" style="2" customWidth="1"/>
    <col min="11272" max="11278" width="9.140625" style="2"/>
    <col min="11279" max="11279" width="11.140625" style="2" customWidth="1"/>
    <col min="11280" max="11285" width="9.140625" style="2"/>
    <col min="11286" max="11286" width="14" style="2" customWidth="1"/>
    <col min="11287" max="11525" width="9.140625" style="2"/>
    <col min="11526" max="11526" width="9.42578125" style="2" customWidth="1"/>
    <col min="11527" max="11527" width="13.5703125" style="2" customWidth="1"/>
    <col min="11528" max="11534" width="9.140625" style="2"/>
    <col min="11535" max="11535" width="11.140625" style="2" customWidth="1"/>
    <col min="11536" max="11541" width="9.140625" style="2"/>
    <col min="11542" max="11542" width="14" style="2" customWidth="1"/>
    <col min="11543" max="11781" width="9.140625" style="2"/>
    <col min="11782" max="11782" width="9.42578125" style="2" customWidth="1"/>
    <col min="11783" max="11783" width="13.5703125" style="2" customWidth="1"/>
    <col min="11784" max="11790" width="9.140625" style="2"/>
    <col min="11791" max="11791" width="11.140625" style="2" customWidth="1"/>
    <col min="11792" max="11797" width="9.140625" style="2"/>
    <col min="11798" max="11798" width="14" style="2" customWidth="1"/>
    <col min="11799" max="12037" width="9.140625" style="2"/>
    <col min="12038" max="12038" width="9.42578125" style="2" customWidth="1"/>
    <col min="12039" max="12039" width="13.5703125" style="2" customWidth="1"/>
    <col min="12040" max="12046" width="9.140625" style="2"/>
    <col min="12047" max="12047" width="11.140625" style="2" customWidth="1"/>
    <col min="12048" max="12053" width="9.140625" style="2"/>
    <col min="12054" max="12054" width="14" style="2" customWidth="1"/>
    <col min="12055" max="12293" width="9.140625" style="2"/>
    <col min="12294" max="12294" width="9.42578125" style="2" customWidth="1"/>
    <col min="12295" max="12295" width="13.5703125" style="2" customWidth="1"/>
    <col min="12296" max="12302" width="9.140625" style="2"/>
    <col min="12303" max="12303" width="11.140625" style="2" customWidth="1"/>
    <col min="12304" max="12309" width="9.140625" style="2"/>
    <col min="12310" max="12310" width="14" style="2" customWidth="1"/>
    <col min="12311" max="12549" width="9.140625" style="2"/>
    <col min="12550" max="12550" width="9.42578125" style="2" customWidth="1"/>
    <col min="12551" max="12551" width="13.5703125" style="2" customWidth="1"/>
    <col min="12552" max="12558" width="9.140625" style="2"/>
    <col min="12559" max="12559" width="11.140625" style="2" customWidth="1"/>
    <col min="12560" max="12565" width="9.140625" style="2"/>
    <col min="12566" max="12566" width="14" style="2" customWidth="1"/>
    <col min="12567" max="12805" width="9.140625" style="2"/>
    <col min="12806" max="12806" width="9.42578125" style="2" customWidth="1"/>
    <col min="12807" max="12807" width="13.5703125" style="2" customWidth="1"/>
    <col min="12808" max="12814" width="9.140625" style="2"/>
    <col min="12815" max="12815" width="11.140625" style="2" customWidth="1"/>
    <col min="12816" max="12821" width="9.140625" style="2"/>
    <col min="12822" max="12822" width="14" style="2" customWidth="1"/>
    <col min="12823" max="13061" width="9.140625" style="2"/>
    <col min="13062" max="13062" width="9.42578125" style="2" customWidth="1"/>
    <col min="13063" max="13063" width="13.5703125" style="2" customWidth="1"/>
    <col min="13064" max="13070" width="9.140625" style="2"/>
    <col min="13071" max="13071" width="11.140625" style="2" customWidth="1"/>
    <col min="13072" max="13077" width="9.140625" style="2"/>
    <col min="13078" max="13078" width="14" style="2" customWidth="1"/>
    <col min="13079" max="13317" width="9.140625" style="2"/>
    <col min="13318" max="13318" width="9.42578125" style="2" customWidth="1"/>
    <col min="13319" max="13319" width="13.5703125" style="2" customWidth="1"/>
    <col min="13320" max="13326" width="9.140625" style="2"/>
    <col min="13327" max="13327" width="11.140625" style="2" customWidth="1"/>
    <col min="13328" max="13333" width="9.140625" style="2"/>
    <col min="13334" max="13334" width="14" style="2" customWidth="1"/>
    <col min="13335" max="13573" width="9.140625" style="2"/>
    <col min="13574" max="13574" width="9.42578125" style="2" customWidth="1"/>
    <col min="13575" max="13575" width="13.5703125" style="2" customWidth="1"/>
    <col min="13576" max="13582" width="9.140625" style="2"/>
    <col min="13583" max="13583" width="11.140625" style="2" customWidth="1"/>
    <col min="13584" max="13589" width="9.140625" style="2"/>
    <col min="13590" max="13590" width="14" style="2" customWidth="1"/>
    <col min="13591" max="13829" width="9.140625" style="2"/>
    <col min="13830" max="13830" width="9.42578125" style="2" customWidth="1"/>
    <col min="13831" max="13831" width="13.5703125" style="2" customWidth="1"/>
    <col min="13832" max="13838" width="9.140625" style="2"/>
    <col min="13839" max="13839" width="11.140625" style="2" customWidth="1"/>
    <col min="13840" max="13845" width="9.140625" style="2"/>
    <col min="13846" max="13846" width="14" style="2" customWidth="1"/>
    <col min="13847" max="14085" width="9.140625" style="2"/>
    <col min="14086" max="14086" width="9.42578125" style="2" customWidth="1"/>
    <col min="14087" max="14087" width="13.5703125" style="2" customWidth="1"/>
    <col min="14088" max="14094" width="9.140625" style="2"/>
    <col min="14095" max="14095" width="11.140625" style="2" customWidth="1"/>
    <col min="14096" max="14101" width="9.140625" style="2"/>
    <col min="14102" max="14102" width="14" style="2" customWidth="1"/>
    <col min="14103" max="14341" width="9.140625" style="2"/>
    <col min="14342" max="14342" width="9.42578125" style="2" customWidth="1"/>
    <col min="14343" max="14343" width="13.5703125" style="2" customWidth="1"/>
    <col min="14344" max="14350" width="9.140625" style="2"/>
    <col min="14351" max="14351" width="11.140625" style="2" customWidth="1"/>
    <col min="14352" max="14357" width="9.140625" style="2"/>
    <col min="14358" max="14358" width="14" style="2" customWidth="1"/>
    <col min="14359" max="14597" width="9.140625" style="2"/>
    <col min="14598" max="14598" width="9.42578125" style="2" customWidth="1"/>
    <col min="14599" max="14599" width="13.5703125" style="2" customWidth="1"/>
    <col min="14600" max="14606" width="9.140625" style="2"/>
    <col min="14607" max="14607" width="11.140625" style="2" customWidth="1"/>
    <col min="14608" max="14613" width="9.140625" style="2"/>
    <col min="14614" max="14614" width="14" style="2" customWidth="1"/>
    <col min="14615" max="14853" width="9.140625" style="2"/>
    <col min="14854" max="14854" width="9.42578125" style="2" customWidth="1"/>
    <col min="14855" max="14855" width="13.5703125" style="2" customWidth="1"/>
    <col min="14856" max="14862" width="9.140625" style="2"/>
    <col min="14863" max="14863" width="11.140625" style="2" customWidth="1"/>
    <col min="14864" max="14869" width="9.140625" style="2"/>
    <col min="14870" max="14870" width="14" style="2" customWidth="1"/>
    <col min="14871" max="15109" width="9.140625" style="2"/>
    <col min="15110" max="15110" width="9.42578125" style="2" customWidth="1"/>
    <col min="15111" max="15111" width="13.5703125" style="2" customWidth="1"/>
    <col min="15112" max="15118" width="9.140625" style="2"/>
    <col min="15119" max="15119" width="11.140625" style="2" customWidth="1"/>
    <col min="15120" max="15125" width="9.140625" style="2"/>
    <col min="15126" max="15126" width="14" style="2" customWidth="1"/>
    <col min="15127" max="15365" width="9.140625" style="2"/>
    <col min="15366" max="15366" width="9.42578125" style="2" customWidth="1"/>
    <col min="15367" max="15367" width="13.5703125" style="2" customWidth="1"/>
    <col min="15368" max="15374" width="9.140625" style="2"/>
    <col min="15375" max="15375" width="11.140625" style="2" customWidth="1"/>
    <col min="15376" max="15381" width="9.140625" style="2"/>
    <col min="15382" max="15382" width="14" style="2" customWidth="1"/>
    <col min="15383" max="15621" width="9.140625" style="2"/>
    <col min="15622" max="15622" width="9.42578125" style="2" customWidth="1"/>
    <col min="15623" max="15623" width="13.5703125" style="2" customWidth="1"/>
    <col min="15624" max="15630" width="9.140625" style="2"/>
    <col min="15631" max="15631" width="11.140625" style="2" customWidth="1"/>
    <col min="15632" max="15637" width="9.140625" style="2"/>
    <col min="15638" max="15638" width="14" style="2" customWidth="1"/>
    <col min="15639" max="15877" width="9.140625" style="2"/>
    <col min="15878" max="15878" width="9.42578125" style="2" customWidth="1"/>
    <col min="15879" max="15879" width="13.5703125" style="2" customWidth="1"/>
    <col min="15880" max="15886" width="9.140625" style="2"/>
    <col min="15887" max="15887" width="11.140625" style="2" customWidth="1"/>
    <col min="15888" max="15893" width="9.140625" style="2"/>
    <col min="15894" max="15894" width="14" style="2" customWidth="1"/>
    <col min="15895" max="16133" width="9.140625" style="2"/>
    <col min="16134" max="16134" width="9.42578125" style="2" customWidth="1"/>
    <col min="16135" max="16135" width="13.5703125" style="2" customWidth="1"/>
    <col min="16136" max="16142" width="9.140625" style="2"/>
    <col min="16143" max="16143" width="11.140625" style="2" customWidth="1"/>
    <col min="16144" max="16149" width="9.140625" style="2"/>
    <col min="16150" max="16150" width="14" style="2" customWidth="1"/>
    <col min="16151" max="16384" width="9.140625" style="2"/>
  </cols>
  <sheetData>
    <row r="1" spans="1:22" ht="13.15" customHeight="1" x14ac:dyDescent="0.2">
      <c r="A1" s="89" t="s">
        <v>1136</v>
      </c>
      <c r="B1" s="73"/>
      <c r="C1" s="73"/>
      <c r="D1" s="72"/>
      <c r="E1" s="89"/>
      <c r="F1" s="89"/>
      <c r="G1" s="89"/>
    </row>
    <row r="2" spans="1:22" ht="13.15" customHeight="1" x14ac:dyDescent="0.2">
      <c r="A2" s="511"/>
      <c r="B2" s="73"/>
      <c r="C2" s="73"/>
      <c r="D2" s="72"/>
      <c r="E2" s="89"/>
      <c r="F2" s="89"/>
      <c r="G2" s="89"/>
    </row>
    <row r="3" spans="1:22" ht="13.15" customHeight="1" x14ac:dyDescent="0.2">
      <c r="A3" s="77" t="s">
        <v>10</v>
      </c>
      <c r="B3" s="78" t="s">
        <v>122</v>
      </c>
      <c r="C3" s="78" t="s">
        <v>123</v>
      </c>
      <c r="D3" s="36"/>
      <c r="E3" s="44"/>
      <c r="F3" s="44"/>
      <c r="G3" s="44"/>
    </row>
    <row r="4" spans="1:22" ht="13.15" customHeight="1" x14ac:dyDescent="0.2">
      <c r="A4" s="77"/>
      <c r="B4" s="78"/>
      <c r="C4" s="78"/>
      <c r="D4" s="36"/>
      <c r="E4" s="44"/>
      <c r="F4" s="44"/>
      <c r="G4" s="44"/>
    </row>
    <row r="5" spans="1:22" ht="13.15" customHeight="1" x14ac:dyDescent="0.2">
      <c r="A5" s="512">
        <v>1952</v>
      </c>
      <c r="B5" s="75" t="s">
        <v>127</v>
      </c>
      <c r="C5" s="75" t="s">
        <v>127</v>
      </c>
      <c r="D5" s="34"/>
      <c r="J5" s="34"/>
      <c r="K5" s="34"/>
      <c r="L5" s="34"/>
      <c r="Q5" s="34"/>
      <c r="R5" s="34"/>
      <c r="S5" s="34"/>
    </row>
    <row r="6" spans="1:22" ht="13.15" customHeight="1" x14ac:dyDescent="0.2">
      <c r="A6" s="512">
        <v>1958</v>
      </c>
      <c r="B6" s="75" t="s">
        <v>127</v>
      </c>
      <c r="C6" s="75" t="s">
        <v>127</v>
      </c>
      <c r="D6" s="34"/>
      <c r="O6" s="34"/>
      <c r="Q6" s="34"/>
      <c r="R6" s="34"/>
      <c r="S6" s="34"/>
    </row>
    <row r="7" spans="1:22" ht="13.15" customHeight="1" x14ac:dyDescent="0.2">
      <c r="B7" s="90" t="s">
        <v>122</v>
      </c>
      <c r="C7" s="90" t="s">
        <v>123</v>
      </c>
      <c r="O7" s="34"/>
    </row>
    <row r="8" spans="1:22" ht="13.15" customHeight="1" x14ac:dyDescent="0.2">
      <c r="A8" s="512">
        <v>1966</v>
      </c>
      <c r="B8" s="75">
        <v>4</v>
      </c>
      <c r="C8" s="75">
        <v>27</v>
      </c>
      <c r="D8" s="34"/>
      <c r="J8" s="34"/>
      <c r="K8" s="34"/>
      <c r="L8" s="34"/>
      <c r="M8" s="35"/>
      <c r="N8" s="35"/>
      <c r="Q8" s="34"/>
      <c r="R8" s="34"/>
      <c r="S8" s="34"/>
      <c r="T8" s="35"/>
      <c r="U8" s="35"/>
    </row>
    <row r="9" spans="1:22" ht="13.15" customHeight="1" x14ac:dyDescent="0.2">
      <c r="A9" s="512">
        <v>1967</v>
      </c>
      <c r="B9" s="76">
        <f t="shared" ref="B9:C12" si="0">B8+(B$13-B$8)/5</f>
        <v>4.8</v>
      </c>
      <c r="C9" s="76">
        <f t="shared" si="0"/>
        <v>35.200000000000003</v>
      </c>
      <c r="E9" s="43" t="s">
        <v>636</v>
      </c>
      <c r="O9" s="34"/>
      <c r="V9" s="34"/>
    </row>
    <row r="10" spans="1:22" ht="13.15" customHeight="1" x14ac:dyDescent="0.2">
      <c r="A10" s="512">
        <v>1968</v>
      </c>
      <c r="B10" s="76">
        <f t="shared" si="0"/>
        <v>5.6</v>
      </c>
      <c r="C10" s="76">
        <f t="shared" si="0"/>
        <v>43.400000000000006</v>
      </c>
      <c r="E10" s="43" t="s">
        <v>636</v>
      </c>
      <c r="O10" s="34"/>
      <c r="V10" s="34"/>
    </row>
    <row r="11" spans="1:22" ht="13.15" customHeight="1" x14ac:dyDescent="0.2">
      <c r="A11" s="512">
        <v>1969</v>
      </c>
      <c r="B11" s="76">
        <f t="shared" si="0"/>
        <v>6.3999999999999995</v>
      </c>
      <c r="C11" s="76">
        <f t="shared" si="0"/>
        <v>51.600000000000009</v>
      </c>
      <c r="E11" s="43" t="s">
        <v>636</v>
      </c>
      <c r="O11" s="34"/>
      <c r="V11" s="34"/>
    </row>
    <row r="12" spans="1:22" ht="13.15" customHeight="1" x14ac:dyDescent="0.2">
      <c r="A12" s="512">
        <v>1970</v>
      </c>
      <c r="B12" s="76">
        <f t="shared" si="0"/>
        <v>7.1999999999999993</v>
      </c>
      <c r="C12" s="76">
        <f t="shared" si="0"/>
        <v>59.800000000000011</v>
      </c>
      <c r="E12" s="43" t="s">
        <v>636</v>
      </c>
      <c r="O12" s="34"/>
      <c r="V12" s="34"/>
    </row>
    <row r="13" spans="1:22" ht="13.15" customHeight="1" x14ac:dyDescent="0.2">
      <c r="A13" s="512">
        <v>1971</v>
      </c>
      <c r="B13" s="75">
        <v>8</v>
      </c>
      <c r="C13" s="75">
        <v>68</v>
      </c>
      <c r="D13" s="34"/>
      <c r="J13" s="34"/>
      <c r="K13" s="34"/>
      <c r="L13" s="34"/>
      <c r="M13" s="35"/>
      <c r="N13" s="35"/>
      <c r="Q13" s="34"/>
      <c r="R13" s="34"/>
      <c r="S13" s="34"/>
      <c r="T13" s="35"/>
      <c r="U13" s="35"/>
    </row>
    <row r="14" spans="1:22" ht="13.15" customHeight="1" x14ac:dyDescent="0.2">
      <c r="A14" s="512">
        <v>1972</v>
      </c>
      <c r="B14" s="76">
        <f t="shared" ref="B14:C17" si="1">B13+(B$18-B$13)/5</f>
        <v>7.8</v>
      </c>
      <c r="C14" s="76">
        <f t="shared" si="1"/>
        <v>72</v>
      </c>
      <c r="E14" s="43" t="s">
        <v>636</v>
      </c>
      <c r="O14" s="34"/>
      <c r="V14" s="34"/>
    </row>
    <row r="15" spans="1:22" ht="13.15" customHeight="1" x14ac:dyDescent="0.2">
      <c r="A15" s="512">
        <v>1973</v>
      </c>
      <c r="B15" s="76">
        <f t="shared" si="1"/>
        <v>7.6</v>
      </c>
      <c r="C15" s="76">
        <f t="shared" si="1"/>
        <v>76</v>
      </c>
      <c r="E15" s="43" t="s">
        <v>636</v>
      </c>
      <c r="O15" s="34"/>
      <c r="V15" s="34"/>
    </row>
    <row r="16" spans="1:22" ht="13.15" customHeight="1" x14ac:dyDescent="0.2">
      <c r="A16" s="512">
        <v>1974</v>
      </c>
      <c r="B16" s="76">
        <f t="shared" si="1"/>
        <v>7.3999999999999995</v>
      </c>
      <c r="C16" s="76">
        <f t="shared" si="1"/>
        <v>80</v>
      </c>
      <c r="E16" s="43" t="s">
        <v>636</v>
      </c>
      <c r="O16" s="34"/>
      <c r="V16" s="34"/>
    </row>
    <row r="17" spans="1:22" ht="13.15" customHeight="1" x14ac:dyDescent="0.2">
      <c r="A17" s="512">
        <v>1975</v>
      </c>
      <c r="B17" s="76">
        <f t="shared" si="1"/>
        <v>7.1999999999999993</v>
      </c>
      <c r="C17" s="76">
        <f t="shared" si="1"/>
        <v>84</v>
      </c>
      <c r="E17" s="43" t="s">
        <v>636</v>
      </c>
      <c r="O17" s="34"/>
      <c r="V17" s="34"/>
    </row>
    <row r="18" spans="1:22" ht="13.15" customHeight="1" x14ac:dyDescent="0.2">
      <c r="A18" s="512">
        <v>1976</v>
      </c>
      <c r="B18" s="75">
        <v>7</v>
      </c>
      <c r="C18" s="75">
        <v>88</v>
      </c>
      <c r="D18" s="34"/>
      <c r="J18" s="34"/>
      <c r="O18" s="34"/>
      <c r="Q18" s="34"/>
      <c r="V18" s="34"/>
    </row>
    <row r="19" spans="1:22" ht="13.15" customHeight="1" x14ac:dyDescent="0.2">
      <c r="A19" s="512">
        <v>1977</v>
      </c>
      <c r="B19" s="76">
        <f t="shared" ref="B19:C21" si="2">B18+(B$22-B$18)/4</f>
        <v>8</v>
      </c>
      <c r="C19" s="76">
        <f t="shared" si="2"/>
        <v>89</v>
      </c>
      <c r="E19" s="43" t="s">
        <v>636</v>
      </c>
      <c r="O19" s="34"/>
      <c r="V19" s="34"/>
    </row>
    <row r="20" spans="1:22" ht="13.15" customHeight="1" x14ac:dyDescent="0.2">
      <c r="A20" s="512">
        <v>1978</v>
      </c>
      <c r="B20" s="76">
        <f t="shared" si="2"/>
        <v>9</v>
      </c>
      <c r="C20" s="76">
        <f t="shared" si="2"/>
        <v>90</v>
      </c>
      <c r="E20" s="43" t="s">
        <v>636</v>
      </c>
      <c r="O20" s="34"/>
      <c r="V20" s="34"/>
    </row>
    <row r="21" spans="1:22" ht="13.15" customHeight="1" x14ac:dyDescent="0.2">
      <c r="A21" s="512">
        <v>1979</v>
      </c>
      <c r="B21" s="76">
        <f t="shared" si="2"/>
        <v>10</v>
      </c>
      <c r="C21" s="76">
        <f t="shared" si="2"/>
        <v>91</v>
      </c>
      <c r="E21" s="43" t="s">
        <v>636</v>
      </c>
      <c r="J21" s="34"/>
      <c r="K21" s="34"/>
      <c r="L21" s="34"/>
      <c r="M21" s="35"/>
      <c r="N21" s="35"/>
      <c r="Q21" s="34"/>
      <c r="V21" s="34"/>
    </row>
    <row r="22" spans="1:22" ht="13.15" customHeight="1" x14ac:dyDescent="0.2">
      <c r="A22" s="512">
        <v>1980</v>
      </c>
      <c r="B22" s="75">
        <v>11</v>
      </c>
      <c r="C22" s="75">
        <v>92</v>
      </c>
      <c r="D22" s="34"/>
      <c r="J22" s="34"/>
      <c r="O22" s="34"/>
      <c r="Q22" s="34"/>
      <c r="V22" s="34"/>
    </row>
    <row r="23" spans="1:22" ht="13.15" customHeight="1" x14ac:dyDescent="0.2">
      <c r="A23" s="512">
        <v>1981</v>
      </c>
      <c r="B23" s="75">
        <f>(B22+B24)/2</f>
        <v>11.5</v>
      </c>
      <c r="C23" s="75">
        <f>(C22+C24)/2</f>
        <v>92.5</v>
      </c>
      <c r="D23" s="34"/>
      <c r="E23" s="43" t="s">
        <v>636</v>
      </c>
      <c r="J23" s="34"/>
      <c r="O23" s="34"/>
      <c r="Q23" s="34"/>
      <c r="V23" s="34"/>
    </row>
    <row r="24" spans="1:22" ht="13.15" customHeight="1" x14ac:dyDescent="0.2">
      <c r="A24" s="512">
        <v>1982</v>
      </c>
      <c r="B24" s="75">
        <v>12</v>
      </c>
      <c r="C24" s="75">
        <v>93</v>
      </c>
      <c r="D24" s="34"/>
      <c r="J24" s="34"/>
      <c r="O24" s="34"/>
      <c r="Q24" s="34"/>
      <c r="V24" s="34"/>
    </row>
    <row r="25" spans="1:22" ht="13.15" customHeight="1" x14ac:dyDescent="0.2">
      <c r="A25" s="512">
        <v>1983</v>
      </c>
      <c r="B25" s="75">
        <f>(B24+B26)/2</f>
        <v>10</v>
      </c>
      <c r="C25" s="75">
        <f>(C24+C26)/2</f>
        <v>93.5</v>
      </c>
      <c r="D25" s="34"/>
      <c r="E25" s="43" t="s">
        <v>636</v>
      </c>
      <c r="H25" s="556" t="s">
        <v>657</v>
      </c>
      <c r="I25" s="556"/>
      <c r="J25" s="556"/>
      <c r="K25" s="556"/>
      <c r="L25" s="556"/>
      <c r="M25" s="556"/>
      <c r="N25" s="556"/>
      <c r="O25" s="556"/>
      <c r="P25" s="556"/>
      <c r="Q25" s="556"/>
      <c r="R25" s="556"/>
      <c r="S25" s="556"/>
      <c r="V25" s="34"/>
    </row>
    <row r="26" spans="1:22" ht="13.15" customHeight="1" x14ac:dyDescent="0.2">
      <c r="A26" s="512">
        <v>1984</v>
      </c>
      <c r="B26" s="75">
        <v>8</v>
      </c>
      <c r="C26" s="75">
        <v>94</v>
      </c>
      <c r="D26" s="34"/>
      <c r="H26" s="556"/>
      <c r="I26" s="556"/>
      <c r="J26" s="556"/>
      <c r="K26" s="556"/>
      <c r="L26" s="556"/>
      <c r="M26" s="556"/>
      <c r="N26" s="556"/>
      <c r="O26" s="556"/>
      <c r="P26" s="556"/>
      <c r="Q26" s="556"/>
      <c r="R26" s="556"/>
      <c r="S26" s="556"/>
      <c r="V26" s="34"/>
    </row>
    <row r="27" spans="1:22" ht="13.15" customHeight="1" x14ac:dyDescent="0.2">
      <c r="A27" s="512">
        <v>1985</v>
      </c>
      <c r="B27" s="75">
        <v>7</v>
      </c>
      <c r="C27" s="75">
        <v>95</v>
      </c>
      <c r="D27" s="34"/>
      <c r="H27" s="556"/>
      <c r="I27" s="556"/>
      <c r="J27" s="556"/>
      <c r="K27" s="556"/>
      <c r="L27" s="556"/>
      <c r="M27" s="556"/>
      <c r="N27" s="556"/>
      <c r="O27" s="556"/>
      <c r="P27" s="556"/>
      <c r="Q27" s="556"/>
      <c r="R27" s="556"/>
      <c r="S27" s="556"/>
      <c r="V27" s="34"/>
    </row>
    <row r="28" spans="1:22" ht="13.15" customHeight="1" x14ac:dyDescent="0.2">
      <c r="A28" s="512">
        <v>1986</v>
      </c>
      <c r="B28" s="75">
        <v>4</v>
      </c>
      <c r="C28" s="75">
        <v>96</v>
      </c>
      <c r="D28" s="34"/>
      <c r="H28" s="556"/>
      <c r="I28" s="556"/>
      <c r="J28" s="556"/>
      <c r="K28" s="556"/>
      <c r="L28" s="556"/>
      <c r="M28" s="556"/>
      <c r="N28" s="556"/>
      <c r="O28" s="556"/>
      <c r="P28" s="556"/>
      <c r="Q28" s="556"/>
      <c r="R28" s="556"/>
      <c r="S28" s="556"/>
      <c r="V28" s="34"/>
    </row>
    <row r="29" spans="1:22" ht="13.15" customHeight="1" x14ac:dyDescent="0.2">
      <c r="A29" s="512">
        <v>1987</v>
      </c>
      <c r="B29" s="75">
        <v>3</v>
      </c>
      <c r="C29" s="75">
        <v>95</v>
      </c>
      <c r="D29" s="34"/>
      <c r="H29" s="556"/>
      <c r="I29" s="556"/>
      <c r="J29" s="556"/>
      <c r="K29" s="556"/>
      <c r="L29" s="556"/>
      <c r="M29" s="556"/>
      <c r="N29" s="556"/>
      <c r="O29" s="556"/>
      <c r="P29" s="556"/>
      <c r="Q29" s="556"/>
      <c r="R29" s="556"/>
      <c r="S29" s="556"/>
      <c r="V29" s="34"/>
    </row>
    <row r="30" spans="1:22" ht="13.15" customHeight="1" x14ac:dyDescent="0.2">
      <c r="A30" s="512">
        <v>1988</v>
      </c>
      <c r="B30" s="75">
        <v>8</v>
      </c>
      <c r="C30" s="75">
        <v>96</v>
      </c>
      <c r="D30" s="34"/>
      <c r="J30" s="34"/>
      <c r="K30" s="34"/>
      <c r="M30" s="35"/>
      <c r="O30" s="34"/>
      <c r="Q30" s="34"/>
      <c r="V30" s="34"/>
    </row>
    <row r="31" spans="1:22" ht="13.15" customHeight="1" x14ac:dyDescent="0.2">
      <c r="A31" s="512">
        <v>1989</v>
      </c>
      <c r="B31" s="75">
        <v>3</v>
      </c>
      <c r="C31" s="75">
        <v>96</v>
      </c>
      <c r="D31" s="34"/>
      <c r="H31" s="129" t="s">
        <v>1047</v>
      </c>
      <c r="J31" s="34"/>
      <c r="K31" s="34"/>
      <c r="L31" s="34"/>
      <c r="M31" s="35"/>
      <c r="O31" s="34"/>
      <c r="Q31" s="34"/>
      <c r="V31" s="34"/>
    </row>
    <row r="32" spans="1:22" ht="13.15" customHeight="1" x14ac:dyDescent="0.2">
      <c r="A32" s="512">
        <v>1990</v>
      </c>
      <c r="B32" s="75">
        <f>(B31+B33)/2</f>
        <v>2.5</v>
      </c>
      <c r="C32" s="75">
        <v>95</v>
      </c>
      <c r="D32" s="34"/>
      <c r="E32" s="43" t="s">
        <v>951</v>
      </c>
      <c r="J32" s="34"/>
      <c r="K32" s="34"/>
      <c r="L32" s="34"/>
      <c r="M32" s="35"/>
      <c r="O32" s="34"/>
      <c r="Q32" s="34"/>
      <c r="V32" s="34"/>
    </row>
    <row r="33" spans="1:22" ht="13.15" customHeight="1" x14ac:dyDescent="0.2">
      <c r="A33" s="512">
        <v>1991</v>
      </c>
      <c r="B33" s="75">
        <v>2</v>
      </c>
      <c r="C33" s="75">
        <v>97</v>
      </c>
      <c r="D33" s="34"/>
      <c r="J33" s="34"/>
      <c r="K33" s="34"/>
      <c r="L33" s="34"/>
      <c r="M33" s="35"/>
      <c r="N33" s="35"/>
      <c r="Q33" s="34"/>
      <c r="V33" s="34"/>
    </row>
    <row r="34" spans="1:22" ht="13.15" customHeight="1" x14ac:dyDescent="0.2">
      <c r="A34" s="512">
        <v>1992</v>
      </c>
      <c r="B34" s="75">
        <v>1</v>
      </c>
      <c r="C34" s="75">
        <v>98</v>
      </c>
      <c r="D34" s="34"/>
      <c r="J34" s="34"/>
      <c r="K34" s="34"/>
      <c r="L34" s="34"/>
      <c r="M34" s="35"/>
      <c r="N34" s="35"/>
      <c r="Q34" s="34"/>
      <c r="V34" s="34"/>
    </row>
    <row r="35" spans="1:22" ht="13.15" customHeight="1" x14ac:dyDescent="0.2">
      <c r="A35" s="512">
        <v>1993</v>
      </c>
      <c r="B35" s="75">
        <v>2</v>
      </c>
      <c r="C35" s="75">
        <v>98</v>
      </c>
      <c r="D35" s="34"/>
      <c r="J35" s="34"/>
      <c r="K35" s="34"/>
      <c r="L35" s="34"/>
      <c r="M35" s="35"/>
      <c r="N35" s="35"/>
      <c r="Q35" s="34"/>
      <c r="R35" s="34"/>
      <c r="S35" s="34"/>
      <c r="T35" s="35"/>
      <c r="U35" s="35"/>
    </row>
    <row r="36" spans="1:22" ht="13.15" customHeight="1" x14ac:dyDescent="0.2">
      <c r="A36" s="512">
        <v>1994</v>
      </c>
      <c r="B36" s="75">
        <v>1</v>
      </c>
      <c r="C36" s="75">
        <v>98</v>
      </c>
      <c r="D36" s="34"/>
      <c r="J36" s="34"/>
      <c r="K36" s="34"/>
      <c r="L36" s="34"/>
      <c r="M36" s="35"/>
      <c r="N36" s="35"/>
      <c r="Q36" s="34"/>
      <c r="R36" s="34"/>
      <c r="S36" s="34"/>
      <c r="T36" s="34"/>
      <c r="U36" s="34"/>
      <c r="V36" s="34"/>
    </row>
    <row r="37" spans="1:22" ht="13.15" customHeight="1" x14ac:dyDescent="0.2">
      <c r="A37" s="512">
        <v>1995</v>
      </c>
      <c r="B37" s="75">
        <v>2</v>
      </c>
      <c r="C37" s="75">
        <v>98</v>
      </c>
      <c r="D37" s="34"/>
      <c r="J37" s="34"/>
      <c r="K37" s="34"/>
      <c r="L37" s="34"/>
      <c r="M37" s="35"/>
      <c r="N37" s="35"/>
      <c r="Q37" s="34"/>
      <c r="R37" s="34"/>
      <c r="S37" s="34"/>
      <c r="T37" s="35"/>
      <c r="U37" s="35"/>
    </row>
    <row r="38" spans="1:22" ht="13.15" customHeight="1" x14ac:dyDescent="0.2">
      <c r="A38" s="512">
        <v>1996</v>
      </c>
      <c r="B38" s="75">
        <v>1</v>
      </c>
      <c r="C38" s="75">
        <v>97</v>
      </c>
      <c r="D38" s="34"/>
      <c r="J38" s="34"/>
      <c r="K38" s="34"/>
      <c r="L38" s="34"/>
      <c r="M38" s="35"/>
      <c r="N38" s="35"/>
      <c r="Q38" s="34"/>
      <c r="R38" s="34"/>
      <c r="S38" s="34"/>
      <c r="T38" s="34"/>
      <c r="U38" s="34"/>
      <c r="V38" s="34"/>
    </row>
    <row r="39" spans="1:22" ht="13.15" customHeight="1" x14ac:dyDescent="0.2">
      <c r="A39" s="512">
        <v>1997</v>
      </c>
      <c r="B39" s="75">
        <v>2</v>
      </c>
      <c r="C39" s="75">
        <v>98</v>
      </c>
      <c r="D39" s="34"/>
      <c r="J39" s="34"/>
      <c r="K39" s="34"/>
      <c r="L39" s="34"/>
      <c r="M39" s="35"/>
      <c r="N39" s="35"/>
      <c r="Q39" s="34"/>
      <c r="R39" s="34"/>
      <c r="S39" s="34"/>
      <c r="T39" s="35"/>
      <c r="U39" s="35"/>
    </row>
    <row r="40" spans="1:22" ht="13.15" customHeight="1" x14ac:dyDescent="0.2">
      <c r="A40" s="512">
        <v>1998</v>
      </c>
      <c r="B40" s="75">
        <v>2</v>
      </c>
      <c r="C40" s="75">
        <v>95</v>
      </c>
      <c r="D40" s="34"/>
      <c r="J40" s="34"/>
      <c r="K40" s="34"/>
      <c r="L40" s="34"/>
      <c r="M40" s="34"/>
      <c r="N40" s="34"/>
      <c r="O40" s="34"/>
      <c r="Q40" s="34"/>
      <c r="R40" s="34"/>
      <c r="S40" s="34"/>
      <c r="T40" s="34"/>
      <c r="U40" s="34"/>
      <c r="V40" s="34"/>
    </row>
    <row r="41" spans="1:22" ht="13.15" customHeight="1" x14ac:dyDescent="0.2">
      <c r="A41" s="512">
        <v>1999</v>
      </c>
      <c r="B41" s="75">
        <v>2</v>
      </c>
      <c r="C41" s="75">
        <v>96</v>
      </c>
      <c r="D41" s="34"/>
      <c r="J41" s="34"/>
      <c r="K41" s="34"/>
      <c r="L41" s="34"/>
      <c r="M41" s="35"/>
      <c r="N41" s="35"/>
      <c r="Q41" s="34"/>
      <c r="R41" s="34"/>
      <c r="S41" s="34"/>
      <c r="T41" s="35"/>
      <c r="U41" s="35"/>
    </row>
    <row r="42" spans="1:22" ht="13.15" customHeight="1" x14ac:dyDescent="0.2">
      <c r="A42" s="512">
        <v>2000</v>
      </c>
      <c r="B42" s="75">
        <v>2</v>
      </c>
      <c r="C42" s="75">
        <v>97</v>
      </c>
      <c r="D42" s="34"/>
      <c r="J42" s="34"/>
      <c r="K42" s="34"/>
      <c r="L42" s="34"/>
      <c r="M42" s="34"/>
      <c r="N42" s="34"/>
      <c r="O42" s="34"/>
      <c r="Q42" s="34"/>
      <c r="R42" s="34"/>
      <c r="S42" s="34"/>
      <c r="T42" s="34"/>
      <c r="U42" s="34"/>
      <c r="V42" s="34"/>
    </row>
    <row r="43" spans="1:22" ht="13.15" customHeight="1" x14ac:dyDescent="0.2">
      <c r="A43" s="512">
        <v>2001</v>
      </c>
      <c r="B43" s="75">
        <v>1</v>
      </c>
      <c r="C43" s="75">
        <v>96</v>
      </c>
      <c r="D43" s="34"/>
      <c r="J43" s="34"/>
      <c r="K43" s="34"/>
      <c r="L43" s="34"/>
      <c r="M43" s="35"/>
      <c r="N43" s="35"/>
      <c r="Q43" s="34"/>
      <c r="R43" s="34"/>
      <c r="S43" s="34"/>
      <c r="T43" s="35"/>
      <c r="U43" s="35"/>
    </row>
    <row r="44" spans="1:22" ht="13.15" customHeight="1" x14ac:dyDescent="0.2">
      <c r="A44" s="512">
        <v>2002</v>
      </c>
      <c r="B44" s="75">
        <v>6</v>
      </c>
      <c r="C44" s="75">
        <v>99</v>
      </c>
      <c r="D44" s="34"/>
      <c r="J44" s="34"/>
      <c r="K44" s="34"/>
      <c r="L44" s="34"/>
      <c r="M44" s="34"/>
      <c r="N44" s="34"/>
      <c r="O44" s="34"/>
      <c r="Q44" s="34"/>
      <c r="R44" s="34"/>
      <c r="S44" s="34"/>
      <c r="T44" s="34"/>
      <c r="U44" s="34"/>
      <c r="V44" s="34"/>
    </row>
    <row r="45" spans="1:22" ht="13.15" customHeight="1" x14ac:dyDescent="0.2">
      <c r="A45" s="512">
        <v>2003</v>
      </c>
      <c r="B45" s="75">
        <f>(B44+B46)/2</f>
        <v>5</v>
      </c>
      <c r="C45" s="75">
        <f>(C44+C46)/2</f>
        <v>98</v>
      </c>
      <c r="D45" s="34"/>
      <c r="E45" s="43" t="s">
        <v>636</v>
      </c>
      <c r="J45" s="34"/>
      <c r="L45" s="34"/>
      <c r="M45" s="35"/>
      <c r="N45" s="35"/>
      <c r="Q45" s="34"/>
      <c r="R45" s="34"/>
      <c r="S45" s="34"/>
      <c r="T45" s="35"/>
      <c r="U45" s="35"/>
    </row>
    <row r="46" spans="1:22" ht="13.15" customHeight="1" x14ac:dyDescent="0.2">
      <c r="A46" s="512">
        <v>2004</v>
      </c>
      <c r="B46" s="75">
        <v>4</v>
      </c>
      <c r="C46" s="75">
        <v>97</v>
      </c>
      <c r="D46" s="34"/>
      <c r="J46" s="34"/>
      <c r="K46" s="34"/>
      <c r="L46" s="34"/>
      <c r="M46" s="34"/>
      <c r="N46" s="34"/>
      <c r="O46" s="34"/>
      <c r="Q46" s="34"/>
      <c r="R46" s="34"/>
      <c r="S46" s="34"/>
      <c r="T46" s="34"/>
      <c r="U46" s="34"/>
      <c r="V46" s="34"/>
    </row>
    <row r="47" spans="1:22" ht="13.15" customHeight="1" x14ac:dyDescent="0.2">
      <c r="A47" s="512">
        <v>2005</v>
      </c>
      <c r="B47" s="75">
        <v>14</v>
      </c>
      <c r="C47" s="75">
        <v>98</v>
      </c>
      <c r="D47" s="34"/>
      <c r="J47" s="34"/>
      <c r="L47" s="34"/>
      <c r="M47" s="35"/>
      <c r="N47" s="35"/>
      <c r="Q47" s="34"/>
      <c r="R47" s="34"/>
      <c r="S47" s="34"/>
      <c r="T47" s="35"/>
      <c r="U47" s="35"/>
    </row>
    <row r="48" spans="1:22" ht="13.15" customHeight="1" x14ac:dyDescent="0.2">
      <c r="A48" s="512">
        <v>2006</v>
      </c>
      <c r="B48" s="75">
        <v>16</v>
      </c>
      <c r="C48" s="75">
        <v>98</v>
      </c>
      <c r="D48" s="34"/>
      <c r="J48" s="34"/>
      <c r="K48" s="34"/>
      <c r="L48" s="34"/>
      <c r="M48" s="34"/>
      <c r="N48" s="34"/>
      <c r="O48" s="34"/>
      <c r="Q48" s="34"/>
      <c r="R48" s="34"/>
      <c r="S48" s="34"/>
      <c r="T48" s="34"/>
      <c r="U48" s="34"/>
      <c r="V48" s="34"/>
    </row>
    <row r="49" spans="1:22" ht="13.15" customHeight="1" x14ac:dyDescent="0.2">
      <c r="A49" s="512">
        <v>2007</v>
      </c>
      <c r="B49" s="75"/>
      <c r="C49" s="75"/>
      <c r="D49" s="34"/>
      <c r="J49" s="34"/>
      <c r="K49" s="34"/>
      <c r="L49" s="34"/>
      <c r="M49" s="34"/>
      <c r="N49" s="34"/>
      <c r="O49" s="34"/>
      <c r="Q49" s="34"/>
      <c r="R49" s="34"/>
      <c r="S49" s="34"/>
      <c r="T49" s="35"/>
      <c r="U49" s="35"/>
    </row>
    <row r="50" spans="1:22" ht="13.15" customHeight="1" x14ac:dyDescent="0.2">
      <c r="A50" s="512">
        <v>2008</v>
      </c>
      <c r="B50" s="75"/>
      <c r="C50" s="75"/>
      <c r="D50" s="34"/>
      <c r="J50" s="34"/>
      <c r="K50" s="34"/>
      <c r="L50" s="34"/>
      <c r="M50" s="34"/>
      <c r="N50" s="34"/>
      <c r="O50" s="34"/>
      <c r="Q50" s="34"/>
      <c r="R50" s="34"/>
      <c r="S50" s="34"/>
      <c r="T50" s="34"/>
      <c r="U50" s="34"/>
      <c r="V50" s="34"/>
    </row>
    <row r="51" spans="1:22" ht="13.15" customHeight="1" x14ac:dyDescent="0.2">
      <c r="A51" s="512">
        <v>2009</v>
      </c>
      <c r="B51" s="75"/>
      <c r="C51" s="75"/>
      <c r="D51" s="34"/>
      <c r="J51" s="34"/>
      <c r="K51" s="34"/>
      <c r="L51" s="34"/>
      <c r="M51" s="34"/>
      <c r="N51" s="34"/>
      <c r="O51" s="34"/>
      <c r="Q51" s="34"/>
      <c r="R51" s="34"/>
    </row>
    <row r="52" spans="1:22" ht="13.15" customHeight="1" x14ac:dyDescent="0.2">
      <c r="A52" s="512">
        <v>2010</v>
      </c>
      <c r="B52" s="75"/>
      <c r="C52" s="75"/>
      <c r="D52" s="34"/>
      <c r="J52" s="34"/>
      <c r="M52" s="35"/>
      <c r="Q52" s="34"/>
      <c r="R52" s="34"/>
      <c r="S52" s="34"/>
      <c r="T52" s="35"/>
      <c r="U52" s="35"/>
    </row>
    <row r="53" spans="1:22" ht="13.15" customHeight="1" x14ac:dyDescent="0.2">
      <c r="A53" s="512">
        <v>2011</v>
      </c>
    </row>
  </sheetData>
  <mergeCells count="1">
    <mergeCell ref="H25:S29"/>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7"/>
  <sheetViews>
    <sheetView workbookViewId="0"/>
  </sheetViews>
  <sheetFormatPr defaultRowHeight="12.75" x14ac:dyDescent="0.2"/>
  <cols>
    <col min="1" max="1" width="9.7109375" style="512" customWidth="1"/>
    <col min="2" max="2" width="9.7109375" style="76" customWidth="1"/>
    <col min="3" max="4" width="11.7109375" style="76" customWidth="1"/>
    <col min="5" max="7" width="9.7109375" style="76" customWidth="1"/>
    <col min="8" max="8" width="3.5703125" style="2" customWidth="1"/>
    <col min="9" max="9" width="15.7109375" style="43" customWidth="1"/>
    <col min="10" max="10" width="11.7109375" style="2" customWidth="1"/>
    <col min="11" max="11" width="12.7109375" style="2" customWidth="1"/>
    <col min="12" max="260" width="9.140625" style="2"/>
    <col min="261" max="261" width="16.28515625" style="2" customWidth="1"/>
    <col min="262" max="262" width="14.140625" style="2" customWidth="1"/>
    <col min="263" max="263" width="14.42578125" style="2" customWidth="1"/>
    <col min="264" max="264" width="14.5703125" style="2" customWidth="1"/>
    <col min="265" max="265" width="13.7109375" style="2" customWidth="1"/>
    <col min="266" max="266" width="12" style="2" customWidth="1"/>
    <col min="267" max="267" width="12.7109375" style="2" customWidth="1"/>
    <col min="268" max="516" width="9.140625" style="2"/>
    <col min="517" max="517" width="16.28515625" style="2" customWidth="1"/>
    <col min="518" max="518" width="14.140625" style="2" customWidth="1"/>
    <col min="519" max="519" width="14.42578125" style="2" customWidth="1"/>
    <col min="520" max="520" width="14.5703125" style="2" customWidth="1"/>
    <col min="521" max="521" width="13.7109375" style="2" customWidth="1"/>
    <col min="522" max="522" width="12" style="2" customWidth="1"/>
    <col min="523" max="523" width="12.7109375" style="2" customWidth="1"/>
    <col min="524" max="772" width="9.140625" style="2"/>
    <col min="773" max="773" width="16.28515625" style="2" customWidth="1"/>
    <col min="774" max="774" width="14.140625" style="2" customWidth="1"/>
    <col min="775" max="775" width="14.42578125" style="2" customWidth="1"/>
    <col min="776" max="776" width="14.5703125" style="2" customWidth="1"/>
    <col min="777" max="777" width="13.7109375" style="2" customWidth="1"/>
    <col min="778" max="778" width="12" style="2" customWidth="1"/>
    <col min="779" max="779" width="12.7109375" style="2" customWidth="1"/>
    <col min="780" max="1028" width="9.140625" style="2"/>
    <col min="1029" max="1029" width="16.28515625" style="2" customWidth="1"/>
    <col min="1030" max="1030" width="14.140625" style="2" customWidth="1"/>
    <col min="1031" max="1031" width="14.42578125" style="2" customWidth="1"/>
    <col min="1032" max="1032" width="14.5703125" style="2" customWidth="1"/>
    <col min="1033" max="1033" width="13.7109375" style="2" customWidth="1"/>
    <col min="1034" max="1034" width="12" style="2" customWidth="1"/>
    <col min="1035" max="1035" width="12.7109375" style="2" customWidth="1"/>
    <col min="1036" max="1284" width="9.140625" style="2"/>
    <col min="1285" max="1285" width="16.28515625" style="2" customWidth="1"/>
    <col min="1286" max="1286" width="14.140625" style="2" customWidth="1"/>
    <col min="1287" max="1287" width="14.42578125" style="2" customWidth="1"/>
    <col min="1288" max="1288" width="14.5703125" style="2" customWidth="1"/>
    <col min="1289" max="1289" width="13.7109375" style="2" customWidth="1"/>
    <col min="1290" max="1290" width="12" style="2" customWidth="1"/>
    <col min="1291" max="1291" width="12.7109375" style="2" customWidth="1"/>
    <col min="1292" max="1540" width="9.140625" style="2"/>
    <col min="1541" max="1541" width="16.28515625" style="2" customWidth="1"/>
    <col min="1542" max="1542" width="14.140625" style="2" customWidth="1"/>
    <col min="1543" max="1543" width="14.42578125" style="2" customWidth="1"/>
    <col min="1544" max="1544" width="14.5703125" style="2" customWidth="1"/>
    <col min="1545" max="1545" width="13.7109375" style="2" customWidth="1"/>
    <col min="1546" max="1546" width="12" style="2" customWidth="1"/>
    <col min="1547" max="1547" width="12.7109375" style="2" customWidth="1"/>
    <col min="1548" max="1796" width="9.140625" style="2"/>
    <col min="1797" max="1797" width="16.28515625" style="2" customWidth="1"/>
    <col min="1798" max="1798" width="14.140625" style="2" customWidth="1"/>
    <col min="1799" max="1799" width="14.42578125" style="2" customWidth="1"/>
    <col min="1800" max="1800" width="14.5703125" style="2" customWidth="1"/>
    <col min="1801" max="1801" width="13.7109375" style="2" customWidth="1"/>
    <col min="1802" max="1802" width="12" style="2" customWidth="1"/>
    <col min="1803" max="1803" width="12.7109375" style="2" customWidth="1"/>
    <col min="1804" max="2052" width="9.140625" style="2"/>
    <col min="2053" max="2053" width="16.28515625" style="2" customWidth="1"/>
    <col min="2054" max="2054" width="14.140625" style="2" customWidth="1"/>
    <col min="2055" max="2055" width="14.42578125" style="2" customWidth="1"/>
    <col min="2056" max="2056" width="14.5703125" style="2" customWidth="1"/>
    <col min="2057" max="2057" width="13.7109375" style="2" customWidth="1"/>
    <col min="2058" max="2058" width="12" style="2" customWidth="1"/>
    <col min="2059" max="2059" width="12.7109375" style="2" customWidth="1"/>
    <col min="2060" max="2308" width="9.140625" style="2"/>
    <col min="2309" max="2309" width="16.28515625" style="2" customWidth="1"/>
    <col min="2310" max="2310" width="14.140625" style="2" customWidth="1"/>
    <col min="2311" max="2311" width="14.42578125" style="2" customWidth="1"/>
    <col min="2312" max="2312" width="14.5703125" style="2" customWidth="1"/>
    <col min="2313" max="2313" width="13.7109375" style="2" customWidth="1"/>
    <col min="2314" max="2314" width="12" style="2" customWidth="1"/>
    <col min="2315" max="2315" width="12.7109375" style="2" customWidth="1"/>
    <col min="2316" max="2564" width="9.140625" style="2"/>
    <col min="2565" max="2565" width="16.28515625" style="2" customWidth="1"/>
    <col min="2566" max="2566" width="14.140625" style="2" customWidth="1"/>
    <col min="2567" max="2567" width="14.42578125" style="2" customWidth="1"/>
    <col min="2568" max="2568" width="14.5703125" style="2" customWidth="1"/>
    <col min="2569" max="2569" width="13.7109375" style="2" customWidth="1"/>
    <col min="2570" max="2570" width="12" style="2" customWidth="1"/>
    <col min="2571" max="2571" width="12.7109375" style="2" customWidth="1"/>
    <col min="2572" max="2820" width="9.140625" style="2"/>
    <col min="2821" max="2821" width="16.28515625" style="2" customWidth="1"/>
    <col min="2822" max="2822" width="14.140625" style="2" customWidth="1"/>
    <col min="2823" max="2823" width="14.42578125" style="2" customWidth="1"/>
    <col min="2824" max="2824" width="14.5703125" style="2" customWidth="1"/>
    <col min="2825" max="2825" width="13.7109375" style="2" customWidth="1"/>
    <col min="2826" max="2826" width="12" style="2" customWidth="1"/>
    <col min="2827" max="2827" width="12.7109375" style="2" customWidth="1"/>
    <col min="2828" max="3076" width="9.140625" style="2"/>
    <col min="3077" max="3077" width="16.28515625" style="2" customWidth="1"/>
    <col min="3078" max="3078" width="14.140625" style="2" customWidth="1"/>
    <col min="3079" max="3079" width="14.42578125" style="2" customWidth="1"/>
    <col min="3080" max="3080" width="14.5703125" style="2" customWidth="1"/>
    <col min="3081" max="3081" width="13.7109375" style="2" customWidth="1"/>
    <col min="3082" max="3082" width="12" style="2" customWidth="1"/>
    <col min="3083" max="3083" width="12.7109375" style="2" customWidth="1"/>
    <col min="3084" max="3332" width="9.140625" style="2"/>
    <col min="3333" max="3333" width="16.28515625" style="2" customWidth="1"/>
    <col min="3334" max="3334" width="14.140625" style="2" customWidth="1"/>
    <col min="3335" max="3335" width="14.42578125" style="2" customWidth="1"/>
    <col min="3336" max="3336" width="14.5703125" style="2" customWidth="1"/>
    <col min="3337" max="3337" width="13.7109375" style="2" customWidth="1"/>
    <col min="3338" max="3338" width="12" style="2" customWidth="1"/>
    <col min="3339" max="3339" width="12.7109375" style="2" customWidth="1"/>
    <col min="3340" max="3588" width="9.140625" style="2"/>
    <col min="3589" max="3589" width="16.28515625" style="2" customWidth="1"/>
    <col min="3590" max="3590" width="14.140625" style="2" customWidth="1"/>
    <col min="3591" max="3591" width="14.42578125" style="2" customWidth="1"/>
    <col min="3592" max="3592" width="14.5703125" style="2" customWidth="1"/>
    <col min="3593" max="3593" width="13.7109375" style="2" customWidth="1"/>
    <col min="3594" max="3594" width="12" style="2" customWidth="1"/>
    <col min="3595" max="3595" width="12.7109375" style="2" customWidth="1"/>
    <col min="3596" max="3844" width="9.140625" style="2"/>
    <col min="3845" max="3845" width="16.28515625" style="2" customWidth="1"/>
    <col min="3846" max="3846" width="14.140625" style="2" customWidth="1"/>
    <col min="3847" max="3847" width="14.42578125" style="2" customWidth="1"/>
    <col min="3848" max="3848" width="14.5703125" style="2" customWidth="1"/>
    <col min="3849" max="3849" width="13.7109375" style="2" customWidth="1"/>
    <col min="3850" max="3850" width="12" style="2" customWidth="1"/>
    <col min="3851" max="3851" width="12.7109375" style="2" customWidth="1"/>
    <col min="3852" max="4100" width="9.140625" style="2"/>
    <col min="4101" max="4101" width="16.28515625" style="2" customWidth="1"/>
    <col min="4102" max="4102" width="14.140625" style="2" customWidth="1"/>
    <col min="4103" max="4103" width="14.42578125" style="2" customWidth="1"/>
    <col min="4104" max="4104" width="14.5703125" style="2" customWidth="1"/>
    <col min="4105" max="4105" width="13.7109375" style="2" customWidth="1"/>
    <col min="4106" max="4106" width="12" style="2" customWidth="1"/>
    <col min="4107" max="4107" width="12.7109375" style="2" customWidth="1"/>
    <col min="4108" max="4356" width="9.140625" style="2"/>
    <col min="4357" max="4357" width="16.28515625" style="2" customWidth="1"/>
    <col min="4358" max="4358" width="14.140625" style="2" customWidth="1"/>
    <col min="4359" max="4359" width="14.42578125" style="2" customWidth="1"/>
    <col min="4360" max="4360" width="14.5703125" style="2" customWidth="1"/>
    <col min="4361" max="4361" width="13.7109375" style="2" customWidth="1"/>
    <col min="4362" max="4362" width="12" style="2" customWidth="1"/>
    <col min="4363" max="4363" width="12.7109375" style="2" customWidth="1"/>
    <col min="4364" max="4612" width="9.140625" style="2"/>
    <col min="4613" max="4613" width="16.28515625" style="2" customWidth="1"/>
    <col min="4614" max="4614" width="14.140625" style="2" customWidth="1"/>
    <col min="4615" max="4615" width="14.42578125" style="2" customWidth="1"/>
    <col min="4616" max="4616" width="14.5703125" style="2" customWidth="1"/>
    <col min="4617" max="4617" width="13.7109375" style="2" customWidth="1"/>
    <col min="4618" max="4618" width="12" style="2" customWidth="1"/>
    <col min="4619" max="4619" width="12.7109375" style="2" customWidth="1"/>
    <col min="4620" max="4868" width="9.140625" style="2"/>
    <col min="4869" max="4869" width="16.28515625" style="2" customWidth="1"/>
    <col min="4870" max="4870" width="14.140625" style="2" customWidth="1"/>
    <col min="4871" max="4871" width="14.42578125" style="2" customWidth="1"/>
    <col min="4872" max="4872" width="14.5703125" style="2" customWidth="1"/>
    <col min="4873" max="4873" width="13.7109375" style="2" customWidth="1"/>
    <col min="4874" max="4874" width="12" style="2" customWidth="1"/>
    <col min="4875" max="4875" width="12.7109375" style="2" customWidth="1"/>
    <col min="4876" max="5124" width="9.140625" style="2"/>
    <col min="5125" max="5125" width="16.28515625" style="2" customWidth="1"/>
    <col min="5126" max="5126" width="14.140625" style="2" customWidth="1"/>
    <col min="5127" max="5127" width="14.42578125" style="2" customWidth="1"/>
    <col min="5128" max="5128" width="14.5703125" style="2" customWidth="1"/>
    <col min="5129" max="5129" width="13.7109375" style="2" customWidth="1"/>
    <col min="5130" max="5130" width="12" style="2" customWidth="1"/>
    <col min="5131" max="5131" width="12.7109375" style="2" customWidth="1"/>
    <col min="5132" max="5380" width="9.140625" style="2"/>
    <col min="5381" max="5381" width="16.28515625" style="2" customWidth="1"/>
    <col min="5382" max="5382" width="14.140625" style="2" customWidth="1"/>
    <col min="5383" max="5383" width="14.42578125" style="2" customWidth="1"/>
    <col min="5384" max="5384" width="14.5703125" style="2" customWidth="1"/>
    <col min="5385" max="5385" width="13.7109375" style="2" customWidth="1"/>
    <col min="5386" max="5386" width="12" style="2" customWidth="1"/>
    <col min="5387" max="5387" width="12.7109375" style="2" customWidth="1"/>
    <col min="5388" max="5636" width="9.140625" style="2"/>
    <col min="5637" max="5637" width="16.28515625" style="2" customWidth="1"/>
    <col min="5638" max="5638" width="14.140625" style="2" customWidth="1"/>
    <col min="5639" max="5639" width="14.42578125" style="2" customWidth="1"/>
    <col min="5640" max="5640" width="14.5703125" style="2" customWidth="1"/>
    <col min="5641" max="5641" width="13.7109375" style="2" customWidth="1"/>
    <col min="5642" max="5642" width="12" style="2" customWidth="1"/>
    <col min="5643" max="5643" width="12.7109375" style="2" customWidth="1"/>
    <col min="5644" max="5892" width="9.140625" style="2"/>
    <col min="5893" max="5893" width="16.28515625" style="2" customWidth="1"/>
    <col min="5894" max="5894" width="14.140625" style="2" customWidth="1"/>
    <col min="5895" max="5895" width="14.42578125" style="2" customWidth="1"/>
    <col min="5896" max="5896" width="14.5703125" style="2" customWidth="1"/>
    <col min="5897" max="5897" width="13.7109375" style="2" customWidth="1"/>
    <col min="5898" max="5898" width="12" style="2" customWidth="1"/>
    <col min="5899" max="5899" width="12.7109375" style="2" customWidth="1"/>
    <col min="5900" max="6148" width="9.140625" style="2"/>
    <col min="6149" max="6149" width="16.28515625" style="2" customWidth="1"/>
    <col min="6150" max="6150" width="14.140625" style="2" customWidth="1"/>
    <col min="6151" max="6151" width="14.42578125" style="2" customWidth="1"/>
    <col min="6152" max="6152" width="14.5703125" style="2" customWidth="1"/>
    <col min="6153" max="6153" width="13.7109375" style="2" customWidth="1"/>
    <col min="6154" max="6154" width="12" style="2" customWidth="1"/>
    <col min="6155" max="6155" width="12.7109375" style="2" customWidth="1"/>
    <col min="6156" max="6404" width="9.140625" style="2"/>
    <col min="6405" max="6405" width="16.28515625" style="2" customWidth="1"/>
    <col min="6406" max="6406" width="14.140625" style="2" customWidth="1"/>
    <col min="6407" max="6407" width="14.42578125" style="2" customWidth="1"/>
    <col min="6408" max="6408" width="14.5703125" style="2" customWidth="1"/>
    <col min="6409" max="6409" width="13.7109375" style="2" customWidth="1"/>
    <col min="6410" max="6410" width="12" style="2" customWidth="1"/>
    <col min="6411" max="6411" width="12.7109375" style="2" customWidth="1"/>
    <col min="6412" max="6660" width="9.140625" style="2"/>
    <col min="6661" max="6661" width="16.28515625" style="2" customWidth="1"/>
    <col min="6662" max="6662" width="14.140625" style="2" customWidth="1"/>
    <col min="6663" max="6663" width="14.42578125" style="2" customWidth="1"/>
    <col min="6664" max="6664" width="14.5703125" style="2" customWidth="1"/>
    <col min="6665" max="6665" width="13.7109375" style="2" customWidth="1"/>
    <col min="6666" max="6666" width="12" style="2" customWidth="1"/>
    <col min="6667" max="6667" width="12.7109375" style="2" customWidth="1"/>
    <col min="6668" max="6916" width="9.140625" style="2"/>
    <col min="6917" max="6917" width="16.28515625" style="2" customWidth="1"/>
    <col min="6918" max="6918" width="14.140625" style="2" customWidth="1"/>
    <col min="6919" max="6919" width="14.42578125" style="2" customWidth="1"/>
    <col min="6920" max="6920" width="14.5703125" style="2" customWidth="1"/>
    <col min="6921" max="6921" width="13.7109375" style="2" customWidth="1"/>
    <col min="6922" max="6922" width="12" style="2" customWidth="1"/>
    <col min="6923" max="6923" width="12.7109375" style="2" customWidth="1"/>
    <col min="6924" max="7172" width="9.140625" style="2"/>
    <col min="7173" max="7173" width="16.28515625" style="2" customWidth="1"/>
    <col min="7174" max="7174" width="14.140625" style="2" customWidth="1"/>
    <col min="7175" max="7175" width="14.42578125" style="2" customWidth="1"/>
    <col min="7176" max="7176" width="14.5703125" style="2" customWidth="1"/>
    <col min="7177" max="7177" width="13.7109375" style="2" customWidth="1"/>
    <col min="7178" max="7178" width="12" style="2" customWidth="1"/>
    <col min="7179" max="7179" width="12.7109375" style="2" customWidth="1"/>
    <col min="7180" max="7428" width="9.140625" style="2"/>
    <col min="7429" max="7429" width="16.28515625" style="2" customWidth="1"/>
    <col min="7430" max="7430" width="14.140625" style="2" customWidth="1"/>
    <col min="7431" max="7431" width="14.42578125" style="2" customWidth="1"/>
    <col min="7432" max="7432" width="14.5703125" style="2" customWidth="1"/>
    <col min="7433" max="7433" width="13.7109375" style="2" customWidth="1"/>
    <col min="7434" max="7434" width="12" style="2" customWidth="1"/>
    <col min="7435" max="7435" width="12.7109375" style="2" customWidth="1"/>
    <col min="7436" max="7684" width="9.140625" style="2"/>
    <col min="7685" max="7685" width="16.28515625" style="2" customWidth="1"/>
    <col min="7686" max="7686" width="14.140625" style="2" customWidth="1"/>
    <col min="7687" max="7687" width="14.42578125" style="2" customWidth="1"/>
    <col min="7688" max="7688" width="14.5703125" style="2" customWidth="1"/>
    <col min="7689" max="7689" width="13.7109375" style="2" customWidth="1"/>
    <col min="7690" max="7690" width="12" style="2" customWidth="1"/>
    <col min="7691" max="7691" width="12.7109375" style="2" customWidth="1"/>
    <col min="7692" max="7940" width="9.140625" style="2"/>
    <col min="7941" max="7941" width="16.28515625" style="2" customWidth="1"/>
    <col min="7942" max="7942" width="14.140625" style="2" customWidth="1"/>
    <col min="7943" max="7943" width="14.42578125" style="2" customWidth="1"/>
    <col min="7944" max="7944" width="14.5703125" style="2" customWidth="1"/>
    <col min="7945" max="7945" width="13.7109375" style="2" customWidth="1"/>
    <col min="7946" max="7946" width="12" style="2" customWidth="1"/>
    <col min="7947" max="7947" width="12.7109375" style="2" customWidth="1"/>
    <col min="7948" max="8196" width="9.140625" style="2"/>
    <col min="8197" max="8197" width="16.28515625" style="2" customWidth="1"/>
    <col min="8198" max="8198" width="14.140625" style="2" customWidth="1"/>
    <col min="8199" max="8199" width="14.42578125" style="2" customWidth="1"/>
    <col min="8200" max="8200" width="14.5703125" style="2" customWidth="1"/>
    <col min="8201" max="8201" width="13.7109375" style="2" customWidth="1"/>
    <col min="8202" max="8202" width="12" style="2" customWidth="1"/>
    <col min="8203" max="8203" width="12.7109375" style="2" customWidth="1"/>
    <col min="8204" max="8452" width="9.140625" style="2"/>
    <col min="8453" max="8453" width="16.28515625" style="2" customWidth="1"/>
    <col min="8454" max="8454" width="14.140625" style="2" customWidth="1"/>
    <col min="8455" max="8455" width="14.42578125" style="2" customWidth="1"/>
    <col min="8456" max="8456" width="14.5703125" style="2" customWidth="1"/>
    <col min="8457" max="8457" width="13.7109375" style="2" customWidth="1"/>
    <col min="8458" max="8458" width="12" style="2" customWidth="1"/>
    <col min="8459" max="8459" width="12.7109375" style="2" customWidth="1"/>
    <col min="8460" max="8708" width="9.140625" style="2"/>
    <col min="8709" max="8709" width="16.28515625" style="2" customWidth="1"/>
    <col min="8710" max="8710" width="14.140625" style="2" customWidth="1"/>
    <col min="8711" max="8711" width="14.42578125" style="2" customWidth="1"/>
    <col min="8712" max="8712" width="14.5703125" style="2" customWidth="1"/>
    <col min="8713" max="8713" width="13.7109375" style="2" customWidth="1"/>
    <col min="8714" max="8714" width="12" style="2" customWidth="1"/>
    <col min="8715" max="8715" width="12.7109375" style="2" customWidth="1"/>
    <col min="8716" max="8964" width="9.140625" style="2"/>
    <col min="8965" max="8965" width="16.28515625" style="2" customWidth="1"/>
    <col min="8966" max="8966" width="14.140625" style="2" customWidth="1"/>
    <col min="8967" max="8967" width="14.42578125" style="2" customWidth="1"/>
    <col min="8968" max="8968" width="14.5703125" style="2" customWidth="1"/>
    <col min="8969" max="8969" width="13.7109375" style="2" customWidth="1"/>
    <col min="8970" max="8970" width="12" style="2" customWidth="1"/>
    <col min="8971" max="8971" width="12.7109375" style="2" customWidth="1"/>
    <col min="8972" max="9220" width="9.140625" style="2"/>
    <col min="9221" max="9221" width="16.28515625" style="2" customWidth="1"/>
    <col min="9222" max="9222" width="14.140625" style="2" customWidth="1"/>
    <col min="9223" max="9223" width="14.42578125" style="2" customWidth="1"/>
    <col min="9224" max="9224" width="14.5703125" style="2" customWidth="1"/>
    <col min="9225" max="9225" width="13.7109375" style="2" customWidth="1"/>
    <col min="9226" max="9226" width="12" style="2" customWidth="1"/>
    <col min="9227" max="9227" width="12.7109375" style="2" customWidth="1"/>
    <col min="9228" max="9476" width="9.140625" style="2"/>
    <col min="9477" max="9477" width="16.28515625" style="2" customWidth="1"/>
    <col min="9478" max="9478" width="14.140625" style="2" customWidth="1"/>
    <col min="9479" max="9479" width="14.42578125" style="2" customWidth="1"/>
    <col min="9480" max="9480" width="14.5703125" style="2" customWidth="1"/>
    <col min="9481" max="9481" width="13.7109375" style="2" customWidth="1"/>
    <col min="9482" max="9482" width="12" style="2" customWidth="1"/>
    <col min="9483" max="9483" width="12.7109375" style="2" customWidth="1"/>
    <col min="9484" max="9732" width="9.140625" style="2"/>
    <col min="9733" max="9733" width="16.28515625" style="2" customWidth="1"/>
    <col min="9734" max="9734" width="14.140625" style="2" customWidth="1"/>
    <col min="9735" max="9735" width="14.42578125" style="2" customWidth="1"/>
    <col min="9736" max="9736" width="14.5703125" style="2" customWidth="1"/>
    <col min="9737" max="9737" width="13.7109375" style="2" customWidth="1"/>
    <col min="9738" max="9738" width="12" style="2" customWidth="1"/>
    <col min="9739" max="9739" width="12.7109375" style="2" customWidth="1"/>
    <col min="9740" max="9988" width="9.140625" style="2"/>
    <col min="9989" max="9989" width="16.28515625" style="2" customWidth="1"/>
    <col min="9990" max="9990" width="14.140625" style="2" customWidth="1"/>
    <col min="9991" max="9991" width="14.42578125" style="2" customWidth="1"/>
    <col min="9992" max="9992" width="14.5703125" style="2" customWidth="1"/>
    <col min="9993" max="9993" width="13.7109375" style="2" customWidth="1"/>
    <col min="9994" max="9994" width="12" style="2" customWidth="1"/>
    <col min="9995" max="9995" width="12.7109375" style="2" customWidth="1"/>
    <col min="9996" max="10244" width="9.140625" style="2"/>
    <col min="10245" max="10245" width="16.28515625" style="2" customWidth="1"/>
    <col min="10246" max="10246" width="14.140625" style="2" customWidth="1"/>
    <col min="10247" max="10247" width="14.42578125" style="2" customWidth="1"/>
    <col min="10248" max="10248" width="14.5703125" style="2" customWidth="1"/>
    <col min="10249" max="10249" width="13.7109375" style="2" customWidth="1"/>
    <col min="10250" max="10250" width="12" style="2" customWidth="1"/>
    <col min="10251" max="10251" width="12.7109375" style="2" customWidth="1"/>
    <col min="10252" max="10500" width="9.140625" style="2"/>
    <col min="10501" max="10501" width="16.28515625" style="2" customWidth="1"/>
    <col min="10502" max="10502" width="14.140625" style="2" customWidth="1"/>
    <col min="10503" max="10503" width="14.42578125" style="2" customWidth="1"/>
    <col min="10504" max="10504" width="14.5703125" style="2" customWidth="1"/>
    <col min="10505" max="10505" width="13.7109375" style="2" customWidth="1"/>
    <col min="10506" max="10506" width="12" style="2" customWidth="1"/>
    <col min="10507" max="10507" width="12.7109375" style="2" customWidth="1"/>
    <col min="10508" max="10756" width="9.140625" style="2"/>
    <col min="10757" max="10757" width="16.28515625" style="2" customWidth="1"/>
    <col min="10758" max="10758" width="14.140625" style="2" customWidth="1"/>
    <col min="10759" max="10759" width="14.42578125" style="2" customWidth="1"/>
    <col min="10760" max="10760" width="14.5703125" style="2" customWidth="1"/>
    <col min="10761" max="10761" width="13.7109375" style="2" customWidth="1"/>
    <col min="10762" max="10762" width="12" style="2" customWidth="1"/>
    <col min="10763" max="10763" width="12.7109375" style="2" customWidth="1"/>
    <col min="10764" max="11012" width="9.140625" style="2"/>
    <col min="11013" max="11013" width="16.28515625" style="2" customWidth="1"/>
    <col min="11014" max="11014" width="14.140625" style="2" customWidth="1"/>
    <col min="11015" max="11015" width="14.42578125" style="2" customWidth="1"/>
    <col min="11016" max="11016" width="14.5703125" style="2" customWidth="1"/>
    <col min="11017" max="11017" width="13.7109375" style="2" customWidth="1"/>
    <col min="11018" max="11018" width="12" style="2" customWidth="1"/>
    <col min="11019" max="11019" width="12.7109375" style="2" customWidth="1"/>
    <col min="11020" max="11268" width="9.140625" style="2"/>
    <col min="11269" max="11269" width="16.28515625" style="2" customWidth="1"/>
    <col min="11270" max="11270" width="14.140625" style="2" customWidth="1"/>
    <col min="11271" max="11271" width="14.42578125" style="2" customWidth="1"/>
    <col min="11272" max="11272" width="14.5703125" style="2" customWidth="1"/>
    <col min="11273" max="11273" width="13.7109375" style="2" customWidth="1"/>
    <col min="11274" max="11274" width="12" style="2" customWidth="1"/>
    <col min="11275" max="11275" width="12.7109375" style="2" customWidth="1"/>
    <col min="11276" max="11524" width="9.140625" style="2"/>
    <col min="11525" max="11525" width="16.28515625" style="2" customWidth="1"/>
    <col min="11526" max="11526" width="14.140625" style="2" customWidth="1"/>
    <col min="11527" max="11527" width="14.42578125" style="2" customWidth="1"/>
    <col min="11528" max="11528" width="14.5703125" style="2" customWidth="1"/>
    <col min="11529" max="11529" width="13.7109375" style="2" customWidth="1"/>
    <col min="11530" max="11530" width="12" style="2" customWidth="1"/>
    <col min="11531" max="11531" width="12.7109375" style="2" customWidth="1"/>
    <col min="11532" max="11780" width="9.140625" style="2"/>
    <col min="11781" max="11781" width="16.28515625" style="2" customWidth="1"/>
    <col min="11782" max="11782" width="14.140625" style="2" customWidth="1"/>
    <col min="11783" max="11783" width="14.42578125" style="2" customWidth="1"/>
    <col min="11784" max="11784" width="14.5703125" style="2" customWidth="1"/>
    <col min="11785" max="11785" width="13.7109375" style="2" customWidth="1"/>
    <col min="11786" max="11786" width="12" style="2" customWidth="1"/>
    <col min="11787" max="11787" width="12.7109375" style="2" customWidth="1"/>
    <col min="11788" max="12036" width="9.140625" style="2"/>
    <col min="12037" max="12037" width="16.28515625" style="2" customWidth="1"/>
    <col min="12038" max="12038" width="14.140625" style="2" customWidth="1"/>
    <col min="12039" max="12039" width="14.42578125" style="2" customWidth="1"/>
    <col min="12040" max="12040" width="14.5703125" style="2" customWidth="1"/>
    <col min="12041" max="12041" width="13.7109375" style="2" customWidth="1"/>
    <col min="12042" max="12042" width="12" style="2" customWidth="1"/>
    <col min="12043" max="12043" width="12.7109375" style="2" customWidth="1"/>
    <col min="12044" max="12292" width="9.140625" style="2"/>
    <col min="12293" max="12293" width="16.28515625" style="2" customWidth="1"/>
    <col min="12294" max="12294" width="14.140625" style="2" customWidth="1"/>
    <col min="12295" max="12295" width="14.42578125" style="2" customWidth="1"/>
    <col min="12296" max="12296" width="14.5703125" style="2" customWidth="1"/>
    <col min="12297" max="12297" width="13.7109375" style="2" customWidth="1"/>
    <col min="12298" max="12298" width="12" style="2" customWidth="1"/>
    <col min="12299" max="12299" width="12.7109375" style="2" customWidth="1"/>
    <col min="12300" max="12548" width="9.140625" style="2"/>
    <col min="12549" max="12549" width="16.28515625" style="2" customWidth="1"/>
    <col min="12550" max="12550" width="14.140625" style="2" customWidth="1"/>
    <col min="12551" max="12551" width="14.42578125" style="2" customWidth="1"/>
    <col min="12552" max="12552" width="14.5703125" style="2" customWidth="1"/>
    <col min="12553" max="12553" width="13.7109375" style="2" customWidth="1"/>
    <col min="12554" max="12554" width="12" style="2" customWidth="1"/>
    <col min="12555" max="12555" width="12.7109375" style="2" customWidth="1"/>
    <col min="12556" max="12804" width="9.140625" style="2"/>
    <col min="12805" max="12805" width="16.28515625" style="2" customWidth="1"/>
    <col min="12806" max="12806" width="14.140625" style="2" customWidth="1"/>
    <col min="12807" max="12807" width="14.42578125" style="2" customWidth="1"/>
    <col min="12808" max="12808" width="14.5703125" style="2" customWidth="1"/>
    <col min="12809" max="12809" width="13.7109375" style="2" customWidth="1"/>
    <col min="12810" max="12810" width="12" style="2" customWidth="1"/>
    <col min="12811" max="12811" width="12.7109375" style="2" customWidth="1"/>
    <col min="12812" max="13060" width="9.140625" style="2"/>
    <col min="13061" max="13061" width="16.28515625" style="2" customWidth="1"/>
    <col min="13062" max="13062" width="14.140625" style="2" customWidth="1"/>
    <col min="13063" max="13063" width="14.42578125" style="2" customWidth="1"/>
    <col min="13064" max="13064" width="14.5703125" style="2" customWidth="1"/>
    <col min="13065" max="13065" width="13.7109375" style="2" customWidth="1"/>
    <col min="13066" max="13066" width="12" style="2" customWidth="1"/>
    <col min="13067" max="13067" width="12.7109375" style="2" customWidth="1"/>
    <col min="13068" max="13316" width="9.140625" style="2"/>
    <col min="13317" max="13317" width="16.28515625" style="2" customWidth="1"/>
    <col min="13318" max="13318" width="14.140625" style="2" customWidth="1"/>
    <col min="13319" max="13319" width="14.42578125" style="2" customWidth="1"/>
    <col min="13320" max="13320" width="14.5703125" style="2" customWidth="1"/>
    <col min="13321" max="13321" width="13.7109375" style="2" customWidth="1"/>
    <col min="13322" max="13322" width="12" style="2" customWidth="1"/>
    <col min="13323" max="13323" width="12.7109375" style="2" customWidth="1"/>
    <col min="13324" max="13572" width="9.140625" style="2"/>
    <col min="13573" max="13573" width="16.28515625" style="2" customWidth="1"/>
    <col min="13574" max="13574" width="14.140625" style="2" customWidth="1"/>
    <col min="13575" max="13575" width="14.42578125" style="2" customWidth="1"/>
    <col min="13576" max="13576" width="14.5703125" style="2" customWidth="1"/>
    <col min="13577" max="13577" width="13.7109375" style="2" customWidth="1"/>
    <col min="13578" max="13578" width="12" style="2" customWidth="1"/>
    <col min="13579" max="13579" width="12.7109375" style="2" customWidth="1"/>
    <col min="13580" max="13828" width="9.140625" style="2"/>
    <col min="13829" max="13829" width="16.28515625" style="2" customWidth="1"/>
    <col min="13830" max="13830" width="14.140625" style="2" customWidth="1"/>
    <col min="13831" max="13831" width="14.42578125" style="2" customWidth="1"/>
    <col min="13832" max="13832" width="14.5703125" style="2" customWidth="1"/>
    <col min="13833" max="13833" width="13.7109375" style="2" customWidth="1"/>
    <col min="13834" max="13834" width="12" style="2" customWidth="1"/>
    <col min="13835" max="13835" width="12.7109375" style="2" customWidth="1"/>
    <col min="13836" max="14084" width="9.140625" style="2"/>
    <col min="14085" max="14085" width="16.28515625" style="2" customWidth="1"/>
    <col min="14086" max="14086" width="14.140625" style="2" customWidth="1"/>
    <col min="14087" max="14087" width="14.42578125" style="2" customWidth="1"/>
    <col min="14088" max="14088" width="14.5703125" style="2" customWidth="1"/>
    <col min="14089" max="14089" width="13.7109375" style="2" customWidth="1"/>
    <col min="14090" max="14090" width="12" style="2" customWidth="1"/>
    <col min="14091" max="14091" width="12.7109375" style="2" customWidth="1"/>
    <col min="14092" max="14340" width="9.140625" style="2"/>
    <col min="14341" max="14341" width="16.28515625" style="2" customWidth="1"/>
    <col min="14342" max="14342" width="14.140625" style="2" customWidth="1"/>
    <col min="14343" max="14343" width="14.42578125" style="2" customWidth="1"/>
    <col min="14344" max="14344" width="14.5703125" style="2" customWidth="1"/>
    <col min="14345" max="14345" width="13.7109375" style="2" customWidth="1"/>
    <col min="14346" max="14346" width="12" style="2" customWidth="1"/>
    <col min="14347" max="14347" width="12.7109375" style="2" customWidth="1"/>
    <col min="14348" max="14596" width="9.140625" style="2"/>
    <col min="14597" max="14597" width="16.28515625" style="2" customWidth="1"/>
    <col min="14598" max="14598" width="14.140625" style="2" customWidth="1"/>
    <col min="14599" max="14599" width="14.42578125" style="2" customWidth="1"/>
    <col min="14600" max="14600" width="14.5703125" style="2" customWidth="1"/>
    <col min="14601" max="14601" width="13.7109375" style="2" customWidth="1"/>
    <col min="14602" max="14602" width="12" style="2" customWidth="1"/>
    <col min="14603" max="14603" width="12.7109375" style="2" customWidth="1"/>
    <col min="14604" max="14852" width="9.140625" style="2"/>
    <col min="14853" max="14853" width="16.28515625" style="2" customWidth="1"/>
    <col min="14854" max="14854" width="14.140625" style="2" customWidth="1"/>
    <col min="14855" max="14855" width="14.42578125" style="2" customWidth="1"/>
    <col min="14856" max="14856" width="14.5703125" style="2" customWidth="1"/>
    <col min="14857" max="14857" width="13.7109375" style="2" customWidth="1"/>
    <col min="14858" max="14858" width="12" style="2" customWidth="1"/>
    <col min="14859" max="14859" width="12.7109375" style="2" customWidth="1"/>
    <col min="14860" max="15108" width="9.140625" style="2"/>
    <col min="15109" max="15109" width="16.28515625" style="2" customWidth="1"/>
    <col min="15110" max="15110" width="14.140625" style="2" customWidth="1"/>
    <col min="15111" max="15111" width="14.42578125" style="2" customWidth="1"/>
    <col min="15112" max="15112" width="14.5703125" style="2" customWidth="1"/>
    <col min="15113" max="15113" width="13.7109375" style="2" customWidth="1"/>
    <col min="15114" max="15114" width="12" style="2" customWidth="1"/>
    <col min="15115" max="15115" width="12.7109375" style="2" customWidth="1"/>
    <col min="15116" max="15364" width="9.140625" style="2"/>
    <col min="15365" max="15365" width="16.28515625" style="2" customWidth="1"/>
    <col min="15366" max="15366" width="14.140625" style="2" customWidth="1"/>
    <col min="15367" max="15367" width="14.42578125" style="2" customWidth="1"/>
    <col min="15368" max="15368" width="14.5703125" style="2" customWidth="1"/>
    <col min="15369" max="15369" width="13.7109375" style="2" customWidth="1"/>
    <col min="15370" max="15370" width="12" style="2" customWidth="1"/>
    <col min="15371" max="15371" width="12.7109375" style="2" customWidth="1"/>
    <col min="15372" max="15620" width="9.140625" style="2"/>
    <col min="15621" max="15621" width="16.28515625" style="2" customWidth="1"/>
    <col min="15622" max="15622" width="14.140625" style="2" customWidth="1"/>
    <col min="15623" max="15623" width="14.42578125" style="2" customWidth="1"/>
    <col min="15624" max="15624" width="14.5703125" style="2" customWidth="1"/>
    <col min="15625" max="15625" width="13.7109375" style="2" customWidth="1"/>
    <col min="15626" max="15626" width="12" style="2" customWidth="1"/>
    <col min="15627" max="15627" width="12.7109375" style="2" customWidth="1"/>
    <col min="15628" max="15876" width="9.140625" style="2"/>
    <col min="15877" max="15877" width="16.28515625" style="2" customWidth="1"/>
    <col min="15878" max="15878" width="14.140625" style="2" customWidth="1"/>
    <col min="15879" max="15879" width="14.42578125" style="2" customWidth="1"/>
    <col min="15880" max="15880" width="14.5703125" style="2" customWidth="1"/>
    <col min="15881" max="15881" width="13.7109375" style="2" customWidth="1"/>
    <col min="15882" max="15882" width="12" style="2" customWidth="1"/>
    <col min="15883" max="15883" width="12.7109375" style="2" customWidth="1"/>
    <col min="15884" max="16132" width="9.140625" style="2"/>
    <col min="16133" max="16133" width="16.28515625" style="2" customWidth="1"/>
    <col min="16134" max="16134" width="14.140625" style="2" customWidth="1"/>
    <col min="16135" max="16135" width="14.42578125" style="2" customWidth="1"/>
    <col min="16136" max="16136" width="14.5703125" style="2" customWidth="1"/>
    <col min="16137" max="16137" width="13.7109375" style="2" customWidth="1"/>
    <col min="16138" max="16138" width="12" style="2" customWidth="1"/>
    <col min="16139" max="16139" width="12.7109375" style="2" customWidth="1"/>
    <col min="16140" max="16384" width="9.140625" style="2"/>
  </cols>
  <sheetData>
    <row r="1" spans="1:19" x14ac:dyDescent="0.2">
      <c r="A1" s="89" t="s">
        <v>1137</v>
      </c>
      <c r="B1" s="73"/>
      <c r="C1" s="73"/>
      <c r="D1" s="73"/>
      <c r="E1" s="74"/>
      <c r="F1" s="74"/>
      <c r="G1" s="74"/>
      <c r="H1" s="36"/>
      <c r="I1" s="44"/>
    </row>
    <row r="2" spans="1:19" x14ac:dyDescent="0.2">
      <c r="A2" s="511"/>
      <c r="B2" s="73"/>
      <c r="C2" s="73"/>
      <c r="D2" s="73"/>
      <c r="E2" s="74"/>
      <c r="F2" s="74"/>
      <c r="G2" s="74"/>
      <c r="H2" s="36"/>
      <c r="I2" s="44"/>
    </row>
    <row r="3" spans="1:19" x14ac:dyDescent="0.2">
      <c r="A3" s="77" t="s">
        <v>10</v>
      </c>
      <c r="B3" s="78" t="s">
        <v>930</v>
      </c>
      <c r="C3" s="78" t="s">
        <v>931</v>
      </c>
      <c r="D3" s="78" t="s">
        <v>932</v>
      </c>
      <c r="E3" s="78" t="s">
        <v>933</v>
      </c>
      <c r="F3" s="78" t="s">
        <v>930</v>
      </c>
      <c r="G3" s="78" t="s">
        <v>930</v>
      </c>
      <c r="H3" s="36"/>
      <c r="I3" s="44"/>
    </row>
    <row r="4" spans="1:19" x14ac:dyDescent="0.2">
      <c r="A4" s="77"/>
      <c r="B4" s="78" t="s">
        <v>123</v>
      </c>
      <c r="C4" s="78" t="s">
        <v>927</v>
      </c>
      <c r="D4" s="78" t="s">
        <v>927</v>
      </c>
      <c r="E4" s="78" t="s">
        <v>123</v>
      </c>
      <c r="F4" s="78" t="s">
        <v>122</v>
      </c>
      <c r="G4" s="78" t="s">
        <v>121</v>
      </c>
      <c r="H4" s="36"/>
      <c r="I4" s="44"/>
    </row>
    <row r="5" spans="1:19" x14ac:dyDescent="0.2">
      <c r="A5" s="77"/>
      <c r="B5" s="78"/>
      <c r="C5" s="78"/>
      <c r="D5" s="78"/>
      <c r="E5" s="78"/>
      <c r="F5" s="78"/>
      <c r="G5" s="78"/>
      <c r="H5" s="36"/>
      <c r="I5" s="44"/>
    </row>
    <row r="6" spans="1:19" x14ac:dyDescent="0.2">
      <c r="A6" s="512">
        <v>1952</v>
      </c>
      <c r="B6" s="75">
        <v>12</v>
      </c>
      <c r="C6" s="75"/>
      <c r="D6" s="75"/>
      <c r="E6" s="75"/>
      <c r="F6" s="75"/>
      <c r="G6" s="75"/>
      <c r="H6" s="34"/>
      <c r="J6" s="34"/>
      <c r="K6" s="34"/>
      <c r="L6" s="34"/>
      <c r="M6" s="34"/>
      <c r="N6" s="34"/>
      <c r="O6" s="34"/>
      <c r="P6" s="34"/>
      <c r="Q6" s="34"/>
      <c r="R6" s="34"/>
      <c r="S6" s="34"/>
    </row>
    <row r="7" spans="1:19" x14ac:dyDescent="0.2">
      <c r="A7" s="512">
        <v>1953</v>
      </c>
      <c r="B7" s="75">
        <f>B6+(B$12-B$6)/6</f>
        <v>13.333333333333334</v>
      </c>
      <c r="C7" s="75"/>
      <c r="D7" s="75"/>
      <c r="E7" s="75"/>
      <c r="F7" s="75"/>
      <c r="G7" s="75"/>
      <c r="H7" s="34"/>
      <c r="I7" s="43" t="s">
        <v>636</v>
      </c>
      <c r="J7" s="34"/>
      <c r="K7" s="34"/>
      <c r="L7" s="34"/>
      <c r="M7" s="34"/>
      <c r="N7" s="34"/>
      <c r="O7" s="34"/>
      <c r="P7" s="34"/>
      <c r="Q7" s="34"/>
      <c r="R7" s="34"/>
      <c r="S7" s="34"/>
    </row>
    <row r="8" spans="1:19" x14ac:dyDescent="0.2">
      <c r="A8" s="512">
        <v>1954</v>
      </c>
      <c r="B8" s="75">
        <f>B7+(B$12-B$6)/6</f>
        <v>14.666666666666668</v>
      </c>
      <c r="C8" s="75"/>
      <c r="D8" s="75"/>
      <c r="E8" s="75"/>
      <c r="F8" s="75"/>
      <c r="G8" s="75"/>
      <c r="H8" s="34"/>
      <c r="I8" s="43" t="s">
        <v>636</v>
      </c>
      <c r="J8" s="34"/>
      <c r="K8" s="34"/>
      <c r="L8" s="34"/>
      <c r="M8" s="34"/>
      <c r="N8" s="34"/>
      <c r="O8" s="34"/>
      <c r="P8" s="34"/>
      <c r="Q8" s="34"/>
      <c r="R8" s="34"/>
      <c r="S8" s="34"/>
    </row>
    <row r="9" spans="1:19" x14ac:dyDescent="0.2">
      <c r="A9" s="512">
        <v>1955</v>
      </c>
      <c r="B9" s="75">
        <f>B8+(B$12-B$6)/6</f>
        <v>16</v>
      </c>
      <c r="C9" s="75"/>
      <c r="D9" s="75"/>
      <c r="E9" s="75"/>
      <c r="F9" s="75"/>
      <c r="G9" s="75"/>
      <c r="H9" s="34"/>
      <c r="I9" s="43" t="s">
        <v>636</v>
      </c>
      <c r="J9" s="34"/>
      <c r="K9" s="34"/>
      <c r="L9" s="34"/>
      <c r="M9" s="34"/>
      <c r="N9" s="34"/>
      <c r="O9" s="34"/>
      <c r="P9" s="34"/>
      <c r="Q9" s="34"/>
      <c r="R9" s="34"/>
      <c r="S9" s="34"/>
    </row>
    <row r="10" spans="1:19" x14ac:dyDescent="0.2">
      <c r="A10" s="512">
        <v>1956</v>
      </c>
      <c r="B10" s="75">
        <f>B9+(B$12-B$6)/6</f>
        <v>17.333333333333332</v>
      </c>
      <c r="C10" s="75"/>
      <c r="D10" s="75"/>
      <c r="E10" s="75"/>
      <c r="F10" s="75"/>
      <c r="G10" s="75"/>
      <c r="H10" s="34"/>
      <c r="I10" s="43" t="s">
        <v>636</v>
      </c>
      <c r="J10" s="34"/>
      <c r="K10" s="34"/>
      <c r="L10" s="34"/>
      <c r="M10" s="34"/>
      <c r="N10" s="34"/>
      <c r="O10" s="34"/>
      <c r="P10" s="34"/>
      <c r="Q10" s="34"/>
      <c r="R10" s="34"/>
      <c r="S10" s="34"/>
    </row>
    <row r="11" spans="1:19" x14ac:dyDescent="0.2">
      <c r="A11" s="512">
        <v>1957</v>
      </c>
      <c r="B11" s="75">
        <f>B10+(B$12-B$6)/6</f>
        <v>18.666666666666664</v>
      </c>
      <c r="C11" s="75"/>
      <c r="D11" s="75"/>
      <c r="E11" s="75"/>
      <c r="F11" s="75"/>
      <c r="G11" s="75"/>
      <c r="H11" s="34"/>
      <c r="I11" s="43" t="s">
        <v>636</v>
      </c>
      <c r="J11" s="34"/>
      <c r="K11" s="34"/>
      <c r="L11" s="34"/>
      <c r="M11" s="34"/>
      <c r="N11" s="34"/>
      <c r="O11" s="34"/>
      <c r="P11" s="34"/>
      <c r="Q11" s="34"/>
      <c r="R11" s="34"/>
      <c r="S11" s="34"/>
    </row>
    <row r="12" spans="1:19" x14ac:dyDescent="0.2">
      <c r="A12" s="512">
        <v>1958</v>
      </c>
      <c r="B12" s="75">
        <v>20</v>
      </c>
      <c r="C12" s="75"/>
      <c r="D12" s="75"/>
      <c r="E12" s="75"/>
      <c r="F12" s="75"/>
      <c r="G12" s="75"/>
      <c r="H12" s="34"/>
      <c r="J12" s="34"/>
      <c r="K12" s="34"/>
      <c r="L12" s="34"/>
      <c r="M12" s="34"/>
      <c r="N12" s="34"/>
      <c r="O12" s="34"/>
      <c r="P12" s="34"/>
      <c r="Q12" s="34"/>
      <c r="R12" s="34"/>
      <c r="S12" s="34"/>
    </row>
    <row r="13" spans="1:19" x14ac:dyDescent="0.2">
      <c r="A13" s="512">
        <v>1959</v>
      </c>
      <c r="B13" s="75">
        <f>B12+(B$20-B$12)/8</f>
        <v>21</v>
      </c>
      <c r="C13" s="75"/>
      <c r="D13" s="75"/>
      <c r="E13" s="75"/>
      <c r="F13" s="75"/>
      <c r="G13" s="75"/>
      <c r="H13" s="34"/>
      <c r="I13" s="43" t="s">
        <v>636</v>
      </c>
      <c r="J13" s="34"/>
      <c r="K13" s="34"/>
      <c r="L13" s="34"/>
      <c r="M13" s="34"/>
      <c r="N13" s="34"/>
      <c r="O13" s="34"/>
      <c r="P13" s="34"/>
      <c r="Q13" s="34"/>
      <c r="R13" s="34"/>
      <c r="S13" s="34"/>
    </row>
    <row r="14" spans="1:19" x14ac:dyDescent="0.2">
      <c r="A14" s="512">
        <v>1960</v>
      </c>
      <c r="B14" s="75">
        <f t="shared" ref="B14:B19" si="0">B13+(B$20-B$12)/8</f>
        <v>22</v>
      </c>
      <c r="C14" s="75"/>
      <c r="D14" s="75"/>
      <c r="E14" s="75"/>
      <c r="F14" s="75"/>
      <c r="G14" s="75"/>
      <c r="H14" s="34"/>
      <c r="I14" s="43" t="s">
        <v>636</v>
      </c>
      <c r="J14" s="34"/>
      <c r="K14" s="34"/>
      <c r="L14" s="34"/>
      <c r="M14" s="34"/>
      <c r="N14" s="34"/>
      <c r="O14" s="34"/>
      <c r="P14" s="34"/>
      <c r="Q14" s="34"/>
      <c r="R14" s="34"/>
      <c r="S14" s="34"/>
    </row>
    <row r="15" spans="1:19" x14ac:dyDescent="0.2">
      <c r="A15" s="512">
        <v>1961</v>
      </c>
      <c r="B15" s="75">
        <f t="shared" si="0"/>
        <v>23</v>
      </c>
      <c r="C15" s="75"/>
      <c r="D15" s="75"/>
      <c r="E15" s="75"/>
      <c r="F15" s="75"/>
      <c r="G15" s="75"/>
      <c r="H15" s="34"/>
      <c r="I15" s="43" t="s">
        <v>636</v>
      </c>
      <c r="J15" s="34"/>
      <c r="K15" s="34"/>
      <c r="L15" s="34"/>
      <c r="M15" s="34"/>
      <c r="N15" s="34"/>
      <c r="O15" s="34"/>
      <c r="P15" s="34"/>
      <c r="Q15" s="34"/>
      <c r="R15" s="34"/>
      <c r="S15" s="34"/>
    </row>
    <row r="16" spans="1:19" x14ac:dyDescent="0.2">
      <c r="A16" s="512">
        <v>1962</v>
      </c>
      <c r="B16" s="75">
        <f t="shared" si="0"/>
        <v>24</v>
      </c>
      <c r="C16" s="75"/>
      <c r="D16" s="75"/>
      <c r="E16" s="75"/>
      <c r="F16" s="75"/>
      <c r="G16" s="75"/>
      <c r="H16" s="34"/>
      <c r="I16" s="43" t="s">
        <v>636</v>
      </c>
      <c r="J16" s="34"/>
      <c r="K16" s="34"/>
      <c r="L16" s="34"/>
      <c r="M16" s="34"/>
      <c r="N16" s="34"/>
      <c r="O16" s="34"/>
      <c r="P16" s="34"/>
      <c r="Q16" s="34"/>
      <c r="R16" s="34"/>
      <c r="S16" s="34"/>
    </row>
    <row r="17" spans="1:20" x14ac:dyDescent="0.2">
      <c r="A17" s="512">
        <v>1963</v>
      </c>
      <c r="B17" s="75">
        <f t="shared" si="0"/>
        <v>25</v>
      </c>
      <c r="C17" s="75"/>
      <c r="D17" s="75"/>
      <c r="E17" s="75"/>
      <c r="F17" s="75"/>
      <c r="G17" s="75"/>
      <c r="H17" s="34"/>
      <c r="I17" s="43" t="s">
        <v>636</v>
      </c>
      <c r="J17" s="34"/>
      <c r="K17" s="34"/>
      <c r="L17" s="34"/>
      <c r="M17" s="34"/>
      <c r="N17" s="34"/>
      <c r="O17" s="34"/>
      <c r="P17" s="34"/>
      <c r="Q17" s="34"/>
      <c r="R17" s="34"/>
      <c r="S17" s="34"/>
    </row>
    <row r="18" spans="1:20" x14ac:dyDescent="0.2">
      <c r="A18" s="512">
        <v>1964</v>
      </c>
      <c r="B18" s="75">
        <f t="shared" si="0"/>
        <v>26</v>
      </c>
      <c r="C18" s="75"/>
      <c r="D18" s="75"/>
      <c r="E18" s="75"/>
      <c r="F18" s="75"/>
      <c r="G18" s="75"/>
      <c r="H18" s="34"/>
      <c r="I18" s="43" t="s">
        <v>636</v>
      </c>
      <c r="J18" s="34"/>
      <c r="K18" s="34"/>
      <c r="L18" s="34"/>
      <c r="M18" s="34"/>
      <c r="N18" s="34"/>
      <c r="O18" s="34"/>
      <c r="P18" s="34"/>
      <c r="Q18" s="34"/>
      <c r="R18" s="34"/>
      <c r="S18" s="34"/>
    </row>
    <row r="19" spans="1:20" x14ac:dyDescent="0.2">
      <c r="A19" s="512">
        <v>1965</v>
      </c>
      <c r="B19" s="75">
        <f t="shared" si="0"/>
        <v>27</v>
      </c>
      <c r="C19" s="75"/>
      <c r="D19" s="75"/>
      <c r="E19" s="75"/>
      <c r="F19" s="75"/>
      <c r="G19" s="75"/>
      <c r="H19" s="34"/>
      <c r="I19" s="43" t="s">
        <v>636</v>
      </c>
    </row>
    <row r="20" spans="1:20" x14ac:dyDescent="0.2">
      <c r="A20" s="512">
        <v>1966</v>
      </c>
      <c r="B20" s="75">
        <v>28</v>
      </c>
      <c r="C20" s="75"/>
      <c r="D20" s="75"/>
      <c r="E20" s="75"/>
      <c r="F20" s="75">
        <f t="shared" ref="F20:F25" si="1">B70</f>
        <v>2</v>
      </c>
      <c r="G20" s="75"/>
      <c r="H20" s="34"/>
      <c r="O20" s="34"/>
      <c r="P20" s="34"/>
      <c r="Q20" s="34"/>
      <c r="R20" s="34"/>
      <c r="S20" s="34"/>
    </row>
    <row r="21" spans="1:20" x14ac:dyDescent="0.2">
      <c r="A21" s="512">
        <v>1967</v>
      </c>
      <c r="B21" s="75">
        <f>B20+(B$25-B$20)/5</f>
        <v>30.6</v>
      </c>
      <c r="C21" s="75"/>
      <c r="D21" s="75"/>
      <c r="E21" s="75"/>
      <c r="F21" s="75">
        <f t="shared" si="1"/>
        <v>3</v>
      </c>
      <c r="G21" s="75"/>
      <c r="H21" s="34"/>
      <c r="I21" s="43" t="s">
        <v>636</v>
      </c>
      <c r="O21" s="34"/>
      <c r="P21" s="34"/>
      <c r="Q21" s="34"/>
      <c r="R21" s="34"/>
      <c r="S21" s="34"/>
    </row>
    <row r="22" spans="1:20" x14ac:dyDescent="0.2">
      <c r="A22" s="512">
        <v>1968</v>
      </c>
      <c r="B22" s="75">
        <f>B21+(B$25-B$20)/5</f>
        <v>33.200000000000003</v>
      </c>
      <c r="C22" s="75"/>
      <c r="D22" s="75"/>
      <c r="E22" s="75"/>
      <c r="F22" s="75">
        <f t="shared" si="1"/>
        <v>4</v>
      </c>
      <c r="G22" s="75"/>
      <c r="H22" s="34"/>
      <c r="I22" s="43" t="s">
        <v>636</v>
      </c>
      <c r="O22" s="34"/>
      <c r="P22" s="34"/>
      <c r="Q22" s="34"/>
      <c r="R22" s="34"/>
      <c r="S22" s="34"/>
    </row>
    <row r="23" spans="1:20" x14ac:dyDescent="0.2">
      <c r="A23" s="512">
        <v>1969</v>
      </c>
      <c r="B23" s="75">
        <f>B22+(B$25-B$20)/5</f>
        <v>35.800000000000004</v>
      </c>
      <c r="C23" s="75"/>
      <c r="D23" s="75"/>
      <c r="E23" s="75"/>
      <c r="F23" s="75">
        <f t="shared" si="1"/>
        <v>5</v>
      </c>
      <c r="G23" s="75"/>
      <c r="H23" s="34"/>
      <c r="I23" s="43" t="s">
        <v>636</v>
      </c>
      <c r="O23" s="34"/>
      <c r="P23" s="34"/>
      <c r="Q23" s="34"/>
      <c r="R23" s="34"/>
      <c r="S23" s="34"/>
    </row>
    <row r="24" spans="1:20" x14ac:dyDescent="0.2">
      <c r="A24" s="512">
        <v>1970</v>
      </c>
      <c r="B24" s="75">
        <f>B23+(B$25-B$20)/5</f>
        <v>38.400000000000006</v>
      </c>
      <c r="C24" s="75"/>
      <c r="D24" s="75"/>
      <c r="E24" s="75"/>
      <c r="F24" s="75">
        <f t="shared" si="1"/>
        <v>6</v>
      </c>
      <c r="G24" s="75"/>
      <c r="H24" s="34"/>
      <c r="I24" s="43" t="s">
        <v>636</v>
      </c>
      <c r="O24" s="34"/>
      <c r="P24" s="34"/>
      <c r="Q24" s="34"/>
      <c r="R24" s="34"/>
      <c r="S24" s="34"/>
    </row>
    <row r="25" spans="1:20" x14ac:dyDescent="0.2">
      <c r="A25" s="512">
        <v>1971</v>
      </c>
      <c r="B25" s="75">
        <v>41</v>
      </c>
      <c r="C25" s="75"/>
      <c r="D25" s="75"/>
      <c r="E25" s="75"/>
      <c r="F25" s="75">
        <f t="shared" si="1"/>
        <v>7</v>
      </c>
      <c r="G25" s="75"/>
      <c r="H25" s="34"/>
      <c r="O25" s="34"/>
      <c r="P25" s="34"/>
      <c r="Q25" s="34"/>
      <c r="R25" s="34"/>
      <c r="S25" s="34"/>
    </row>
    <row r="26" spans="1:20" x14ac:dyDescent="0.2">
      <c r="A26" s="512">
        <v>1972</v>
      </c>
      <c r="B26" s="75">
        <f>B25+(B$30-B$25)/5</f>
        <v>40.4</v>
      </c>
      <c r="C26" s="75"/>
      <c r="D26" s="75"/>
      <c r="E26" s="75"/>
      <c r="F26" s="75">
        <f>F25+(F$30-F$25)/5</f>
        <v>8.4</v>
      </c>
      <c r="G26" s="75"/>
      <c r="H26" s="34"/>
      <c r="I26" s="43" t="s">
        <v>636</v>
      </c>
      <c r="O26" s="34"/>
      <c r="P26" s="34"/>
      <c r="Q26" s="34"/>
      <c r="R26" s="34"/>
      <c r="S26" s="34"/>
    </row>
    <row r="27" spans="1:20" ht="12.75" customHeight="1" x14ac:dyDescent="0.2">
      <c r="A27" s="513">
        <v>1973</v>
      </c>
      <c r="B27" s="200">
        <f>B26+(B$30-B$25)/5</f>
        <v>39.799999999999997</v>
      </c>
      <c r="C27" s="200"/>
      <c r="D27" s="200"/>
      <c r="E27" s="200"/>
      <c r="F27" s="200">
        <f>F26+(F$30-F$25)/5</f>
        <v>9.8000000000000007</v>
      </c>
      <c r="G27" s="200"/>
      <c r="H27" s="199"/>
      <c r="I27" s="499" t="s">
        <v>636</v>
      </c>
      <c r="J27" s="201"/>
      <c r="K27" s="557" t="s">
        <v>955</v>
      </c>
      <c r="L27" s="557"/>
      <c r="M27" s="557"/>
      <c r="N27" s="557"/>
      <c r="O27" s="557"/>
      <c r="P27" s="557"/>
      <c r="Q27" s="557"/>
      <c r="R27" s="557"/>
      <c r="S27" s="557"/>
      <c r="T27" s="557"/>
    </row>
    <row r="28" spans="1:20" x14ac:dyDescent="0.2">
      <c r="A28" s="512">
        <v>1974</v>
      </c>
      <c r="B28" s="75">
        <f>B27+(B$30-B$25)/5</f>
        <v>39.199999999999996</v>
      </c>
      <c r="C28" s="75"/>
      <c r="D28" s="75"/>
      <c r="E28" s="75"/>
      <c r="F28" s="75">
        <f>F27+(F$30-F$25)/5</f>
        <v>11.200000000000001</v>
      </c>
      <c r="G28" s="75"/>
      <c r="H28" s="34"/>
      <c r="I28" s="43" t="s">
        <v>636</v>
      </c>
      <c r="K28" s="557"/>
      <c r="L28" s="557"/>
      <c r="M28" s="557"/>
      <c r="N28" s="557"/>
      <c r="O28" s="557"/>
      <c r="P28" s="557"/>
      <c r="Q28" s="557"/>
      <c r="R28" s="557"/>
      <c r="S28" s="557"/>
      <c r="T28" s="557"/>
    </row>
    <row r="29" spans="1:20" x14ac:dyDescent="0.2">
      <c r="A29" s="512">
        <v>1975</v>
      </c>
      <c r="B29" s="75">
        <f>B28+(B$30-B$25)/5</f>
        <v>38.599999999999994</v>
      </c>
      <c r="C29" s="75"/>
      <c r="D29" s="75"/>
      <c r="E29" s="75"/>
      <c r="F29" s="75">
        <f>F28+(F$30-F$25)/5</f>
        <v>12.600000000000001</v>
      </c>
      <c r="G29" s="75"/>
      <c r="H29" s="34"/>
      <c r="I29" s="43" t="s">
        <v>636</v>
      </c>
      <c r="K29" s="557"/>
      <c r="L29" s="557"/>
      <c r="M29" s="557"/>
      <c r="N29" s="557"/>
      <c r="O29" s="557"/>
      <c r="P29" s="557"/>
      <c r="Q29" s="557"/>
      <c r="R29" s="557"/>
      <c r="S29" s="557"/>
      <c r="T29" s="557"/>
    </row>
    <row r="30" spans="1:20" x14ac:dyDescent="0.2">
      <c r="A30" s="512">
        <v>1976</v>
      </c>
      <c r="B30" s="75">
        <v>38</v>
      </c>
      <c r="C30" s="75"/>
      <c r="D30" s="75"/>
      <c r="E30" s="75"/>
      <c r="F30" s="75">
        <f t="shared" ref="F30:F63" si="2">B80</f>
        <v>14</v>
      </c>
      <c r="G30" s="75"/>
      <c r="H30" s="34"/>
      <c r="K30" s="557"/>
      <c r="L30" s="557"/>
      <c r="M30" s="557"/>
      <c r="N30" s="557"/>
      <c r="O30" s="557"/>
      <c r="P30" s="557"/>
      <c r="Q30" s="557"/>
      <c r="R30" s="557"/>
      <c r="S30" s="557"/>
      <c r="T30" s="557"/>
    </row>
    <row r="31" spans="1:20" x14ac:dyDescent="0.2">
      <c r="A31" s="512">
        <v>1977</v>
      </c>
      <c r="B31" s="75">
        <f>B30+(B$36-B$30)/6</f>
        <v>38.666666666666664</v>
      </c>
      <c r="C31" s="75"/>
      <c r="D31" s="75"/>
      <c r="E31" s="75"/>
      <c r="F31" s="75">
        <f t="shared" si="2"/>
        <v>12.166666666666666</v>
      </c>
      <c r="G31" s="75"/>
      <c r="H31" s="34"/>
      <c r="I31" s="43" t="s">
        <v>636</v>
      </c>
      <c r="K31" s="557"/>
      <c r="L31" s="557"/>
      <c r="M31" s="557"/>
      <c r="N31" s="557"/>
      <c r="O31" s="557"/>
      <c r="P31" s="557"/>
      <c r="Q31" s="557"/>
      <c r="R31" s="557"/>
      <c r="S31" s="557"/>
      <c r="T31" s="557"/>
    </row>
    <row r="32" spans="1:20" x14ac:dyDescent="0.2">
      <c r="A32" s="512">
        <v>1978</v>
      </c>
      <c r="B32" s="75">
        <f>B31+(B$36-B$30)/6</f>
        <v>39.333333333333329</v>
      </c>
      <c r="C32" s="75"/>
      <c r="D32" s="75"/>
      <c r="E32" s="75"/>
      <c r="F32" s="75">
        <f t="shared" si="2"/>
        <v>10.333333333333332</v>
      </c>
      <c r="G32" s="75"/>
      <c r="H32" s="34"/>
      <c r="I32" s="43" t="s">
        <v>636</v>
      </c>
      <c r="K32" s="557"/>
      <c r="L32" s="557"/>
      <c r="M32" s="557"/>
      <c r="N32" s="557"/>
      <c r="O32" s="557"/>
      <c r="P32" s="557"/>
      <c r="Q32" s="557"/>
      <c r="R32" s="557"/>
      <c r="S32" s="557"/>
      <c r="T32" s="557"/>
    </row>
    <row r="33" spans="1:17" x14ac:dyDescent="0.2">
      <c r="A33" s="512">
        <v>1979</v>
      </c>
      <c r="B33" s="75">
        <f>B32+(B$36-B$30)/6</f>
        <v>39.999999999999993</v>
      </c>
      <c r="C33" s="75"/>
      <c r="D33" s="75"/>
      <c r="E33" s="75"/>
      <c r="F33" s="75">
        <f t="shared" si="2"/>
        <v>8.4999999999999982</v>
      </c>
      <c r="G33" s="75"/>
      <c r="H33" s="34"/>
      <c r="I33" s="43" t="s">
        <v>636</v>
      </c>
      <c r="K33" s="129" t="s">
        <v>1047</v>
      </c>
      <c r="O33" s="34"/>
      <c r="P33" s="34"/>
      <c r="Q33" s="34"/>
    </row>
    <row r="34" spans="1:17" x14ac:dyDescent="0.2">
      <c r="A34" s="512">
        <v>1980</v>
      </c>
      <c r="B34" s="75">
        <f>B33+(B$36-B$30)/6</f>
        <v>40.666666666666657</v>
      </c>
      <c r="C34" s="75"/>
      <c r="D34" s="75"/>
      <c r="E34" s="75"/>
      <c r="F34" s="75">
        <f t="shared" si="2"/>
        <v>6.6666666666666652</v>
      </c>
      <c r="G34" s="75"/>
      <c r="H34" s="34"/>
      <c r="I34" s="43" t="s">
        <v>636</v>
      </c>
      <c r="O34" s="34"/>
      <c r="P34" s="34"/>
    </row>
    <row r="35" spans="1:17" x14ac:dyDescent="0.2">
      <c r="A35" s="512">
        <v>1981</v>
      </c>
      <c r="B35" s="75">
        <f>B34+(B$36-B$30)/6</f>
        <v>41.333333333333321</v>
      </c>
      <c r="C35" s="75"/>
      <c r="D35" s="75"/>
      <c r="E35" s="75"/>
      <c r="F35" s="75">
        <f t="shared" si="2"/>
        <v>4.8333333333333321</v>
      </c>
      <c r="G35" s="75"/>
      <c r="H35" s="34"/>
      <c r="I35" s="43" t="s">
        <v>636</v>
      </c>
      <c r="O35" s="34"/>
      <c r="P35" s="34"/>
    </row>
    <row r="36" spans="1:17" x14ac:dyDescent="0.2">
      <c r="A36" s="512">
        <v>1982</v>
      </c>
      <c r="B36" s="75">
        <v>42</v>
      </c>
      <c r="C36" s="75"/>
      <c r="D36" s="75"/>
      <c r="E36" s="75"/>
      <c r="F36" s="75">
        <f t="shared" si="2"/>
        <v>3</v>
      </c>
      <c r="G36" s="75">
        <f t="shared" ref="G36:G63" si="3">B119</f>
        <v>1</v>
      </c>
      <c r="H36" s="34"/>
      <c r="O36" s="34"/>
      <c r="P36" s="34"/>
    </row>
    <row r="37" spans="1:17" x14ac:dyDescent="0.2">
      <c r="A37" s="512">
        <v>1983</v>
      </c>
      <c r="B37" s="75">
        <f>B36+(B$39-B$36)/3</f>
        <v>42.666666666666664</v>
      </c>
      <c r="C37" s="75"/>
      <c r="D37" s="75"/>
      <c r="E37" s="75"/>
      <c r="F37" s="75">
        <f t="shared" si="2"/>
        <v>3.6666666666666665</v>
      </c>
      <c r="G37" s="75">
        <f t="shared" si="3"/>
        <v>1.1366328257191201</v>
      </c>
      <c r="H37" s="34"/>
      <c r="I37" s="43" t="s">
        <v>636</v>
      </c>
      <c r="O37" s="34"/>
      <c r="P37" s="34"/>
    </row>
    <row r="38" spans="1:17" x14ac:dyDescent="0.2">
      <c r="A38" s="512">
        <v>1984</v>
      </c>
      <c r="B38" s="75">
        <f>B37+(B$39-B$36)/3</f>
        <v>43.333333333333329</v>
      </c>
      <c r="C38" s="75"/>
      <c r="D38" s="75"/>
      <c r="E38" s="75"/>
      <c r="F38" s="75">
        <f t="shared" si="2"/>
        <v>4.333333333333333</v>
      </c>
      <c r="G38" s="75">
        <f t="shared" si="3"/>
        <v>1.2732656514382401</v>
      </c>
      <c r="H38" s="34"/>
      <c r="I38" s="43" t="s">
        <v>636</v>
      </c>
      <c r="O38" s="34"/>
      <c r="P38" s="34"/>
    </row>
    <row r="39" spans="1:17" x14ac:dyDescent="0.2">
      <c r="A39" s="512">
        <v>1985</v>
      </c>
      <c r="B39" s="75">
        <v>44</v>
      </c>
      <c r="C39" s="75"/>
      <c r="D39" s="75"/>
      <c r="E39" s="75"/>
      <c r="F39" s="75">
        <f t="shared" si="2"/>
        <v>5</v>
      </c>
      <c r="G39" s="75">
        <f t="shared" si="3"/>
        <v>1.4098984771573602</v>
      </c>
      <c r="H39" s="34"/>
      <c r="I39" s="43" t="s">
        <v>953</v>
      </c>
      <c r="O39" s="34"/>
      <c r="P39" s="34"/>
    </row>
    <row r="40" spans="1:17" x14ac:dyDescent="0.2">
      <c r="A40" s="512">
        <v>1986</v>
      </c>
      <c r="B40" s="75">
        <f t="shared" ref="B40:B48" si="4">(C40*F123+D40*G123+E40*J123)/(F123+G123+J123)</f>
        <v>53.130457968728081</v>
      </c>
      <c r="C40" s="75">
        <v>38</v>
      </c>
      <c r="D40" s="75">
        <v>86</v>
      </c>
      <c r="E40" s="75">
        <v>98</v>
      </c>
      <c r="F40" s="75">
        <f t="shared" si="2"/>
        <v>7.1703818095715564</v>
      </c>
      <c r="G40" s="75">
        <f t="shared" si="3"/>
        <v>1.5465313028764802</v>
      </c>
      <c r="H40" s="34"/>
      <c r="O40" s="34"/>
      <c r="P40" s="34"/>
    </row>
    <row r="41" spans="1:17" x14ac:dyDescent="0.2">
      <c r="A41" s="512">
        <v>1987</v>
      </c>
      <c r="B41" s="75">
        <f t="shared" si="4"/>
        <v>62.345381526104418</v>
      </c>
      <c r="C41" s="75">
        <v>48</v>
      </c>
      <c r="D41" s="75">
        <v>89</v>
      </c>
      <c r="E41" s="75">
        <v>95</v>
      </c>
      <c r="F41" s="75">
        <f t="shared" si="2"/>
        <v>6.7670682730923684</v>
      </c>
      <c r="G41" s="75">
        <f t="shared" si="3"/>
        <v>1.6831641285956003</v>
      </c>
      <c r="H41" s="34"/>
      <c r="O41" s="34"/>
      <c r="P41" s="34"/>
    </row>
    <row r="42" spans="1:17" x14ac:dyDescent="0.2">
      <c r="A42" s="512">
        <v>1988</v>
      </c>
      <c r="B42" s="75">
        <f t="shared" si="4"/>
        <v>52.634760705289679</v>
      </c>
      <c r="C42" s="75">
        <v>38</v>
      </c>
      <c r="D42" s="75">
        <v>83</v>
      </c>
      <c r="E42" s="75">
        <v>94</v>
      </c>
      <c r="F42" s="75">
        <f t="shared" si="2"/>
        <v>3.5642317380352644</v>
      </c>
      <c r="G42" s="75">
        <f t="shared" si="3"/>
        <v>1.8197969543147203</v>
      </c>
      <c r="H42" s="34"/>
      <c r="O42" s="34"/>
      <c r="P42" s="34"/>
    </row>
    <row r="43" spans="1:17" x14ac:dyDescent="0.2">
      <c r="A43" s="512">
        <v>1989</v>
      </c>
      <c r="B43" s="75">
        <f t="shared" si="4"/>
        <v>60.930851776905605</v>
      </c>
      <c r="C43" s="75">
        <v>39</v>
      </c>
      <c r="D43" s="75">
        <v>91</v>
      </c>
      <c r="E43" s="75">
        <v>96</v>
      </c>
      <c r="F43" s="75">
        <f t="shared" si="2"/>
        <v>8.2519139862734097</v>
      </c>
      <c r="G43" s="75">
        <f t="shared" si="3"/>
        <v>1.9564297800338404</v>
      </c>
      <c r="H43" s="34"/>
      <c r="O43" s="34"/>
      <c r="P43" s="34"/>
    </row>
    <row r="44" spans="1:17" x14ac:dyDescent="0.2">
      <c r="A44" s="512">
        <v>1990</v>
      </c>
      <c r="B44" s="75">
        <f t="shared" si="4"/>
        <v>51.641285956006769</v>
      </c>
      <c r="C44" s="75">
        <v>34</v>
      </c>
      <c r="D44" s="75">
        <v>89</v>
      </c>
      <c r="E44" s="75">
        <v>90</v>
      </c>
      <c r="F44" s="75">
        <f t="shared" si="2"/>
        <v>4.6446700507614223</v>
      </c>
      <c r="G44" s="75">
        <f t="shared" si="3"/>
        <v>2.0930626057529609</v>
      </c>
      <c r="H44" s="34"/>
      <c r="O44" s="34"/>
      <c r="P44" s="34"/>
    </row>
    <row r="45" spans="1:17" x14ac:dyDescent="0.2">
      <c r="A45" s="512">
        <v>1991</v>
      </c>
      <c r="B45" s="75">
        <f t="shared" si="4"/>
        <v>48.886602018602815</v>
      </c>
      <c r="C45" s="75">
        <v>28</v>
      </c>
      <c r="D45" s="75">
        <v>92</v>
      </c>
      <c r="E45" s="75">
        <v>94</v>
      </c>
      <c r="F45" s="75">
        <f t="shared" si="2"/>
        <v>5.198495943004156</v>
      </c>
      <c r="G45" s="75">
        <f t="shared" si="3"/>
        <v>2.8852167029487434</v>
      </c>
      <c r="H45" s="34"/>
      <c r="O45" s="34"/>
      <c r="P45" s="34"/>
    </row>
    <row r="46" spans="1:17" x14ac:dyDescent="0.2">
      <c r="A46" s="512">
        <v>1992</v>
      </c>
      <c r="B46" s="75">
        <f t="shared" si="4"/>
        <v>52.071390230810522</v>
      </c>
      <c r="C46" s="75">
        <v>33</v>
      </c>
      <c r="D46" s="75">
        <v>87</v>
      </c>
      <c r="E46" s="75">
        <v>93</v>
      </c>
      <c r="F46" s="75">
        <f t="shared" si="2"/>
        <v>3.6044015029522272</v>
      </c>
      <c r="G46" s="75">
        <f t="shared" si="3"/>
        <v>2.58239398819109</v>
      </c>
      <c r="H46" s="34"/>
      <c r="O46" s="34"/>
      <c r="P46" s="34"/>
    </row>
    <row r="47" spans="1:17" x14ac:dyDescent="0.2">
      <c r="A47" s="512">
        <v>1993</v>
      </c>
      <c r="B47" s="75">
        <f t="shared" si="4"/>
        <v>60.958838203848892</v>
      </c>
      <c r="C47" s="75">
        <v>43</v>
      </c>
      <c r="D47" s="75">
        <v>96</v>
      </c>
      <c r="E47" s="75">
        <v>91</v>
      </c>
      <c r="F47" s="75">
        <f t="shared" si="2"/>
        <v>1.6231290092658588</v>
      </c>
      <c r="G47" s="75">
        <f t="shared" si="3"/>
        <v>2.272630078403421</v>
      </c>
      <c r="H47" s="34"/>
      <c r="O47" s="34"/>
      <c r="P47" s="34"/>
    </row>
    <row r="48" spans="1:17" x14ac:dyDescent="0.2">
      <c r="A48" s="512">
        <v>1994</v>
      </c>
      <c r="B48" s="75">
        <f t="shared" si="4"/>
        <v>65.374102044575423</v>
      </c>
      <c r="C48" s="75">
        <v>49</v>
      </c>
      <c r="D48" s="75">
        <v>94</v>
      </c>
      <c r="E48" s="75">
        <v>95</v>
      </c>
      <c r="F48" s="75">
        <f t="shared" si="2"/>
        <v>7.3713391048075145</v>
      </c>
      <c r="G48" s="75">
        <f t="shared" si="3"/>
        <v>1.543378154356235</v>
      </c>
      <c r="H48" s="34"/>
      <c r="O48" s="34"/>
      <c r="P48" s="34"/>
    </row>
    <row r="49" spans="1:16" x14ac:dyDescent="0.2">
      <c r="A49" s="512">
        <v>1995</v>
      </c>
      <c r="B49" s="75">
        <f>(C49*F132+D49*G132)/(F132+G132)</f>
        <v>67.966410076976914</v>
      </c>
      <c r="C49" s="75">
        <v>56</v>
      </c>
      <c r="D49" s="75">
        <v>94</v>
      </c>
      <c r="E49" s="75">
        <v>93</v>
      </c>
      <c r="F49" s="75">
        <f t="shared" si="2"/>
        <v>9.0937718684394682</v>
      </c>
      <c r="G49" s="75">
        <f t="shared" si="3"/>
        <v>1.6298110566829951</v>
      </c>
      <c r="H49" s="34"/>
      <c r="O49" s="34"/>
      <c r="P49" s="34"/>
    </row>
    <row r="50" spans="1:16" x14ac:dyDescent="0.2">
      <c r="A50" s="512">
        <v>1996</v>
      </c>
      <c r="B50" s="75">
        <f>(C50*F133+D50*G133)/(F133+G133)</f>
        <v>67.024738132382438</v>
      </c>
      <c r="C50" s="75">
        <v>55</v>
      </c>
      <c r="D50" s="75">
        <v>88</v>
      </c>
      <c r="E50" s="75">
        <v>98</v>
      </c>
      <c r="F50" s="75">
        <f t="shared" si="2"/>
        <v>8.7205259638956978</v>
      </c>
      <c r="G50" s="75">
        <f t="shared" si="3"/>
        <v>0.63561399598841084</v>
      </c>
      <c r="H50" s="34"/>
      <c r="O50" s="34"/>
      <c r="P50" s="34"/>
    </row>
    <row r="51" spans="1:16" x14ac:dyDescent="0.2">
      <c r="A51" s="512">
        <v>1997</v>
      </c>
      <c r="B51" s="75">
        <f>(C51*F134+D51*G134)/(F134+G134)</f>
        <v>67.575284491676868</v>
      </c>
      <c r="C51" s="75">
        <v>56</v>
      </c>
      <c r="D51" s="75">
        <v>90</v>
      </c>
      <c r="E51" s="75">
        <v>93</v>
      </c>
      <c r="F51" s="75">
        <f t="shared" si="2"/>
        <v>3.638201824508605</v>
      </c>
      <c r="G51" s="75">
        <f t="shared" si="3"/>
        <v>0.65955045612715124</v>
      </c>
      <c r="H51" s="34"/>
      <c r="O51" s="34"/>
      <c r="P51" s="34"/>
    </row>
    <row r="52" spans="1:16" x14ac:dyDescent="0.2">
      <c r="A52" s="512">
        <v>1998</v>
      </c>
      <c r="B52" s="75">
        <f>(C52*F135+D52*G135+E52*J135)/(F135+G135+J135)</f>
        <v>60.963155686109936</v>
      </c>
      <c r="C52" s="75">
        <v>47</v>
      </c>
      <c r="D52" s="75">
        <v>91</v>
      </c>
      <c r="E52" s="75">
        <v>88</v>
      </c>
      <c r="F52" s="75">
        <f t="shared" si="2"/>
        <v>4.1486361728913126</v>
      </c>
      <c r="G52" s="75">
        <f t="shared" si="3"/>
        <v>3.9402718168812587</v>
      </c>
      <c r="H52" s="34"/>
      <c r="O52" s="34"/>
      <c r="P52" s="34"/>
    </row>
    <row r="53" spans="1:16" x14ac:dyDescent="0.2">
      <c r="A53" s="512">
        <v>1999</v>
      </c>
      <c r="B53" s="75">
        <f>(B54+B52)/2</f>
        <v>58.010968263954823</v>
      </c>
      <c r="C53" s="75">
        <f>(C54+C52)/2</f>
        <v>42</v>
      </c>
      <c r="D53" s="75">
        <f>(D54+D52)/2</f>
        <v>93</v>
      </c>
      <c r="E53" s="75">
        <f>(E54+E52)/2</f>
        <v>92.5</v>
      </c>
      <c r="F53" s="75">
        <f t="shared" si="2"/>
        <v>3.6103304231655402</v>
      </c>
      <c r="G53" s="75">
        <f t="shared" si="3"/>
        <v>4.2226758213579005</v>
      </c>
      <c r="H53" s="34"/>
      <c r="I53" s="43" t="s">
        <v>636</v>
      </c>
      <c r="O53" s="34"/>
      <c r="P53" s="34"/>
    </row>
    <row r="54" spans="1:16" x14ac:dyDescent="0.2">
      <c r="A54" s="512">
        <v>2000</v>
      </c>
      <c r="B54" s="75">
        <f>(C54*F137+D54*G137+E54*J137)/(F137+G137+J137)</f>
        <v>55.05878084179971</v>
      </c>
      <c r="C54" s="75">
        <v>37</v>
      </c>
      <c r="D54" s="75">
        <v>95</v>
      </c>
      <c r="E54" s="75">
        <v>97</v>
      </c>
      <c r="F54" s="75">
        <f t="shared" si="2"/>
        <v>3.0720246734397678</v>
      </c>
      <c r="G54" s="75">
        <f t="shared" si="3"/>
        <v>4.5050798258345424</v>
      </c>
      <c r="H54" s="34"/>
      <c r="O54" s="34"/>
      <c r="P54" s="34"/>
    </row>
    <row r="55" spans="1:16" x14ac:dyDescent="0.2">
      <c r="A55" s="512">
        <v>2001</v>
      </c>
      <c r="B55" s="75">
        <f>(B56+B54)/2</f>
        <v>57.366558802058485</v>
      </c>
      <c r="C55" s="75">
        <f>(C56+C54)/2</f>
        <v>37.5</v>
      </c>
      <c r="D55" s="75">
        <f>(D56+D54)/2</f>
        <v>93</v>
      </c>
      <c r="E55" s="75">
        <f>(E56+E54)/2</f>
        <v>98.5</v>
      </c>
      <c r="F55" s="75">
        <f t="shared" si="2"/>
        <v>5.0395315570772201</v>
      </c>
      <c r="G55" s="75">
        <f t="shared" si="3"/>
        <v>3.6086579421538709</v>
      </c>
      <c r="H55" s="34"/>
      <c r="I55" s="43" t="s">
        <v>636</v>
      </c>
      <c r="O55" s="34"/>
      <c r="P55" s="34"/>
    </row>
    <row r="56" spans="1:16" x14ac:dyDescent="0.2">
      <c r="A56" s="512">
        <v>2002</v>
      </c>
      <c r="B56" s="75">
        <f>(C56*F139+D56*G139+E56*J139)/(F139+G139+J139)</f>
        <v>59.67433676231726</v>
      </c>
      <c r="C56" s="75">
        <v>38</v>
      </c>
      <c r="D56" s="75">
        <v>91</v>
      </c>
      <c r="E56" s="75">
        <v>100</v>
      </c>
      <c r="F56" s="75">
        <f t="shared" si="2"/>
        <v>7.0070384407146724</v>
      </c>
      <c r="G56" s="75">
        <f t="shared" si="3"/>
        <v>2.7122360584731995</v>
      </c>
      <c r="H56" s="34"/>
      <c r="O56" s="34"/>
      <c r="P56" s="34"/>
    </row>
    <row r="57" spans="1:16" x14ac:dyDescent="0.2">
      <c r="A57" s="512">
        <v>2003</v>
      </c>
      <c r="B57" s="75">
        <f>(B58+B56)/2</f>
        <v>60.093424260744705</v>
      </c>
      <c r="C57" s="75">
        <f>(C58+C56)/2</f>
        <v>41.5</v>
      </c>
      <c r="D57" s="75">
        <f>(D58+D56)/2</f>
        <v>93.5</v>
      </c>
      <c r="E57" s="75">
        <f>(E58+E56)/2</f>
        <v>99.5</v>
      </c>
      <c r="F57" s="75">
        <f t="shared" si="2"/>
        <v>6.2276960783065363</v>
      </c>
      <c r="G57" s="75">
        <f t="shared" si="3"/>
        <v>4.6558358091048975</v>
      </c>
      <c r="H57" s="34"/>
      <c r="I57" s="43" t="s">
        <v>636</v>
      </c>
      <c r="O57" s="34"/>
      <c r="P57" s="34"/>
    </row>
    <row r="58" spans="1:16" x14ac:dyDescent="0.2">
      <c r="A58" s="512">
        <v>2004</v>
      </c>
      <c r="B58" s="75">
        <f>(C58*F141+D58*G141+E58*J141)/(F141+G141+J141)</f>
        <v>60.512511759172149</v>
      </c>
      <c r="C58" s="75">
        <v>45</v>
      </c>
      <c r="D58" s="75">
        <v>96</v>
      </c>
      <c r="E58" s="75">
        <v>99</v>
      </c>
      <c r="F58" s="75">
        <f t="shared" si="2"/>
        <v>5.448353715898401</v>
      </c>
      <c r="G58" s="75">
        <f t="shared" si="3"/>
        <v>6.5994355597365955</v>
      </c>
      <c r="H58" s="34"/>
      <c r="O58" s="34"/>
      <c r="P58" s="34"/>
    </row>
    <row r="59" spans="1:16" x14ac:dyDescent="0.2">
      <c r="A59" s="512">
        <v>2005</v>
      </c>
      <c r="B59" s="75">
        <f>(B60+B58)/2</f>
        <v>61.768234241255314</v>
      </c>
      <c r="C59" s="75">
        <f>(C60+C58)/2</f>
        <v>47</v>
      </c>
      <c r="D59" s="75">
        <f>(D60+D58)/2</f>
        <v>94.5</v>
      </c>
      <c r="E59" s="75">
        <f>(E60+E58)/2</f>
        <v>97</v>
      </c>
      <c r="F59" s="75">
        <f t="shared" si="2"/>
        <v>3.9069434730960317</v>
      </c>
      <c r="G59" s="75">
        <f t="shared" si="3"/>
        <v>6.1975153069162108</v>
      </c>
      <c r="H59" s="34"/>
      <c r="I59" s="43" t="s">
        <v>636</v>
      </c>
      <c r="O59" s="34"/>
      <c r="P59" s="34"/>
    </row>
    <row r="60" spans="1:16" x14ac:dyDescent="0.2">
      <c r="A60" s="512">
        <v>2006</v>
      </c>
      <c r="B60" s="75">
        <f>(C60*F143+D60*G143+E60*J143)/(F143+G143+J143)</f>
        <v>63.023956723338479</v>
      </c>
      <c r="C60" s="75">
        <v>49</v>
      </c>
      <c r="D60" s="75">
        <v>93</v>
      </c>
      <c r="E60" s="75">
        <v>95</v>
      </c>
      <c r="F60" s="75">
        <f t="shared" si="2"/>
        <v>2.3655332302936629</v>
      </c>
      <c r="G60" s="75">
        <f t="shared" si="3"/>
        <v>5.795595054095827</v>
      </c>
      <c r="H60" s="34"/>
      <c r="O60" s="34"/>
      <c r="P60" s="34"/>
    </row>
    <row r="61" spans="1:16" x14ac:dyDescent="0.2">
      <c r="A61" s="512">
        <v>2007</v>
      </c>
      <c r="B61" s="75">
        <f>B60+(B$63-B$60)/3</f>
        <v>65.696119916907193</v>
      </c>
      <c r="C61" s="75">
        <f t="shared" ref="C61:E62" si="5">C60+(C$63-C$60)/3</f>
        <v>52.666666666666664</v>
      </c>
      <c r="D61" s="75">
        <f t="shared" si="5"/>
        <v>94.333333333333329</v>
      </c>
      <c r="E61" s="75">
        <f t="shared" si="5"/>
        <v>96.666666666666671</v>
      </c>
      <c r="F61" s="75">
        <f t="shared" si="2"/>
        <v>3.464274339514601</v>
      </c>
      <c r="G61" s="75">
        <f t="shared" si="3"/>
        <v>8.8595777781144118</v>
      </c>
      <c r="H61" s="34"/>
      <c r="I61" s="43" t="s">
        <v>636</v>
      </c>
      <c r="O61" s="34"/>
      <c r="P61" s="34"/>
    </row>
    <row r="62" spans="1:16" x14ac:dyDescent="0.2">
      <c r="A62" s="512">
        <v>2008</v>
      </c>
      <c r="B62" s="75">
        <f>B61+(B$63-B$60)/3</f>
        <v>68.368283110475915</v>
      </c>
      <c r="C62" s="75">
        <f t="shared" si="5"/>
        <v>56.333333333333329</v>
      </c>
      <c r="D62" s="75">
        <f t="shared" si="5"/>
        <v>95.666666666666657</v>
      </c>
      <c r="E62" s="75">
        <f t="shared" si="5"/>
        <v>98.333333333333343</v>
      </c>
      <c r="F62" s="75">
        <f t="shared" si="2"/>
        <v>4.5630154487355385</v>
      </c>
      <c r="G62" s="75">
        <f t="shared" si="3"/>
        <v>11.923560502132997</v>
      </c>
      <c r="H62" s="34"/>
      <c r="I62" s="43" t="s">
        <v>636</v>
      </c>
      <c r="O62" s="34"/>
      <c r="P62" s="34"/>
    </row>
    <row r="63" spans="1:16" x14ac:dyDescent="0.2">
      <c r="A63" s="512">
        <v>2009</v>
      </c>
      <c r="B63" s="75">
        <f>(C63*F146+D63*G146+E63*J146)/(F146+G146+J146)</f>
        <v>71.040446304044622</v>
      </c>
      <c r="C63" s="76">
        <v>60</v>
      </c>
      <c r="D63" s="76">
        <v>97</v>
      </c>
      <c r="E63" s="76">
        <v>100</v>
      </c>
      <c r="F63" s="75">
        <f t="shared" si="2"/>
        <v>5.6617565579564761</v>
      </c>
      <c r="G63" s="75">
        <f t="shared" si="3"/>
        <v>14.987543226151582</v>
      </c>
      <c r="H63" s="34"/>
      <c r="O63" s="34"/>
      <c r="P63" s="34"/>
    </row>
    <row r="64" spans="1:16" x14ac:dyDescent="0.2">
      <c r="A64" s="512">
        <v>2010</v>
      </c>
      <c r="B64" s="75"/>
      <c r="C64" s="75"/>
      <c r="D64" s="75"/>
      <c r="E64" s="75"/>
      <c r="F64" s="75"/>
      <c r="G64" s="75"/>
      <c r="H64" s="34"/>
      <c r="O64" s="34"/>
      <c r="P64" s="34"/>
    </row>
    <row r="65" spans="1:16" x14ac:dyDescent="0.2">
      <c r="A65" s="512" t="s">
        <v>954</v>
      </c>
      <c r="B65" s="75"/>
      <c r="C65" s="75"/>
      <c r="D65" s="75"/>
      <c r="E65" s="75"/>
      <c r="F65" s="75"/>
      <c r="G65" s="75"/>
      <c r="H65" s="34"/>
      <c r="O65" s="34"/>
      <c r="P65" s="34"/>
    </row>
    <row r="66" spans="1:16" x14ac:dyDescent="0.2">
      <c r="B66" s="75"/>
      <c r="C66" s="75"/>
      <c r="D66" s="75"/>
      <c r="E66" s="75"/>
      <c r="F66" s="75"/>
      <c r="G66" s="75"/>
      <c r="H66" s="34"/>
      <c r="O66" s="34"/>
      <c r="P66" s="34"/>
    </row>
    <row r="67" spans="1:16" x14ac:dyDescent="0.2">
      <c r="A67" s="514" t="s">
        <v>928</v>
      </c>
      <c r="B67" s="202" t="s">
        <v>929</v>
      </c>
      <c r="C67" s="202"/>
      <c r="D67" s="202"/>
      <c r="E67" s="202"/>
      <c r="F67" s="74"/>
      <c r="G67" s="74"/>
      <c r="H67" s="36"/>
      <c r="I67" s="44"/>
    </row>
    <row r="68" spans="1:16" x14ac:dyDescent="0.2">
      <c r="A68" s="514"/>
      <c r="B68" s="202" t="s">
        <v>637</v>
      </c>
      <c r="C68" s="202" t="s">
        <v>638</v>
      </c>
      <c r="D68" s="202" t="s">
        <v>639</v>
      </c>
      <c r="E68" s="202" t="s">
        <v>640</v>
      </c>
      <c r="F68" s="74"/>
      <c r="G68" s="74"/>
      <c r="H68" s="36"/>
      <c r="I68" s="44"/>
    </row>
    <row r="69" spans="1:16" x14ac:dyDescent="0.2">
      <c r="A69" s="514" t="s">
        <v>10</v>
      </c>
      <c r="B69" s="202" t="s">
        <v>122</v>
      </c>
      <c r="C69" s="202" t="s">
        <v>122</v>
      </c>
      <c r="D69" s="202" t="s">
        <v>122</v>
      </c>
      <c r="E69" s="202" t="s">
        <v>122</v>
      </c>
      <c r="F69" s="74"/>
      <c r="G69" s="74"/>
      <c r="H69" s="36"/>
      <c r="I69" s="44"/>
    </row>
    <row r="70" spans="1:16" x14ac:dyDescent="0.2">
      <c r="A70" s="512">
        <v>1966</v>
      </c>
      <c r="B70" s="75">
        <v>2</v>
      </c>
      <c r="C70" s="75"/>
      <c r="D70" s="75"/>
      <c r="E70" s="75"/>
    </row>
    <row r="71" spans="1:16" x14ac:dyDescent="0.2">
      <c r="A71" s="512">
        <v>1967</v>
      </c>
      <c r="B71" s="75">
        <f>B70+(B$75-B$70)/5</f>
        <v>3</v>
      </c>
      <c r="C71" s="75"/>
      <c r="D71" s="75"/>
      <c r="E71" s="75"/>
    </row>
    <row r="72" spans="1:16" x14ac:dyDescent="0.2">
      <c r="A72" s="512">
        <v>1968</v>
      </c>
      <c r="B72" s="75">
        <f>B71+(B$75-B$70)/5</f>
        <v>4</v>
      </c>
      <c r="C72" s="75"/>
      <c r="D72" s="75"/>
      <c r="E72" s="75"/>
    </row>
    <row r="73" spans="1:16" x14ac:dyDescent="0.2">
      <c r="A73" s="512">
        <v>1969</v>
      </c>
      <c r="B73" s="75">
        <f>B72+(B$75-B$70)/5</f>
        <v>5</v>
      </c>
      <c r="C73" s="75"/>
      <c r="D73" s="75"/>
      <c r="E73" s="75"/>
    </row>
    <row r="74" spans="1:16" x14ac:dyDescent="0.2">
      <c r="A74" s="512">
        <v>1970</v>
      </c>
      <c r="B74" s="75">
        <f>B73+(B$75-B$70)/5</f>
        <v>6</v>
      </c>
      <c r="C74" s="75"/>
      <c r="D74" s="75"/>
      <c r="E74" s="75"/>
    </row>
    <row r="75" spans="1:16" x14ac:dyDescent="0.2">
      <c r="A75" s="512">
        <v>1971</v>
      </c>
      <c r="B75" s="75">
        <v>7</v>
      </c>
      <c r="C75" s="75"/>
      <c r="D75" s="75"/>
      <c r="E75" s="75"/>
    </row>
    <row r="76" spans="1:16" x14ac:dyDescent="0.2">
      <c r="A76" s="512">
        <v>1972</v>
      </c>
      <c r="B76" s="75">
        <f>B75+(B$80-B$75)/5</f>
        <v>8.4</v>
      </c>
      <c r="C76" s="75"/>
      <c r="D76" s="75"/>
      <c r="E76" s="75"/>
    </row>
    <row r="77" spans="1:16" x14ac:dyDescent="0.2">
      <c r="A77" s="512">
        <v>1973</v>
      </c>
      <c r="B77" s="75">
        <f>B76+(B$80-B$75)/5</f>
        <v>9.8000000000000007</v>
      </c>
      <c r="C77" s="75"/>
      <c r="D77" s="75"/>
      <c r="E77" s="75"/>
    </row>
    <row r="78" spans="1:16" x14ac:dyDescent="0.2">
      <c r="A78" s="512">
        <v>1974</v>
      </c>
      <c r="B78" s="75">
        <f>B77+(B$80-B$75)/5</f>
        <v>11.200000000000001</v>
      </c>
      <c r="C78" s="75"/>
      <c r="D78" s="75"/>
      <c r="E78" s="75"/>
    </row>
    <row r="79" spans="1:16" x14ac:dyDescent="0.2">
      <c r="A79" s="512">
        <v>1975</v>
      </c>
      <c r="B79" s="75">
        <f>B78+(B$80-B$75)/5</f>
        <v>12.600000000000001</v>
      </c>
      <c r="C79" s="75"/>
      <c r="D79" s="75"/>
      <c r="E79" s="75"/>
    </row>
    <row r="80" spans="1:16" x14ac:dyDescent="0.2">
      <c r="A80" s="512">
        <v>1976</v>
      </c>
      <c r="B80" s="75">
        <v>14</v>
      </c>
      <c r="C80" s="75"/>
      <c r="D80" s="75"/>
      <c r="E80" s="75"/>
    </row>
    <row r="81" spans="1:9" x14ac:dyDescent="0.2">
      <c r="A81" s="512">
        <v>1977</v>
      </c>
      <c r="B81" s="75">
        <f>B80+(B$86-B$80)/6</f>
        <v>12.166666666666666</v>
      </c>
      <c r="C81" s="75"/>
      <c r="D81" s="75"/>
      <c r="E81" s="75"/>
    </row>
    <row r="82" spans="1:9" x14ac:dyDescent="0.2">
      <c r="A82" s="512">
        <v>1978</v>
      </c>
      <c r="B82" s="75">
        <f>B81+(B$86-B$80)/6</f>
        <v>10.333333333333332</v>
      </c>
      <c r="C82" s="75"/>
      <c r="D82" s="75"/>
      <c r="E82" s="75"/>
    </row>
    <row r="83" spans="1:9" x14ac:dyDescent="0.2">
      <c r="A83" s="512">
        <v>1979</v>
      </c>
      <c r="B83" s="75">
        <f>B82+(B$86-B$80)/6</f>
        <v>8.4999999999999982</v>
      </c>
      <c r="C83" s="75"/>
      <c r="D83" s="75"/>
      <c r="E83" s="75"/>
    </row>
    <row r="84" spans="1:9" x14ac:dyDescent="0.2">
      <c r="A84" s="512">
        <v>1980</v>
      </c>
      <c r="B84" s="75">
        <f>B83+(B$86-B$80)/6</f>
        <v>6.6666666666666652</v>
      </c>
      <c r="C84" s="75"/>
      <c r="D84" s="75"/>
      <c r="E84" s="75"/>
    </row>
    <row r="85" spans="1:9" x14ac:dyDescent="0.2">
      <c r="A85" s="512">
        <v>1981</v>
      </c>
      <c r="B85" s="75">
        <f>B84+(B$86-B$80)/6</f>
        <v>4.8333333333333321</v>
      </c>
      <c r="C85" s="75"/>
      <c r="D85" s="75"/>
      <c r="E85" s="75"/>
    </row>
    <row r="86" spans="1:9" x14ac:dyDescent="0.2">
      <c r="A86" s="512">
        <v>1982</v>
      </c>
      <c r="B86" s="75">
        <v>3</v>
      </c>
      <c r="C86" s="75"/>
      <c r="D86" s="75"/>
      <c r="E86" s="75"/>
    </row>
    <row r="87" spans="1:9" x14ac:dyDescent="0.2">
      <c r="A87" s="512">
        <v>1983</v>
      </c>
      <c r="B87" s="75">
        <f>B86+(B$89-B$86)/3</f>
        <v>3.6666666666666665</v>
      </c>
      <c r="C87" s="75"/>
      <c r="D87" s="75"/>
      <c r="E87" s="75"/>
    </row>
    <row r="88" spans="1:9" x14ac:dyDescent="0.2">
      <c r="A88" s="512">
        <v>1984</v>
      </c>
      <c r="B88" s="75">
        <f>B87+(B$89-B$86)/3</f>
        <v>4.333333333333333</v>
      </c>
      <c r="C88" s="75"/>
      <c r="D88" s="75"/>
      <c r="E88" s="75"/>
    </row>
    <row r="89" spans="1:9" x14ac:dyDescent="0.2">
      <c r="A89" s="512">
        <v>1985</v>
      </c>
      <c r="B89" s="75">
        <v>5</v>
      </c>
      <c r="C89" s="75"/>
      <c r="D89" s="75"/>
      <c r="E89" s="75"/>
    </row>
    <row r="90" spans="1:9" x14ac:dyDescent="0.2">
      <c r="A90" s="512">
        <v>1986</v>
      </c>
      <c r="B90" s="75">
        <f>(C90*F123+D90*G123+E90*J123)/(F123+G123+J123)</f>
        <v>7.1703818095715564</v>
      </c>
      <c r="C90" s="75">
        <v>5</v>
      </c>
      <c r="D90" s="75">
        <v>12</v>
      </c>
      <c r="E90" s="75">
        <v>13</v>
      </c>
    </row>
    <row r="91" spans="1:9" x14ac:dyDescent="0.2">
      <c r="A91" s="512">
        <v>1987</v>
      </c>
      <c r="B91" s="75">
        <f>(C91*F124+D91*G124+E91*J124)/(F124+G124+J124)</f>
        <v>6.7670682730923684</v>
      </c>
      <c r="C91" s="75">
        <v>7</v>
      </c>
      <c r="D91" s="75">
        <v>7</v>
      </c>
      <c r="E91" s="75">
        <v>3</v>
      </c>
    </row>
    <row r="92" spans="1:9" x14ac:dyDescent="0.2">
      <c r="A92" s="512">
        <v>1988</v>
      </c>
      <c r="B92" s="75">
        <f>(C92*F125+D92*G125+E92*J125)/(F125+G125+J125)</f>
        <v>3.5642317380352644</v>
      </c>
      <c r="C92" s="75">
        <v>4</v>
      </c>
      <c r="D92" s="75">
        <v>3</v>
      </c>
      <c r="E92" s="75">
        <v>1</v>
      </c>
    </row>
    <row r="93" spans="1:9" x14ac:dyDescent="0.2">
      <c r="A93" s="512">
        <v>1989</v>
      </c>
      <c r="B93" s="75">
        <f>(C93*F126+D93*G126+E93*J126)/(F126+G126+J126)</f>
        <v>8.2519139862734097</v>
      </c>
      <c r="C93" s="75">
        <v>11</v>
      </c>
      <c r="D93" s="75">
        <f>(D94+D92)/2</f>
        <v>5</v>
      </c>
      <c r="E93" s="75">
        <f>(E94+E92)/2</f>
        <v>1</v>
      </c>
      <c r="I93" s="43" t="s">
        <v>949</v>
      </c>
    </row>
    <row r="94" spans="1:9" x14ac:dyDescent="0.2">
      <c r="A94" s="512">
        <v>1990</v>
      </c>
      <c r="B94" s="75">
        <f>(C94*F127+D94*G127+1*J127)/(F127+G127+J127)</f>
        <v>4.6446700507614223</v>
      </c>
      <c r="C94" s="75">
        <v>4</v>
      </c>
      <c r="D94" s="75">
        <v>7</v>
      </c>
      <c r="E94" s="75">
        <v>1</v>
      </c>
    </row>
    <row r="95" spans="1:9" x14ac:dyDescent="0.2">
      <c r="A95" s="512">
        <v>1991</v>
      </c>
      <c r="B95" s="75">
        <f>(C95*F128+D95*G128+E95*J128)/(F128+G128+J128)</f>
        <v>5.198495943004156</v>
      </c>
      <c r="C95" s="75">
        <v>6</v>
      </c>
      <c r="D95" s="75">
        <v>3</v>
      </c>
      <c r="E95" s="75">
        <v>6</v>
      </c>
    </row>
    <row r="96" spans="1:9" x14ac:dyDescent="0.2">
      <c r="A96" s="512">
        <v>1992</v>
      </c>
      <c r="B96" s="75">
        <f>(C96*F129+D96*G129+1*J129)/(F129+G129+J129)</f>
        <v>3.6044015029522272</v>
      </c>
      <c r="C96" s="75">
        <v>5</v>
      </c>
      <c r="D96" s="75">
        <v>1</v>
      </c>
      <c r="E96" s="75">
        <v>1</v>
      </c>
    </row>
    <row r="97" spans="1:5" x14ac:dyDescent="0.2">
      <c r="A97" s="512">
        <v>1993</v>
      </c>
      <c r="B97" s="75">
        <f>(C97*F130+D97*G130+E97*J130)/(F130+G130+J130)</f>
        <v>1.6231290092658588</v>
      </c>
      <c r="C97" s="75">
        <v>2</v>
      </c>
      <c r="D97" s="75">
        <v>1</v>
      </c>
      <c r="E97" s="75">
        <v>0</v>
      </c>
    </row>
    <row r="98" spans="1:5" x14ac:dyDescent="0.2">
      <c r="A98" s="512">
        <v>1994</v>
      </c>
      <c r="B98" s="75">
        <f>(C98*F131+1*G131+1*J131)/(F131+G131+J131)</f>
        <v>7.3713391048075145</v>
      </c>
      <c r="C98" s="75">
        <v>11</v>
      </c>
      <c r="D98" s="75">
        <v>1</v>
      </c>
      <c r="E98" s="75">
        <v>1</v>
      </c>
    </row>
    <row r="99" spans="1:5" x14ac:dyDescent="0.2">
      <c r="A99" s="512">
        <v>1995</v>
      </c>
      <c r="B99" s="75">
        <f>(C99*F132+D99*G132)/(F132+G132)</f>
        <v>9.0937718684394682</v>
      </c>
      <c r="C99" s="75">
        <v>5</v>
      </c>
      <c r="D99" s="75">
        <v>18</v>
      </c>
      <c r="E99" s="75">
        <v>2</v>
      </c>
    </row>
    <row r="100" spans="1:5" x14ac:dyDescent="0.2">
      <c r="A100" s="512">
        <v>1996</v>
      </c>
      <c r="B100" s="75">
        <f>(C100*F133+D100*G133)/(F133+G133)</f>
        <v>8.7205259638956978</v>
      </c>
      <c r="C100" s="75">
        <v>12</v>
      </c>
      <c r="D100" s="75">
        <v>3</v>
      </c>
      <c r="E100" s="75">
        <v>0</v>
      </c>
    </row>
    <row r="101" spans="1:5" x14ac:dyDescent="0.2">
      <c r="A101" s="512">
        <v>1997</v>
      </c>
      <c r="B101" s="75">
        <f>(C101*F134+D101*G134)/(F134+G134)</f>
        <v>3.638201824508605</v>
      </c>
      <c r="C101" s="75">
        <v>5</v>
      </c>
      <c r="D101" s="75">
        <v>1</v>
      </c>
      <c r="E101" s="75">
        <v>2</v>
      </c>
    </row>
    <row r="102" spans="1:5" x14ac:dyDescent="0.2">
      <c r="A102" s="512">
        <v>1998</v>
      </c>
      <c r="B102" s="75">
        <f>(C102*F135+D102*G135+E102*J135)/(F135+G135+J135)</f>
        <v>4.1486361728913126</v>
      </c>
      <c r="C102" s="75">
        <v>3</v>
      </c>
      <c r="D102" s="75">
        <v>6</v>
      </c>
      <c r="E102" s="75">
        <v>9</v>
      </c>
    </row>
    <row r="103" spans="1:5" x14ac:dyDescent="0.2">
      <c r="A103" s="512">
        <v>1999</v>
      </c>
      <c r="B103" s="75">
        <f>(B104+B102)/2</f>
        <v>3.6103304231655402</v>
      </c>
      <c r="C103" s="75">
        <f>(C104+C102)/2</f>
        <v>3.5</v>
      </c>
      <c r="D103" s="75">
        <f>(D104+D102)/2</f>
        <v>3.5</v>
      </c>
      <c r="E103" s="75">
        <f>(E104+E102)/2</f>
        <v>5</v>
      </c>
    </row>
    <row r="104" spans="1:5" x14ac:dyDescent="0.2">
      <c r="A104" s="512">
        <v>2000</v>
      </c>
      <c r="B104" s="75">
        <f>(C104*F137+1*G137+1*J137)/(F137+G137+J137)</f>
        <v>3.0720246734397678</v>
      </c>
      <c r="C104" s="75">
        <v>4</v>
      </c>
      <c r="D104" s="75">
        <v>1</v>
      </c>
      <c r="E104" s="75">
        <v>1</v>
      </c>
    </row>
    <row r="105" spans="1:5" x14ac:dyDescent="0.2">
      <c r="A105" s="512">
        <v>2001</v>
      </c>
      <c r="B105" s="75">
        <f>(B106+B104)/2</f>
        <v>5.0395315570772201</v>
      </c>
      <c r="C105" s="75">
        <f>(C106+C104)/2</f>
        <v>7.5</v>
      </c>
      <c r="D105" s="75">
        <f>(D106+D104)/2</f>
        <v>1</v>
      </c>
      <c r="E105" s="75">
        <f>(E106+E104)/2</f>
        <v>1</v>
      </c>
    </row>
    <row r="106" spans="1:5" x14ac:dyDescent="0.2">
      <c r="A106" s="512">
        <v>2002</v>
      </c>
      <c r="B106" s="75">
        <f>(C106*F139+1*G139+1*J139)/(F139+G139+J139)</f>
        <v>7.0070384407146724</v>
      </c>
      <c r="C106" s="75">
        <v>11</v>
      </c>
      <c r="D106" s="75">
        <v>1</v>
      </c>
      <c r="E106" s="75">
        <v>1</v>
      </c>
    </row>
    <row r="107" spans="1:5" x14ac:dyDescent="0.2">
      <c r="A107" s="512">
        <v>2003</v>
      </c>
      <c r="B107" s="75">
        <f>(B108+B106)/2</f>
        <v>6.2276960783065363</v>
      </c>
      <c r="C107" s="75">
        <f>(C108+C106)/2</f>
        <v>9</v>
      </c>
      <c r="D107" s="75">
        <f>(D108+D106)/2</f>
        <v>1.5</v>
      </c>
      <c r="E107" s="75">
        <f>(E108+E106)/2</f>
        <v>1</v>
      </c>
    </row>
    <row r="108" spans="1:5" x14ac:dyDescent="0.2">
      <c r="A108" s="512">
        <v>2004</v>
      </c>
      <c r="B108" s="75">
        <f>(C108*F141+D108*G141+1*J141)/(F141+G141+J141)</f>
        <v>5.448353715898401</v>
      </c>
      <c r="C108" s="75">
        <v>7</v>
      </c>
      <c r="D108" s="75">
        <v>2</v>
      </c>
      <c r="E108" s="75">
        <v>1</v>
      </c>
    </row>
    <row r="109" spans="1:5" x14ac:dyDescent="0.2">
      <c r="A109" s="512">
        <v>2005</v>
      </c>
      <c r="B109" s="75">
        <f>(B110+B108)/2</f>
        <v>3.9069434730960317</v>
      </c>
      <c r="C109" s="75">
        <f>(C110+C108)/2</f>
        <v>5</v>
      </c>
      <c r="D109" s="75">
        <f>(D110+D108)/2</f>
        <v>1.5</v>
      </c>
      <c r="E109" s="75">
        <f>(E110+E108)/2</f>
        <v>1</v>
      </c>
    </row>
    <row r="110" spans="1:5" x14ac:dyDescent="0.2">
      <c r="A110" s="512">
        <v>2006</v>
      </c>
      <c r="B110" s="75">
        <f>(C110*F143+D110*G143+1*J143)/(F143+G143+J143)</f>
        <v>2.3655332302936629</v>
      </c>
      <c r="C110" s="75">
        <v>3</v>
      </c>
      <c r="D110" s="75">
        <v>1</v>
      </c>
      <c r="E110" s="75">
        <v>1</v>
      </c>
    </row>
    <row r="111" spans="1:5" x14ac:dyDescent="0.2">
      <c r="A111" s="512">
        <v>2007</v>
      </c>
      <c r="B111" s="75">
        <f t="shared" ref="B111:E112" si="6">B110+(B$113-B$110)/3</f>
        <v>3.464274339514601</v>
      </c>
      <c r="C111" s="75">
        <f t="shared" si="6"/>
        <v>4</v>
      </c>
      <c r="D111" s="75">
        <f t="shared" si="6"/>
        <v>2.333333333333333</v>
      </c>
      <c r="E111" s="75">
        <f t="shared" si="6"/>
        <v>2</v>
      </c>
    </row>
    <row r="112" spans="1:5" x14ac:dyDescent="0.2">
      <c r="A112" s="512">
        <v>2008</v>
      </c>
      <c r="B112" s="75">
        <f t="shared" si="6"/>
        <v>4.5630154487355385</v>
      </c>
      <c r="C112" s="75">
        <f t="shared" si="6"/>
        <v>5</v>
      </c>
      <c r="D112" s="75">
        <f t="shared" si="6"/>
        <v>3.6666666666666661</v>
      </c>
      <c r="E112" s="75">
        <f t="shared" si="6"/>
        <v>3</v>
      </c>
    </row>
    <row r="113" spans="1:10" x14ac:dyDescent="0.2">
      <c r="A113" s="512">
        <v>2009</v>
      </c>
      <c r="B113" s="75">
        <f>(C113*F146+D113*G146+E113*J146)/(F146+G146+J146)</f>
        <v>5.6617565579564761</v>
      </c>
      <c r="C113" s="75">
        <v>6</v>
      </c>
      <c r="D113" s="75">
        <v>5</v>
      </c>
      <c r="E113" s="75">
        <v>4</v>
      </c>
    </row>
    <row r="114" spans="1:10" x14ac:dyDescent="0.2">
      <c r="A114" s="512">
        <v>2010</v>
      </c>
      <c r="B114" s="75"/>
      <c r="C114" s="75"/>
      <c r="D114" s="75"/>
      <c r="E114" s="75"/>
    </row>
    <row r="116" spans="1:10" s="36" customFormat="1" x14ac:dyDescent="0.2">
      <c r="A116" s="77"/>
      <c r="B116" s="74" t="s">
        <v>929</v>
      </c>
      <c r="C116" s="74"/>
      <c r="D116" s="74"/>
      <c r="E116" s="74"/>
      <c r="F116" s="74"/>
      <c r="G116" s="74"/>
      <c r="I116" s="44"/>
    </row>
    <row r="117" spans="1:10" s="36" customFormat="1" x14ac:dyDescent="0.2">
      <c r="A117" s="77"/>
      <c r="B117" s="74" t="s">
        <v>637</v>
      </c>
      <c r="C117" s="74" t="s">
        <v>638</v>
      </c>
      <c r="D117" s="74" t="s">
        <v>639</v>
      </c>
      <c r="E117" s="74" t="s">
        <v>640</v>
      </c>
      <c r="F117" s="74"/>
      <c r="G117" s="74"/>
      <c r="I117" s="44"/>
    </row>
    <row r="118" spans="1:10" s="36" customFormat="1" x14ac:dyDescent="0.2">
      <c r="A118" s="77" t="s">
        <v>10</v>
      </c>
      <c r="B118" s="204" t="s">
        <v>121</v>
      </c>
      <c r="C118" s="204" t="s">
        <v>121</v>
      </c>
      <c r="D118" s="74" t="s">
        <v>121</v>
      </c>
      <c r="E118" s="204" t="s">
        <v>121</v>
      </c>
      <c r="F118" s="74"/>
      <c r="G118" s="74"/>
      <c r="I118" s="44"/>
    </row>
    <row r="119" spans="1:10" s="36" customFormat="1" x14ac:dyDescent="0.2">
      <c r="A119" s="77">
        <v>1982</v>
      </c>
      <c r="B119" s="205">
        <v>1</v>
      </c>
      <c r="C119" s="205"/>
      <c r="D119" s="205"/>
      <c r="E119" s="205"/>
      <c r="F119" s="74"/>
      <c r="G119" s="74"/>
      <c r="I119" s="44"/>
    </row>
    <row r="120" spans="1:10" s="36" customFormat="1" x14ac:dyDescent="0.2">
      <c r="A120" s="77">
        <v>1983</v>
      </c>
      <c r="B120" s="205">
        <f t="shared" ref="B120:B126" si="7">B119+(B$127-B$119)/8</f>
        <v>1.1366328257191201</v>
      </c>
      <c r="C120" s="205"/>
      <c r="D120" s="205"/>
      <c r="E120" s="205"/>
      <c r="F120" s="74"/>
      <c r="G120" s="74"/>
      <c r="I120" s="44"/>
    </row>
    <row r="121" spans="1:10" s="36" customFormat="1" x14ac:dyDescent="0.2">
      <c r="A121" s="77">
        <v>1984</v>
      </c>
      <c r="B121" s="205">
        <f t="shared" si="7"/>
        <v>1.2732656514382401</v>
      </c>
      <c r="C121" s="205"/>
      <c r="D121" s="205"/>
      <c r="E121" s="205"/>
      <c r="F121" s="74" t="s">
        <v>934</v>
      </c>
      <c r="G121" s="74"/>
      <c r="I121" s="44"/>
    </row>
    <row r="122" spans="1:10" s="36" customFormat="1" x14ac:dyDescent="0.2">
      <c r="A122" s="77">
        <v>1985</v>
      </c>
      <c r="B122" s="205">
        <f t="shared" si="7"/>
        <v>1.4098984771573602</v>
      </c>
      <c r="C122" s="204"/>
      <c r="D122" s="204"/>
      <c r="E122" s="204"/>
      <c r="F122" s="204" t="s">
        <v>641</v>
      </c>
      <c r="G122" s="204" t="s">
        <v>642</v>
      </c>
      <c r="H122" s="203"/>
      <c r="I122" s="44"/>
      <c r="J122" s="204" t="s">
        <v>643</v>
      </c>
    </row>
    <row r="123" spans="1:10" x14ac:dyDescent="0.2">
      <c r="A123" s="512">
        <v>1986</v>
      </c>
      <c r="B123" s="79">
        <f t="shared" si="7"/>
        <v>1.5465313028764802</v>
      </c>
      <c r="F123" s="76">
        <f>16.67/0.42</f>
        <v>39.690476190476197</v>
      </c>
      <c r="G123" s="76">
        <f>12.49/0.86</f>
        <v>14.523255813953488</v>
      </c>
      <c r="J123" s="76">
        <f>2.69/0.98</f>
        <v>2.7448979591836733</v>
      </c>
    </row>
    <row r="124" spans="1:10" x14ac:dyDescent="0.2">
      <c r="A124" s="512">
        <v>1987</v>
      </c>
      <c r="B124" s="79">
        <f t="shared" si="7"/>
        <v>1.6831641285956003</v>
      </c>
      <c r="F124" s="76">
        <v>32.799999999999997</v>
      </c>
      <c r="G124" s="76">
        <v>14.1</v>
      </c>
      <c r="J124" s="76">
        <v>2.9</v>
      </c>
    </row>
    <row r="125" spans="1:10" x14ac:dyDescent="0.2">
      <c r="A125" s="512">
        <v>1988</v>
      </c>
      <c r="B125" s="79">
        <f t="shared" si="7"/>
        <v>1.8197969543147203</v>
      </c>
      <c r="F125" s="76">
        <v>27.4</v>
      </c>
      <c r="G125" s="76">
        <v>9.8000000000000007</v>
      </c>
      <c r="J125" s="76">
        <v>2.5</v>
      </c>
    </row>
    <row r="126" spans="1:10" x14ac:dyDescent="0.2">
      <c r="A126" s="512">
        <v>1989</v>
      </c>
      <c r="B126" s="79">
        <f t="shared" si="7"/>
        <v>1.9564297800338404</v>
      </c>
      <c r="F126" s="76">
        <f>10.703/0.39</f>
        <v>27.44358974358974</v>
      </c>
      <c r="G126" s="76">
        <f>15.046/0.91</f>
        <v>16.534065934065932</v>
      </c>
      <c r="J126" s="76">
        <f>2.866/0.96</f>
        <v>2.9854166666666671</v>
      </c>
    </row>
    <row r="127" spans="1:10" x14ac:dyDescent="0.2">
      <c r="A127" s="512">
        <v>1990</v>
      </c>
      <c r="B127" s="75">
        <f>(C127*F127+D127*G127+1*J127)/(F127+G127+J127)</f>
        <v>2.0930626057529609</v>
      </c>
      <c r="C127" s="79">
        <v>3</v>
      </c>
      <c r="D127" s="79"/>
      <c r="E127" s="79"/>
      <c r="F127" s="76">
        <v>40.200000000000003</v>
      </c>
      <c r="G127" s="76">
        <v>15.8</v>
      </c>
      <c r="J127" s="76">
        <v>3.1</v>
      </c>
    </row>
    <row r="128" spans="1:10" x14ac:dyDescent="0.2">
      <c r="A128" s="512">
        <v>1991</v>
      </c>
      <c r="B128" s="75">
        <f>(C128*F128+D128*G128+1*J128)/(F128+G128+J128)</f>
        <v>2.8852167029487434</v>
      </c>
      <c r="C128" s="79">
        <v>3</v>
      </c>
      <c r="D128" s="79">
        <v>3</v>
      </c>
      <c r="E128" s="79" t="s">
        <v>158</v>
      </c>
      <c r="F128" s="76">
        <v>34.130000000000003</v>
      </c>
      <c r="G128" s="76">
        <v>13.5</v>
      </c>
      <c r="J128" s="76">
        <v>2.9</v>
      </c>
    </row>
    <row r="129" spans="1:10" x14ac:dyDescent="0.2">
      <c r="A129" s="512">
        <v>1992</v>
      </c>
      <c r="B129" s="75">
        <f>(C129*F129+D129*G129+E129*J129)/(F129+G129+J129)</f>
        <v>2.58239398819109</v>
      </c>
      <c r="C129" s="79">
        <v>2</v>
      </c>
      <c r="D129" s="79">
        <v>4</v>
      </c>
      <c r="E129" s="79">
        <v>1</v>
      </c>
      <c r="F129" s="76">
        <v>36.39</v>
      </c>
      <c r="G129" s="76">
        <v>17.350000000000001</v>
      </c>
      <c r="J129" s="76">
        <v>2.15</v>
      </c>
    </row>
    <row r="130" spans="1:10" x14ac:dyDescent="0.2">
      <c r="A130" s="512">
        <v>1993</v>
      </c>
      <c r="B130" s="75">
        <f>(C130*F130+D130*G130+1*J130)/(F130+G130+J130)</f>
        <v>2.272630078403421</v>
      </c>
      <c r="C130" s="79">
        <v>2</v>
      </c>
      <c r="D130" s="79">
        <v>3</v>
      </c>
      <c r="E130" s="79" t="s">
        <v>158</v>
      </c>
      <c r="F130" s="76">
        <v>36.92</v>
      </c>
      <c r="G130" s="76">
        <v>17.25</v>
      </c>
      <c r="J130" s="76">
        <v>1.95</v>
      </c>
    </row>
    <row r="131" spans="1:10" x14ac:dyDescent="0.2">
      <c r="A131" s="512">
        <v>1994</v>
      </c>
      <c r="B131" s="75">
        <f>(C131*F131+D131*G131+E131*J131)/(F131+G131+J131)</f>
        <v>1.543378154356235</v>
      </c>
      <c r="C131" s="79">
        <v>1</v>
      </c>
      <c r="D131" s="79">
        <v>2</v>
      </c>
      <c r="E131" s="79">
        <v>6</v>
      </c>
      <c r="F131" s="76">
        <v>34.590000000000003</v>
      </c>
      <c r="G131" s="76">
        <v>17.25</v>
      </c>
      <c r="J131" s="76">
        <v>2.4500000000000002</v>
      </c>
    </row>
    <row r="132" spans="1:10" x14ac:dyDescent="0.2">
      <c r="A132" s="512">
        <v>1995</v>
      </c>
      <c r="B132" s="75">
        <f>(C132*F132+D132*G132)/(F132+G132)</f>
        <v>1.6298110566829951</v>
      </c>
      <c r="C132" s="79">
        <v>1</v>
      </c>
      <c r="D132" s="79">
        <v>3</v>
      </c>
      <c r="E132" s="79" t="s">
        <v>644</v>
      </c>
      <c r="F132" s="76">
        <v>34.265000000000001</v>
      </c>
      <c r="G132" s="76">
        <v>15.75</v>
      </c>
      <c r="J132" s="76"/>
    </row>
    <row r="133" spans="1:10" x14ac:dyDescent="0.2">
      <c r="A133" s="512">
        <v>1996</v>
      </c>
      <c r="B133" s="75">
        <f>(C133*F133+D133*G133)/(F133+G133)</f>
        <v>0.63561399598841084</v>
      </c>
      <c r="C133" s="79">
        <v>1</v>
      </c>
      <c r="D133" s="79">
        <v>0</v>
      </c>
      <c r="E133" s="79">
        <v>0</v>
      </c>
      <c r="F133" s="76">
        <v>28.52</v>
      </c>
      <c r="G133" s="76">
        <v>16.350000000000001</v>
      </c>
      <c r="J133" s="76"/>
    </row>
    <row r="134" spans="1:10" x14ac:dyDescent="0.2">
      <c r="A134" s="512">
        <v>1997</v>
      </c>
      <c r="B134" s="75">
        <f>(C134*F134+D134*G134)/(F134+G134)</f>
        <v>0.65955045612715124</v>
      </c>
      <c r="C134" s="79">
        <v>1</v>
      </c>
      <c r="D134" s="79">
        <v>0</v>
      </c>
      <c r="E134" s="79">
        <v>0</v>
      </c>
      <c r="F134" s="76">
        <v>35.064999999999998</v>
      </c>
      <c r="G134" s="76">
        <v>18.100000000000001</v>
      </c>
      <c r="J134" s="76"/>
    </row>
    <row r="135" spans="1:10" x14ac:dyDescent="0.2">
      <c r="A135" s="512">
        <v>1998</v>
      </c>
      <c r="B135" s="75">
        <f>(C135*F135+D135*G135)/(F135+G135)</f>
        <v>3.9402718168812587</v>
      </c>
      <c r="C135" s="79">
        <v>2</v>
      </c>
      <c r="D135" s="79">
        <v>9</v>
      </c>
      <c r="E135" s="79" t="s">
        <v>158</v>
      </c>
      <c r="F135" s="76">
        <v>40.42</v>
      </c>
      <c r="G135" s="76">
        <v>15.5</v>
      </c>
      <c r="J135" s="76">
        <v>3.6549999999999998</v>
      </c>
    </row>
    <row r="136" spans="1:10" x14ac:dyDescent="0.2">
      <c r="A136" s="512">
        <v>1999</v>
      </c>
      <c r="B136" s="75">
        <f>(B137+B135)/2</f>
        <v>4.2226758213579005</v>
      </c>
      <c r="C136" s="75">
        <f>(C137+C135)/2</f>
        <v>1.5</v>
      </c>
      <c r="D136" s="75">
        <f>(D137+D135)/2</f>
        <v>12</v>
      </c>
      <c r="E136" s="79" t="s">
        <v>158</v>
      </c>
      <c r="J136" s="76"/>
    </row>
    <row r="137" spans="1:10" x14ac:dyDescent="0.2">
      <c r="A137" s="512">
        <v>2000</v>
      </c>
      <c r="B137" s="75">
        <f>(C137*F137+D137*G137+1*J137)/(F137+G137+J137)</f>
        <v>4.5050798258345424</v>
      </c>
      <c r="C137" s="79">
        <v>1</v>
      </c>
      <c r="D137" s="79">
        <v>15</v>
      </c>
      <c r="E137" s="79" t="s">
        <v>158</v>
      </c>
      <c r="F137" s="76">
        <v>38.07</v>
      </c>
      <c r="G137" s="76">
        <v>13.8</v>
      </c>
      <c r="J137" s="76">
        <v>3.25</v>
      </c>
    </row>
    <row r="138" spans="1:10" x14ac:dyDescent="0.2">
      <c r="A138" s="512">
        <v>2001</v>
      </c>
      <c r="B138" s="75">
        <f>(B139+B137)/2</f>
        <v>3.6086579421538709</v>
      </c>
      <c r="C138" s="75" t="s">
        <v>158</v>
      </c>
      <c r="D138" s="75">
        <f>(D139+D137)/2</f>
        <v>10.5</v>
      </c>
      <c r="E138" s="79" t="s">
        <v>158</v>
      </c>
      <c r="J138" s="76"/>
    </row>
    <row r="139" spans="1:10" x14ac:dyDescent="0.2">
      <c r="A139" s="512">
        <v>2002</v>
      </c>
      <c r="B139" s="75">
        <f>(1*F139+D139*G139+1*J139)/(F139+G139+J139)</f>
        <v>2.7122360584731995</v>
      </c>
      <c r="C139" s="79" t="s">
        <v>158</v>
      </c>
      <c r="D139" s="79">
        <v>6</v>
      </c>
      <c r="E139" s="79" t="s">
        <v>158</v>
      </c>
      <c r="F139" s="76">
        <v>22.19</v>
      </c>
      <c r="G139" s="76">
        <v>12.65</v>
      </c>
      <c r="J139" s="76">
        <v>2.1</v>
      </c>
    </row>
    <row r="140" spans="1:10" x14ac:dyDescent="0.2">
      <c r="A140" s="512">
        <v>2003</v>
      </c>
      <c r="B140" s="75">
        <f>(B141+B139)/2</f>
        <v>4.6558358091048975</v>
      </c>
      <c r="C140" s="75" t="s">
        <v>158</v>
      </c>
      <c r="D140" s="75">
        <f>(D141+D139)/2</f>
        <v>13</v>
      </c>
      <c r="E140" s="79" t="s">
        <v>158</v>
      </c>
      <c r="J140" s="76"/>
    </row>
    <row r="141" spans="1:10" x14ac:dyDescent="0.2">
      <c r="A141" s="512">
        <v>2004</v>
      </c>
      <c r="B141" s="75">
        <f>(C141*F141+D141*G141+1*J141)/(F141+G141+J141)</f>
        <v>6.5994355597365955</v>
      </c>
      <c r="C141" s="79">
        <v>2</v>
      </c>
      <c r="D141" s="79">
        <v>20</v>
      </c>
      <c r="E141" s="79" t="s">
        <v>158</v>
      </c>
      <c r="F141" s="76">
        <v>37.119999999999997</v>
      </c>
      <c r="G141" s="76">
        <v>13.71</v>
      </c>
      <c r="J141" s="76">
        <v>2.3199999999999998</v>
      </c>
    </row>
    <row r="142" spans="1:10" x14ac:dyDescent="0.2">
      <c r="A142" s="512">
        <v>2005</v>
      </c>
      <c r="B142" s="75">
        <f>(B143+B141)/2</f>
        <v>6.1975153069162108</v>
      </c>
      <c r="C142" s="75">
        <f>(C143+C141)/2</f>
        <v>2</v>
      </c>
      <c r="D142" s="75">
        <f>(D143+D141)/2</f>
        <v>17.5</v>
      </c>
      <c r="E142" s="79">
        <v>3</v>
      </c>
      <c r="J142" s="76"/>
    </row>
    <row r="143" spans="1:10" x14ac:dyDescent="0.2">
      <c r="A143" s="512">
        <v>2006</v>
      </c>
      <c r="B143" s="75">
        <f>(C143*F143+D143*G143+E143*J143)/(F143+G143+J143)</f>
        <v>5.795595054095827</v>
      </c>
      <c r="C143" s="79">
        <v>2</v>
      </c>
      <c r="D143" s="79">
        <v>15</v>
      </c>
      <c r="E143" s="79">
        <v>5</v>
      </c>
      <c r="F143" s="76">
        <v>35.340000000000003</v>
      </c>
      <c r="G143" s="76">
        <v>14.72</v>
      </c>
      <c r="J143" s="76">
        <v>1.7</v>
      </c>
    </row>
    <row r="144" spans="1:10" x14ac:dyDescent="0.2">
      <c r="A144" s="512">
        <v>2007</v>
      </c>
      <c r="B144" s="75">
        <f t="shared" ref="B144:E145" si="8">B143+(B$146-B$143)/3</f>
        <v>8.8595777781144118</v>
      </c>
      <c r="C144" s="75">
        <f t="shared" si="8"/>
        <v>3.666666666666667</v>
      </c>
      <c r="D144" s="75">
        <f t="shared" si="8"/>
        <v>22</v>
      </c>
      <c r="E144" s="75">
        <f t="shared" si="8"/>
        <v>11</v>
      </c>
      <c r="J144" s="76"/>
    </row>
    <row r="145" spans="1:10" x14ac:dyDescent="0.2">
      <c r="A145" s="512">
        <v>2008</v>
      </c>
      <c r="B145" s="75">
        <f t="shared" si="8"/>
        <v>11.923560502132997</v>
      </c>
      <c r="C145" s="75">
        <f t="shared" si="8"/>
        <v>5.3333333333333339</v>
      </c>
      <c r="D145" s="75">
        <f t="shared" si="8"/>
        <v>29</v>
      </c>
      <c r="E145" s="75">
        <f t="shared" si="8"/>
        <v>17</v>
      </c>
      <c r="J145" s="76"/>
    </row>
    <row r="146" spans="1:10" x14ac:dyDescent="0.2">
      <c r="A146" s="512">
        <v>2009</v>
      </c>
      <c r="B146" s="75">
        <f>(C146*F146+D146*G146+E146*J146)/(F146+G146+J146)</f>
        <v>14.987543226151582</v>
      </c>
      <c r="C146" s="79">
        <v>7</v>
      </c>
      <c r="D146" s="79">
        <v>36</v>
      </c>
      <c r="E146" s="79">
        <v>23</v>
      </c>
      <c r="F146" s="76">
        <v>36.906999999999996</v>
      </c>
      <c r="G146" s="76">
        <v>13.164</v>
      </c>
      <c r="J146" s="76">
        <v>2.27</v>
      </c>
    </row>
    <row r="147" spans="1:10" x14ac:dyDescent="0.2">
      <c r="A147" s="512">
        <v>2010</v>
      </c>
      <c r="B147" s="75"/>
      <c r="C147" s="79"/>
      <c r="D147" s="79"/>
      <c r="E147" s="79"/>
    </row>
  </sheetData>
  <mergeCells count="1">
    <mergeCell ref="K27:T32"/>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3"/>
  <sheetViews>
    <sheetView workbookViewId="0"/>
  </sheetViews>
  <sheetFormatPr defaultRowHeight="12.75" x14ac:dyDescent="0.2"/>
  <cols>
    <col min="1" max="1" width="9.7109375" style="512" customWidth="1"/>
    <col min="2" max="5" width="9.7109375" style="76" customWidth="1"/>
    <col min="6" max="6" width="9.7109375" style="2" customWidth="1"/>
    <col min="7" max="7" width="15.7109375" style="2" customWidth="1"/>
    <col min="8" max="14" width="9.140625" style="2"/>
    <col min="15" max="15" width="14" style="2" customWidth="1"/>
    <col min="16" max="263" width="9.140625" style="2"/>
    <col min="264" max="264" width="11.140625" style="2" customWidth="1"/>
    <col min="265" max="270" width="9.140625" style="2"/>
    <col min="271" max="271" width="14" style="2" customWidth="1"/>
    <col min="272" max="519" width="9.140625" style="2"/>
    <col min="520" max="520" width="11.140625" style="2" customWidth="1"/>
    <col min="521" max="526" width="9.140625" style="2"/>
    <col min="527" max="527" width="14" style="2" customWidth="1"/>
    <col min="528" max="775" width="9.140625" style="2"/>
    <col min="776" max="776" width="11.140625" style="2" customWidth="1"/>
    <col min="777" max="782" width="9.140625" style="2"/>
    <col min="783" max="783" width="14" style="2" customWidth="1"/>
    <col min="784" max="1031" width="9.140625" style="2"/>
    <col min="1032" max="1032" width="11.140625" style="2" customWidth="1"/>
    <col min="1033" max="1038" width="9.140625" style="2"/>
    <col min="1039" max="1039" width="14" style="2" customWidth="1"/>
    <col min="1040" max="1287" width="9.140625" style="2"/>
    <col min="1288" max="1288" width="11.140625" style="2" customWidth="1"/>
    <col min="1289" max="1294" width="9.140625" style="2"/>
    <col min="1295" max="1295" width="14" style="2" customWidth="1"/>
    <col min="1296" max="1543" width="9.140625" style="2"/>
    <col min="1544" max="1544" width="11.140625" style="2" customWidth="1"/>
    <col min="1545" max="1550" width="9.140625" style="2"/>
    <col min="1551" max="1551" width="14" style="2" customWidth="1"/>
    <col min="1552" max="1799" width="9.140625" style="2"/>
    <col min="1800" max="1800" width="11.140625" style="2" customWidth="1"/>
    <col min="1801" max="1806" width="9.140625" style="2"/>
    <col min="1807" max="1807" width="14" style="2" customWidth="1"/>
    <col min="1808" max="2055" width="9.140625" style="2"/>
    <col min="2056" max="2056" width="11.140625" style="2" customWidth="1"/>
    <col min="2057" max="2062" width="9.140625" style="2"/>
    <col min="2063" max="2063" width="14" style="2" customWidth="1"/>
    <col min="2064" max="2311" width="9.140625" style="2"/>
    <col min="2312" max="2312" width="11.140625" style="2" customWidth="1"/>
    <col min="2313" max="2318" width="9.140625" style="2"/>
    <col min="2319" max="2319" width="14" style="2" customWidth="1"/>
    <col min="2320" max="2567" width="9.140625" style="2"/>
    <col min="2568" max="2568" width="11.140625" style="2" customWidth="1"/>
    <col min="2569" max="2574" width="9.140625" style="2"/>
    <col min="2575" max="2575" width="14" style="2" customWidth="1"/>
    <col min="2576" max="2823" width="9.140625" style="2"/>
    <col min="2824" max="2824" width="11.140625" style="2" customWidth="1"/>
    <col min="2825" max="2830" width="9.140625" style="2"/>
    <col min="2831" max="2831" width="14" style="2" customWidth="1"/>
    <col min="2832" max="3079" width="9.140625" style="2"/>
    <col min="3080" max="3080" width="11.140625" style="2" customWidth="1"/>
    <col min="3081" max="3086" width="9.140625" style="2"/>
    <col min="3087" max="3087" width="14" style="2" customWidth="1"/>
    <col min="3088" max="3335" width="9.140625" style="2"/>
    <col min="3336" max="3336" width="11.140625" style="2" customWidth="1"/>
    <col min="3337" max="3342" width="9.140625" style="2"/>
    <col min="3343" max="3343" width="14" style="2" customWidth="1"/>
    <col min="3344" max="3591" width="9.140625" style="2"/>
    <col min="3592" max="3592" width="11.140625" style="2" customWidth="1"/>
    <col min="3593" max="3598" width="9.140625" style="2"/>
    <col min="3599" max="3599" width="14" style="2" customWidth="1"/>
    <col min="3600" max="3847" width="9.140625" style="2"/>
    <col min="3848" max="3848" width="11.140625" style="2" customWidth="1"/>
    <col min="3849" max="3854" width="9.140625" style="2"/>
    <col min="3855" max="3855" width="14" style="2" customWidth="1"/>
    <col min="3856" max="4103" width="9.140625" style="2"/>
    <col min="4104" max="4104" width="11.140625" style="2" customWidth="1"/>
    <col min="4105" max="4110" width="9.140625" style="2"/>
    <col min="4111" max="4111" width="14" style="2" customWidth="1"/>
    <col min="4112" max="4359" width="9.140625" style="2"/>
    <col min="4360" max="4360" width="11.140625" style="2" customWidth="1"/>
    <col min="4361" max="4366" width="9.140625" style="2"/>
    <col min="4367" max="4367" width="14" style="2" customWidth="1"/>
    <col min="4368" max="4615" width="9.140625" style="2"/>
    <col min="4616" max="4616" width="11.140625" style="2" customWidth="1"/>
    <col min="4617" max="4622" width="9.140625" style="2"/>
    <col min="4623" max="4623" width="14" style="2" customWidth="1"/>
    <col min="4624" max="4871" width="9.140625" style="2"/>
    <col min="4872" max="4872" width="11.140625" style="2" customWidth="1"/>
    <col min="4873" max="4878" width="9.140625" style="2"/>
    <col min="4879" max="4879" width="14" style="2" customWidth="1"/>
    <col min="4880" max="5127" width="9.140625" style="2"/>
    <col min="5128" max="5128" width="11.140625" style="2" customWidth="1"/>
    <col min="5129" max="5134" width="9.140625" style="2"/>
    <col min="5135" max="5135" width="14" style="2" customWidth="1"/>
    <col min="5136" max="5383" width="9.140625" style="2"/>
    <col min="5384" max="5384" width="11.140625" style="2" customWidth="1"/>
    <col min="5385" max="5390" width="9.140625" style="2"/>
    <col min="5391" max="5391" width="14" style="2" customWidth="1"/>
    <col min="5392" max="5639" width="9.140625" style="2"/>
    <col min="5640" max="5640" width="11.140625" style="2" customWidth="1"/>
    <col min="5641" max="5646" width="9.140625" style="2"/>
    <col min="5647" max="5647" width="14" style="2" customWidth="1"/>
    <col min="5648" max="5895" width="9.140625" style="2"/>
    <col min="5896" max="5896" width="11.140625" style="2" customWidth="1"/>
    <col min="5897" max="5902" width="9.140625" style="2"/>
    <col min="5903" max="5903" width="14" style="2" customWidth="1"/>
    <col min="5904" max="6151" width="9.140625" style="2"/>
    <col min="6152" max="6152" width="11.140625" style="2" customWidth="1"/>
    <col min="6153" max="6158" width="9.140625" style="2"/>
    <col min="6159" max="6159" width="14" style="2" customWidth="1"/>
    <col min="6160" max="6407" width="9.140625" style="2"/>
    <col min="6408" max="6408" width="11.140625" style="2" customWidth="1"/>
    <col min="6409" max="6414" width="9.140625" style="2"/>
    <col min="6415" max="6415" width="14" style="2" customWidth="1"/>
    <col min="6416" max="6663" width="9.140625" style="2"/>
    <col min="6664" max="6664" width="11.140625" style="2" customWidth="1"/>
    <col min="6665" max="6670" width="9.140625" style="2"/>
    <col min="6671" max="6671" width="14" style="2" customWidth="1"/>
    <col min="6672" max="6919" width="9.140625" style="2"/>
    <col min="6920" max="6920" width="11.140625" style="2" customWidth="1"/>
    <col min="6921" max="6926" width="9.140625" style="2"/>
    <col min="6927" max="6927" width="14" style="2" customWidth="1"/>
    <col min="6928" max="7175" width="9.140625" style="2"/>
    <col min="7176" max="7176" width="11.140625" style="2" customWidth="1"/>
    <col min="7177" max="7182" width="9.140625" style="2"/>
    <col min="7183" max="7183" width="14" style="2" customWidth="1"/>
    <col min="7184" max="7431" width="9.140625" style="2"/>
    <col min="7432" max="7432" width="11.140625" style="2" customWidth="1"/>
    <col min="7433" max="7438" width="9.140625" style="2"/>
    <col min="7439" max="7439" width="14" style="2" customWidth="1"/>
    <col min="7440" max="7687" width="9.140625" style="2"/>
    <col min="7688" max="7688" width="11.140625" style="2" customWidth="1"/>
    <col min="7689" max="7694" width="9.140625" style="2"/>
    <col min="7695" max="7695" width="14" style="2" customWidth="1"/>
    <col min="7696" max="7943" width="9.140625" style="2"/>
    <col min="7944" max="7944" width="11.140625" style="2" customWidth="1"/>
    <col min="7945" max="7950" width="9.140625" style="2"/>
    <col min="7951" max="7951" width="14" style="2" customWidth="1"/>
    <col min="7952" max="8199" width="9.140625" style="2"/>
    <col min="8200" max="8200" width="11.140625" style="2" customWidth="1"/>
    <col min="8201" max="8206" width="9.140625" style="2"/>
    <col min="8207" max="8207" width="14" style="2" customWidth="1"/>
    <col min="8208" max="8455" width="9.140625" style="2"/>
    <col min="8456" max="8456" width="11.140625" style="2" customWidth="1"/>
    <col min="8457" max="8462" width="9.140625" style="2"/>
    <col min="8463" max="8463" width="14" style="2" customWidth="1"/>
    <col min="8464" max="8711" width="9.140625" style="2"/>
    <col min="8712" max="8712" width="11.140625" style="2" customWidth="1"/>
    <col min="8713" max="8718" width="9.140625" style="2"/>
    <col min="8719" max="8719" width="14" style="2" customWidth="1"/>
    <col min="8720" max="8967" width="9.140625" style="2"/>
    <col min="8968" max="8968" width="11.140625" style="2" customWidth="1"/>
    <col min="8969" max="8974" width="9.140625" style="2"/>
    <col min="8975" max="8975" width="14" style="2" customWidth="1"/>
    <col min="8976" max="9223" width="9.140625" style="2"/>
    <col min="9224" max="9224" width="11.140625" style="2" customWidth="1"/>
    <col min="9225" max="9230" width="9.140625" style="2"/>
    <col min="9231" max="9231" width="14" style="2" customWidth="1"/>
    <col min="9232" max="9479" width="9.140625" style="2"/>
    <col min="9480" max="9480" width="11.140625" style="2" customWidth="1"/>
    <col min="9481" max="9486" width="9.140625" style="2"/>
    <col min="9487" max="9487" width="14" style="2" customWidth="1"/>
    <col min="9488" max="9735" width="9.140625" style="2"/>
    <col min="9736" max="9736" width="11.140625" style="2" customWidth="1"/>
    <col min="9737" max="9742" width="9.140625" style="2"/>
    <col min="9743" max="9743" width="14" style="2" customWidth="1"/>
    <col min="9744" max="9991" width="9.140625" style="2"/>
    <col min="9992" max="9992" width="11.140625" style="2" customWidth="1"/>
    <col min="9993" max="9998" width="9.140625" style="2"/>
    <col min="9999" max="9999" width="14" style="2" customWidth="1"/>
    <col min="10000" max="10247" width="9.140625" style="2"/>
    <col min="10248" max="10248" width="11.140625" style="2" customWidth="1"/>
    <col min="10249" max="10254" width="9.140625" style="2"/>
    <col min="10255" max="10255" width="14" style="2" customWidth="1"/>
    <col min="10256" max="10503" width="9.140625" style="2"/>
    <col min="10504" max="10504" width="11.140625" style="2" customWidth="1"/>
    <col min="10505" max="10510" width="9.140625" style="2"/>
    <col min="10511" max="10511" width="14" style="2" customWidth="1"/>
    <col min="10512" max="10759" width="9.140625" style="2"/>
    <col min="10760" max="10760" width="11.140625" style="2" customWidth="1"/>
    <col min="10761" max="10766" width="9.140625" style="2"/>
    <col min="10767" max="10767" width="14" style="2" customWidth="1"/>
    <col min="10768" max="11015" width="9.140625" style="2"/>
    <col min="11016" max="11016" width="11.140625" style="2" customWidth="1"/>
    <col min="11017" max="11022" width="9.140625" style="2"/>
    <col min="11023" max="11023" width="14" style="2" customWidth="1"/>
    <col min="11024" max="11271" width="9.140625" style="2"/>
    <col min="11272" max="11272" width="11.140625" style="2" customWidth="1"/>
    <col min="11273" max="11278" width="9.140625" style="2"/>
    <col min="11279" max="11279" width="14" style="2" customWidth="1"/>
    <col min="11280" max="11527" width="9.140625" style="2"/>
    <col min="11528" max="11528" width="11.140625" style="2" customWidth="1"/>
    <col min="11529" max="11534" width="9.140625" style="2"/>
    <col min="11535" max="11535" width="14" style="2" customWidth="1"/>
    <col min="11536" max="11783" width="9.140625" style="2"/>
    <col min="11784" max="11784" width="11.140625" style="2" customWidth="1"/>
    <col min="11785" max="11790" width="9.140625" style="2"/>
    <col min="11791" max="11791" width="14" style="2" customWidth="1"/>
    <col min="11792" max="12039" width="9.140625" style="2"/>
    <col min="12040" max="12040" width="11.140625" style="2" customWidth="1"/>
    <col min="12041" max="12046" width="9.140625" style="2"/>
    <col min="12047" max="12047" width="14" style="2" customWidth="1"/>
    <col min="12048" max="12295" width="9.140625" style="2"/>
    <col min="12296" max="12296" width="11.140625" style="2" customWidth="1"/>
    <col min="12297" max="12302" width="9.140625" style="2"/>
    <col min="12303" max="12303" width="14" style="2" customWidth="1"/>
    <col min="12304" max="12551" width="9.140625" style="2"/>
    <col min="12552" max="12552" width="11.140625" style="2" customWidth="1"/>
    <col min="12553" max="12558" width="9.140625" style="2"/>
    <col min="12559" max="12559" width="14" style="2" customWidth="1"/>
    <col min="12560" max="12807" width="9.140625" style="2"/>
    <col min="12808" max="12808" width="11.140625" style="2" customWidth="1"/>
    <col min="12809" max="12814" width="9.140625" style="2"/>
    <col min="12815" max="12815" width="14" style="2" customWidth="1"/>
    <col min="12816" max="13063" width="9.140625" style="2"/>
    <col min="13064" max="13064" width="11.140625" style="2" customWidth="1"/>
    <col min="13065" max="13070" width="9.140625" style="2"/>
    <col min="13071" max="13071" width="14" style="2" customWidth="1"/>
    <col min="13072" max="13319" width="9.140625" style="2"/>
    <col min="13320" max="13320" width="11.140625" style="2" customWidth="1"/>
    <col min="13321" max="13326" width="9.140625" style="2"/>
    <col min="13327" max="13327" width="14" style="2" customWidth="1"/>
    <col min="13328" max="13575" width="9.140625" style="2"/>
    <col min="13576" max="13576" width="11.140625" style="2" customWidth="1"/>
    <col min="13577" max="13582" width="9.140625" style="2"/>
    <col min="13583" max="13583" width="14" style="2" customWidth="1"/>
    <col min="13584" max="13831" width="9.140625" style="2"/>
    <col min="13832" max="13832" width="11.140625" style="2" customWidth="1"/>
    <col min="13833" max="13838" width="9.140625" style="2"/>
    <col min="13839" max="13839" width="14" style="2" customWidth="1"/>
    <col min="13840" max="14087" width="9.140625" style="2"/>
    <col min="14088" max="14088" width="11.140625" style="2" customWidth="1"/>
    <col min="14089" max="14094" width="9.140625" style="2"/>
    <col min="14095" max="14095" width="14" style="2" customWidth="1"/>
    <col min="14096" max="14343" width="9.140625" style="2"/>
    <col min="14344" max="14344" width="11.140625" style="2" customWidth="1"/>
    <col min="14345" max="14350" width="9.140625" style="2"/>
    <col min="14351" max="14351" width="14" style="2" customWidth="1"/>
    <col min="14352" max="14599" width="9.140625" style="2"/>
    <col min="14600" max="14600" width="11.140625" style="2" customWidth="1"/>
    <col min="14601" max="14606" width="9.140625" style="2"/>
    <col min="14607" max="14607" width="14" style="2" customWidth="1"/>
    <col min="14608" max="14855" width="9.140625" style="2"/>
    <col min="14856" max="14856" width="11.140625" style="2" customWidth="1"/>
    <col min="14857" max="14862" width="9.140625" style="2"/>
    <col min="14863" max="14863" width="14" style="2" customWidth="1"/>
    <col min="14864" max="15111" width="9.140625" style="2"/>
    <col min="15112" max="15112" width="11.140625" style="2" customWidth="1"/>
    <col min="15113" max="15118" width="9.140625" style="2"/>
    <col min="15119" max="15119" width="14" style="2" customWidth="1"/>
    <col min="15120" max="15367" width="9.140625" style="2"/>
    <col min="15368" max="15368" width="11.140625" style="2" customWidth="1"/>
    <col min="15369" max="15374" width="9.140625" style="2"/>
    <col min="15375" max="15375" width="14" style="2" customWidth="1"/>
    <col min="15376" max="15623" width="9.140625" style="2"/>
    <col min="15624" max="15624" width="11.140625" style="2" customWidth="1"/>
    <col min="15625" max="15630" width="9.140625" style="2"/>
    <col min="15631" max="15631" width="14" style="2" customWidth="1"/>
    <col min="15632" max="15879" width="9.140625" style="2"/>
    <col min="15880" max="15880" width="11.140625" style="2" customWidth="1"/>
    <col min="15881" max="15886" width="9.140625" style="2"/>
    <col min="15887" max="15887" width="14" style="2" customWidth="1"/>
    <col min="15888" max="16135" width="9.140625" style="2"/>
    <col min="16136" max="16136" width="11.140625" style="2" customWidth="1"/>
    <col min="16137" max="16142" width="9.140625" style="2"/>
    <col min="16143" max="16143" width="14" style="2" customWidth="1"/>
    <col min="16144" max="16384" width="9.140625" style="2"/>
  </cols>
  <sheetData>
    <row r="1" spans="1:12" x14ac:dyDescent="0.2">
      <c r="A1" s="89" t="s">
        <v>1138</v>
      </c>
      <c r="B1" s="73"/>
      <c r="C1" s="73"/>
      <c r="D1" s="74"/>
      <c r="E1" s="74"/>
      <c r="F1" s="36"/>
      <c r="G1" s="36"/>
      <c r="H1" s="36"/>
    </row>
    <row r="2" spans="1:12" x14ac:dyDescent="0.2">
      <c r="A2" s="511"/>
      <c r="B2" s="73"/>
      <c r="C2" s="73"/>
      <c r="D2" s="74"/>
      <c r="E2" s="74"/>
      <c r="F2" s="36"/>
      <c r="G2" s="36"/>
      <c r="H2" s="36"/>
    </row>
    <row r="3" spans="1:12" x14ac:dyDescent="0.2">
      <c r="A3" s="77" t="s">
        <v>10</v>
      </c>
      <c r="B3" s="78" t="s">
        <v>122</v>
      </c>
      <c r="C3" s="78" t="s">
        <v>123</v>
      </c>
      <c r="D3" s="78" t="s">
        <v>121</v>
      </c>
      <c r="E3" s="78" t="s">
        <v>645</v>
      </c>
      <c r="F3" s="36"/>
      <c r="G3" s="36"/>
      <c r="H3" s="36"/>
    </row>
    <row r="4" spans="1:12" x14ac:dyDescent="0.2">
      <c r="A4" s="77"/>
      <c r="B4" s="78"/>
      <c r="C4" s="78"/>
      <c r="D4" s="78"/>
      <c r="E4" s="78"/>
      <c r="F4" s="36"/>
      <c r="G4" s="36"/>
      <c r="H4" s="36"/>
    </row>
    <row r="5" spans="1:12" x14ac:dyDescent="0.2">
      <c r="A5" s="512">
        <v>1952</v>
      </c>
      <c r="B5" s="75">
        <v>75</v>
      </c>
      <c r="C5" s="75"/>
      <c r="J5" s="34"/>
      <c r="K5" s="34"/>
      <c r="L5" s="34"/>
    </row>
    <row r="6" spans="1:12" x14ac:dyDescent="0.2">
      <c r="A6" s="512">
        <v>1953</v>
      </c>
      <c r="B6" s="76">
        <f>B5+(B$11-B$5)/6</f>
        <v>75.833333333333329</v>
      </c>
      <c r="G6" s="2" t="s">
        <v>636</v>
      </c>
      <c r="J6" s="34"/>
      <c r="K6" s="34"/>
      <c r="L6" s="34"/>
    </row>
    <row r="7" spans="1:12" x14ac:dyDescent="0.2">
      <c r="A7" s="512">
        <v>1954</v>
      </c>
      <c r="B7" s="76">
        <f>B6+(B$11-B$5)/6</f>
        <v>76.666666666666657</v>
      </c>
      <c r="G7" s="2" t="s">
        <v>636</v>
      </c>
    </row>
    <row r="8" spans="1:12" x14ac:dyDescent="0.2">
      <c r="A8" s="512">
        <v>1955</v>
      </c>
      <c r="B8" s="76">
        <f>B7+(B$11-B$5)/6</f>
        <v>77.499999999999986</v>
      </c>
      <c r="G8" s="2" t="s">
        <v>636</v>
      </c>
    </row>
    <row r="9" spans="1:12" x14ac:dyDescent="0.2">
      <c r="A9" s="512">
        <v>1956</v>
      </c>
      <c r="B9" s="76">
        <f>B8+(B$11-B$5)/6</f>
        <v>78.333333333333314</v>
      </c>
      <c r="G9" s="2" t="s">
        <v>636</v>
      </c>
    </row>
    <row r="10" spans="1:12" x14ac:dyDescent="0.2">
      <c r="A10" s="512">
        <v>1957</v>
      </c>
      <c r="B10" s="76">
        <f>B9+(B$11-B$5)/6</f>
        <v>79.166666666666643</v>
      </c>
      <c r="G10" s="2" t="s">
        <v>636</v>
      </c>
    </row>
    <row r="11" spans="1:12" x14ac:dyDescent="0.2">
      <c r="A11" s="512">
        <v>1958</v>
      </c>
      <c r="B11" s="75">
        <v>80</v>
      </c>
      <c r="C11" s="75"/>
    </row>
    <row r="12" spans="1:12" x14ac:dyDescent="0.2">
      <c r="A12" s="512">
        <v>1959</v>
      </c>
      <c r="B12" s="76">
        <f t="shared" ref="B12:B18" si="0">B11+(B$19-B$11)/8</f>
        <v>81.125</v>
      </c>
      <c r="G12" s="2" t="s">
        <v>636</v>
      </c>
    </row>
    <row r="13" spans="1:12" x14ac:dyDescent="0.2">
      <c r="A13" s="512">
        <v>1960</v>
      </c>
      <c r="B13" s="76">
        <f t="shared" si="0"/>
        <v>82.25</v>
      </c>
      <c r="G13" s="2" t="s">
        <v>636</v>
      </c>
    </row>
    <row r="14" spans="1:12" x14ac:dyDescent="0.2">
      <c r="A14" s="512">
        <v>1961</v>
      </c>
      <c r="B14" s="76">
        <f t="shared" si="0"/>
        <v>83.375</v>
      </c>
      <c r="G14" s="2" t="s">
        <v>636</v>
      </c>
    </row>
    <row r="15" spans="1:12" x14ac:dyDescent="0.2">
      <c r="A15" s="512">
        <v>1962</v>
      </c>
      <c r="B15" s="76">
        <f t="shared" si="0"/>
        <v>84.5</v>
      </c>
      <c r="G15" s="2" t="s">
        <v>636</v>
      </c>
    </row>
    <row r="16" spans="1:12" x14ac:dyDescent="0.2">
      <c r="A16" s="512">
        <v>1963</v>
      </c>
      <c r="B16" s="76">
        <f t="shared" si="0"/>
        <v>85.625</v>
      </c>
      <c r="G16" s="2" t="s">
        <v>636</v>
      </c>
    </row>
    <row r="17" spans="1:18" x14ac:dyDescent="0.2">
      <c r="A17" s="512">
        <v>1964</v>
      </c>
      <c r="B17" s="76">
        <f t="shared" si="0"/>
        <v>86.75</v>
      </c>
      <c r="G17" s="2" t="s">
        <v>636</v>
      </c>
    </row>
    <row r="18" spans="1:18" x14ac:dyDescent="0.2">
      <c r="A18" s="512">
        <v>1965</v>
      </c>
      <c r="B18" s="76">
        <f t="shared" si="0"/>
        <v>87.875</v>
      </c>
      <c r="G18" s="2" t="s">
        <v>636</v>
      </c>
    </row>
    <row r="19" spans="1:18" x14ac:dyDescent="0.2">
      <c r="A19" s="512">
        <v>1966</v>
      </c>
      <c r="B19" s="75">
        <v>89</v>
      </c>
      <c r="C19" s="75">
        <v>59</v>
      </c>
      <c r="D19" s="79">
        <v>24</v>
      </c>
      <c r="E19" s="79">
        <v>9</v>
      </c>
      <c r="F19" s="35"/>
      <c r="G19" s="35"/>
      <c r="H19" s="35"/>
      <c r="J19" s="34"/>
      <c r="K19" s="34"/>
      <c r="L19" s="34"/>
      <c r="M19" s="35"/>
      <c r="N19" s="35"/>
    </row>
    <row r="20" spans="1:18" x14ac:dyDescent="0.2">
      <c r="A20" s="512">
        <v>1967</v>
      </c>
      <c r="B20" s="76">
        <f t="shared" ref="B20:E23" si="1">B19+(B$24-B$19)/5</f>
        <v>86.6</v>
      </c>
      <c r="C20" s="76">
        <f t="shared" si="1"/>
        <v>57.4</v>
      </c>
      <c r="D20" s="76">
        <f t="shared" si="1"/>
        <v>29</v>
      </c>
      <c r="E20" s="76">
        <f t="shared" si="1"/>
        <v>10.6</v>
      </c>
      <c r="G20" s="2" t="s">
        <v>636</v>
      </c>
      <c r="O20" s="34"/>
    </row>
    <row r="21" spans="1:18" x14ac:dyDescent="0.2">
      <c r="A21" s="512">
        <v>1968</v>
      </c>
      <c r="B21" s="76">
        <f t="shared" si="1"/>
        <v>84.199999999999989</v>
      </c>
      <c r="C21" s="76">
        <f t="shared" si="1"/>
        <v>55.8</v>
      </c>
      <c r="D21" s="76">
        <f t="shared" si="1"/>
        <v>34</v>
      </c>
      <c r="E21" s="76">
        <f t="shared" si="1"/>
        <v>12.2</v>
      </c>
      <c r="G21" s="2" t="s">
        <v>636</v>
      </c>
      <c r="O21" s="34"/>
    </row>
    <row r="22" spans="1:18" x14ac:dyDescent="0.2">
      <c r="A22" s="512">
        <v>1969</v>
      </c>
      <c r="B22" s="76">
        <f t="shared" si="1"/>
        <v>81.799999999999983</v>
      </c>
      <c r="C22" s="76">
        <f t="shared" si="1"/>
        <v>54.199999999999996</v>
      </c>
      <c r="D22" s="76">
        <f t="shared" si="1"/>
        <v>39</v>
      </c>
      <c r="E22" s="76">
        <f t="shared" si="1"/>
        <v>13.799999999999999</v>
      </c>
      <c r="G22" s="2" t="s">
        <v>636</v>
      </c>
      <c r="O22" s="34"/>
    </row>
    <row r="23" spans="1:18" x14ac:dyDescent="0.2">
      <c r="A23" s="512">
        <v>1970</v>
      </c>
      <c r="B23" s="76">
        <f t="shared" si="1"/>
        <v>79.399999999999977</v>
      </c>
      <c r="C23" s="76">
        <f t="shared" si="1"/>
        <v>52.599999999999994</v>
      </c>
      <c r="D23" s="76">
        <f t="shared" si="1"/>
        <v>44</v>
      </c>
      <c r="E23" s="76">
        <f t="shared" si="1"/>
        <v>15.399999999999999</v>
      </c>
      <c r="G23" s="2" t="s">
        <v>636</v>
      </c>
      <c r="O23" s="34"/>
    </row>
    <row r="24" spans="1:18" x14ac:dyDescent="0.2">
      <c r="A24" s="512">
        <v>1971</v>
      </c>
      <c r="B24" s="75">
        <v>77</v>
      </c>
      <c r="C24" s="75">
        <v>51</v>
      </c>
      <c r="D24" s="79">
        <v>49</v>
      </c>
      <c r="E24" s="79">
        <v>17</v>
      </c>
      <c r="F24" s="35"/>
      <c r="G24" s="35"/>
      <c r="H24" s="35"/>
      <c r="J24" s="34"/>
      <c r="K24" s="34"/>
      <c r="L24" s="34"/>
      <c r="M24" s="35"/>
      <c r="N24" s="35"/>
    </row>
    <row r="25" spans="1:18" x14ac:dyDescent="0.2">
      <c r="A25" s="512">
        <v>1972</v>
      </c>
      <c r="B25" s="76">
        <f>B24+(B$32-B$24)/8</f>
        <v>79.125</v>
      </c>
      <c r="C25" s="76">
        <f t="shared" ref="C25:E31" si="2">C24+(C$32-C$24)/8</f>
        <v>53.75</v>
      </c>
      <c r="D25" s="76">
        <f t="shared" si="2"/>
        <v>50.875</v>
      </c>
      <c r="E25" s="76">
        <f t="shared" si="2"/>
        <v>21.25</v>
      </c>
      <c r="G25" s="2" t="s">
        <v>636</v>
      </c>
      <c r="O25" s="34"/>
    </row>
    <row r="26" spans="1:18" ht="13.5" customHeight="1" x14ac:dyDescent="0.2">
      <c r="A26" s="512">
        <v>1973</v>
      </c>
      <c r="B26" s="76">
        <f t="shared" ref="B26:B31" si="3">B25+(B$32-B$24)/8</f>
        <v>81.25</v>
      </c>
      <c r="C26" s="76">
        <f t="shared" si="2"/>
        <v>56.5</v>
      </c>
      <c r="D26" s="76">
        <f t="shared" si="2"/>
        <v>52.75</v>
      </c>
      <c r="E26" s="76">
        <f t="shared" si="2"/>
        <v>25.5</v>
      </c>
      <c r="G26" s="2" t="s">
        <v>636</v>
      </c>
      <c r="J26" s="206"/>
      <c r="K26" s="206"/>
      <c r="L26" s="206"/>
      <c r="M26" s="206"/>
      <c r="N26" s="206"/>
      <c r="O26" s="206"/>
      <c r="P26" s="206"/>
      <c r="Q26" s="206"/>
    </row>
    <row r="27" spans="1:18" ht="12.75" customHeight="1" x14ac:dyDescent="0.2">
      <c r="A27" s="512">
        <v>1974</v>
      </c>
      <c r="B27" s="76">
        <f t="shared" si="3"/>
        <v>83.375</v>
      </c>
      <c r="C27" s="76">
        <f t="shared" si="2"/>
        <v>59.25</v>
      </c>
      <c r="D27" s="76">
        <f t="shared" si="2"/>
        <v>54.625</v>
      </c>
      <c r="E27" s="76">
        <f t="shared" si="2"/>
        <v>29.75</v>
      </c>
      <c r="G27" s="2" t="s">
        <v>636</v>
      </c>
      <c r="I27" s="558" t="s">
        <v>658</v>
      </c>
      <c r="J27" s="558"/>
      <c r="K27" s="558"/>
      <c r="L27" s="558"/>
      <c r="M27" s="558"/>
      <c r="N27" s="558"/>
      <c r="O27" s="558"/>
      <c r="P27" s="558"/>
      <c r="Q27" s="558"/>
      <c r="R27" s="207"/>
    </row>
    <row r="28" spans="1:18" x14ac:dyDescent="0.2">
      <c r="A28" s="512">
        <v>1975</v>
      </c>
      <c r="B28" s="76">
        <f t="shared" si="3"/>
        <v>85.5</v>
      </c>
      <c r="C28" s="76">
        <f t="shared" si="2"/>
        <v>62</v>
      </c>
      <c r="D28" s="76">
        <f t="shared" si="2"/>
        <v>56.5</v>
      </c>
      <c r="E28" s="76">
        <f t="shared" si="2"/>
        <v>34</v>
      </c>
      <c r="G28" s="2" t="s">
        <v>636</v>
      </c>
      <c r="I28" s="558"/>
      <c r="J28" s="558"/>
      <c r="K28" s="558"/>
      <c r="L28" s="558"/>
      <c r="M28" s="558"/>
      <c r="N28" s="558"/>
      <c r="O28" s="558"/>
      <c r="P28" s="558"/>
      <c r="Q28" s="558"/>
      <c r="R28" s="207"/>
    </row>
    <row r="29" spans="1:18" x14ac:dyDescent="0.2">
      <c r="A29" s="512">
        <v>1976</v>
      </c>
      <c r="B29" s="76">
        <f t="shared" si="3"/>
        <v>87.625</v>
      </c>
      <c r="C29" s="76">
        <f t="shared" si="2"/>
        <v>64.75</v>
      </c>
      <c r="D29" s="76">
        <f t="shared" si="2"/>
        <v>58.375</v>
      </c>
      <c r="E29" s="76">
        <f t="shared" si="2"/>
        <v>38.25</v>
      </c>
      <c r="G29" s="2" t="s">
        <v>636</v>
      </c>
      <c r="I29" s="558"/>
      <c r="J29" s="558"/>
      <c r="K29" s="558"/>
      <c r="L29" s="558"/>
      <c r="M29" s="558"/>
      <c r="N29" s="558"/>
      <c r="O29" s="558"/>
      <c r="P29" s="558"/>
      <c r="Q29" s="558"/>
      <c r="R29" s="207"/>
    </row>
    <row r="30" spans="1:18" x14ac:dyDescent="0.2">
      <c r="A30" s="512">
        <v>1977</v>
      </c>
      <c r="B30" s="76">
        <f t="shared" si="3"/>
        <v>89.75</v>
      </c>
      <c r="C30" s="76">
        <f t="shared" si="2"/>
        <v>67.5</v>
      </c>
      <c r="D30" s="76">
        <f t="shared" si="2"/>
        <v>60.25</v>
      </c>
      <c r="E30" s="76">
        <f t="shared" si="2"/>
        <v>42.5</v>
      </c>
      <c r="G30" s="2" t="s">
        <v>636</v>
      </c>
      <c r="I30" s="558"/>
      <c r="J30" s="558"/>
      <c r="K30" s="558"/>
      <c r="L30" s="558"/>
      <c r="M30" s="558"/>
      <c r="N30" s="558"/>
      <c r="O30" s="558"/>
      <c r="P30" s="558"/>
      <c r="Q30" s="558"/>
      <c r="R30" s="207"/>
    </row>
    <row r="31" spans="1:18" x14ac:dyDescent="0.2">
      <c r="A31" s="512">
        <v>1978</v>
      </c>
      <c r="B31" s="76">
        <f t="shared" si="3"/>
        <v>91.875</v>
      </c>
      <c r="C31" s="76">
        <f t="shared" si="2"/>
        <v>70.25</v>
      </c>
      <c r="D31" s="76">
        <f t="shared" si="2"/>
        <v>62.125</v>
      </c>
      <c r="E31" s="76">
        <f t="shared" si="2"/>
        <v>46.75</v>
      </c>
      <c r="G31" s="2" t="s">
        <v>636</v>
      </c>
      <c r="I31" s="558"/>
      <c r="J31" s="558"/>
      <c r="K31" s="558"/>
      <c r="L31" s="558"/>
      <c r="M31" s="558"/>
      <c r="N31" s="558"/>
      <c r="O31" s="558"/>
      <c r="P31" s="558"/>
      <c r="Q31" s="558"/>
      <c r="R31" s="207"/>
    </row>
    <row r="32" spans="1:18" x14ac:dyDescent="0.2">
      <c r="A32" s="512">
        <v>1979</v>
      </c>
      <c r="B32" s="75">
        <v>94</v>
      </c>
      <c r="C32" s="75">
        <v>73</v>
      </c>
      <c r="D32" s="79">
        <v>64</v>
      </c>
      <c r="E32" s="79">
        <v>51</v>
      </c>
      <c r="F32" s="35"/>
      <c r="G32" s="35"/>
      <c r="H32" s="35"/>
      <c r="I32" s="558"/>
      <c r="J32" s="558"/>
      <c r="K32" s="558"/>
      <c r="L32" s="558"/>
      <c r="M32" s="558"/>
      <c r="N32" s="558"/>
      <c r="O32" s="558"/>
      <c r="P32" s="558"/>
      <c r="Q32" s="558"/>
      <c r="R32" s="207"/>
    </row>
    <row r="33" spans="1:18" x14ac:dyDescent="0.2">
      <c r="A33" s="512">
        <v>1980</v>
      </c>
      <c r="B33" s="76">
        <f>B32+(B$42-B$32)/9</f>
        <v>93.666666666666671</v>
      </c>
      <c r="C33" s="76">
        <f>C32+(C$42-C$32)/10</f>
        <v>74</v>
      </c>
      <c r="D33" s="76">
        <f>D32+(D$41-D$32)/9</f>
        <v>63.777777777777779</v>
      </c>
      <c r="E33" s="76">
        <f>E32+(E$44-E$32)/12</f>
        <v>50.5</v>
      </c>
      <c r="G33" s="2" t="s">
        <v>636</v>
      </c>
      <c r="I33" s="207"/>
      <c r="J33" s="207"/>
      <c r="K33" s="207"/>
      <c r="L33" s="207"/>
      <c r="M33" s="207"/>
      <c r="N33" s="207"/>
      <c r="O33" s="207"/>
      <c r="P33" s="207"/>
      <c r="Q33" s="207"/>
      <c r="R33" s="207"/>
    </row>
    <row r="34" spans="1:18" ht="12.75" customHeight="1" x14ac:dyDescent="0.2">
      <c r="A34" s="512">
        <v>1981</v>
      </c>
      <c r="B34" s="76">
        <f t="shared" ref="B34:D40" si="4">B33+(B$41-B$32)/9</f>
        <v>93.111111111111114</v>
      </c>
      <c r="C34" s="76">
        <f t="shared" ref="C34:C41" si="5">C33+(C$42-C$32)/10</f>
        <v>75</v>
      </c>
      <c r="D34" s="76">
        <f t="shared" si="4"/>
        <v>63.555555555555557</v>
      </c>
      <c r="E34" s="76">
        <f t="shared" ref="E34:E43" si="6">E33+(E$44-E$32)/12</f>
        <v>50</v>
      </c>
      <c r="G34" s="2" t="s">
        <v>636</v>
      </c>
      <c r="I34" s="46" t="s">
        <v>1049</v>
      </c>
      <c r="J34" s="207"/>
      <c r="K34" s="207"/>
      <c r="L34" s="207"/>
      <c r="M34" s="207"/>
      <c r="N34" s="207"/>
      <c r="O34" s="207"/>
      <c r="P34" s="207"/>
      <c r="Q34" s="207"/>
    </row>
    <row r="35" spans="1:18" x14ac:dyDescent="0.2">
      <c r="A35" s="512">
        <v>1982</v>
      </c>
      <c r="B35" s="76">
        <f t="shared" si="4"/>
        <v>92.555555555555557</v>
      </c>
      <c r="C35" s="76">
        <f t="shared" si="5"/>
        <v>76</v>
      </c>
      <c r="D35" s="76">
        <f t="shared" si="4"/>
        <v>63.333333333333336</v>
      </c>
      <c r="E35" s="76">
        <f t="shared" si="6"/>
        <v>49.5</v>
      </c>
      <c r="G35" s="2" t="s">
        <v>636</v>
      </c>
      <c r="J35" s="34"/>
      <c r="O35" s="34"/>
    </row>
    <row r="36" spans="1:18" x14ac:dyDescent="0.2">
      <c r="A36" s="512">
        <v>1983</v>
      </c>
      <c r="B36" s="76">
        <f t="shared" si="4"/>
        <v>92</v>
      </c>
      <c r="C36" s="76">
        <f t="shared" si="5"/>
        <v>77</v>
      </c>
      <c r="D36" s="76">
        <f t="shared" si="4"/>
        <v>63.111111111111114</v>
      </c>
      <c r="E36" s="76">
        <f t="shared" si="6"/>
        <v>49</v>
      </c>
      <c r="G36" s="2" t="s">
        <v>636</v>
      </c>
      <c r="J36" s="34"/>
      <c r="O36" s="34"/>
    </row>
    <row r="37" spans="1:18" x14ac:dyDescent="0.2">
      <c r="A37" s="512">
        <v>1984</v>
      </c>
      <c r="B37" s="76">
        <f t="shared" si="4"/>
        <v>91.444444444444443</v>
      </c>
      <c r="C37" s="76">
        <f t="shared" si="5"/>
        <v>78</v>
      </c>
      <c r="D37" s="76">
        <f t="shared" si="4"/>
        <v>62.888888888888893</v>
      </c>
      <c r="E37" s="76">
        <f t="shared" si="6"/>
        <v>48.5</v>
      </c>
      <c r="G37" s="2" t="s">
        <v>636</v>
      </c>
      <c r="J37" s="34"/>
      <c r="O37" s="34"/>
    </row>
    <row r="38" spans="1:18" x14ac:dyDescent="0.2">
      <c r="A38" s="512">
        <v>1985</v>
      </c>
      <c r="B38" s="76">
        <f t="shared" si="4"/>
        <v>90.888888888888886</v>
      </c>
      <c r="C38" s="76">
        <f t="shared" si="5"/>
        <v>79</v>
      </c>
      <c r="D38" s="76">
        <f t="shared" si="4"/>
        <v>62.666666666666671</v>
      </c>
      <c r="E38" s="76">
        <f t="shared" si="6"/>
        <v>48</v>
      </c>
      <c r="G38" s="2" t="s">
        <v>636</v>
      </c>
      <c r="J38" s="34"/>
      <c r="O38" s="34"/>
    </row>
    <row r="39" spans="1:18" x14ac:dyDescent="0.2">
      <c r="A39" s="512">
        <v>1986</v>
      </c>
      <c r="B39" s="76">
        <f t="shared" si="4"/>
        <v>90.333333333333329</v>
      </c>
      <c r="C39" s="76">
        <f t="shared" si="5"/>
        <v>80</v>
      </c>
      <c r="D39" s="76">
        <f t="shared" si="4"/>
        <v>62.44444444444445</v>
      </c>
      <c r="E39" s="76">
        <f t="shared" si="6"/>
        <v>47.5</v>
      </c>
      <c r="G39" s="2" t="s">
        <v>636</v>
      </c>
      <c r="J39" s="34"/>
      <c r="O39" s="34"/>
    </row>
    <row r="40" spans="1:18" x14ac:dyDescent="0.2">
      <c r="A40" s="512">
        <v>1987</v>
      </c>
      <c r="B40" s="76">
        <f t="shared" si="4"/>
        <v>89.777777777777771</v>
      </c>
      <c r="C40" s="76">
        <f t="shared" si="5"/>
        <v>81</v>
      </c>
      <c r="D40" s="76">
        <f t="shared" si="4"/>
        <v>62.222222222222229</v>
      </c>
      <c r="E40" s="76">
        <f t="shared" si="6"/>
        <v>47</v>
      </c>
      <c r="G40" s="2" t="s">
        <v>636</v>
      </c>
      <c r="J40" s="34"/>
      <c r="O40" s="34"/>
    </row>
    <row r="41" spans="1:18" x14ac:dyDescent="0.2">
      <c r="A41" s="512">
        <v>1988</v>
      </c>
      <c r="B41" s="75">
        <v>89</v>
      </c>
      <c r="C41" s="76">
        <f t="shared" si="5"/>
        <v>82</v>
      </c>
      <c r="D41" s="79">
        <v>62</v>
      </c>
      <c r="E41" s="76">
        <f t="shared" si="6"/>
        <v>46.5</v>
      </c>
      <c r="G41" s="2" t="s">
        <v>952</v>
      </c>
      <c r="J41" s="34"/>
      <c r="O41" s="34"/>
    </row>
    <row r="42" spans="1:18" x14ac:dyDescent="0.2">
      <c r="A42" s="512">
        <v>1989</v>
      </c>
      <c r="B42" s="75">
        <v>91</v>
      </c>
      <c r="C42" s="75">
        <v>83</v>
      </c>
      <c r="D42" s="79">
        <v>69</v>
      </c>
      <c r="E42" s="76">
        <f t="shared" si="6"/>
        <v>46</v>
      </c>
      <c r="G42" s="2" t="s">
        <v>950</v>
      </c>
      <c r="J42" s="34"/>
      <c r="O42" s="34"/>
    </row>
    <row r="43" spans="1:18" x14ac:dyDescent="0.2">
      <c r="A43" s="512">
        <v>1990</v>
      </c>
      <c r="B43" s="75">
        <v>88</v>
      </c>
      <c r="C43" s="75">
        <v>79</v>
      </c>
      <c r="D43" s="79">
        <v>67</v>
      </c>
      <c r="E43" s="76">
        <f t="shared" si="6"/>
        <v>45.5</v>
      </c>
      <c r="G43" s="2" t="s">
        <v>950</v>
      </c>
      <c r="J43" s="34"/>
      <c r="O43" s="34"/>
    </row>
    <row r="44" spans="1:18" x14ac:dyDescent="0.2">
      <c r="A44" s="512">
        <v>1991</v>
      </c>
      <c r="B44" s="75">
        <v>92</v>
      </c>
      <c r="C44" s="75">
        <v>91</v>
      </c>
      <c r="D44" s="79">
        <v>69</v>
      </c>
      <c r="E44" s="79">
        <v>45</v>
      </c>
      <c r="F44" s="35"/>
      <c r="G44" s="35"/>
      <c r="H44" s="35"/>
      <c r="J44" s="34"/>
      <c r="O44" s="34"/>
    </row>
    <row r="45" spans="1:18" x14ac:dyDescent="0.2">
      <c r="A45" s="512">
        <v>1992</v>
      </c>
      <c r="B45" s="75">
        <v>88</v>
      </c>
      <c r="C45" s="75">
        <v>93</v>
      </c>
      <c r="D45" s="79">
        <v>72</v>
      </c>
      <c r="E45" s="79">
        <v>43</v>
      </c>
      <c r="F45" s="35"/>
      <c r="G45" s="35"/>
      <c r="H45" s="35"/>
      <c r="J45" s="34"/>
      <c r="O45" s="34"/>
    </row>
    <row r="46" spans="1:18" x14ac:dyDescent="0.2">
      <c r="A46" s="512">
        <v>1993</v>
      </c>
      <c r="B46" s="75">
        <v>86</v>
      </c>
      <c r="C46" s="75">
        <v>91</v>
      </c>
      <c r="D46" s="79">
        <v>76</v>
      </c>
      <c r="E46" s="79">
        <v>53</v>
      </c>
      <c r="F46" s="35"/>
      <c r="G46" s="35"/>
      <c r="H46" s="35"/>
      <c r="J46" s="34"/>
      <c r="K46" s="34"/>
      <c r="L46" s="34"/>
      <c r="M46" s="35"/>
      <c r="N46" s="35"/>
    </row>
    <row r="47" spans="1:18" x14ac:dyDescent="0.2">
      <c r="A47" s="512">
        <v>1994</v>
      </c>
      <c r="B47" s="75">
        <v>83</v>
      </c>
      <c r="C47" s="75">
        <v>92</v>
      </c>
      <c r="D47" s="79">
        <v>92</v>
      </c>
      <c r="E47" s="79">
        <v>60</v>
      </c>
      <c r="F47" s="35"/>
      <c r="G47" s="35"/>
      <c r="H47" s="35"/>
      <c r="J47" s="34"/>
      <c r="K47" s="34"/>
      <c r="L47" s="34"/>
      <c r="M47" s="34"/>
      <c r="N47" s="34"/>
      <c r="O47" s="34"/>
    </row>
    <row r="48" spans="1:18" x14ac:dyDescent="0.2">
      <c r="A48" s="512">
        <v>1995</v>
      </c>
      <c r="B48" s="75">
        <v>85</v>
      </c>
      <c r="C48" s="75">
        <v>94</v>
      </c>
      <c r="D48" s="79">
        <v>85</v>
      </c>
      <c r="E48" s="79">
        <v>57</v>
      </c>
      <c r="F48" s="35"/>
      <c r="G48" s="35"/>
      <c r="H48" s="35"/>
      <c r="J48" s="34"/>
      <c r="K48" s="34"/>
      <c r="L48" s="34"/>
      <c r="M48" s="35"/>
      <c r="N48" s="35"/>
    </row>
    <row r="49" spans="1:15" x14ac:dyDescent="0.2">
      <c r="A49" s="512">
        <v>1996</v>
      </c>
      <c r="B49" s="75">
        <v>92</v>
      </c>
      <c r="C49" s="75">
        <v>91</v>
      </c>
      <c r="D49" s="79">
        <v>89</v>
      </c>
      <c r="E49" s="79">
        <v>56</v>
      </c>
      <c r="F49" s="35"/>
      <c r="G49" s="35"/>
      <c r="H49" s="35"/>
      <c r="J49" s="34"/>
      <c r="K49" s="34"/>
      <c r="L49" s="34"/>
      <c r="M49" s="34"/>
      <c r="N49" s="34"/>
      <c r="O49" s="34"/>
    </row>
    <row r="50" spans="1:15" x14ac:dyDescent="0.2">
      <c r="A50" s="512">
        <v>1997</v>
      </c>
      <c r="B50" s="75">
        <v>91</v>
      </c>
      <c r="C50" s="75">
        <v>88</v>
      </c>
      <c r="D50" s="79">
        <v>98</v>
      </c>
      <c r="E50" s="79">
        <v>65</v>
      </c>
      <c r="F50" s="35"/>
      <c r="G50" s="35"/>
      <c r="H50" s="35"/>
      <c r="J50" s="34"/>
      <c r="K50" s="34"/>
      <c r="L50" s="34"/>
      <c r="M50" s="35"/>
      <c r="N50" s="35"/>
    </row>
    <row r="51" spans="1:15" x14ac:dyDescent="0.2">
      <c r="A51" s="512">
        <v>1998</v>
      </c>
      <c r="B51" s="75">
        <f>(B50+B52)/2</f>
        <v>92</v>
      </c>
      <c r="C51" s="75">
        <f>(C50+C52)/2</f>
        <v>90.5</v>
      </c>
      <c r="D51" s="75">
        <f>(D50+D52)/2</f>
        <v>96.5</v>
      </c>
      <c r="E51" s="75">
        <f>(E50+E52)/2</f>
        <v>55</v>
      </c>
      <c r="F51" s="34"/>
      <c r="G51" s="2" t="s">
        <v>636</v>
      </c>
      <c r="H51" s="34"/>
      <c r="J51" s="34"/>
      <c r="K51" s="34"/>
      <c r="L51" s="34"/>
      <c r="M51" s="34"/>
      <c r="N51" s="34"/>
      <c r="O51" s="34"/>
    </row>
    <row r="52" spans="1:15" x14ac:dyDescent="0.2">
      <c r="A52" s="512">
        <v>1999</v>
      </c>
      <c r="B52" s="75">
        <v>93</v>
      </c>
      <c r="C52" s="75">
        <v>93</v>
      </c>
      <c r="D52" s="79">
        <v>95</v>
      </c>
      <c r="E52" s="79">
        <v>45</v>
      </c>
      <c r="F52" s="35"/>
      <c r="G52" s="35"/>
      <c r="H52" s="35"/>
      <c r="J52" s="34"/>
      <c r="K52" s="34"/>
      <c r="L52" s="34"/>
      <c r="M52" s="35"/>
      <c r="N52" s="35"/>
    </row>
    <row r="53" spans="1:15" x14ac:dyDescent="0.2">
      <c r="A53" s="512">
        <v>2000</v>
      </c>
      <c r="B53" s="75">
        <f>(B52+B54)/2</f>
        <v>93</v>
      </c>
      <c r="C53" s="75">
        <f>(C52+C54)/2</f>
        <v>87.5</v>
      </c>
      <c r="D53" s="75">
        <f>(D52+D54)/2</f>
        <v>90</v>
      </c>
      <c r="E53" s="75">
        <f>(E52+E54)/2</f>
        <v>53</v>
      </c>
      <c r="F53" s="34"/>
      <c r="G53" s="2" t="s">
        <v>636</v>
      </c>
      <c r="H53" s="34"/>
      <c r="J53" s="34"/>
      <c r="K53" s="34"/>
      <c r="L53" s="34"/>
      <c r="M53" s="34"/>
      <c r="N53" s="34"/>
      <c r="O53" s="34"/>
    </row>
    <row r="54" spans="1:15" x14ac:dyDescent="0.2">
      <c r="A54" s="512">
        <v>2001</v>
      </c>
      <c r="B54" s="75">
        <v>93</v>
      </c>
      <c r="C54" s="75">
        <v>82</v>
      </c>
      <c r="D54" s="79">
        <v>85</v>
      </c>
      <c r="E54" s="79">
        <v>61</v>
      </c>
      <c r="F54" s="35"/>
      <c r="G54" s="35"/>
      <c r="H54" s="35"/>
      <c r="J54" s="34"/>
      <c r="K54" s="34"/>
      <c r="L54" s="34"/>
      <c r="M54" s="35"/>
      <c r="N54" s="35"/>
    </row>
    <row r="55" spans="1:15" x14ac:dyDescent="0.2">
      <c r="A55" s="512">
        <v>2002</v>
      </c>
      <c r="B55" s="75">
        <f>(B54+B56)/2</f>
        <v>88.5</v>
      </c>
      <c r="C55" s="75">
        <f>(C54+C56)/2</f>
        <v>86.5</v>
      </c>
      <c r="D55" s="75">
        <f>(D54+D56)/2</f>
        <v>88</v>
      </c>
      <c r="E55" s="75">
        <f>(E54+E56)/2</f>
        <v>54</v>
      </c>
      <c r="F55" s="34"/>
      <c r="G55" s="2" t="s">
        <v>636</v>
      </c>
      <c r="H55" s="34"/>
      <c r="J55" s="34"/>
      <c r="K55" s="34"/>
      <c r="L55" s="34"/>
      <c r="M55" s="34"/>
      <c r="N55" s="34"/>
      <c r="O55" s="34"/>
    </row>
    <row r="56" spans="1:15" x14ac:dyDescent="0.2">
      <c r="A56" s="512">
        <v>2003</v>
      </c>
      <c r="B56" s="76">
        <v>84</v>
      </c>
      <c r="C56" s="75">
        <v>91</v>
      </c>
      <c r="D56" s="79">
        <v>91</v>
      </c>
      <c r="E56" s="79">
        <v>47</v>
      </c>
      <c r="F56" s="35"/>
      <c r="G56" s="35"/>
      <c r="H56" s="35"/>
      <c r="J56" s="34"/>
      <c r="K56" s="34"/>
      <c r="L56" s="34"/>
      <c r="M56" s="35"/>
      <c r="N56" s="35"/>
    </row>
    <row r="57" spans="1:15" x14ac:dyDescent="0.2">
      <c r="A57" s="512">
        <v>2004</v>
      </c>
      <c r="B57" s="75">
        <f>(B56+B58)/2</f>
        <v>81.5</v>
      </c>
      <c r="C57" s="75">
        <f>(C56+C58)/2</f>
        <v>91.5</v>
      </c>
      <c r="D57" s="75">
        <f>(D56+D58)/2</f>
        <v>90.5</v>
      </c>
      <c r="E57" s="75">
        <f>(E56+E58)/2</f>
        <v>43.5</v>
      </c>
      <c r="F57" s="34"/>
      <c r="G57" s="2" t="s">
        <v>636</v>
      </c>
      <c r="H57" s="34"/>
      <c r="J57" s="34"/>
      <c r="K57" s="34"/>
      <c r="L57" s="34"/>
      <c r="M57" s="34"/>
      <c r="N57" s="34"/>
      <c r="O57" s="34"/>
    </row>
    <row r="58" spans="1:15" x14ac:dyDescent="0.2">
      <c r="A58" s="512">
        <v>2005</v>
      </c>
      <c r="B58" s="76">
        <v>79</v>
      </c>
      <c r="C58" s="75">
        <v>92</v>
      </c>
      <c r="D58" s="79">
        <v>90</v>
      </c>
      <c r="E58" s="79">
        <v>40</v>
      </c>
      <c r="F58" s="35"/>
      <c r="G58" s="35"/>
      <c r="H58" s="35"/>
      <c r="J58" s="34"/>
      <c r="K58" s="34"/>
      <c r="L58" s="34"/>
      <c r="M58" s="35"/>
      <c r="N58" s="35"/>
    </row>
    <row r="59" spans="1:15" x14ac:dyDescent="0.2">
      <c r="A59" s="512">
        <v>2006</v>
      </c>
      <c r="B59" s="75">
        <f>B58-(B$58-B$63)/5</f>
        <v>79.8</v>
      </c>
      <c r="C59" s="75">
        <f t="shared" ref="C59:E62" si="7">C58-(C$58-C$63)/5</f>
        <v>92.4</v>
      </c>
      <c r="D59" s="75">
        <f t="shared" si="7"/>
        <v>91.2</v>
      </c>
      <c r="E59" s="75">
        <f t="shared" si="7"/>
        <v>45.8</v>
      </c>
      <c r="F59" s="34"/>
      <c r="G59" s="2" t="s">
        <v>636</v>
      </c>
      <c r="H59" s="34"/>
      <c r="J59" s="34"/>
      <c r="K59" s="34"/>
      <c r="L59" s="34"/>
      <c r="M59" s="34"/>
      <c r="N59" s="34"/>
      <c r="O59" s="34"/>
    </row>
    <row r="60" spans="1:15" x14ac:dyDescent="0.2">
      <c r="A60" s="512">
        <v>2007</v>
      </c>
      <c r="B60" s="75">
        <f>B59-(B$58-B$63)/5</f>
        <v>80.599999999999994</v>
      </c>
      <c r="C60" s="75">
        <f t="shared" si="7"/>
        <v>92.800000000000011</v>
      </c>
      <c r="D60" s="75">
        <f t="shared" si="7"/>
        <v>92.4</v>
      </c>
      <c r="E60" s="75">
        <f t="shared" si="7"/>
        <v>51.599999999999994</v>
      </c>
      <c r="F60" s="34"/>
      <c r="G60" s="2" t="s">
        <v>636</v>
      </c>
      <c r="H60" s="34"/>
      <c r="J60" s="34"/>
      <c r="K60" s="34"/>
      <c r="L60" s="34"/>
      <c r="M60" s="35"/>
      <c r="N60" s="35"/>
    </row>
    <row r="61" spans="1:15" x14ac:dyDescent="0.2">
      <c r="A61" s="512">
        <v>2008</v>
      </c>
      <c r="B61" s="75">
        <f>B60-(B$58-B$63)/5</f>
        <v>81.399999999999991</v>
      </c>
      <c r="C61" s="75">
        <f t="shared" si="7"/>
        <v>93.200000000000017</v>
      </c>
      <c r="D61" s="75">
        <f t="shared" si="7"/>
        <v>93.600000000000009</v>
      </c>
      <c r="E61" s="75">
        <f t="shared" si="7"/>
        <v>57.399999999999991</v>
      </c>
      <c r="F61" s="34"/>
      <c r="G61" s="2" t="s">
        <v>636</v>
      </c>
      <c r="H61" s="34"/>
      <c r="J61" s="34"/>
      <c r="K61" s="34"/>
      <c r="L61" s="34"/>
      <c r="M61" s="34"/>
      <c r="N61" s="34"/>
      <c r="O61" s="34"/>
    </row>
    <row r="62" spans="1:15" x14ac:dyDescent="0.2">
      <c r="A62" s="512">
        <v>2009</v>
      </c>
      <c r="B62" s="75">
        <f>B61-(B$58-B$63)/5</f>
        <v>82.199999999999989</v>
      </c>
      <c r="C62" s="75">
        <f t="shared" si="7"/>
        <v>93.600000000000023</v>
      </c>
      <c r="D62" s="75">
        <f t="shared" si="7"/>
        <v>94.800000000000011</v>
      </c>
      <c r="E62" s="75">
        <f t="shared" si="7"/>
        <v>63.199999999999989</v>
      </c>
      <c r="F62" s="34"/>
      <c r="G62" s="2" t="s">
        <v>636</v>
      </c>
      <c r="H62" s="34"/>
      <c r="J62" s="34"/>
      <c r="K62" s="34"/>
    </row>
    <row r="63" spans="1:15" x14ac:dyDescent="0.2">
      <c r="A63" s="512">
        <v>2010</v>
      </c>
      <c r="B63" s="76">
        <v>83</v>
      </c>
      <c r="C63" s="76">
        <v>94</v>
      </c>
      <c r="D63" s="79">
        <v>96</v>
      </c>
      <c r="E63" s="76">
        <v>69</v>
      </c>
      <c r="J63" s="34"/>
      <c r="K63" s="34"/>
      <c r="L63" s="34"/>
      <c r="M63" s="35"/>
      <c r="N63" s="35"/>
    </row>
  </sheetData>
  <mergeCells count="1">
    <mergeCell ref="I27:Q32"/>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7"/>
  <sheetViews>
    <sheetView workbookViewId="0"/>
  </sheetViews>
  <sheetFormatPr defaultColWidth="9.140625" defaultRowHeight="12.75" x14ac:dyDescent="0.2"/>
  <cols>
    <col min="1" max="1" width="11.7109375" style="58" customWidth="1"/>
    <col min="2" max="2" width="13.7109375" style="59" customWidth="1"/>
    <col min="3" max="4" width="11.7109375" style="58" customWidth="1"/>
    <col min="5" max="5" width="13.7109375" style="59" customWidth="1"/>
    <col min="6" max="16384" width="9.140625" style="58"/>
  </cols>
  <sheetData>
    <row r="1" spans="1:17" ht="14.25" x14ac:dyDescent="0.2">
      <c r="A1" s="66" t="s">
        <v>939</v>
      </c>
      <c r="B1" s="67"/>
      <c r="C1" s="55"/>
      <c r="D1" s="55"/>
      <c r="E1" s="67"/>
      <c r="G1" s="93" t="s">
        <v>1158</v>
      </c>
    </row>
    <row r="2" spans="1:17" x14ac:dyDescent="0.2">
      <c r="A2" s="66"/>
      <c r="B2" s="67"/>
      <c r="C2" s="55"/>
      <c r="D2" s="55"/>
      <c r="E2" s="67"/>
      <c r="G2" s="93"/>
    </row>
    <row r="3" spans="1:17" x14ac:dyDescent="0.2">
      <c r="A3" s="197" t="s">
        <v>46</v>
      </c>
      <c r="B3" s="196" t="s">
        <v>935</v>
      </c>
      <c r="C3" s="71"/>
      <c r="D3" s="197" t="s">
        <v>46</v>
      </c>
      <c r="E3" s="196" t="s">
        <v>935</v>
      </c>
    </row>
    <row r="4" spans="1:17" x14ac:dyDescent="0.2">
      <c r="A4" s="197"/>
      <c r="B4" s="196"/>
      <c r="C4" s="71"/>
      <c r="D4" s="197"/>
      <c r="E4" s="196"/>
    </row>
    <row r="5" spans="1:17" x14ac:dyDescent="0.2">
      <c r="A5" s="58" t="s">
        <v>44</v>
      </c>
      <c r="B5" s="59">
        <v>203.72649999999999</v>
      </c>
      <c r="D5" s="58" t="str">
        <f>PROPER(A5)</f>
        <v>Corn</v>
      </c>
      <c r="E5" s="67">
        <f>B5</f>
        <v>203.72649999999999</v>
      </c>
      <c r="Q5" s="58" t="s">
        <v>42</v>
      </c>
    </row>
    <row r="6" spans="1:17" x14ac:dyDescent="0.2">
      <c r="A6" s="58" t="s">
        <v>41</v>
      </c>
      <c r="B6" s="59">
        <v>111.9618</v>
      </c>
      <c r="D6" s="58" t="str">
        <f t="shared" ref="D6:D17" si="0">PROPER(A6)</f>
        <v>Soybeans</v>
      </c>
      <c r="E6" s="67">
        <f t="shared" ref="E6:E17" si="1">B6</f>
        <v>111.9618</v>
      </c>
    </row>
    <row r="7" spans="1:17" x14ac:dyDescent="0.2">
      <c r="A7" s="58" t="s">
        <v>37</v>
      </c>
      <c r="B7" s="59">
        <v>52.529820000000001</v>
      </c>
      <c r="D7" s="58" t="str">
        <f t="shared" si="0"/>
        <v>Potatoes</v>
      </c>
      <c r="E7" s="67">
        <f t="shared" si="1"/>
        <v>52.529820000000001</v>
      </c>
    </row>
    <row r="8" spans="1:17" x14ac:dyDescent="0.2">
      <c r="A8" s="58" t="s">
        <v>33</v>
      </c>
      <c r="B8" s="59">
        <v>37.564900000000002</v>
      </c>
      <c r="D8" s="58" t="str">
        <f t="shared" si="0"/>
        <v>Cotton</v>
      </c>
      <c r="E8" s="67">
        <f t="shared" si="1"/>
        <v>37.564900000000002</v>
      </c>
    </row>
    <row r="9" spans="1:17" x14ac:dyDescent="0.2">
      <c r="A9" s="58" t="s">
        <v>31</v>
      </c>
      <c r="B9" s="59">
        <v>23.30941</v>
      </c>
      <c r="D9" s="58" t="str">
        <f t="shared" si="0"/>
        <v>Wheat</v>
      </c>
      <c r="E9" s="67">
        <f t="shared" si="1"/>
        <v>23.30941</v>
      </c>
    </row>
    <row r="10" spans="1:17" x14ac:dyDescent="0.2">
      <c r="A10" s="58" t="s">
        <v>29</v>
      </c>
      <c r="B10" s="59">
        <v>14.169790000000001</v>
      </c>
      <c r="D10" s="58" t="str">
        <f t="shared" si="0"/>
        <v>Sorghum</v>
      </c>
      <c r="E10" s="67">
        <f t="shared" si="1"/>
        <v>14.169790000000001</v>
      </c>
    </row>
    <row r="11" spans="1:17" x14ac:dyDescent="0.2">
      <c r="A11" s="58" t="s">
        <v>39</v>
      </c>
      <c r="B11" s="59">
        <v>13.116289999999999</v>
      </c>
      <c r="D11" s="58" t="str">
        <f t="shared" si="0"/>
        <v>Oranges</v>
      </c>
      <c r="E11" s="67">
        <f t="shared" si="1"/>
        <v>13.116289999999999</v>
      </c>
    </row>
    <row r="12" spans="1:17" x14ac:dyDescent="0.2">
      <c r="A12" s="58" t="s">
        <v>24</v>
      </c>
      <c r="B12" s="59">
        <v>10.320650000000001</v>
      </c>
      <c r="D12" s="58" t="str">
        <f t="shared" si="0"/>
        <v>Peanuts</v>
      </c>
      <c r="E12" s="67">
        <f t="shared" si="1"/>
        <v>10.320650000000001</v>
      </c>
    </row>
    <row r="13" spans="1:17" x14ac:dyDescent="0.2">
      <c r="A13" s="58" t="s">
        <v>14</v>
      </c>
      <c r="B13" s="59">
        <v>9.6967610000000004</v>
      </c>
      <c r="D13" s="58" t="str">
        <f t="shared" si="0"/>
        <v>Tomatoes</v>
      </c>
      <c r="E13" s="67">
        <f t="shared" si="1"/>
        <v>9.6967610000000004</v>
      </c>
    </row>
    <row r="14" spans="1:17" x14ac:dyDescent="0.2">
      <c r="A14" s="58" t="s">
        <v>35</v>
      </c>
      <c r="B14" s="59">
        <v>7.9041550000000003</v>
      </c>
      <c r="D14" s="58" t="str">
        <f t="shared" si="0"/>
        <v>Grapes</v>
      </c>
      <c r="E14" s="67">
        <f t="shared" si="1"/>
        <v>7.9041550000000003</v>
      </c>
    </row>
    <row r="15" spans="1:17" x14ac:dyDescent="0.2">
      <c r="A15" s="58" t="s">
        <v>15</v>
      </c>
      <c r="B15" s="59">
        <v>7.5762</v>
      </c>
      <c r="D15" s="58" t="str">
        <f t="shared" si="0"/>
        <v>Rice</v>
      </c>
      <c r="E15" s="67">
        <f t="shared" si="1"/>
        <v>7.5762</v>
      </c>
    </row>
    <row r="16" spans="1:17" x14ac:dyDescent="0.2">
      <c r="A16" s="58" t="s">
        <v>27</v>
      </c>
      <c r="B16" s="59">
        <v>7.2801920000000004</v>
      </c>
      <c r="D16" s="58" t="str">
        <f t="shared" si="0"/>
        <v>Apples</v>
      </c>
      <c r="E16" s="67">
        <f t="shared" si="1"/>
        <v>7.2801920000000004</v>
      </c>
    </row>
    <row r="17" spans="1:21" x14ac:dyDescent="0.2">
      <c r="A17" s="58" t="s">
        <v>19</v>
      </c>
      <c r="B17" s="59">
        <v>4.0060450000000003</v>
      </c>
      <c r="D17" s="58" t="str">
        <f t="shared" si="0"/>
        <v>Sugarcane</v>
      </c>
      <c r="E17" s="67">
        <f t="shared" si="1"/>
        <v>4.0060450000000003</v>
      </c>
    </row>
    <row r="18" spans="1:21" x14ac:dyDescent="0.2">
      <c r="A18" s="58" t="s">
        <v>21</v>
      </c>
      <c r="B18" s="59">
        <v>2.648218</v>
      </c>
      <c r="D18" s="58" t="s">
        <v>621</v>
      </c>
      <c r="E18" s="67">
        <f>B27-SUM(E5:E17)</f>
        <v>12.948378999999932</v>
      </c>
    </row>
    <row r="19" spans="1:21" x14ac:dyDescent="0.2">
      <c r="A19" s="58" t="s">
        <v>18</v>
      </c>
      <c r="B19" s="59">
        <v>2.1192099999999998</v>
      </c>
      <c r="D19" s="58" t="s">
        <v>75</v>
      </c>
      <c r="E19" s="67">
        <f>SUM(E5:E18)</f>
        <v>516.11089199999992</v>
      </c>
    </row>
    <row r="20" spans="1:21" x14ac:dyDescent="0.2">
      <c r="A20" s="58" t="s">
        <v>17</v>
      </c>
      <c r="B20" s="59">
        <v>1.9021300000000001</v>
      </c>
    </row>
    <row r="21" spans="1:21" x14ac:dyDescent="0.2">
      <c r="A21" s="58" t="s">
        <v>13</v>
      </c>
      <c r="B21" s="59">
        <v>1.7985739999999999</v>
      </c>
      <c r="E21" s="59">
        <f>SUM(E5:E8)/E19</f>
        <v>0.78623223475779713</v>
      </c>
    </row>
    <row r="22" spans="1:21" x14ac:dyDescent="0.2">
      <c r="A22" s="58" t="s">
        <v>12</v>
      </c>
      <c r="B22" s="59">
        <v>1.7975460000000001</v>
      </c>
    </row>
    <row r="23" spans="1:21" x14ac:dyDescent="0.2">
      <c r="A23" s="58" t="s">
        <v>16</v>
      </c>
      <c r="B23" s="59">
        <v>1.1827460000000001</v>
      </c>
    </row>
    <row r="24" spans="1:21" x14ac:dyDescent="0.2">
      <c r="A24" s="58" t="s">
        <v>20</v>
      </c>
      <c r="B24" s="59">
        <v>1.0051680000000001</v>
      </c>
    </row>
    <row r="25" spans="1:21" ht="12" customHeight="1" x14ac:dyDescent="0.2">
      <c r="A25" s="58" t="s">
        <v>11</v>
      </c>
      <c r="B25" s="59">
        <v>0.49478699999999998</v>
      </c>
      <c r="G25" s="559" t="s">
        <v>995</v>
      </c>
      <c r="H25" s="559"/>
      <c r="I25" s="559"/>
      <c r="J25" s="559"/>
      <c r="K25" s="559"/>
      <c r="L25" s="559"/>
      <c r="M25" s="559"/>
      <c r="N25" s="559"/>
      <c r="O25" s="559"/>
      <c r="P25" s="559"/>
      <c r="Q25" s="559"/>
      <c r="R25" s="209"/>
      <c r="S25" s="209"/>
      <c r="T25" s="209"/>
      <c r="U25" s="209"/>
    </row>
    <row r="26" spans="1:21" x14ac:dyDescent="0.2">
      <c r="G26" s="208"/>
      <c r="H26" s="208"/>
      <c r="I26" s="208"/>
      <c r="J26" s="208"/>
      <c r="K26" s="208"/>
      <c r="L26" s="208"/>
      <c r="M26" s="208"/>
      <c r="N26" s="208"/>
      <c r="O26" s="208"/>
      <c r="P26" s="208"/>
    </row>
    <row r="27" spans="1:21" x14ac:dyDescent="0.2">
      <c r="A27" s="58" t="s">
        <v>75</v>
      </c>
      <c r="B27" s="59">
        <f>SUM(B5:B25)</f>
        <v>516.11089199999992</v>
      </c>
      <c r="G27" s="58" t="s">
        <v>1050</v>
      </c>
      <c r="H27" s="208"/>
      <c r="I27" s="208"/>
      <c r="J27" s="208"/>
      <c r="K27" s="208"/>
      <c r="L27" s="208"/>
      <c r="M27" s="208"/>
      <c r="N27" s="208"/>
      <c r="O27" s="208"/>
    </row>
  </sheetData>
  <sortState ref="A2:B22">
    <sortCondition descending="1" ref="B2:B22"/>
  </sortState>
  <mergeCells count="1">
    <mergeCell ref="G25:Q25"/>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workbookViewId="0"/>
  </sheetViews>
  <sheetFormatPr defaultRowHeight="15" x14ac:dyDescent="0.25"/>
  <cols>
    <col min="1" max="1" width="16.7109375" style="58" customWidth="1"/>
    <col min="2" max="3" width="9.7109375" style="59" customWidth="1"/>
    <col min="4" max="4" width="9.140625" style="58" customWidth="1"/>
    <col min="5" max="5" width="17.28515625" style="58" customWidth="1"/>
    <col min="6" max="7" width="9.7109375" style="59" customWidth="1"/>
    <col min="8" max="9" width="9.140625" style="59"/>
  </cols>
  <sheetData>
    <row r="1" spans="1:11" ht="17.25" x14ac:dyDescent="0.25">
      <c r="A1" s="91" t="s">
        <v>1192</v>
      </c>
      <c r="K1" s="1" t="s">
        <v>1024</v>
      </c>
    </row>
    <row r="3" spans="1:11" x14ac:dyDescent="0.25">
      <c r="A3" s="93" t="s">
        <v>1011</v>
      </c>
      <c r="E3" s="93" t="s">
        <v>1139</v>
      </c>
    </row>
    <row r="4" spans="1:11" x14ac:dyDescent="0.25">
      <c r="A4" s="96" t="s">
        <v>1001</v>
      </c>
      <c r="B4" s="198" t="s">
        <v>769</v>
      </c>
      <c r="C4" s="198" t="s">
        <v>1007</v>
      </c>
      <c r="D4" s="96"/>
      <c r="E4" s="96" t="s">
        <v>1001</v>
      </c>
      <c r="F4" s="198" t="s">
        <v>769</v>
      </c>
      <c r="G4" s="198" t="s">
        <v>1008</v>
      </c>
    </row>
    <row r="5" spans="1:11" s="51" customFormat="1" x14ac:dyDescent="0.25">
      <c r="A5" s="96"/>
      <c r="B5" s="198"/>
      <c r="C5" s="198"/>
      <c r="D5" s="96"/>
      <c r="E5" s="96"/>
      <c r="F5" s="198"/>
      <c r="G5" s="198"/>
      <c r="H5" s="59"/>
      <c r="I5" s="59"/>
    </row>
    <row r="6" spans="1:11" x14ac:dyDescent="0.25">
      <c r="A6" s="58" t="s">
        <v>54</v>
      </c>
      <c r="B6" s="59">
        <v>38.190724265877627</v>
      </c>
      <c r="C6" s="59">
        <v>48.530290000000001</v>
      </c>
      <c r="E6" s="58" t="s">
        <v>514</v>
      </c>
      <c r="F6" s="59">
        <v>30.448445161889087</v>
      </c>
      <c r="G6" s="59">
        <v>40.025759999999998</v>
      </c>
      <c r="I6" s="92">
        <v>127.0735</v>
      </c>
    </row>
    <row r="7" spans="1:11" x14ac:dyDescent="0.25">
      <c r="A7" s="58" t="s">
        <v>51</v>
      </c>
      <c r="B7" s="59">
        <v>16.570236910134685</v>
      </c>
      <c r="C7" s="59">
        <v>21.056380000000001</v>
      </c>
      <c r="E7" s="58" t="s">
        <v>67</v>
      </c>
      <c r="F7" s="59">
        <v>25.141783221836967</v>
      </c>
      <c r="G7" s="59">
        <v>33.049930000000003</v>
      </c>
      <c r="I7" s="92"/>
    </row>
    <row r="8" spans="1:11" x14ac:dyDescent="0.25">
      <c r="A8" s="58" t="s">
        <v>425</v>
      </c>
      <c r="B8" s="59">
        <v>6.2461693429393232</v>
      </c>
      <c r="C8" s="59">
        <v>7.9372259999999999</v>
      </c>
      <c r="E8" s="58" t="s">
        <v>665</v>
      </c>
      <c r="F8" s="59">
        <v>9.1005308312705111</v>
      </c>
      <c r="G8" s="59">
        <v>11.96303</v>
      </c>
      <c r="I8" s="92">
        <v>131.3612</v>
      </c>
    </row>
    <row r="9" spans="1:11" x14ac:dyDescent="0.25">
      <c r="A9" s="58" t="s">
        <v>403</v>
      </c>
      <c r="B9" s="59">
        <v>5.7463121736632736</v>
      </c>
      <c r="C9" s="59">
        <v>7.3020399999999999</v>
      </c>
      <c r="E9" s="58" t="s">
        <v>432</v>
      </c>
      <c r="F9" s="59">
        <v>8.6737890459186566</v>
      </c>
      <c r="G9" s="59">
        <v>11.402060000000001</v>
      </c>
      <c r="I9" s="92"/>
    </row>
    <row r="10" spans="1:11" x14ac:dyDescent="0.25">
      <c r="A10" s="58" t="s">
        <v>681</v>
      </c>
      <c r="B10" s="59">
        <v>5.3156747866392298</v>
      </c>
      <c r="C10" s="59">
        <v>6.7548139999999997</v>
      </c>
      <c r="E10" s="58" t="s">
        <v>438</v>
      </c>
      <c r="F10" s="59">
        <v>4.5816733128344325</v>
      </c>
      <c r="G10" s="59">
        <v>6.0228020000000004</v>
      </c>
      <c r="I10" s="92">
        <v>25.130400000000002</v>
      </c>
    </row>
    <row r="11" spans="1:11" x14ac:dyDescent="0.25">
      <c r="A11" s="58" t="s">
        <v>343</v>
      </c>
      <c r="B11" s="59">
        <v>5.315644882686005</v>
      </c>
      <c r="C11" s="59">
        <v>6.7547759999999997</v>
      </c>
      <c r="E11" s="58" t="s">
        <v>455</v>
      </c>
      <c r="F11" s="59">
        <v>3.0155004556720137</v>
      </c>
      <c r="G11" s="59">
        <v>3.9640019999999998</v>
      </c>
      <c r="I11" s="92"/>
    </row>
    <row r="12" spans="1:11" x14ac:dyDescent="0.25">
      <c r="A12" s="58" t="s">
        <v>47</v>
      </c>
      <c r="B12" s="59">
        <v>3.5785321093697746</v>
      </c>
      <c r="C12" s="59">
        <v>4.5473660000000002</v>
      </c>
      <c r="E12" s="58" t="s">
        <v>487</v>
      </c>
      <c r="F12" s="59">
        <v>2.1705187053741914</v>
      </c>
      <c r="G12" s="59">
        <v>2.8532380000000002</v>
      </c>
      <c r="I12" s="92">
        <v>27.827999999999999</v>
      </c>
    </row>
    <row r="13" spans="1:11" x14ac:dyDescent="0.25">
      <c r="A13" s="58" t="s">
        <v>426</v>
      </c>
      <c r="B13" s="59">
        <v>2.9439615655506457</v>
      </c>
      <c r="C13" s="59">
        <v>3.7409949999999998</v>
      </c>
      <c r="E13" s="58" t="s">
        <v>66</v>
      </c>
      <c r="F13" s="59">
        <v>1.9989273830733443</v>
      </c>
      <c r="G13" s="59">
        <v>2.6276739999999998</v>
      </c>
      <c r="I13" s="92">
        <v>8.105836</v>
      </c>
    </row>
    <row r="14" spans="1:11" x14ac:dyDescent="0.25">
      <c r="A14" s="58" t="s">
        <v>369</v>
      </c>
      <c r="B14" s="59">
        <v>2.2202457632787325</v>
      </c>
      <c r="C14" s="59">
        <v>2.8213439999999999</v>
      </c>
      <c r="E14" s="58" t="s">
        <v>448</v>
      </c>
      <c r="F14" s="59">
        <v>1.741899460040075</v>
      </c>
      <c r="G14" s="59">
        <v>2.2898000000000001</v>
      </c>
      <c r="I14" s="92"/>
    </row>
    <row r="15" spans="1:11" x14ac:dyDescent="0.25">
      <c r="A15" s="58" t="s">
        <v>404</v>
      </c>
      <c r="B15" s="59">
        <v>2.1862858896622819</v>
      </c>
      <c r="C15" s="59">
        <v>2.7781899999999999</v>
      </c>
      <c r="E15" s="58" t="s">
        <v>483</v>
      </c>
      <c r="F15" s="59">
        <v>1.4269350085428996</v>
      </c>
      <c r="G15" s="59">
        <v>1.875766</v>
      </c>
      <c r="I15" s="92"/>
    </row>
    <row r="16" spans="1:11" x14ac:dyDescent="0.25">
      <c r="A16" s="58" t="s">
        <v>1002</v>
      </c>
      <c r="B16" s="59">
        <v>11.686212310198446</v>
      </c>
      <c r="C16" s="59">
        <v>14.850079000000022</v>
      </c>
      <c r="E16" s="58" t="s">
        <v>1003</v>
      </c>
      <c r="F16" s="59">
        <v>11.699997413547829</v>
      </c>
      <c r="G16" s="59">
        <v>15.380137999999988</v>
      </c>
      <c r="I16" s="92">
        <v>30.722695700000003</v>
      </c>
    </row>
    <row r="17" spans="1:14" x14ac:dyDescent="0.25">
      <c r="A17" s="58" t="s">
        <v>75</v>
      </c>
      <c r="B17" s="59">
        <v>100</v>
      </c>
      <c r="C17" s="59">
        <v>127.0735</v>
      </c>
      <c r="E17" s="58" t="s">
        <v>75</v>
      </c>
      <c r="G17" s="59">
        <v>131.45419999999999</v>
      </c>
      <c r="I17" s="92"/>
    </row>
    <row r="18" spans="1:14" x14ac:dyDescent="0.25">
      <c r="I18" s="92">
        <v>311.3931</v>
      </c>
    </row>
    <row r="19" spans="1:14" ht="17.25" x14ac:dyDescent="0.25">
      <c r="I19" s="92"/>
      <c r="K19" t="s">
        <v>1184</v>
      </c>
    </row>
    <row r="20" spans="1:14" x14ac:dyDescent="0.25">
      <c r="A20" s="93" t="s">
        <v>1013</v>
      </c>
      <c r="F20" s="91"/>
      <c r="G20" s="91"/>
      <c r="H20" s="91"/>
      <c r="I20" s="91"/>
      <c r="J20" s="1"/>
      <c r="K20" t="s">
        <v>1051</v>
      </c>
      <c r="L20" s="1"/>
      <c r="M20" s="1"/>
      <c r="N20" s="1"/>
    </row>
    <row r="21" spans="1:14" x14ac:dyDescent="0.25">
      <c r="A21" s="96" t="s">
        <v>1001</v>
      </c>
      <c r="B21" s="195" t="s">
        <v>769</v>
      </c>
      <c r="C21" s="198" t="s">
        <v>1007</v>
      </c>
    </row>
    <row r="22" spans="1:14" s="51" customFormat="1" x14ac:dyDescent="0.25">
      <c r="A22" s="96"/>
      <c r="B22" s="195"/>
      <c r="C22" s="198"/>
      <c r="D22" s="58"/>
      <c r="E22" s="58"/>
      <c r="F22" s="59"/>
      <c r="G22" s="59"/>
      <c r="H22" s="59"/>
      <c r="I22" s="59"/>
    </row>
    <row r="23" spans="1:14" x14ac:dyDescent="0.25">
      <c r="A23" s="58" t="s">
        <v>71</v>
      </c>
      <c r="B23" s="67">
        <f t="array" ref="B23:B34">((C23:C34)/C34)*(100)</f>
        <v>15.584895747529409</v>
      </c>
      <c r="C23" s="59">
        <v>48.530290000000001</v>
      </c>
    </row>
    <row r="24" spans="1:14" x14ac:dyDescent="0.25">
      <c r="A24" s="58" t="s">
        <v>116</v>
      </c>
      <c r="B24" s="67">
        <v>12.853772289752087</v>
      </c>
      <c r="C24" s="59">
        <v>40.025759999999998</v>
      </c>
    </row>
    <row r="25" spans="1:14" x14ac:dyDescent="0.25">
      <c r="A25" s="58" t="s">
        <v>120</v>
      </c>
      <c r="B25" s="67">
        <v>10.613571720118397</v>
      </c>
      <c r="C25" s="59">
        <v>33.049930000000003</v>
      </c>
    </row>
    <row r="26" spans="1:14" x14ac:dyDescent="0.25">
      <c r="A26" s="58" t="s">
        <v>73</v>
      </c>
      <c r="B26" s="67">
        <v>6.7619931205925878</v>
      </c>
      <c r="C26" s="59">
        <v>21.056380000000001</v>
      </c>
    </row>
    <row r="27" spans="1:14" x14ac:dyDescent="0.25">
      <c r="A27" s="58" t="s">
        <v>666</v>
      </c>
      <c r="B27" s="67">
        <v>3.8417774831876494</v>
      </c>
      <c r="C27" s="59">
        <v>11.96303</v>
      </c>
    </row>
    <row r="28" spans="1:14" x14ac:dyDescent="0.25">
      <c r="A28" s="58" t="s">
        <v>98</v>
      </c>
      <c r="B28" s="67">
        <v>3.6616289827873514</v>
      </c>
      <c r="C28" s="59">
        <v>11.402060000000001</v>
      </c>
    </row>
    <row r="29" spans="1:14" x14ac:dyDescent="0.25">
      <c r="A29" s="58" t="s">
        <v>99</v>
      </c>
      <c r="B29" s="67">
        <v>2.548940872485614</v>
      </c>
      <c r="C29" s="59">
        <v>7.9372259999999999</v>
      </c>
    </row>
    <row r="30" spans="1:14" x14ac:dyDescent="0.25">
      <c r="A30" s="58" t="s">
        <v>89</v>
      </c>
      <c r="B30" s="67">
        <v>2.3449588317788672</v>
      </c>
      <c r="C30" s="59">
        <v>7.3020399999999999</v>
      </c>
    </row>
    <row r="31" spans="1:14" x14ac:dyDescent="0.25">
      <c r="A31" s="58" t="s">
        <v>1012</v>
      </c>
      <c r="B31" s="67">
        <v>2.1692240451056879</v>
      </c>
      <c r="C31" s="59">
        <v>6.7548139999999997</v>
      </c>
    </row>
    <row r="32" spans="1:14" x14ac:dyDescent="0.25">
      <c r="A32" s="58" t="s">
        <v>1022</v>
      </c>
      <c r="B32" s="67">
        <v>2.1692118418808892</v>
      </c>
      <c r="C32" s="59">
        <v>6.7547759999999997</v>
      </c>
    </row>
    <row r="33" spans="1:3" x14ac:dyDescent="0.25">
      <c r="A33" s="58" t="s">
        <v>1014</v>
      </c>
      <c r="B33" s="67">
        <v>37.450026991606428</v>
      </c>
      <c r="C33" s="59">
        <v>116.6168</v>
      </c>
    </row>
    <row r="34" spans="1:3" x14ac:dyDescent="0.25">
      <c r="A34" s="58" t="s">
        <v>75</v>
      </c>
      <c r="B34" s="59">
        <v>100</v>
      </c>
      <c r="C34" s="59">
        <v>311.3931</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heetViews>
  <sheetFormatPr defaultRowHeight="15" x14ac:dyDescent="0.25"/>
  <cols>
    <col min="1" max="1" width="19.5703125" style="58" customWidth="1"/>
    <col min="2" max="3" width="11.7109375" style="58" customWidth="1"/>
    <col min="10" max="10" width="9.140625" style="58"/>
  </cols>
  <sheetData>
    <row r="1" spans="1:13" x14ac:dyDescent="0.25">
      <c r="A1" s="93" t="s">
        <v>1141</v>
      </c>
      <c r="D1" s="45"/>
      <c r="E1" s="45"/>
      <c r="F1" s="45"/>
      <c r="G1" s="45"/>
      <c r="H1" s="45"/>
      <c r="I1" s="45"/>
      <c r="K1" s="93" t="s">
        <v>1140</v>
      </c>
      <c r="M1" s="45"/>
    </row>
    <row r="2" spans="1:13" s="50" customFormat="1" x14ac:dyDescent="0.25">
      <c r="A2" s="58"/>
      <c r="B2" s="58"/>
      <c r="C2" s="58"/>
      <c r="J2" s="58"/>
    </row>
    <row r="3" spans="1:13" x14ac:dyDescent="0.25">
      <c r="A3" s="96" t="s">
        <v>152</v>
      </c>
      <c r="B3" s="71" t="s">
        <v>769</v>
      </c>
      <c r="C3" s="96" t="s">
        <v>936</v>
      </c>
      <c r="D3" s="45"/>
      <c r="E3" s="45"/>
      <c r="F3" s="45"/>
      <c r="G3" s="45"/>
      <c r="H3" s="45"/>
      <c r="I3" s="45"/>
      <c r="K3" s="45"/>
      <c r="L3" s="45"/>
    </row>
    <row r="4" spans="1:13" s="51" customFormat="1" x14ac:dyDescent="0.25">
      <c r="A4" s="96"/>
      <c r="B4" s="71"/>
      <c r="C4" s="96"/>
      <c r="J4" s="58"/>
    </row>
    <row r="5" spans="1:13" x14ac:dyDescent="0.25">
      <c r="A5" s="58" t="s">
        <v>70</v>
      </c>
      <c r="B5" s="94">
        <f>C5/C$17</f>
        <v>0.37925384786865401</v>
      </c>
      <c r="C5" s="59">
        <v>195.73699999999999</v>
      </c>
      <c r="D5" s="45"/>
      <c r="F5" s="45"/>
      <c r="G5" s="45"/>
      <c r="H5" s="45"/>
      <c r="I5" s="45"/>
      <c r="K5" s="45"/>
      <c r="L5" s="45"/>
    </row>
    <row r="6" spans="1:13" x14ac:dyDescent="0.25">
      <c r="A6" s="58" t="s">
        <v>71</v>
      </c>
      <c r="B6" s="94">
        <f t="shared" ref="B6:B16" si="0">C6/C$17</f>
        <v>0.12727556232297432</v>
      </c>
      <c r="C6" s="59">
        <v>65.688289999999995</v>
      </c>
      <c r="D6" s="1"/>
      <c r="E6" s="1"/>
      <c r="F6" s="1"/>
      <c r="G6" s="1"/>
      <c r="H6" s="1"/>
      <c r="I6" s="1"/>
      <c r="J6" s="93"/>
      <c r="K6" s="1"/>
      <c r="L6" s="1"/>
      <c r="M6" s="1"/>
    </row>
    <row r="7" spans="1:13" x14ac:dyDescent="0.25">
      <c r="A7" s="58" t="s">
        <v>72</v>
      </c>
      <c r="B7" s="94">
        <f t="shared" si="0"/>
        <v>5.9666298542858202E-2</v>
      </c>
      <c r="C7" s="59">
        <v>30.794419999999999</v>
      </c>
      <c r="D7" s="45"/>
      <c r="E7" s="45"/>
      <c r="F7" s="45"/>
      <c r="G7" s="45"/>
      <c r="H7" s="45"/>
      <c r="I7" s="45"/>
      <c r="K7" s="45"/>
      <c r="L7" s="45"/>
    </row>
    <row r="8" spans="1:13" x14ac:dyDescent="0.25">
      <c r="A8" s="58" t="s">
        <v>97</v>
      </c>
      <c r="B8" s="94">
        <f t="shared" si="0"/>
        <v>5.7892222061735589E-2</v>
      </c>
      <c r="C8" s="59">
        <v>29.878799999999998</v>
      </c>
      <c r="D8" s="45"/>
      <c r="E8" s="45"/>
      <c r="F8" s="45"/>
      <c r="G8" s="45"/>
      <c r="H8" s="45"/>
      <c r="I8" s="45"/>
      <c r="K8" s="45"/>
      <c r="L8" s="45"/>
    </row>
    <row r="9" spans="1:13" x14ac:dyDescent="0.25">
      <c r="A9" s="58" t="s">
        <v>999</v>
      </c>
      <c r="B9" s="94">
        <f t="shared" si="0"/>
        <v>4.3987164755647373E-2</v>
      </c>
      <c r="C9" s="59">
        <v>22.702249999999999</v>
      </c>
      <c r="D9" s="45"/>
      <c r="E9" s="45"/>
      <c r="F9" s="45"/>
      <c r="G9" s="45"/>
      <c r="H9" s="45"/>
      <c r="I9" s="45"/>
      <c r="K9" s="45"/>
      <c r="L9" s="45"/>
    </row>
    <row r="10" spans="1:13" x14ac:dyDescent="0.25">
      <c r="A10" s="58" t="s">
        <v>667</v>
      </c>
      <c r="B10" s="94">
        <f t="shared" si="0"/>
        <v>4.1243722747880913E-2</v>
      </c>
      <c r="C10" s="59">
        <v>21.28633</v>
      </c>
      <c r="D10" s="45"/>
      <c r="E10" s="45"/>
      <c r="F10" s="45"/>
      <c r="G10" s="45"/>
      <c r="H10" s="45"/>
      <c r="I10" s="45"/>
      <c r="K10" s="45"/>
      <c r="L10" s="45"/>
    </row>
    <row r="11" spans="1:13" x14ac:dyDescent="0.25">
      <c r="A11" s="58" t="s">
        <v>73</v>
      </c>
      <c r="B11" s="94">
        <f t="shared" si="0"/>
        <v>3.1537531413168583E-2</v>
      </c>
      <c r="C11" s="59">
        <v>16.276859999999999</v>
      </c>
      <c r="D11" s="45"/>
      <c r="E11" s="45"/>
      <c r="F11" s="45"/>
      <c r="G11" s="45"/>
      <c r="H11" s="45"/>
      <c r="I11" s="45"/>
      <c r="K11" s="45"/>
      <c r="L11" s="45"/>
    </row>
    <row r="12" spans="1:13" x14ac:dyDescent="0.25">
      <c r="A12" s="58" t="s">
        <v>101</v>
      </c>
      <c r="B12" s="94">
        <f t="shared" si="0"/>
        <v>1.4658711392702511E-2</v>
      </c>
      <c r="C12" s="59">
        <v>7.5655190000000001</v>
      </c>
      <c r="D12" s="45"/>
      <c r="E12" s="45"/>
      <c r="F12" s="45"/>
      <c r="G12" s="45"/>
      <c r="H12" s="45"/>
      <c r="I12" s="45"/>
      <c r="K12" s="45"/>
      <c r="L12" s="45"/>
    </row>
    <row r="13" spans="1:13" x14ac:dyDescent="0.25">
      <c r="A13" s="58" t="s">
        <v>998</v>
      </c>
      <c r="B13" s="94">
        <f t="shared" si="0"/>
        <v>1.3579406291109031E-2</v>
      </c>
      <c r="C13" s="59">
        <v>7.0084780000000002</v>
      </c>
      <c r="D13" s="45"/>
      <c r="E13" s="45"/>
      <c r="F13" s="45"/>
      <c r="G13" s="45"/>
      <c r="H13" s="45"/>
      <c r="I13" s="45"/>
      <c r="K13" s="45"/>
      <c r="L13" s="45"/>
    </row>
    <row r="14" spans="1:13" x14ac:dyDescent="0.25">
      <c r="A14" s="58" t="s">
        <v>100</v>
      </c>
      <c r="B14" s="94">
        <f t="shared" si="0"/>
        <v>1.342340489991934E-2</v>
      </c>
      <c r="C14" s="59">
        <v>6.9279640000000002</v>
      </c>
      <c r="D14" s="45"/>
      <c r="E14" s="45"/>
      <c r="F14" s="45"/>
      <c r="G14" s="45"/>
      <c r="H14" s="45"/>
      <c r="I14" s="45"/>
      <c r="K14" s="45"/>
      <c r="L14" s="45"/>
    </row>
    <row r="15" spans="1:13" x14ac:dyDescent="0.25">
      <c r="A15" s="58" t="s">
        <v>1000</v>
      </c>
      <c r="B15" s="94">
        <f t="shared" si="0"/>
        <v>1.311486455247122E-2</v>
      </c>
      <c r="C15" s="59">
        <v>6.7687229999999996</v>
      </c>
      <c r="D15" s="45"/>
      <c r="E15" s="45"/>
      <c r="F15" s="45"/>
      <c r="G15" s="45"/>
      <c r="H15" s="45"/>
      <c r="I15" s="45"/>
      <c r="K15" s="45"/>
      <c r="L15" s="45"/>
    </row>
    <row r="16" spans="1:13" x14ac:dyDescent="0.25">
      <c r="A16" s="58" t="s">
        <v>996</v>
      </c>
      <c r="B16" s="94">
        <f t="shared" si="0"/>
        <v>0.20436726315087878</v>
      </c>
      <c r="C16" s="59">
        <f>C17-SUM(C5:C15)</f>
        <v>105.4761479999998</v>
      </c>
      <c r="D16" s="45"/>
      <c r="E16" s="45"/>
      <c r="F16" s="45"/>
      <c r="G16" s="45"/>
      <c r="H16" s="45"/>
      <c r="I16" s="45"/>
      <c r="K16" s="45"/>
      <c r="L16" s="45"/>
    </row>
    <row r="17" spans="1:13" x14ac:dyDescent="0.25">
      <c r="A17" s="58" t="s">
        <v>75</v>
      </c>
      <c r="B17" s="59">
        <v>100</v>
      </c>
      <c r="C17" s="59">
        <v>516.11078199999986</v>
      </c>
      <c r="D17" s="45"/>
      <c r="E17" s="45"/>
      <c r="F17" s="45"/>
      <c r="G17" s="45"/>
      <c r="H17" s="45"/>
      <c r="I17" s="45"/>
      <c r="K17" s="45"/>
      <c r="L17" s="45"/>
    </row>
    <row r="18" spans="1:13" x14ac:dyDescent="0.25">
      <c r="D18" s="45"/>
      <c r="E18" s="45"/>
      <c r="F18" s="45"/>
      <c r="G18" s="45"/>
      <c r="H18" s="45"/>
      <c r="I18" s="45"/>
      <c r="K18" s="45"/>
      <c r="L18" s="45"/>
    </row>
    <row r="19" spans="1:13" x14ac:dyDescent="0.25">
      <c r="D19" s="45"/>
      <c r="E19" s="45"/>
      <c r="F19" s="45"/>
      <c r="G19" s="45"/>
      <c r="H19" s="45"/>
      <c r="I19" s="45"/>
      <c r="K19" s="58" t="s">
        <v>1185</v>
      </c>
      <c r="L19" s="45"/>
    </row>
    <row r="20" spans="1:13" x14ac:dyDescent="0.25">
      <c r="D20" s="45"/>
      <c r="E20" s="45"/>
      <c r="F20" s="45"/>
      <c r="G20" s="45"/>
      <c r="H20" s="45"/>
      <c r="I20" s="45"/>
      <c r="K20" s="58" t="s">
        <v>1051</v>
      </c>
      <c r="L20" s="45"/>
    </row>
    <row r="21" spans="1:13" x14ac:dyDescent="0.25">
      <c r="D21" s="45"/>
      <c r="E21" s="45"/>
      <c r="F21" s="45"/>
      <c r="G21" s="45"/>
      <c r="H21" s="45"/>
      <c r="I21" s="45"/>
      <c r="K21" s="45"/>
      <c r="L21" s="45"/>
    </row>
    <row r="22" spans="1:13" x14ac:dyDescent="0.25">
      <c r="E22" s="45"/>
      <c r="F22" s="45"/>
      <c r="G22" s="45"/>
      <c r="H22" s="45"/>
      <c r="I22" s="45"/>
      <c r="K22" s="45"/>
      <c r="L22" s="45"/>
      <c r="M22" s="45"/>
    </row>
    <row r="23" spans="1:13" x14ac:dyDescent="0.25">
      <c r="E23" s="45"/>
      <c r="F23" s="45"/>
      <c r="G23" s="45"/>
      <c r="H23" s="45"/>
      <c r="I23" s="45"/>
      <c r="K23" s="45"/>
      <c r="L23" s="45"/>
      <c r="M23" s="45"/>
    </row>
  </sheetData>
  <sortState ref="A3:B13">
    <sortCondition descending="1" ref="B3:B13"/>
  </sortState>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workbookViewId="0"/>
  </sheetViews>
  <sheetFormatPr defaultColWidth="9.140625" defaultRowHeight="12.75" x14ac:dyDescent="0.2"/>
  <cols>
    <col min="1" max="1" width="12.7109375" style="58" customWidth="1"/>
    <col min="2" max="2" width="15.85546875" style="58" customWidth="1"/>
    <col min="3" max="12" width="9.7109375" style="58" customWidth="1"/>
    <col min="13" max="13" width="3.28515625" style="58" customWidth="1"/>
    <col min="14" max="16384" width="9.140625" style="58"/>
  </cols>
  <sheetData>
    <row r="1" spans="1:15" ht="14.25" x14ac:dyDescent="0.2">
      <c r="A1" s="93" t="s">
        <v>1142</v>
      </c>
      <c r="N1" s="93" t="s">
        <v>1143</v>
      </c>
    </row>
    <row r="2" spans="1:15" x14ac:dyDescent="0.2">
      <c r="A2" s="93"/>
      <c r="N2" s="93"/>
    </row>
    <row r="3" spans="1:15" ht="25.5" x14ac:dyDescent="0.2">
      <c r="A3" s="96" t="s">
        <v>1001</v>
      </c>
      <c r="B3" s="71" t="s">
        <v>51</v>
      </c>
      <c r="C3" s="71" t="s">
        <v>54</v>
      </c>
      <c r="D3" s="71" t="s">
        <v>343</v>
      </c>
      <c r="E3" s="71" t="s">
        <v>681</v>
      </c>
      <c r="F3" s="71" t="s">
        <v>369</v>
      </c>
      <c r="G3" s="71" t="s">
        <v>47</v>
      </c>
      <c r="H3" s="71" t="s">
        <v>403</v>
      </c>
      <c r="I3" s="71" t="s">
        <v>404</v>
      </c>
      <c r="J3" s="71" t="s">
        <v>425</v>
      </c>
      <c r="K3" s="71" t="s">
        <v>426</v>
      </c>
      <c r="L3" s="69" t="s">
        <v>62</v>
      </c>
    </row>
    <row r="4" spans="1:15" x14ac:dyDescent="0.2">
      <c r="A4" s="96"/>
      <c r="B4" s="71"/>
      <c r="C4" s="71"/>
      <c r="D4" s="71"/>
      <c r="E4" s="71"/>
      <c r="F4" s="71"/>
      <c r="G4" s="71"/>
      <c r="H4" s="71"/>
      <c r="I4" s="71"/>
      <c r="J4" s="71"/>
      <c r="K4" s="71"/>
      <c r="L4" s="69"/>
    </row>
    <row r="5" spans="1:15" x14ac:dyDescent="0.2">
      <c r="A5" s="58" t="s">
        <v>769</v>
      </c>
      <c r="B5" s="59">
        <v>16.570236910134685</v>
      </c>
      <c r="C5" s="59">
        <v>38.190724265877627</v>
      </c>
      <c r="D5" s="59">
        <v>5.315644882686005</v>
      </c>
      <c r="E5" s="59">
        <v>5.3156747866392298</v>
      </c>
      <c r="F5" s="59">
        <v>2.2202457632787325</v>
      </c>
      <c r="G5" s="59">
        <v>3.5785321093697746</v>
      </c>
      <c r="H5" s="59">
        <v>5.7463121736632736</v>
      </c>
      <c r="I5" s="59">
        <v>2.1862858896622819</v>
      </c>
      <c r="J5" s="59">
        <v>6.2461693429393232</v>
      </c>
      <c r="K5" s="59">
        <v>2.9439615655506457</v>
      </c>
      <c r="L5" s="59">
        <v>11.686212310198446</v>
      </c>
    </row>
    <row r="6" spans="1:15" x14ac:dyDescent="0.2">
      <c r="A6" s="58" t="s">
        <v>936</v>
      </c>
      <c r="B6" s="59">
        <v>21.056380000000001</v>
      </c>
      <c r="C6" s="59">
        <v>48.530290000000001</v>
      </c>
      <c r="D6" s="59">
        <v>6.7547759999999997</v>
      </c>
      <c r="E6" s="59">
        <v>6.7548139999999997</v>
      </c>
      <c r="F6" s="59">
        <v>2.8213439999999999</v>
      </c>
      <c r="G6" s="59">
        <v>4.5473660000000002</v>
      </c>
      <c r="H6" s="59">
        <v>7.3020399999999999</v>
      </c>
      <c r="I6" s="59">
        <v>2.7781899999999999</v>
      </c>
      <c r="J6" s="59">
        <v>7.9372259999999999</v>
      </c>
      <c r="K6" s="59">
        <v>3.7409949999999998</v>
      </c>
      <c r="L6" s="59">
        <v>14.850079000000022</v>
      </c>
    </row>
    <row r="9" spans="1:15" x14ac:dyDescent="0.2">
      <c r="F9" s="93"/>
      <c r="G9" s="93"/>
      <c r="H9" s="93"/>
      <c r="I9" s="93"/>
      <c r="J9" s="93"/>
      <c r="K9" s="93"/>
      <c r="L9" s="93"/>
      <c r="M9" s="93"/>
      <c r="N9" s="93"/>
      <c r="O9" s="93"/>
    </row>
    <row r="10" spans="1:15" x14ac:dyDescent="0.2">
      <c r="B10" s="96" t="s">
        <v>1001</v>
      </c>
      <c r="C10" s="71" t="s">
        <v>769</v>
      </c>
      <c r="D10" s="96" t="s">
        <v>1007</v>
      </c>
    </row>
    <row r="11" spans="1:15" x14ac:dyDescent="0.2">
      <c r="B11" s="96"/>
      <c r="C11" s="71"/>
      <c r="D11" s="96"/>
    </row>
    <row r="12" spans="1:15" x14ac:dyDescent="0.2">
      <c r="B12" s="55" t="s">
        <v>54</v>
      </c>
      <c r="C12" s="94">
        <f>D12/D$23</f>
        <v>0.38190724265877624</v>
      </c>
      <c r="D12" s="59">
        <v>48.530290000000001</v>
      </c>
    </row>
    <row r="13" spans="1:15" x14ac:dyDescent="0.2">
      <c r="B13" s="55" t="s">
        <v>51</v>
      </c>
      <c r="C13" s="94">
        <f t="shared" ref="C13:C22" si="0">D13/D$23</f>
        <v>0.16570236910134686</v>
      </c>
      <c r="D13" s="59">
        <v>21.056380000000001</v>
      </c>
    </row>
    <row r="14" spans="1:15" x14ac:dyDescent="0.2">
      <c r="B14" s="55" t="s">
        <v>425</v>
      </c>
      <c r="C14" s="94">
        <f t="shared" si="0"/>
        <v>6.2461693429393228E-2</v>
      </c>
      <c r="D14" s="59">
        <v>7.9372259999999999</v>
      </c>
    </row>
    <row r="15" spans="1:15" x14ac:dyDescent="0.2">
      <c r="B15" s="55" t="s">
        <v>403</v>
      </c>
      <c r="C15" s="94">
        <f t="shared" si="0"/>
        <v>5.746312173663274E-2</v>
      </c>
      <c r="D15" s="59">
        <v>7.3020399999999999</v>
      </c>
    </row>
    <row r="16" spans="1:15" x14ac:dyDescent="0.2">
      <c r="B16" s="55" t="s">
        <v>681</v>
      </c>
      <c r="C16" s="94">
        <f t="shared" si="0"/>
        <v>5.3156747866392282E-2</v>
      </c>
      <c r="D16" s="59">
        <v>6.7548139999999997</v>
      </c>
    </row>
    <row r="17" spans="2:14" x14ac:dyDescent="0.2">
      <c r="B17" s="55" t="s">
        <v>343</v>
      </c>
      <c r="C17" s="94">
        <f t="shared" si="0"/>
        <v>5.3156448826860048E-2</v>
      </c>
      <c r="D17" s="59">
        <v>6.7547759999999997</v>
      </c>
    </row>
    <row r="18" spans="2:14" x14ac:dyDescent="0.2">
      <c r="B18" s="55" t="s">
        <v>47</v>
      </c>
      <c r="C18" s="94">
        <f t="shared" si="0"/>
        <v>3.5785321093697746E-2</v>
      </c>
      <c r="D18" s="59">
        <v>4.5473660000000002</v>
      </c>
    </row>
    <row r="19" spans="2:14" x14ac:dyDescent="0.2">
      <c r="B19" s="55" t="s">
        <v>426</v>
      </c>
      <c r="C19" s="94">
        <f t="shared" si="0"/>
        <v>2.9439615655506457E-2</v>
      </c>
      <c r="D19" s="59">
        <v>3.7409949999999998</v>
      </c>
    </row>
    <row r="20" spans="2:14" x14ac:dyDescent="0.2">
      <c r="B20" s="55" t="s">
        <v>369</v>
      </c>
      <c r="C20" s="94">
        <f t="shared" si="0"/>
        <v>2.2202457632787324E-2</v>
      </c>
      <c r="D20" s="59">
        <v>2.8213439999999999</v>
      </c>
    </row>
    <row r="21" spans="2:14" x14ac:dyDescent="0.2">
      <c r="B21" s="55" t="s">
        <v>404</v>
      </c>
      <c r="C21" s="94">
        <f t="shared" si="0"/>
        <v>2.186285889662282E-2</v>
      </c>
      <c r="D21" s="59">
        <v>2.7781899999999999</v>
      </c>
    </row>
    <row r="22" spans="2:14" ht="14.25" x14ac:dyDescent="0.2">
      <c r="B22" s="55" t="s">
        <v>1002</v>
      </c>
      <c r="C22" s="94">
        <f t="shared" si="0"/>
        <v>0.11686212310198446</v>
      </c>
      <c r="D22" s="59">
        <v>14.850079000000022</v>
      </c>
      <c r="N22" s="58" t="s">
        <v>1186</v>
      </c>
    </row>
    <row r="23" spans="2:14" x14ac:dyDescent="0.2">
      <c r="B23" s="55" t="s">
        <v>75</v>
      </c>
      <c r="C23" s="59">
        <v>100</v>
      </c>
      <c r="D23" s="59">
        <v>127.0735</v>
      </c>
      <c r="N23" s="58" t="s">
        <v>1051</v>
      </c>
    </row>
    <row r="28" spans="2:14" ht="14.25" x14ac:dyDescent="0.2">
      <c r="F28" s="95"/>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workbookViewId="0"/>
  </sheetViews>
  <sheetFormatPr defaultColWidth="9.140625" defaultRowHeight="12.75" x14ac:dyDescent="0.2"/>
  <cols>
    <col min="1" max="1" width="18.28515625" style="58" customWidth="1"/>
    <col min="2" max="3" width="9.7109375" style="58" customWidth="1"/>
    <col min="4" max="16384" width="9.140625" style="58"/>
  </cols>
  <sheetData>
    <row r="1" spans="1:16" ht="14.25" x14ac:dyDescent="0.2">
      <c r="A1" s="93" t="s">
        <v>1144</v>
      </c>
      <c r="J1" s="93" t="s">
        <v>1145</v>
      </c>
    </row>
    <row r="3" spans="1:16" x14ac:dyDescent="0.2">
      <c r="A3" s="96" t="s">
        <v>1001</v>
      </c>
      <c r="B3" s="71" t="s">
        <v>769</v>
      </c>
      <c r="C3" s="96" t="s">
        <v>1008</v>
      </c>
    </row>
    <row r="4" spans="1:16" x14ac:dyDescent="0.2">
      <c r="A4" s="96"/>
      <c r="B4" s="71"/>
      <c r="C4" s="96"/>
    </row>
    <row r="5" spans="1:16" x14ac:dyDescent="0.2">
      <c r="A5" s="58" t="s">
        <v>55</v>
      </c>
      <c r="B5" s="94">
        <f>C5/C$16</f>
        <v>0.49694337312783354</v>
      </c>
      <c r="C5" s="59">
        <v>195.73699999999999</v>
      </c>
      <c r="G5" s="93"/>
      <c r="H5" s="93"/>
      <c r="I5" s="93"/>
      <c r="J5" s="93"/>
      <c r="K5" s="93"/>
      <c r="L5" s="93"/>
      <c r="M5" s="93"/>
      <c r="N5" s="93"/>
      <c r="O5" s="93"/>
      <c r="P5" s="93"/>
    </row>
    <row r="6" spans="1:16" x14ac:dyDescent="0.2">
      <c r="A6" s="58" t="s">
        <v>54</v>
      </c>
      <c r="B6" s="94">
        <f t="shared" ref="B6:B15" si="0">C6/C$16</f>
        <v>0.16677153735675593</v>
      </c>
      <c r="C6" s="59">
        <v>65.688289999999995</v>
      </c>
    </row>
    <row r="7" spans="1:16" x14ac:dyDescent="0.2">
      <c r="A7" s="58" t="s">
        <v>52</v>
      </c>
      <c r="B7" s="94">
        <f t="shared" si="0"/>
        <v>7.8181861111160475E-2</v>
      </c>
      <c r="C7" s="59">
        <v>30.794419999999999</v>
      </c>
    </row>
    <row r="8" spans="1:16" x14ac:dyDescent="0.2">
      <c r="A8" s="58" t="s">
        <v>324</v>
      </c>
      <c r="B8" s="94">
        <f t="shared" si="0"/>
        <v>7.5857255690093911E-2</v>
      </c>
      <c r="C8" s="59">
        <v>29.878799999999998</v>
      </c>
    </row>
    <row r="9" spans="1:16" x14ac:dyDescent="0.2">
      <c r="A9" s="58" t="s">
        <v>51</v>
      </c>
      <c r="B9" s="94">
        <f t="shared" si="0"/>
        <v>4.1324214187044392E-2</v>
      </c>
      <c r="C9" s="59">
        <v>16.276859999999999</v>
      </c>
    </row>
    <row r="10" spans="1:16" x14ac:dyDescent="0.2">
      <c r="A10" s="58" t="s">
        <v>64</v>
      </c>
      <c r="B10" s="94">
        <f t="shared" si="0"/>
        <v>1.7588937191579508E-2</v>
      </c>
      <c r="C10" s="59">
        <v>6.9279640000000002</v>
      </c>
    </row>
    <row r="11" spans="1:16" x14ac:dyDescent="0.2">
      <c r="A11" s="58" t="s">
        <v>413</v>
      </c>
      <c r="B11" s="94">
        <f t="shared" si="0"/>
        <v>1.2011613125660256E-2</v>
      </c>
      <c r="C11" s="59">
        <v>4.7311569999999996</v>
      </c>
    </row>
    <row r="12" spans="1:16" x14ac:dyDescent="0.2">
      <c r="A12" s="58" t="s">
        <v>404</v>
      </c>
      <c r="B12" s="94">
        <f t="shared" si="0"/>
        <v>1.0814053654153695E-2</v>
      </c>
      <c r="C12" s="59">
        <v>4.2594599999999998</v>
      </c>
    </row>
    <row r="13" spans="1:16" x14ac:dyDescent="0.2">
      <c r="A13" s="58" t="s">
        <v>425</v>
      </c>
      <c r="B13" s="94">
        <f t="shared" si="0"/>
        <v>1.0600733367032097E-2</v>
      </c>
      <c r="C13" s="59">
        <v>4.1754369999999996</v>
      </c>
    </row>
    <row r="14" spans="1:16" x14ac:dyDescent="0.2">
      <c r="A14" s="58" t="s">
        <v>48</v>
      </c>
      <c r="B14" s="94">
        <f t="shared" si="0"/>
        <v>6.7758000558035287E-3</v>
      </c>
      <c r="C14" s="59">
        <v>2.6688649999999998</v>
      </c>
    </row>
    <row r="15" spans="1:16" x14ac:dyDescent="0.2">
      <c r="A15" s="58" t="s">
        <v>1002</v>
      </c>
      <c r="B15" s="94">
        <f t="shared" si="0"/>
        <v>8.3130621132882762E-2</v>
      </c>
      <c r="C15" s="59">
        <v>32.74364700000001</v>
      </c>
    </row>
    <row r="16" spans="1:16" x14ac:dyDescent="0.2">
      <c r="A16" s="58" t="s">
        <v>75</v>
      </c>
      <c r="B16" s="59">
        <v>100</v>
      </c>
      <c r="C16" s="59">
        <v>393.88189999999997</v>
      </c>
    </row>
    <row r="20" spans="7:10" ht="14.25" x14ac:dyDescent="0.2">
      <c r="J20" s="58" t="s">
        <v>1187</v>
      </c>
    </row>
    <row r="21" spans="7:10" x14ac:dyDescent="0.2">
      <c r="J21" s="58" t="s">
        <v>1051</v>
      </c>
    </row>
    <row r="23" spans="7:10" ht="14.25" x14ac:dyDescent="0.2">
      <c r="G23" s="95"/>
    </row>
  </sheetData>
  <sortState ref="A3:B12">
    <sortCondition descending="1" ref="B3:B12"/>
  </sortState>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ColWidth="9.140625" defaultRowHeight="12.75" x14ac:dyDescent="0.2"/>
  <cols>
    <col min="1" max="1" width="9.7109375" style="485" customWidth="1"/>
    <col min="2" max="3" width="9.7109375" style="58" customWidth="1"/>
    <col min="4" max="4" width="1.7109375" style="58" customWidth="1"/>
    <col min="5" max="5" width="1.85546875" style="59" customWidth="1"/>
    <col min="6" max="8" width="9.7109375" style="58" customWidth="1"/>
    <col min="9" max="9" width="1.7109375" style="58" customWidth="1"/>
    <col min="10" max="10" width="9.7109375" style="58" customWidth="1"/>
    <col min="11" max="11" width="10.7109375" style="58" customWidth="1"/>
    <col min="12" max="13" width="9.7109375" style="58" customWidth="1"/>
    <col min="14" max="16384" width="9.140625" style="58"/>
  </cols>
  <sheetData>
    <row r="1" spans="1:13" ht="12.75" customHeight="1" x14ac:dyDescent="0.25">
      <c r="A1" s="519" t="s">
        <v>1021</v>
      </c>
      <c r="B1" s="234"/>
      <c r="C1" s="234"/>
      <c r="D1" s="234"/>
      <c r="E1" s="234"/>
      <c r="F1" s="234"/>
      <c r="G1" s="234"/>
      <c r="H1" s="234"/>
      <c r="I1" s="234"/>
      <c r="J1" s="234"/>
      <c r="K1" s="234"/>
      <c r="L1" s="234"/>
      <c r="M1" s="210"/>
    </row>
    <row r="2" spans="1:13" x14ac:dyDescent="0.2">
      <c r="A2" s="515"/>
      <c r="B2" s="108"/>
      <c r="C2" s="108"/>
      <c r="D2" s="108"/>
      <c r="E2" s="108"/>
      <c r="F2" s="108"/>
      <c r="G2" s="108"/>
      <c r="H2" s="108"/>
      <c r="I2" s="108"/>
      <c r="J2" s="108"/>
      <c r="K2" s="108"/>
      <c r="L2" s="108"/>
      <c r="M2" s="109"/>
    </row>
    <row r="3" spans="1:13" ht="51" x14ac:dyDescent="0.2">
      <c r="A3" s="216" t="s">
        <v>10</v>
      </c>
      <c r="B3" s="217" t="s">
        <v>46</v>
      </c>
      <c r="C3" s="220" t="s">
        <v>937</v>
      </c>
      <c r="D3" s="220"/>
      <c r="E3" s="221"/>
      <c r="F3" s="220" t="s">
        <v>86</v>
      </c>
      <c r="G3" s="220" t="s">
        <v>85</v>
      </c>
      <c r="H3" s="220" t="s">
        <v>84</v>
      </c>
      <c r="I3" s="220"/>
      <c r="J3" s="220" t="s">
        <v>83</v>
      </c>
      <c r="K3" s="220" t="s">
        <v>914</v>
      </c>
      <c r="L3" s="220" t="s">
        <v>915</v>
      </c>
      <c r="M3" s="222" t="s">
        <v>916</v>
      </c>
    </row>
    <row r="4" spans="1:13" x14ac:dyDescent="0.2">
      <c r="A4" s="211"/>
      <c r="B4" s="212"/>
      <c r="C4" s="213"/>
      <c r="D4" s="213"/>
      <c r="E4" s="214"/>
      <c r="F4" s="213"/>
      <c r="G4" s="213"/>
      <c r="H4" s="213"/>
      <c r="I4" s="213"/>
      <c r="J4" s="213"/>
      <c r="K4" s="213"/>
      <c r="L4" s="213"/>
      <c r="M4" s="215"/>
    </row>
    <row r="5" spans="1:13" x14ac:dyDescent="0.2">
      <c r="A5" s="516">
        <v>1996</v>
      </c>
      <c r="B5" s="116" t="s">
        <v>44</v>
      </c>
      <c r="C5" s="110">
        <v>3</v>
      </c>
      <c r="D5" s="110"/>
      <c r="E5" s="110"/>
      <c r="F5" s="67">
        <v>2.9942000000000002</v>
      </c>
      <c r="G5" s="67">
        <f t="shared" ref="G5:G17" si="0">H5-F5</f>
        <v>208.44469999999998</v>
      </c>
      <c r="H5" s="67">
        <v>211.43889999999999</v>
      </c>
      <c r="I5" s="111"/>
      <c r="J5" s="106">
        <v>79229000</v>
      </c>
      <c r="K5" s="104">
        <f>F5/(J5/1000000)</f>
        <v>3.7791717679132641E-2</v>
      </c>
      <c r="L5" s="104">
        <f t="shared" ref="L5:L17" si="1">G5/(J5/1000000)</f>
        <v>2.6309141854623936</v>
      </c>
      <c r="M5" s="112">
        <f t="shared" ref="M5:M17" si="2">H5/(J5/1000000)</f>
        <v>2.6687059031415266</v>
      </c>
    </row>
    <row r="6" spans="1:13" x14ac:dyDescent="0.2">
      <c r="A6" s="516">
        <v>1997</v>
      </c>
      <c r="B6" s="116" t="s">
        <v>44</v>
      </c>
      <c r="C6" s="110">
        <v>4.3</v>
      </c>
      <c r="D6" s="110"/>
      <c r="E6" s="110"/>
      <c r="F6" s="67">
        <v>2.6070000000000002</v>
      </c>
      <c r="G6" s="67">
        <f t="shared" si="0"/>
        <v>207.45189999999999</v>
      </c>
      <c r="H6" s="67">
        <v>210.05889999999999</v>
      </c>
      <c r="I6" s="111"/>
      <c r="J6" s="106">
        <v>79537000</v>
      </c>
      <c r="K6" s="104">
        <f>F6/(J6/1000000)</f>
        <v>3.2777198033619573E-2</v>
      </c>
      <c r="L6" s="104">
        <f t="shared" si="1"/>
        <v>2.6082439619296678</v>
      </c>
      <c r="M6" s="112">
        <f t="shared" si="2"/>
        <v>2.6410211599632873</v>
      </c>
    </row>
    <row r="7" spans="1:13" x14ac:dyDescent="0.2">
      <c r="A7" s="516">
        <v>1998</v>
      </c>
      <c r="B7" s="116" t="s">
        <v>44</v>
      </c>
      <c r="C7" s="110">
        <v>9</v>
      </c>
      <c r="D7" s="110"/>
      <c r="E7" s="110"/>
      <c r="F7" s="67">
        <v>3.3440310000000002</v>
      </c>
      <c r="G7" s="67">
        <f t="shared" si="0"/>
        <v>198.71146899999999</v>
      </c>
      <c r="H7" s="67">
        <v>202.05549999999999</v>
      </c>
      <c r="I7" s="111"/>
      <c r="J7" s="106">
        <v>80165000</v>
      </c>
      <c r="K7" s="104">
        <f>F7/(J7/1000000)</f>
        <v>4.1714351649722446E-2</v>
      </c>
      <c r="L7" s="104">
        <f t="shared" si="1"/>
        <v>2.4787808769413084</v>
      </c>
      <c r="M7" s="112">
        <f t="shared" si="2"/>
        <v>2.5204952285910309</v>
      </c>
    </row>
    <row r="8" spans="1:13" x14ac:dyDescent="0.2">
      <c r="A8" s="516">
        <v>1999</v>
      </c>
      <c r="B8" s="116" t="s">
        <v>44</v>
      </c>
      <c r="C8" s="110">
        <v>8</v>
      </c>
      <c r="D8" s="110"/>
      <c r="E8" s="110"/>
      <c r="F8" s="67">
        <v>5.1797849999999999</v>
      </c>
      <c r="G8" s="67">
        <f t="shared" si="0"/>
        <v>172.668215</v>
      </c>
      <c r="H8" s="67">
        <v>177.84800000000001</v>
      </c>
      <c r="I8" s="111"/>
      <c r="J8" s="106">
        <v>77386000</v>
      </c>
      <c r="K8" s="104">
        <f t="shared" ref="K8:K17" si="3">F8/(J8/1000000)</f>
        <v>6.6934393818003257E-2</v>
      </c>
      <c r="L8" s="104">
        <f t="shared" si="1"/>
        <v>2.2312590778693822</v>
      </c>
      <c r="M8" s="112">
        <f t="shared" si="2"/>
        <v>2.2981934716873855</v>
      </c>
    </row>
    <row r="9" spans="1:13" x14ac:dyDescent="0.2">
      <c r="A9" s="516">
        <v>2000</v>
      </c>
      <c r="B9" s="116" t="s">
        <v>44</v>
      </c>
      <c r="C9" s="110">
        <v>7.0000000000000009</v>
      </c>
      <c r="D9" s="110"/>
      <c r="E9" s="110"/>
      <c r="F9" s="67">
        <v>5.1632999999999996</v>
      </c>
      <c r="G9" s="67">
        <f t="shared" si="0"/>
        <v>162.3655</v>
      </c>
      <c r="H9" s="67">
        <v>167.52879999999999</v>
      </c>
      <c r="I9" s="111"/>
      <c r="J9" s="106">
        <v>79551000</v>
      </c>
      <c r="K9" s="104">
        <f>F9/(J9/1000000)</f>
        <v>6.490553230003393E-2</v>
      </c>
      <c r="L9" s="104">
        <f t="shared" si="1"/>
        <v>2.0410239971841961</v>
      </c>
      <c r="M9" s="112">
        <f t="shared" si="2"/>
        <v>2.10592952948423</v>
      </c>
    </row>
    <row r="10" spans="1:13" x14ac:dyDescent="0.2">
      <c r="A10" s="516">
        <v>2001</v>
      </c>
      <c r="B10" s="116" t="s">
        <v>44</v>
      </c>
      <c r="C10" s="110">
        <v>8</v>
      </c>
      <c r="D10" s="110"/>
      <c r="E10" s="110"/>
      <c r="F10" s="67">
        <v>7.907769</v>
      </c>
      <c r="G10" s="67">
        <f t="shared" si="0"/>
        <v>161.31683100000001</v>
      </c>
      <c r="H10" s="67">
        <v>169.22460000000001</v>
      </c>
      <c r="I10" s="111"/>
      <c r="J10" s="106">
        <v>75702000</v>
      </c>
      <c r="K10" s="104">
        <f t="shared" si="3"/>
        <v>0.10445918205595625</v>
      </c>
      <c r="L10" s="104">
        <f t="shared" si="1"/>
        <v>2.1309454307680116</v>
      </c>
      <c r="M10" s="112">
        <f t="shared" si="2"/>
        <v>2.235404612823968</v>
      </c>
    </row>
    <row r="11" spans="1:13" x14ac:dyDescent="0.2">
      <c r="A11" s="516">
        <v>2002</v>
      </c>
      <c r="B11" s="116" t="s">
        <v>44</v>
      </c>
      <c r="C11" s="110">
        <v>11</v>
      </c>
      <c r="D11" s="110"/>
      <c r="E11" s="110"/>
      <c r="F11" s="67">
        <v>10.22344</v>
      </c>
      <c r="G11" s="67">
        <f t="shared" si="0"/>
        <v>141.53345999999999</v>
      </c>
      <c r="H11" s="67">
        <v>151.7569</v>
      </c>
      <c r="I11" s="111"/>
      <c r="J11" s="106">
        <v>78894000</v>
      </c>
      <c r="K11" s="104">
        <f t="shared" si="3"/>
        <v>0.12958450579258243</v>
      </c>
      <c r="L11" s="104">
        <f t="shared" si="1"/>
        <v>1.7939698836413414</v>
      </c>
      <c r="M11" s="112">
        <f t="shared" si="2"/>
        <v>1.923554389433924</v>
      </c>
    </row>
    <row r="12" spans="1:13" x14ac:dyDescent="0.2">
      <c r="A12" s="516">
        <v>2003</v>
      </c>
      <c r="B12" s="116" t="s">
        <v>44</v>
      </c>
      <c r="C12" s="110">
        <v>15</v>
      </c>
      <c r="D12" s="110"/>
      <c r="E12" s="110"/>
      <c r="F12" s="67">
        <v>13.782500000000001</v>
      </c>
      <c r="G12" s="67">
        <f t="shared" si="0"/>
        <v>149.4281</v>
      </c>
      <c r="H12" s="67">
        <v>163.2106</v>
      </c>
      <c r="I12" s="111"/>
      <c r="J12" s="106">
        <v>78603000</v>
      </c>
      <c r="K12" s="104">
        <f t="shared" si="3"/>
        <v>0.17534318028573975</v>
      </c>
      <c r="L12" s="104">
        <f t="shared" si="1"/>
        <v>1.9010483060442986</v>
      </c>
      <c r="M12" s="112">
        <f t="shared" si="2"/>
        <v>2.0763914863300386</v>
      </c>
    </row>
    <row r="13" spans="1:13" x14ac:dyDescent="0.2">
      <c r="A13" s="516">
        <v>2004</v>
      </c>
      <c r="B13" s="116" t="s">
        <v>44</v>
      </c>
      <c r="C13" s="110">
        <v>20</v>
      </c>
      <c r="D13" s="110"/>
      <c r="E13" s="110"/>
      <c r="F13" s="67">
        <v>21.450479999999999</v>
      </c>
      <c r="G13" s="67">
        <f t="shared" si="0"/>
        <v>145.38882000000001</v>
      </c>
      <c r="H13" s="67">
        <v>166.83930000000001</v>
      </c>
      <c r="I13" s="111"/>
      <c r="J13" s="106">
        <v>80929000</v>
      </c>
      <c r="K13" s="104">
        <f t="shared" si="3"/>
        <v>0.26505307121056726</v>
      </c>
      <c r="L13" s="104">
        <f t="shared" si="1"/>
        <v>1.7964984121884615</v>
      </c>
      <c r="M13" s="112">
        <f t="shared" si="2"/>
        <v>2.0615514833990289</v>
      </c>
    </row>
    <row r="14" spans="1:13" x14ac:dyDescent="0.2">
      <c r="A14" s="516">
        <v>2005</v>
      </c>
      <c r="B14" s="116" t="s">
        <v>44</v>
      </c>
      <c r="C14" s="110">
        <v>26</v>
      </c>
      <c r="D14" s="110"/>
      <c r="E14" s="110"/>
      <c r="F14" s="67">
        <v>25.501719999999999</v>
      </c>
      <c r="G14" s="67">
        <f t="shared" si="0"/>
        <v>141.38997999999998</v>
      </c>
      <c r="H14" s="67">
        <v>166.89169999999999</v>
      </c>
      <c r="I14" s="111"/>
      <c r="J14" s="106">
        <v>81779000</v>
      </c>
      <c r="K14" s="104">
        <f t="shared" si="3"/>
        <v>0.31183702417491044</v>
      </c>
      <c r="L14" s="104">
        <f t="shared" si="1"/>
        <v>1.7289277198302742</v>
      </c>
      <c r="M14" s="112">
        <f t="shared" si="2"/>
        <v>2.0407647440051848</v>
      </c>
    </row>
    <row r="15" spans="1:13" x14ac:dyDescent="0.2">
      <c r="A15" s="516">
        <v>2006</v>
      </c>
      <c r="B15" s="116" t="s">
        <v>44</v>
      </c>
      <c r="C15" s="110">
        <v>36</v>
      </c>
      <c r="D15" s="110"/>
      <c r="E15" s="110"/>
      <c r="F15" s="67">
        <v>33.858429999999998</v>
      </c>
      <c r="G15" s="67">
        <f t="shared" si="0"/>
        <v>126.74327</v>
      </c>
      <c r="H15" s="67">
        <v>160.60169999999999</v>
      </c>
      <c r="I15" s="111"/>
      <c r="J15" s="106">
        <v>78327000</v>
      </c>
      <c r="K15" s="104">
        <f t="shared" si="3"/>
        <v>0.43227022610338706</v>
      </c>
      <c r="L15" s="104">
        <f t="shared" si="1"/>
        <v>1.6181300190228145</v>
      </c>
      <c r="M15" s="112">
        <f t="shared" si="2"/>
        <v>2.0504002451262018</v>
      </c>
    </row>
    <row r="16" spans="1:13" x14ac:dyDescent="0.2">
      <c r="A16" s="516">
        <v>2007</v>
      </c>
      <c r="B16" s="116" t="s">
        <v>44</v>
      </c>
      <c r="C16" s="110">
        <v>52</v>
      </c>
      <c r="D16" s="110"/>
      <c r="E16" s="110"/>
      <c r="F16" s="67">
        <v>56.70561</v>
      </c>
      <c r="G16" s="67">
        <f t="shared" si="0"/>
        <v>146.03588999999999</v>
      </c>
      <c r="H16" s="67">
        <v>202.7415</v>
      </c>
      <c r="I16" s="111"/>
      <c r="J16" s="106">
        <v>93527000</v>
      </c>
      <c r="K16" s="104">
        <f>F16/(J16/1000000)</f>
        <v>0.60630203042971553</v>
      </c>
      <c r="L16" s="104">
        <f t="shared" si="1"/>
        <v>1.5614302821645085</v>
      </c>
      <c r="M16" s="112">
        <f t="shared" si="2"/>
        <v>2.1677323125942243</v>
      </c>
    </row>
    <row r="17" spans="1:15" x14ac:dyDescent="0.2">
      <c r="A17" s="517">
        <v>2008</v>
      </c>
      <c r="B17" s="117" t="s">
        <v>44</v>
      </c>
      <c r="C17" s="113">
        <v>63</v>
      </c>
      <c r="D17" s="113"/>
      <c r="E17" s="114"/>
      <c r="F17" s="114">
        <v>67.760390000000001</v>
      </c>
      <c r="G17" s="114">
        <f t="shared" si="0"/>
        <v>130.26160999999999</v>
      </c>
      <c r="H17" s="114">
        <v>198.02199999999999</v>
      </c>
      <c r="I17" s="99"/>
      <c r="J17" s="99">
        <v>85982000</v>
      </c>
      <c r="K17" s="114">
        <f t="shared" si="3"/>
        <v>0.78807645786327374</v>
      </c>
      <c r="L17" s="114">
        <f t="shared" si="1"/>
        <v>1.5149869740178177</v>
      </c>
      <c r="M17" s="115">
        <f t="shared" si="2"/>
        <v>2.3030634318810912</v>
      </c>
    </row>
    <row r="18" spans="1:15" x14ac:dyDescent="0.2">
      <c r="A18" s="518"/>
      <c r="B18" s="97"/>
      <c r="C18" s="102"/>
      <c r="D18" s="102"/>
      <c r="E18" s="98"/>
      <c r="F18" s="97"/>
      <c r="G18" s="98"/>
      <c r="H18" s="98"/>
      <c r="I18" s="97"/>
      <c r="J18" s="97"/>
      <c r="K18" s="103"/>
      <c r="L18" s="103"/>
      <c r="M18" s="104"/>
    </row>
    <row r="19" spans="1:15" x14ac:dyDescent="0.2">
      <c r="E19" s="58"/>
      <c r="I19" s="97"/>
      <c r="J19" s="97"/>
      <c r="K19" s="103"/>
      <c r="L19" s="103"/>
      <c r="M19" s="104"/>
    </row>
    <row r="20" spans="1:15" x14ac:dyDescent="0.2">
      <c r="A20" s="518"/>
      <c r="B20" s="97"/>
      <c r="C20" s="102"/>
      <c r="D20" s="102"/>
      <c r="E20" s="98"/>
      <c r="F20" s="97"/>
      <c r="G20" s="98"/>
      <c r="H20" s="98"/>
      <c r="I20" s="97"/>
      <c r="J20" s="97"/>
      <c r="K20" s="104"/>
      <c r="L20" s="104"/>
      <c r="M20" s="104"/>
      <c r="O20" s="58" t="s">
        <v>1074</v>
      </c>
    </row>
    <row r="21" spans="1:15" x14ac:dyDescent="0.2">
      <c r="A21" s="518"/>
      <c r="B21" s="97"/>
      <c r="C21" s="102"/>
      <c r="D21" s="102"/>
      <c r="E21" s="98"/>
      <c r="F21" s="97"/>
      <c r="G21" s="98"/>
      <c r="H21" s="98"/>
      <c r="I21" s="97"/>
      <c r="J21" s="97"/>
      <c r="K21" s="103"/>
      <c r="L21" s="103"/>
      <c r="M21" s="103"/>
    </row>
    <row r="22" spans="1:15" x14ac:dyDescent="0.2">
      <c r="A22" s="518"/>
      <c r="B22" s="97"/>
      <c r="C22" s="102"/>
      <c r="D22" s="102"/>
      <c r="E22" s="98"/>
      <c r="F22" s="97"/>
      <c r="G22" s="98"/>
      <c r="H22" s="98"/>
      <c r="I22" s="97"/>
      <c r="J22" s="97"/>
      <c r="K22" s="103"/>
      <c r="L22" s="103"/>
      <c r="M22" s="103"/>
    </row>
    <row r="23" spans="1:15" x14ac:dyDescent="0.2">
      <c r="A23" s="518"/>
      <c r="B23" s="97"/>
      <c r="C23" s="102"/>
      <c r="D23" s="102"/>
      <c r="E23" s="98"/>
      <c r="F23" s="97"/>
      <c r="G23" s="98"/>
      <c r="H23" s="98"/>
      <c r="I23" s="97"/>
      <c r="J23" s="97"/>
      <c r="K23" s="103"/>
      <c r="L23" s="103"/>
      <c r="M23" s="103"/>
    </row>
    <row r="24" spans="1:15" x14ac:dyDescent="0.2">
      <c r="A24" s="518"/>
      <c r="B24" s="97"/>
      <c r="C24" s="102"/>
      <c r="D24" s="102"/>
      <c r="E24" s="98"/>
      <c r="F24" s="97"/>
      <c r="G24" s="98"/>
      <c r="H24" s="98"/>
      <c r="I24" s="97"/>
      <c r="J24" s="97"/>
      <c r="K24" s="103"/>
      <c r="L24" s="103"/>
      <c r="M24" s="103"/>
    </row>
    <row r="25" spans="1:15" x14ac:dyDescent="0.2">
      <c r="A25" s="518"/>
      <c r="B25" s="97"/>
      <c r="C25" s="102"/>
      <c r="D25" s="102"/>
      <c r="E25" s="98"/>
      <c r="F25" s="97"/>
      <c r="G25" s="98"/>
      <c r="H25" s="98"/>
      <c r="I25" s="97"/>
      <c r="J25" s="97"/>
      <c r="K25" s="103"/>
      <c r="L25" s="103"/>
      <c r="M25" s="103"/>
    </row>
    <row r="26" spans="1:15" x14ac:dyDescent="0.2">
      <c r="A26" s="518"/>
      <c r="B26" s="97"/>
      <c r="C26" s="102"/>
      <c r="D26" s="102"/>
      <c r="E26" s="98"/>
      <c r="F26" s="97"/>
      <c r="G26" s="98"/>
      <c r="H26" s="98"/>
      <c r="I26" s="97"/>
      <c r="J26" s="97"/>
      <c r="K26" s="103"/>
      <c r="L26" s="103"/>
      <c r="M26" s="103"/>
    </row>
    <row r="27" spans="1:15" x14ac:dyDescent="0.2">
      <c r="A27" s="518"/>
      <c r="B27" s="97"/>
      <c r="C27" s="102"/>
      <c r="D27" s="102"/>
      <c r="E27" s="98"/>
      <c r="F27" s="97"/>
      <c r="G27" s="98"/>
      <c r="H27" s="98"/>
      <c r="I27" s="97"/>
      <c r="J27" s="97"/>
      <c r="K27" s="103"/>
      <c r="L27" s="103"/>
      <c r="M27" s="103"/>
    </row>
    <row r="28" spans="1:15" x14ac:dyDescent="0.2">
      <c r="A28" s="518"/>
      <c r="B28" s="97"/>
      <c r="C28" s="102"/>
      <c r="D28" s="102"/>
      <c r="E28" s="98"/>
      <c r="F28" s="97"/>
      <c r="G28" s="98"/>
      <c r="H28" s="103"/>
      <c r="I28" s="97"/>
      <c r="J28" s="97"/>
      <c r="K28" s="103"/>
      <c r="L28" s="103"/>
      <c r="M28" s="103"/>
    </row>
    <row r="29" spans="1:15" x14ac:dyDescent="0.2">
      <c r="A29" s="518"/>
      <c r="B29" s="97"/>
      <c r="C29" s="102"/>
      <c r="D29" s="102"/>
      <c r="E29" s="98"/>
      <c r="F29" s="97"/>
      <c r="G29" s="98"/>
      <c r="H29" s="98"/>
      <c r="I29" s="97"/>
      <c r="J29" s="97"/>
      <c r="K29" s="103"/>
      <c r="L29" s="103"/>
      <c r="M29" s="103"/>
    </row>
    <row r="30" spans="1:15" x14ac:dyDescent="0.2">
      <c r="A30" s="516"/>
      <c r="B30" s="106"/>
      <c r="C30" s="97"/>
      <c r="D30" s="107"/>
      <c r="E30" s="103"/>
      <c r="F30" s="97"/>
      <c r="G30" s="98"/>
      <c r="H30" s="98"/>
      <c r="I30" s="97"/>
      <c r="J30" s="97"/>
      <c r="K30" s="103"/>
      <c r="L30" s="103"/>
      <c r="M30" s="103"/>
    </row>
  </sheetData>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heetViews>
  <sheetFormatPr defaultColWidth="9.140625" defaultRowHeight="12.75" x14ac:dyDescent="0.2"/>
  <cols>
    <col min="1" max="1" width="9.7109375" style="485" customWidth="1"/>
    <col min="2" max="6" width="9.7109375" style="58" customWidth="1"/>
    <col min="7" max="7" width="2" style="58" customWidth="1"/>
    <col min="8" max="8" width="9.7109375" style="58" customWidth="1"/>
    <col min="9" max="9" width="10.7109375" style="58" customWidth="1"/>
    <col min="10" max="11" width="9.7109375" style="58" customWidth="1"/>
    <col min="12" max="13" width="10.42578125" style="58" customWidth="1"/>
    <col min="14" max="16384" width="9.140625" style="58"/>
  </cols>
  <sheetData>
    <row r="1" spans="1:13" ht="12.75" customHeight="1" x14ac:dyDescent="0.2">
      <c r="A1" s="486" t="s">
        <v>1015</v>
      </c>
      <c r="B1" s="225"/>
      <c r="C1" s="225"/>
      <c r="D1" s="225"/>
      <c r="E1" s="225"/>
      <c r="F1" s="225"/>
      <c r="G1" s="225"/>
      <c r="H1" s="225"/>
      <c r="I1" s="225"/>
      <c r="J1" s="225"/>
      <c r="K1" s="225"/>
      <c r="L1" s="225"/>
      <c r="M1" s="226"/>
    </row>
    <row r="2" spans="1:13" x14ac:dyDescent="0.2">
      <c r="A2" s="227"/>
      <c r="B2" s="120"/>
      <c r="C2" s="120"/>
      <c r="D2" s="120"/>
      <c r="E2" s="120"/>
      <c r="F2" s="120"/>
      <c r="G2" s="120"/>
      <c r="H2" s="120"/>
      <c r="I2" s="120"/>
      <c r="J2" s="120"/>
      <c r="K2" s="120"/>
      <c r="L2" s="120"/>
      <c r="M2" s="120"/>
    </row>
    <row r="3" spans="1:13" ht="51" x14ac:dyDescent="0.2">
      <c r="A3" s="216" t="s">
        <v>10</v>
      </c>
      <c r="B3" s="217" t="s">
        <v>46</v>
      </c>
      <c r="C3" s="220" t="s">
        <v>938</v>
      </c>
      <c r="D3" s="220" t="s">
        <v>86</v>
      </c>
      <c r="E3" s="220" t="s">
        <v>85</v>
      </c>
      <c r="F3" s="220" t="s">
        <v>84</v>
      </c>
      <c r="G3" s="220"/>
      <c r="H3" s="220" t="s">
        <v>83</v>
      </c>
      <c r="I3" s="220" t="s">
        <v>914</v>
      </c>
      <c r="J3" s="220" t="s">
        <v>915</v>
      </c>
      <c r="K3" s="222" t="s">
        <v>916</v>
      </c>
    </row>
    <row r="4" spans="1:13" x14ac:dyDescent="0.2">
      <c r="A4" s="211"/>
      <c r="B4" s="212"/>
      <c r="C4" s="223"/>
      <c r="D4" s="223"/>
      <c r="E4" s="223"/>
      <c r="F4" s="223"/>
      <c r="G4" s="223"/>
      <c r="H4" s="223"/>
      <c r="I4" s="223"/>
      <c r="J4" s="223"/>
      <c r="K4" s="224"/>
    </row>
    <row r="5" spans="1:13" x14ac:dyDescent="0.2">
      <c r="A5" s="516">
        <v>1996</v>
      </c>
      <c r="B5" s="116" t="s">
        <v>41</v>
      </c>
      <c r="C5" s="110">
        <v>7.4000000000000012</v>
      </c>
      <c r="D5" s="67">
        <v>10.736470000000001</v>
      </c>
      <c r="E5" s="67">
        <f t="shared" ref="E5:E17" si="0">F5-D5</f>
        <v>65.419280000000001</v>
      </c>
      <c r="F5" s="67">
        <v>76.155749999999998</v>
      </c>
      <c r="G5" s="106"/>
      <c r="H5" s="106">
        <v>64195000</v>
      </c>
      <c r="I5" s="104">
        <f>D5/(H5/1000000)</f>
        <v>0.16724776072902878</v>
      </c>
      <c r="J5" s="104">
        <f t="shared" ref="J5:J17" si="1">E5/(H5/1000000)</f>
        <v>1.0190712672326507</v>
      </c>
      <c r="K5" s="112">
        <f t="shared" ref="K5:K17" si="2">F5/(H5/1000000)</f>
        <v>1.1863190279616793</v>
      </c>
    </row>
    <row r="6" spans="1:13" x14ac:dyDescent="0.2">
      <c r="A6" s="516">
        <v>1997</v>
      </c>
      <c r="B6" s="116" t="s">
        <v>41</v>
      </c>
      <c r="C6" s="110">
        <v>17</v>
      </c>
      <c r="D6" s="67">
        <v>16.247</v>
      </c>
      <c r="E6" s="67">
        <f t="shared" si="0"/>
        <v>70.899320000000003</v>
      </c>
      <c r="F6" s="67">
        <v>87.146320000000003</v>
      </c>
      <c r="G6" s="106"/>
      <c r="H6" s="106">
        <v>70005000</v>
      </c>
      <c r="I6" s="104">
        <f>D6/(H6/1000000)</f>
        <v>0.23208342261267054</v>
      </c>
      <c r="J6" s="104">
        <f>E6/(H6/1000000)</f>
        <v>1.0127750874937504</v>
      </c>
      <c r="K6" s="112">
        <f>F6/(H6/1000000)</f>
        <v>1.2448585101064211</v>
      </c>
    </row>
    <row r="7" spans="1:13" x14ac:dyDescent="0.2">
      <c r="A7" s="516">
        <v>1998</v>
      </c>
      <c r="B7" s="116" t="s">
        <v>41</v>
      </c>
      <c r="C7" s="110">
        <v>44.2</v>
      </c>
      <c r="D7" s="67">
        <v>30.51247</v>
      </c>
      <c r="E7" s="67">
        <f t="shared" si="0"/>
        <v>50.764119999999998</v>
      </c>
      <c r="F7" s="67">
        <v>81.276589999999999</v>
      </c>
      <c r="G7" s="106"/>
      <c r="H7" s="106">
        <v>72025000</v>
      </c>
      <c r="I7" s="104">
        <f t="shared" ref="I7:I17" si="3">D7/(H7/1000000)</f>
        <v>0.42363720930232557</v>
      </c>
      <c r="J7" s="104">
        <f t="shared" si="1"/>
        <v>0.70481249566122861</v>
      </c>
      <c r="K7" s="112">
        <f t="shared" si="2"/>
        <v>1.1284497049635542</v>
      </c>
    </row>
    <row r="8" spans="1:13" x14ac:dyDescent="0.2">
      <c r="A8" s="516">
        <v>1999</v>
      </c>
      <c r="B8" s="116" t="s">
        <v>41</v>
      </c>
      <c r="C8" s="110">
        <v>55.8</v>
      </c>
      <c r="D8" s="67">
        <v>41.081859999999999</v>
      </c>
      <c r="E8" s="67">
        <f t="shared" si="0"/>
        <v>37.542819999999999</v>
      </c>
      <c r="F8" s="67">
        <v>78.624679999999998</v>
      </c>
      <c r="G8" s="106"/>
      <c r="H8" s="106">
        <v>73730000</v>
      </c>
      <c r="I8" s="104">
        <f t="shared" si="3"/>
        <v>0.55719327275193264</v>
      </c>
      <c r="J8" s="104">
        <f t="shared" si="1"/>
        <v>0.50919327275193271</v>
      </c>
      <c r="K8" s="112">
        <f t="shared" si="2"/>
        <v>1.0663865455038655</v>
      </c>
    </row>
    <row r="9" spans="1:13" x14ac:dyDescent="0.2">
      <c r="A9" s="516">
        <v>2000</v>
      </c>
      <c r="B9" s="116" t="s">
        <v>41</v>
      </c>
      <c r="C9" s="110">
        <v>54</v>
      </c>
      <c r="D9" s="67">
        <v>44.442450000000001</v>
      </c>
      <c r="E9" s="67">
        <f t="shared" si="0"/>
        <v>36.363580000000006</v>
      </c>
      <c r="F9" s="67">
        <v>80.806030000000007</v>
      </c>
      <c r="G9" s="106"/>
      <c r="H9" s="106">
        <v>74266000</v>
      </c>
      <c r="I9" s="104">
        <f t="shared" si="3"/>
        <v>0.59842256214149137</v>
      </c>
      <c r="J9" s="104">
        <f t="shared" si="1"/>
        <v>0.48963967360568772</v>
      </c>
      <c r="K9" s="112">
        <f t="shared" si="2"/>
        <v>1.088062235747179</v>
      </c>
    </row>
    <row r="10" spans="1:13" x14ac:dyDescent="0.2">
      <c r="A10" s="516">
        <v>2001</v>
      </c>
      <c r="B10" s="116" t="s">
        <v>41</v>
      </c>
      <c r="C10" s="110">
        <v>68</v>
      </c>
      <c r="D10" s="67">
        <v>51.119190000000003</v>
      </c>
      <c r="E10" s="67">
        <f t="shared" si="0"/>
        <v>27.662499999999994</v>
      </c>
      <c r="F10" s="67">
        <v>78.781689999999998</v>
      </c>
      <c r="G10" s="106"/>
      <c r="H10" s="106">
        <v>74075000</v>
      </c>
      <c r="I10" s="104">
        <f t="shared" si="3"/>
        <v>0.69010043874451577</v>
      </c>
      <c r="J10" s="104">
        <f t="shared" si="1"/>
        <v>0.37343908201147474</v>
      </c>
      <c r="K10" s="112">
        <f t="shared" si="2"/>
        <v>1.0635395207559906</v>
      </c>
    </row>
    <row r="11" spans="1:13" x14ac:dyDescent="0.2">
      <c r="A11" s="516">
        <v>2002</v>
      </c>
      <c r="B11" s="116" t="s">
        <v>41</v>
      </c>
      <c r="C11" s="110">
        <v>75</v>
      </c>
      <c r="D11" s="67">
        <v>65.476619999999997</v>
      </c>
      <c r="E11" s="67">
        <f t="shared" si="0"/>
        <v>20.757630000000006</v>
      </c>
      <c r="F11" s="67">
        <v>86.234250000000003</v>
      </c>
      <c r="G11" s="106"/>
      <c r="H11" s="106">
        <v>73963000</v>
      </c>
      <c r="I11" s="104">
        <f t="shared" si="3"/>
        <v>0.88526182009923882</v>
      </c>
      <c r="J11" s="104">
        <f t="shared" si="1"/>
        <v>0.28064883793247986</v>
      </c>
      <c r="K11" s="112">
        <f t="shared" si="2"/>
        <v>1.1659106580317187</v>
      </c>
    </row>
    <row r="12" spans="1:13" x14ac:dyDescent="0.2">
      <c r="A12" s="516">
        <v>2003</v>
      </c>
      <c r="B12" s="116" t="s">
        <v>41</v>
      </c>
      <c r="C12" s="110">
        <v>81</v>
      </c>
      <c r="D12" s="67">
        <v>72.914540000000002</v>
      </c>
      <c r="E12" s="67">
        <f t="shared" si="0"/>
        <v>15.08766</v>
      </c>
      <c r="F12" s="67">
        <v>88.002200000000002</v>
      </c>
      <c r="G12" s="106"/>
      <c r="H12" s="106">
        <v>73404000</v>
      </c>
      <c r="I12" s="104">
        <f t="shared" si="3"/>
        <v>0.99333197100975434</v>
      </c>
      <c r="J12" s="104">
        <f t="shared" si="1"/>
        <v>0.20554274971391207</v>
      </c>
      <c r="K12" s="112">
        <f t="shared" si="2"/>
        <v>1.1988747207236663</v>
      </c>
    </row>
    <row r="13" spans="1:13" x14ac:dyDescent="0.2">
      <c r="A13" s="516">
        <v>2004</v>
      </c>
      <c r="B13" s="116" t="s">
        <v>41</v>
      </c>
      <c r="C13" s="110">
        <v>85</v>
      </c>
      <c r="D13" s="67">
        <v>74.335319999999996</v>
      </c>
      <c r="E13" s="67">
        <f t="shared" si="0"/>
        <v>14.072190000000006</v>
      </c>
      <c r="F13" s="67">
        <v>88.407510000000002</v>
      </c>
      <c r="G13" s="106"/>
      <c r="H13" s="106">
        <v>75208000</v>
      </c>
      <c r="I13" s="104">
        <f t="shared" si="3"/>
        <v>0.98839644718646946</v>
      </c>
      <c r="J13" s="104">
        <f t="shared" si="1"/>
        <v>0.18711028082118933</v>
      </c>
      <c r="K13" s="112">
        <f t="shared" si="2"/>
        <v>1.1755067280076588</v>
      </c>
    </row>
    <row r="14" spans="1:13" x14ac:dyDescent="0.2">
      <c r="A14" s="516">
        <v>2005</v>
      </c>
      <c r="B14" s="116" t="s">
        <v>41</v>
      </c>
      <c r="C14" s="110">
        <v>87</v>
      </c>
      <c r="D14" s="67">
        <v>76.959879999999998</v>
      </c>
      <c r="E14" s="67">
        <f t="shared" si="0"/>
        <v>12.024020000000007</v>
      </c>
      <c r="F14" s="67">
        <v>88.983900000000006</v>
      </c>
      <c r="G14" s="106"/>
      <c r="H14" s="106">
        <v>72032000</v>
      </c>
      <c r="I14" s="104">
        <f t="shared" si="3"/>
        <v>1.0684123722789871</v>
      </c>
      <c r="J14" s="104">
        <f t="shared" si="1"/>
        <v>0.16692608840515338</v>
      </c>
      <c r="K14" s="112">
        <f t="shared" si="2"/>
        <v>1.2353384606841404</v>
      </c>
    </row>
    <row r="15" spans="1:13" x14ac:dyDescent="0.2">
      <c r="A15" s="516">
        <v>2006</v>
      </c>
      <c r="B15" s="116" t="s">
        <v>41</v>
      </c>
      <c r="C15" s="110">
        <v>89</v>
      </c>
      <c r="D15" s="67">
        <v>94.147859999999994</v>
      </c>
      <c r="E15" s="67">
        <f t="shared" si="0"/>
        <v>11.909140000000008</v>
      </c>
      <c r="F15" s="67">
        <v>106.057</v>
      </c>
      <c r="G15" s="106"/>
      <c r="H15" s="106">
        <v>75522000</v>
      </c>
      <c r="I15" s="104">
        <f t="shared" si="3"/>
        <v>1.2466282672598712</v>
      </c>
      <c r="J15" s="104">
        <f t="shared" si="1"/>
        <v>0.15769100394587016</v>
      </c>
      <c r="K15" s="112">
        <f t="shared" si="2"/>
        <v>1.4043192712057413</v>
      </c>
    </row>
    <row r="16" spans="1:13" x14ac:dyDescent="0.2">
      <c r="A16" s="516">
        <v>2007</v>
      </c>
      <c r="B16" s="116" t="s">
        <v>41</v>
      </c>
      <c r="C16" s="110">
        <v>91</v>
      </c>
      <c r="D16" s="67">
        <v>74.059799999999996</v>
      </c>
      <c r="E16" s="67">
        <f t="shared" si="0"/>
        <v>8.1907400000000052</v>
      </c>
      <c r="F16" s="67">
        <v>82.250540000000001</v>
      </c>
      <c r="G16" s="106"/>
      <c r="H16" s="106">
        <v>64741000</v>
      </c>
      <c r="I16" s="104">
        <f t="shared" si="3"/>
        <v>1.1439396981819867</v>
      </c>
      <c r="J16" s="104">
        <f t="shared" si="1"/>
        <v>0.12651550022396943</v>
      </c>
      <c r="K16" s="112">
        <f t="shared" si="2"/>
        <v>1.270455198405956</v>
      </c>
      <c r="M16" s="58" t="s">
        <v>1075</v>
      </c>
    </row>
    <row r="17" spans="1:13" x14ac:dyDescent="0.2">
      <c r="A17" s="517">
        <v>2008</v>
      </c>
      <c r="B17" s="117" t="s">
        <v>41</v>
      </c>
      <c r="C17" s="113">
        <v>92</v>
      </c>
      <c r="D17" s="114">
        <v>95.398690000000002</v>
      </c>
      <c r="E17" s="114">
        <f t="shared" si="0"/>
        <v>10.822710000000001</v>
      </c>
      <c r="F17" s="114">
        <v>106.2214</v>
      </c>
      <c r="G17" s="113"/>
      <c r="H17" s="99">
        <v>75718000</v>
      </c>
      <c r="I17" s="114">
        <f t="shared" si="3"/>
        <v>1.2599208906732877</v>
      </c>
      <c r="J17" s="114">
        <f t="shared" si="1"/>
        <v>0.14293444095195329</v>
      </c>
      <c r="K17" s="115">
        <f t="shared" si="2"/>
        <v>1.402855331625241</v>
      </c>
    </row>
    <row r="18" spans="1:13" x14ac:dyDescent="0.2">
      <c r="A18" s="518"/>
      <c r="B18" s="97"/>
      <c r="C18" s="102"/>
      <c r="D18" s="97"/>
      <c r="E18" s="102"/>
      <c r="F18" s="97"/>
      <c r="G18" s="102"/>
      <c r="H18" s="107"/>
      <c r="I18" s="102"/>
      <c r="J18" s="102"/>
      <c r="K18" s="102"/>
      <c r="L18" s="102"/>
    </row>
    <row r="19" spans="1:13" x14ac:dyDescent="0.2">
      <c r="A19" s="560"/>
      <c r="B19" s="560"/>
      <c r="C19" s="560"/>
      <c r="D19" s="560"/>
      <c r="E19" s="560"/>
      <c r="F19" s="560"/>
      <c r="G19" s="560"/>
      <c r="H19" s="560"/>
      <c r="I19" s="560"/>
      <c r="J19" s="560"/>
      <c r="K19" s="560"/>
      <c r="L19" s="560"/>
      <c r="M19" s="560"/>
    </row>
    <row r="20" spans="1:13" x14ac:dyDescent="0.2">
      <c r="A20" s="71"/>
      <c r="B20" s="55"/>
      <c r="C20" s="55"/>
      <c r="D20" s="55"/>
      <c r="E20" s="55"/>
      <c r="F20" s="55"/>
      <c r="G20" s="55"/>
      <c r="H20" s="55"/>
      <c r="I20" s="55"/>
      <c r="J20" s="55"/>
      <c r="K20" s="55"/>
      <c r="L20" s="55"/>
      <c r="M20" s="55"/>
    </row>
    <row r="22" spans="1:13" x14ac:dyDescent="0.2">
      <c r="E22" s="118"/>
    </row>
  </sheetData>
  <mergeCells count="1">
    <mergeCell ref="A19:M19"/>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
  <sheetViews>
    <sheetView workbookViewId="0"/>
  </sheetViews>
  <sheetFormatPr defaultColWidth="9.140625" defaultRowHeight="12.75" x14ac:dyDescent="0.2"/>
  <cols>
    <col min="1" max="2" width="9.7109375" style="55" customWidth="1"/>
    <col min="3" max="3" width="1.85546875" style="55" customWidth="1"/>
    <col min="4" max="4" width="9.7109375" style="55" customWidth="1"/>
    <col min="5" max="5" width="3.85546875" style="58" customWidth="1"/>
    <col min="6" max="8" width="9.7109375" style="58" customWidth="1"/>
    <col min="9" max="9" width="3.85546875" style="58" customWidth="1"/>
    <col min="10" max="11" width="10" style="58" customWidth="1"/>
    <col min="12" max="13" width="9.7109375" style="58" customWidth="1"/>
    <col min="14" max="14" width="10.42578125" style="58" customWidth="1"/>
    <col min="15" max="15" width="11.140625" style="58" customWidth="1"/>
    <col min="16" max="16384" width="9.140625" style="58"/>
  </cols>
  <sheetData>
    <row r="1" spans="1:15" ht="12.75" customHeight="1" x14ac:dyDescent="0.25">
      <c r="A1" s="93" t="s">
        <v>1016</v>
      </c>
      <c r="B1" s="1"/>
      <c r="C1" s="1"/>
      <c r="D1" s="1"/>
      <c r="E1" s="1"/>
      <c r="F1" s="1"/>
      <c r="G1" s="1"/>
      <c r="H1" s="1"/>
      <c r="I1" s="1"/>
      <c r="J1" s="1"/>
      <c r="K1" s="1"/>
      <c r="L1" s="225"/>
      <c r="M1" s="225"/>
      <c r="N1" s="225"/>
      <c r="O1" s="226"/>
    </row>
    <row r="2" spans="1:15" ht="12.75" customHeight="1" x14ac:dyDescent="0.2">
      <c r="A2" s="227"/>
      <c r="B2" s="228"/>
      <c r="C2" s="228"/>
      <c r="D2" s="228"/>
      <c r="E2" s="228"/>
      <c r="F2" s="228"/>
      <c r="G2" s="228"/>
      <c r="H2" s="228"/>
      <c r="I2" s="228"/>
      <c r="J2" s="228"/>
      <c r="K2" s="228"/>
      <c r="L2" s="228"/>
      <c r="M2" s="229"/>
      <c r="N2" s="229"/>
      <c r="O2" s="229"/>
    </row>
    <row r="3" spans="1:15" ht="63.75" x14ac:dyDescent="0.2">
      <c r="A3" s="216" t="s">
        <v>10</v>
      </c>
      <c r="B3" s="217" t="s">
        <v>46</v>
      </c>
      <c r="C3" s="218"/>
      <c r="D3" s="218" t="s">
        <v>1053</v>
      </c>
      <c r="E3" s="218"/>
      <c r="F3" s="220" t="s">
        <v>86</v>
      </c>
      <c r="G3" s="220" t="s">
        <v>85</v>
      </c>
      <c r="H3" s="220" t="s">
        <v>84</v>
      </c>
      <c r="I3" s="220"/>
      <c r="J3" s="220" t="s">
        <v>83</v>
      </c>
      <c r="K3" s="220" t="s">
        <v>914</v>
      </c>
      <c r="L3" s="220" t="s">
        <v>915</v>
      </c>
      <c r="M3" s="222" t="s">
        <v>916</v>
      </c>
    </row>
    <row r="4" spans="1:15" x14ac:dyDescent="0.2">
      <c r="A4" s="105"/>
      <c r="B4" s="106"/>
      <c r="C4" s="107"/>
      <c r="D4" s="106"/>
      <c r="E4" s="106"/>
      <c r="F4" s="106"/>
      <c r="G4" s="110"/>
      <c r="H4" s="110"/>
      <c r="I4" s="106"/>
      <c r="J4" s="106"/>
      <c r="K4" s="104"/>
      <c r="L4" s="104"/>
      <c r="M4" s="112"/>
    </row>
    <row r="5" spans="1:15" x14ac:dyDescent="0.2">
      <c r="A5" s="516">
        <v>1996</v>
      </c>
      <c r="B5" s="116" t="s">
        <v>33</v>
      </c>
      <c r="C5" s="107"/>
      <c r="D5" s="110">
        <v>2.2000000000000002</v>
      </c>
      <c r="E5" s="107"/>
      <c r="F5" s="67">
        <v>1.281658</v>
      </c>
      <c r="G5" s="67">
        <f t="shared" ref="G5:G17" si="0">H5-F5</f>
        <v>29.779011999999998</v>
      </c>
      <c r="H5" s="67">
        <v>31.060669999999998</v>
      </c>
      <c r="I5" s="55"/>
      <c r="J5" s="106">
        <v>14652500</v>
      </c>
      <c r="K5" s="104">
        <f>F5/(J5/1000000)</f>
        <v>8.747026104760279E-2</v>
      </c>
      <c r="L5" s="104">
        <f t="shared" ref="L5:L17" si="1">G5/(J5/1000000)</f>
        <v>2.032350247398055</v>
      </c>
      <c r="M5" s="112">
        <f>H5/(J5/1000000)</f>
        <v>2.1198205084456578</v>
      </c>
    </row>
    <row r="6" spans="1:15" x14ac:dyDescent="0.2">
      <c r="A6" s="516">
        <v>1997</v>
      </c>
      <c r="B6" s="116" t="s">
        <v>33</v>
      </c>
      <c r="C6" s="107"/>
      <c r="D6" s="110">
        <v>10.5</v>
      </c>
      <c r="E6" s="107"/>
      <c r="F6" s="67">
        <v>1.66</v>
      </c>
      <c r="G6" s="67">
        <f t="shared" si="0"/>
        <v>29.18244</v>
      </c>
      <c r="H6" s="67">
        <v>30.84244</v>
      </c>
      <c r="I6" s="55"/>
      <c r="J6" s="106">
        <v>13898000</v>
      </c>
      <c r="K6" s="104">
        <f t="shared" ref="K6:K17" si="2">F6/(J6/1000000)</f>
        <v>0.1194416462800403</v>
      </c>
      <c r="L6" s="104">
        <f t="shared" si="1"/>
        <v>2.0997582385954816</v>
      </c>
      <c r="M6" s="112">
        <f t="shared" ref="M6:M17" si="3">H6/(J6/1000000)</f>
        <v>2.2191998848755219</v>
      </c>
    </row>
    <row r="7" spans="1:15" x14ac:dyDescent="0.2">
      <c r="A7" s="516">
        <v>1998</v>
      </c>
      <c r="B7" s="116" t="s">
        <v>33</v>
      </c>
      <c r="C7" s="107"/>
      <c r="D7" s="110">
        <v>26.200000000000003</v>
      </c>
      <c r="E7" s="107"/>
      <c r="F7" s="67">
        <v>4.059374</v>
      </c>
      <c r="G7" s="67">
        <f t="shared" si="0"/>
        <v>22.369126000000001</v>
      </c>
      <c r="H7" s="67">
        <v>26.4285</v>
      </c>
      <c r="I7" s="55"/>
      <c r="J7" s="106">
        <v>13392500</v>
      </c>
      <c r="K7" s="104">
        <f t="shared" si="2"/>
        <v>0.30310800821355238</v>
      </c>
      <c r="L7" s="104">
        <f t="shared" si="1"/>
        <v>1.6702726152697407</v>
      </c>
      <c r="M7" s="112">
        <f t="shared" si="3"/>
        <v>1.9733806234832929</v>
      </c>
    </row>
    <row r="8" spans="1:15" x14ac:dyDescent="0.2">
      <c r="A8" s="516">
        <v>1999</v>
      </c>
      <c r="B8" s="116" t="s">
        <v>33</v>
      </c>
      <c r="C8" s="107"/>
      <c r="D8" s="110">
        <v>42.1</v>
      </c>
      <c r="E8" s="107"/>
      <c r="F8" s="67">
        <v>5.7759840000000002</v>
      </c>
      <c r="G8" s="67">
        <f t="shared" si="0"/>
        <v>24.705455999999998</v>
      </c>
      <c r="H8" s="67">
        <v>30.481439999999999</v>
      </c>
      <c r="I8" s="55"/>
      <c r="J8" s="106">
        <v>14873500</v>
      </c>
      <c r="K8" s="104">
        <f t="shared" si="2"/>
        <v>0.38834060577537233</v>
      </c>
      <c r="L8" s="104">
        <f t="shared" si="1"/>
        <v>1.6610384912764311</v>
      </c>
      <c r="M8" s="112">
        <f t="shared" si="3"/>
        <v>2.0493790970518035</v>
      </c>
    </row>
    <row r="9" spans="1:15" x14ac:dyDescent="0.2">
      <c r="A9" s="516">
        <v>2000</v>
      </c>
      <c r="B9" s="116" t="s">
        <v>33</v>
      </c>
      <c r="C9" s="107"/>
      <c r="D9" s="110">
        <v>46</v>
      </c>
      <c r="E9" s="107"/>
      <c r="F9" s="67">
        <v>10.207739999999999</v>
      </c>
      <c r="G9" s="67">
        <f t="shared" si="0"/>
        <v>22.40896</v>
      </c>
      <c r="H9" s="67">
        <v>32.616700000000002</v>
      </c>
      <c r="I9" s="55"/>
      <c r="J9" s="106">
        <v>15517200</v>
      </c>
      <c r="K9" s="104">
        <f t="shared" si="2"/>
        <v>0.65783388755703343</v>
      </c>
      <c r="L9" s="104">
        <f t="shared" si="1"/>
        <v>1.4441368288093213</v>
      </c>
      <c r="M9" s="112">
        <f t="shared" si="3"/>
        <v>2.1019707163663548</v>
      </c>
    </row>
    <row r="10" spans="1:15" x14ac:dyDescent="0.2">
      <c r="A10" s="516">
        <v>2001</v>
      </c>
      <c r="B10" s="116" t="s">
        <v>33</v>
      </c>
      <c r="C10" s="107"/>
      <c r="D10" s="110">
        <v>56.000000000000007</v>
      </c>
      <c r="E10" s="107"/>
      <c r="F10" s="67">
        <v>12.87908</v>
      </c>
      <c r="G10" s="67">
        <f t="shared" si="0"/>
        <v>20.212240000000001</v>
      </c>
      <c r="H10" s="67">
        <v>33.091320000000003</v>
      </c>
      <c r="I10" s="55"/>
      <c r="J10" s="106">
        <v>15768500</v>
      </c>
      <c r="K10" s="104">
        <f t="shared" si="2"/>
        <v>0.81675999619494566</v>
      </c>
      <c r="L10" s="104">
        <f t="shared" si="1"/>
        <v>1.281811205885151</v>
      </c>
      <c r="M10" s="112">
        <f t="shared" si="3"/>
        <v>2.0985712020800968</v>
      </c>
    </row>
    <row r="11" spans="1:15" x14ac:dyDescent="0.2">
      <c r="A11" s="516">
        <v>2002</v>
      </c>
      <c r="B11" s="116" t="s">
        <v>33</v>
      </c>
      <c r="C11" s="107"/>
      <c r="D11" s="110">
        <v>57.999999999999993</v>
      </c>
      <c r="E11" s="107"/>
      <c r="F11" s="67">
        <v>15.22199</v>
      </c>
      <c r="G11" s="67">
        <f t="shared" si="0"/>
        <v>19.127360000000003</v>
      </c>
      <c r="H11" s="67">
        <v>34.349350000000001</v>
      </c>
      <c r="I11" s="55"/>
      <c r="J11" s="106">
        <v>13957900</v>
      </c>
      <c r="K11" s="104">
        <f t="shared" si="2"/>
        <v>1.0905644831958963</v>
      </c>
      <c r="L11" s="104">
        <f t="shared" si="1"/>
        <v>1.3703608709046491</v>
      </c>
      <c r="M11" s="112">
        <f t="shared" si="3"/>
        <v>2.4609253541005454</v>
      </c>
    </row>
    <row r="12" spans="1:15" x14ac:dyDescent="0.2">
      <c r="A12" s="516">
        <v>2003</v>
      </c>
      <c r="B12" s="116" t="s">
        <v>33</v>
      </c>
      <c r="C12" s="107"/>
      <c r="D12" s="110">
        <v>59</v>
      </c>
      <c r="E12" s="107"/>
      <c r="F12" s="67">
        <v>13.35961</v>
      </c>
      <c r="G12" s="67">
        <f t="shared" si="0"/>
        <v>16.589089999999999</v>
      </c>
      <c r="H12" s="67">
        <v>29.948699999999999</v>
      </c>
      <c r="I12" s="55"/>
      <c r="J12" s="106">
        <v>13479600</v>
      </c>
      <c r="K12" s="104">
        <f t="shared" si="2"/>
        <v>0.99109840054601028</v>
      </c>
      <c r="L12" s="104">
        <f t="shared" si="1"/>
        <v>1.2306811774830113</v>
      </c>
      <c r="M12" s="112">
        <f t="shared" si="3"/>
        <v>2.2217795780290217</v>
      </c>
    </row>
    <row r="13" spans="1:15" x14ac:dyDescent="0.2">
      <c r="A13" s="516">
        <v>2004</v>
      </c>
      <c r="B13" s="116" t="s">
        <v>33</v>
      </c>
      <c r="C13" s="107"/>
      <c r="D13" s="110">
        <v>60</v>
      </c>
      <c r="E13" s="107"/>
      <c r="F13" s="67">
        <v>18.48508</v>
      </c>
      <c r="G13" s="67">
        <f t="shared" si="0"/>
        <v>15.629360000000002</v>
      </c>
      <c r="H13" s="67">
        <v>34.114440000000002</v>
      </c>
      <c r="I13" s="55"/>
      <c r="J13" s="106">
        <v>13658600</v>
      </c>
      <c r="K13" s="104">
        <f t="shared" si="2"/>
        <v>1.3533656450880764</v>
      </c>
      <c r="L13" s="104">
        <f t="shared" si="1"/>
        <v>1.1442871158098196</v>
      </c>
      <c r="M13" s="112">
        <f t="shared" si="3"/>
        <v>2.4976527608978958</v>
      </c>
    </row>
    <row r="14" spans="1:15" x14ac:dyDescent="0.2">
      <c r="A14" s="516">
        <v>2005</v>
      </c>
      <c r="B14" s="116" t="s">
        <v>33</v>
      </c>
      <c r="C14" s="107"/>
      <c r="D14" s="110">
        <v>61</v>
      </c>
      <c r="E14" s="107"/>
      <c r="F14" s="67">
        <v>16.88054</v>
      </c>
      <c r="G14" s="67">
        <f t="shared" si="0"/>
        <v>15.030740000000002</v>
      </c>
      <c r="H14" s="67">
        <v>31.911280000000001</v>
      </c>
      <c r="I14" s="55"/>
      <c r="J14" s="106">
        <v>14245400</v>
      </c>
      <c r="K14" s="104">
        <f t="shared" si="2"/>
        <v>1.1849818186923498</v>
      </c>
      <c r="L14" s="104">
        <f t="shared" si="1"/>
        <v>1.0551293750965225</v>
      </c>
      <c r="M14" s="112">
        <f t="shared" si="3"/>
        <v>2.2401111937888722</v>
      </c>
    </row>
    <row r="15" spans="1:15" x14ac:dyDescent="0.2">
      <c r="A15" s="516">
        <v>2006</v>
      </c>
      <c r="B15" s="116" t="s">
        <v>33</v>
      </c>
      <c r="C15" s="107"/>
      <c r="D15" s="110">
        <v>65</v>
      </c>
      <c r="E15" s="107"/>
      <c r="F15" s="67">
        <v>19.841239999999999</v>
      </c>
      <c r="G15" s="67">
        <f t="shared" si="0"/>
        <v>14.827510000000004</v>
      </c>
      <c r="H15" s="67">
        <v>34.668750000000003</v>
      </c>
      <c r="I15" s="55"/>
      <c r="J15" s="106">
        <v>15274000</v>
      </c>
      <c r="K15" s="104">
        <f t="shared" si="2"/>
        <v>1.2990205578106586</v>
      </c>
      <c r="L15" s="104">
        <f t="shared" si="1"/>
        <v>0.97076797171664297</v>
      </c>
      <c r="M15" s="112">
        <f t="shared" si="3"/>
        <v>2.2697885295273017</v>
      </c>
    </row>
    <row r="16" spans="1:15" x14ac:dyDescent="0.2">
      <c r="A16" s="516">
        <v>2007</v>
      </c>
      <c r="B16" s="116" t="s">
        <v>33</v>
      </c>
      <c r="C16" s="107"/>
      <c r="D16" s="110">
        <v>70</v>
      </c>
      <c r="E16" s="107"/>
      <c r="F16" s="67">
        <v>15.72006</v>
      </c>
      <c r="G16" s="67">
        <f t="shared" si="0"/>
        <v>10.36936</v>
      </c>
      <c r="H16" s="67">
        <v>26.08942</v>
      </c>
      <c r="I16" s="55"/>
      <c r="J16" s="106">
        <v>10827200</v>
      </c>
      <c r="K16" s="104">
        <f t="shared" si="2"/>
        <v>1.4519044628343432</v>
      </c>
      <c r="L16" s="104">
        <f t="shared" si="1"/>
        <v>0.95771390571893023</v>
      </c>
      <c r="M16" s="112">
        <f t="shared" si="3"/>
        <v>2.4096183685532733</v>
      </c>
    </row>
    <row r="17" spans="1:15" x14ac:dyDescent="0.2">
      <c r="A17" s="517">
        <v>2008</v>
      </c>
      <c r="B17" s="117" t="s">
        <v>33</v>
      </c>
      <c r="C17" s="121"/>
      <c r="D17" s="113">
        <v>68</v>
      </c>
      <c r="E17" s="99"/>
      <c r="F17" s="114">
        <v>13.755039999999999</v>
      </c>
      <c r="G17" s="114">
        <f t="shared" si="0"/>
        <v>8.6706599999999998</v>
      </c>
      <c r="H17" s="114">
        <v>22.425699999999999</v>
      </c>
      <c r="I17" s="99"/>
      <c r="J17" s="99">
        <v>9471000</v>
      </c>
      <c r="K17" s="114">
        <f t="shared" si="2"/>
        <v>1.4523323830640902</v>
      </c>
      <c r="L17" s="114">
        <f t="shared" si="1"/>
        <v>0.91549572378840671</v>
      </c>
      <c r="M17" s="115">
        <f t="shared" si="3"/>
        <v>2.3678281068524969</v>
      </c>
      <c r="O17" s="58" t="s">
        <v>1076</v>
      </c>
    </row>
    <row r="18" spans="1:15" x14ac:dyDescent="0.2">
      <c r="A18" s="105"/>
      <c r="B18" s="106"/>
      <c r="C18" s="107"/>
      <c r="D18" s="122"/>
      <c r="E18" s="102"/>
      <c r="F18" s="97"/>
      <c r="G18" s="98"/>
      <c r="H18" s="98"/>
      <c r="I18" s="97"/>
      <c r="J18" s="97"/>
      <c r="K18" s="103"/>
      <c r="L18" s="103"/>
      <c r="M18" s="103"/>
      <c r="N18" s="103"/>
    </row>
    <row r="19" spans="1:15" x14ac:dyDescent="0.2">
      <c r="H19" s="98"/>
      <c r="I19" s="97"/>
      <c r="J19" s="97"/>
      <c r="K19" s="103"/>
      <c r="L19" s="103"/>
      <c r="M19" s="103"/>
      <c r="N19" s="103"/>
      <c r="O19" s="103"/>
    </row>
    <row r="20" spans="1:15" x14ac:dyDescent="0.2">
      <c r="A20" s="561"/>
      <c r="B20" s="561"/>
      <c r="C20" s="561"/>
      <c r="D20" s="561"/>
      <c r="E20" s="561"/>
      <c r="F20" s="561"/>
      <c r="G20" s="561"/>
      <c r="H20" s="561"/>
      <c r="I20" s="561"/>
      <c r="J20" s="561"/>
      <c r="K20" s="561"/>
      <c r="L20" s="561"/>
      <c r="M20" s="561"/>
      <c r="N20" s="561"/>
      <c r="O20" s="561"/>
    </row>
  </sheetData>
  <mergeCells count="1">
    <mergeCell ref="A20:O20"/>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workbookViewId="0"/>
  </sheetViews>
  <sheetFormatPr defaultColWidth="9.140625" defaultRowHeight="12.75" x14ac:dyDescent="0.2"/>
  <cols>
    <col min="1" max="1" width="19" style="58" customWidth="1"/>
    <col min="2" max="3" width="9.7109375" style="58" customWidth="1"/>
    <col min="4" max="16384" width="9.140625" style="58"/>
  </cols>
  <sheetData>
    <row r="1" spans="1:15" ht="14.25" x14ac:dyDescent="0.2">
      <c r="A1" s="93" t="s">
        <v>1146</v>
      </c>
      <c r="L1" s="93" t="s">
        <v>1147</v>
      </c>
    </row>
    <row r="2" spans="1:15" x14ac:dyDescent="0.2">
      <c r="F2" s="93"/>
      <c r="G2" s="93"/>
      <c r="H2" s="93"/>
      <c r="I2" s="93"/>
      <c r="J2" s="93"/>
      <c r="K2" s="93"/>
      <c r="L2" s="93"/>
      <c r="M2" s="93"/>
      <c r="N2" s="93"/>
      <c r="O2" s="93"/>
    </row>
    <row r="3" spans="1:15" x14ac:dyDescent="0.2">
      <c r="A3" s="96" t="s">
        <v>1001</v>
      </c>
      <c r="B3" s="71" t="s">
        <v>769</v>
      </c>
      <c r="C3" s="96" t="s">
        <v>1008</v>
      </c>
    </row>
    <row r="4" spans="1:15" x14ac:dyDescent="0.2">
      <c r="B4" s="55"/>
    </row>
    <row r="5" spans="1:15" x14ac:dyDescent="0.2">
      <c r="A5" s="58" t="s">
        <v>514</v>
      </c>
      <c r="B5" s="94">
        <f>C5/C$16</f>
        <v>0.30469992031234006</v>
      </c>
      <c r="C5" s="59">
        <v>40.025759999999998</v>
      </c>
    </row>
    <row r="6" spans="1:15" x14ac:dyDescent="0.2">
      <c r="A6" s="58" t="s">
        <v>67</v>
      </c>
      <c r="B6" s="94">
        <f t="shared" ref="B6:B15" si="0">C6/C$16</f>
        <v>0.25159574827132369</v>
      </c>
      <c r="C6" s="59">
        <v>33.049930000000003</v>
      </c>
    </row>
    <row r="7" spans="1:15" x14ac:dyDescent="0.2">
      <c r="A7" s="58" t="s">
        <v>665</v>
      </c>
      <c r="B7" s="94">
        <f t="shared" si="0"/>
        <v>9.1069708300207997E-2</v>
      </c>
      <c r="C7" s="59">
        <v>11.96303</v>
      </c>
    </row>
    <row r="8" spans="1:15" x14ac:dyDescent="0.2">
      <c r="A8" s="58" t="s">
        <v>432</v>
      </c>
      <c r="B8" s="94">
        <f t="shared" si="0"/>
        <v>8.6799270604643611E-2</v>
      </c>
      <c r="C8" s="59">
        <v>11.402060000000001</v>
      </c>
    </row>
    <row r="9" spans="1:15" x14ac:dyDescent="0.2">
      <c r="A9" s="58" t="s">
        <v>438</v>
      </c>
      <c r="B9" s="94">
        <f t="shared" si="0"/>
        <v>4.5849155380360107E-2</v>
      </c>
      <c r="C9" s="59">
        <v>6.0228020000000004</v>
      </c>
    </row>
    <row r="10" spans="1:15" x14ac:dyDescent="0.2">
      <c r="A10" s="58" t="s">
        <v>455</v>
      </c>
      <c r="B10" s="94">
        <f t="shared" si="0"/>
        <v>3.0176343772559386E-2</v>
      </c>
      <c r="C10" s="59">
        <v>3.9640019999999998</v>
      </c>
    </row>
    <row r="11" spans="1:15" x14ac:dyDescent="0.2">
      <c r="A11" s="58" t="s">
        <v>487</v>
      </c>
      <c r="B11" s="94">
        <f t="shared" si="0"/>
        <v>2.1720546748697354E-2</v>
      </c>
      <c r="C11" s="59">
        <v>2.8532380000000002</v>
      </c>
    </row>
    <row r="12" spans="1:15" x14ac:dyDescent="0.2">
      <c r="A12" s="58" t="s">
        <v>66</v>
      </c>
      <c r="B12" s="94">
        <f t="shared" si="0"/>
        <v>2.0003419258167933E-2</v>
      </c>
      <c r="C12" s="59">
        <v>2.6276739999999998</v>
      </c>
    </row>
    <row r="13" spans="1:15" x14ac:dyDescent="0.2">
      <c r="A13" s="58" t="s">
        <v>448</v>
      </c>
      <c r="B13" s="94">
        <f t="shared" si="0"/>
        <v>1.7431321167448069E-2</v>
      </c>
      <c r="C13" s="59">
        <v>2.2898000000000001</v>
      </c>
    </row>
    <row r="14" spans="1:15" x14ac:dyDescent="0.2">
      <c r="A14" s="58" t="s">
        <v>483</v>
      </c>
      <c r="B14" s="94">
        <f t="shared" si="0"/>
        <v>1.427944780372932E-2</v>
      </c>
      <c r="C14" s="59">
        <v>1.875766</v>
      </c>
    </row>
    <row r="15" spans="1:15" x14ac:dyDescent="0.2">
      <c r="A15" s="58" t="s">
        <v>1003</v>
      </c>
      <c r="B15" s="94">
        <f t="shared" si="0"/>
        <v>0.11637511838052239</v>
      </c>
      <c r="C15" s="59">
        <f>C16-SUM(C5:C14)</f>
        <v>15.287180099999958</v>
      </c>
    </row>
    <row r="16" spans="1:15" x14ac:dyDescent="0.2">
      <c r="A16" s="58" t="s">
        <v>75</v>
      </c>
      <c r="C16" s="59">
        <v>131.36124209999997</v>
      </c>
    </row>
    <row r="20" spans="6:12" ht="14.25" x14ac:dyDescent="0.2">
      <c r="L20" s="58" t="s">
        <v>1148</v>
      </c>
    </row>
    <row r="21" spans="6:12" ht="14.25" x14ac:dyDescent="0.2">
      <c r="F21" s="95"/>
      <c r="L21" s="58" t="s">
        <v>1051</v>
      </c>
    </row>
  </sheetData>
  <sortState ref="A4:B13">
    <sortCondition descending="1" ref="B4:B13"/>
  </sortState>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1"/>
  <sheetViews>
    <sheetView workbookViewId="0"/>
  </sheetViews>
  <sheetFormatPr defaultColWidth="9.140625" defaultRowHeight="12.75" x14ac:dyDescent="0.2"/>
  <cols>
    <col min="1" max="1" width="14.7109375" style="58" customWidth="1"/>
    <col min="2" max="3" width="9.7109375" style="58" customWidth="1"/>
    <col min="4" max="16384" width="9.140625" style="58"/>
  </cols>
  <sheetData>
    <row r="1" spans="1:15" ht="14.25" x14ac:dyDescent="0.2">
      <c r="A1" s="93" t="s">
        <v>1149</v>
      </c>
      <c r="J1" s="93" t="s">
        <v>1150</v>
      </c>
    </row>
    <row r="2" spans="1:15" x14ac:dyDescent="0.2">
      <c r="A2" s="93"/>
    </row>
    <row r="3" spans="1:15" x14ac:dyDescent="0.2">
      <c r="A3" s="96" t="s">
        <v>1001</v>
      </c>
      <c r="B3" s="71" t="s">
        <v>769</v>
      </c>
      <c r="C3" s="96" t="s">
        <v>1008</v>
      </c>
      <c r="F3" s="93"/>
      <c r="G3" s="93"/>
      <c r="H3" s="93"/>
      <c r="I3" s="93"/>
      <c r="J3" s="93"/>
      <c r="K3" s="93"/>
      <c r="L3" s="93"/>
      <c r="M3" s="93"/>
      <c r="N3" s="93"/>
      <c r="O3" s="93"/>
    </row>
    <row r="4" spans="1:15" x14ac:dyDescent="0.2">
      <c r="B4" s="55"/>
      <c r="F4" s="93"/>
      <c r="G4" s="93"/>
      <c r="H4" s="93"/>
      <c r="I4" s="93"/>
      <c r="J4" s="93"/>
      <c r="K4" s="93"/>
      <c r="L4" s="93"/>
      <c r="M4" s="93"/>
      <c r="N4" s="93"/>
      <c r="O4" s="93"/>
    </row>
    <row r="5" spans="1:15" x14ac:dyDescent="0.2">
      <c r="A5" s="58" t="s">
        <v>50</v>
      </c>
      <c r="B5" s="94">
        <f>C5/C$16</f>
        <v>0.26498675770050695</v>
      </c>
      <c r="C5" s="59">
        <v>7.5655190000000001</v>
      </c>
    </row>
    <row r="6" spans="1:15" x14ac:dyDescent="0.2">
      <c r="A6" s="58" t="s">
        <v>431</v>
      </c>
      <c r="B6" s="94">
        <f t="shared" ref="B6:B15" si="0">C6/C$16</f>
        <v>0.12088581115148195</v>
      </c>
      <c r="C6" s="59">
        <v>3.4513569999999998</v>
      </c>
    </row>
    <row r="7" spans="1:15" x14ac:dyDescent="0.2">
      <c r="A7" s="58" t="s">
        <v>428</v>
      </c>
      <c r="B7" s="94">
        <f t="shared" si="0"/>
        <v>0.11588457737511577</v>
      </c>
      <c r="C7" s="59">
        <v>3.3085689999999999</v>
      </c>
    </row>
    <row r="8" spans="1:15" x14ac:dyDescent="0.2">
      <c r="A8" s="58" t="s">
        <v>438</v>
      </c>
      <c r="B8" s="94">
        <f t="shared" si="0"/>
        <v>0.10197311400776618</v>
      </c>
      <c r="C8" s="59">
        <v>2.9113889999999998</v>
      </c>
    </row>
    <row r="9" spans="1:15" x14ac:dyDescent="0.2">
      <c r="A9" s="58" t="s">
        <v>447</v>
      </c>
      <c r="B9" s="94">
        <f t="shared" si="0"/>
        <v>4.4330661873298073E-2</v>
      </c>
      <c r="C9" s="59">
        <v>1.265665</v>
      </c>
    </row>
    <row r="10" spans="1:15" x14ac:dyDescent="0.2">
      <c r="A10" s="58" t="s">
        <v>489</v>
      </c>
      <c r="B10" s="94">
        <f t="shared" si="0"/>
        <v>3.8873219802557243E-2</v>
      </c>
      <c r="C10" s="59">
        <v>1.1098520000000001</v>
      </c>
    </row>
    <row r="11" spans="1:15" x14ac:dyDescent="0.2">
      <c r="A11" s="58" t="s">
        <v>455</v>
      </c>
      <c r="B11" s="94">
        <f t="shared" si="0"/>
        <v>3.3918219803432882E-2</v>
      </c>
      <c r="C11" s="59">
        <v>0.96838400000000002</v>
      </c>
    </row>
    <row r="12" spans="1:15" x14ac:dyDescent="0.2">
      <c r="A12" s="58" t="s">
        <v>448</v>
      </c>
      <c r="B12" s="94">
        <f t="shared" si="0"/>
        <v>2.7911926755889674E-2</v>
      </c>
      <c r="C12" s="59">
        <v>0.79690099999999997</v>
      </c>
    </row>
    <row r="13" spans="1:15" x14ac:dyDescent="0.2">
      <c r="A13" s="58" t="s">
        <v>491</v>
      </c>
      <c r="B13" s="94">
        <f t="shared" si="0"/>
        <v>2.6377070428228094E-2</v>
      </c>
      <c r="C13" s="59">
        <v>0.75307999999999997</v>
      </c>
    </row>
    <row r="14" spans="1:15" x14ac:dyDescent="0.2">
      <c r="A14" s="58" t="s">
        <v>497</v>
      </c>
      <c r="B14" s="94">
        <f t="shared" si="0"/>
        <v>2.5974556361513804E-2</v>
      </c>
      <c r="C14" s="59">
        <v>0.74158800000000002</v>
      </c>
    </row>
    <row r="15" spans="1:15" x14ac:dyDescent="0.2">
      <c r="A15" s="58" t="s">
        <v>65</v>
      </c>
      <c r="B15" s="94">
        <f t="shared" si="0"/>
        <v>0.19888408474020935</v>
      </c>
      <c r="C15" s="59">
        <f>C16-SUM(C5:C14)</f>
        <v>5.6782510000000102</v>
      </c>
    </row>
    <row r="16" spans="1:15" x14ac:dyDescent="0.2">
      <c r="A16" s="58" t="s">
        <v>75</v>
      </c>
      <c r="B16" s="59">
        <v>100</v>
      </c>
      <c r="C16" s="59">
        <v>28.55055500000001</v>
      </c>
    </row>
    <row r="20" spans="10:10" ht="14.25" x14ac:dyDescent="0.2">
      <c r="J20" s="58" t="s">
        <v>1151</v>
      </c>
    </row>
    <row r="21" spans="10:10" x14ac:dyDescent="0.2">
      <c r="J21" s="58" t="s">
        <v>1051</v>
      </c>
    </row>
  </sheetData>
  <sortState ref="A3:B12">
    <sortCondition descending="1" ref="B3:B12"/>
  </sortState>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heetViews>
  <sheetFormatPr defaultColWidth="8.85546875" defaultRowHeight="12.75" x14ac:dyDescent="0.2"/>
  <cols>
    <col min="1" max="1" width="8.85546875" style="58"/>
    <col min="2" max="2" width="14.85546875" style="58" customWidth="1"/>
    <col min="3" max="3" width="12.85546875" style="58" customWidth="1"/>
    <col min="4" max="6" width="11.140625" style="58" customWidth="1"/>
    <col min="7" max="7" width="8.85546875" style="58" customWidth="1"/>
    <col min="8" max="8" width="15.7109375" style="58" customWidth="1"/>
    <col min="9" max="16384" width="8.85546875" style="58"/>
  </cols>
  <sheetData>
    <row r="1" spans="1:8" ht="13.15" customHeight="1" x14ac:dyDescent="0.2">
      <c r="A1" s="93" t="s">
        <v>1017</v>
      </c>
      <c r="G1" s="501"/>
      <c r="H1" s="502"/>
    </row>
    <row r="2" spans="1:8" x14ac:dyDescent="0.2">
      <c r="A2" s="503"/>
      <c r="B2" s="504"/>
      <c r="C2" s="504"/>
      <c r="D2" s="504"/>
      <c r="E2" s="504"/>
      <c r="F2" s="504"/>
      <c r="G2" s="504"/>
      <c r="H2" s="504"/>
    </row>
    <row r="3" spans="1:8" ht="38.25" x14ac:dyDescent="0.2">
      <c r="A3" s="232" t="s">
        <v>10</v>
      </c>
      <c r="B3" s="220" t="s">
        <v>940</v>
      </c>
      <c r="C3" s="220" t="s">
        <v>88</v>
      </c>
      <c r="D3" s="220" t="s">
        <v>87</v>
      </c>
      <c r="E3" s="220" t="s">
        <v>941</v>
      </c>
      <c r="F3" s="233"/>
    </row>
    <row r="4" spans="1:8" x14ac:dyDescent="0.2">
      <c r="A4" s="230"/>
      <c r="B4" s="213"/>
      <c r="C4" s="213"/>
      <c r="D4" s="213"/>
      <c r="E4" s="213"/>
      <c r="F4" s="213"/>
    </row>
    <row r="5" spans="1:8" ht="12.6" customHeight="1" x14ac:dyDescent="0.2">
      <c r="A5" s="516">
        <v>1996</v>
      </c>
      <c r="B5" s="104">
        <f>C5/(D5/1000000)</f>
        <v>0.24356977874263211</v>
      </c>
      <c r="C5" s="67">
        <v>19.297789999999999</v>
      </c>
      <c r="D5" s="106">
        <v>79229000</v>
      </c>
      <c r="E5" s="104">
        <v>1.4</v>
      </c>
      <c r="F5" s="104"/>
    </row>
    <row r="6" spans="1:8" x14ac:dyDescent="0.2">
      <c r="A6" s="516">
        <v>1997</v>
      </c>
      <c r="B6" s="104">
        <f t="shared" ref="B6:B17" si="0">C6/(D6/1000000)</f>
        <v>0.25441857248827587</v>
      </c>
      <c r="C6" s="67">
        <v>20.235690000000002</v>
      </c>
      <c r="D6" s="106">
        <v>79537000</v>
      </c>
      <c r="E6" s="104">
        <v>7.6</v>
      </c>
      <c r="F6" s="104"/>
    </row>
    <row r="7" spans="1:8" x14ac:dyDescent="0.2">
      <c r="A7" s="516">
        <v>1998</v>
      </c>
      <c r="B7" s="104">
        <f t="shared" si="0"/>
        <v>0.17171421443273249</v>
      </c>
      <c r="C7" s="67">
        <v>13.765470000000001</v>
      </c>
      <c r="D7" s="106">
        <v>80165000</v>
      </c>
      <c r="E7" s="104">
        <v>19.100000000000001</v>
      </c>
      <c r="F7" s="104"/>
    </row>
    <row r="8" spans="1:8" x14ac:dyDescent="0.2">
      <c r="A8" s="516">
        <v>1999</v>
      </c>
      <c r="B8" s="104">
        <f t="shared" si="0"/>
        <v>0.15719148166334995</v>
      </c>
      <c r="C8" s="67">
        <v>12.16442</v>
      </c>
      <c r="D8" s="106">
        <v>77386000</v>
      </c>
      <c r="E8" s="104">
        <v>25.9</v>
      </c>
      <c r="F8" s="104"/>
    </row>
    <row r="9" spans="1:8" x14ac:dyDescent="0.2">
      <c r="A9" s="516">
        <v>2000</v>
      </c>
      <c r="B9" s="104">
        <f t="shared" si="0"/>
        <v>0.15072657791856794</v>
      </c>
      <c r="C9" s="67">
        <v>11.990449999999999</v>
      </c>
      <c r="D9" s="106">
        <v>79551000</v>
      </c>
      <c r="E9" s="104">
        <v>19</v>
      </c>
      <c r="F9" s="104"/>
    </row>
    <row r="10" spans="1:8" x14ac:dyDescent="0.2">
      <c r="A10" s="516">
        <v>2001</v>
      </c>
      <c r="B10" s="104">
        <f t="shared" si="0"/>
        <v>0.12566844997490159</v>
      </c>
      <c r="C10" s="67">
        <v>9.5133530000000004</v>
      </c>
      <c r="D10" s="106">
        <v>75702000</v>
      </c>
      <c r="E10" s="104">
        <v>19</v>
      </c>
      <c r="F10" s="104"/>
    </row>
    <row r="11" spans="1:8" x14ac:dyDescent="0.2">
      <c r="A11" s="516">
        <v>2002</v>
      </c>
      <c r="B11" s="104">
        <f t="shared" si="0"/>
        <v>0.10915214084721271</v>
      </c>
      <c r="C11" s="67">
        <v>8.6114490000000004</v>
      </c>
      <c r="D11" s="106">
        <v>78894000</v>
      </c>
      <c r="E11" s="104">
        <v>24</v>
      </c>
      <c r="F11" s="104"/>
    </row>
    <row r="12" spans="1:8" x14ac:dyDescent="0.2">
      <c r="A12" s="516">
        <v>2003</v>
      </c>
      <c r="B12" s="104">
        <f>C12/(D12/1000000)</f>
        <v>0.11002319249901404</v>
      </c>
      <c r="C12" s="67">
        <v>8.6481530000000006</v>
      </c>
      <c r="D12" s="106">
        <v>78603000</v>
      </c>
      <c r="E12" s="104">
        <v>29</v>
      </c>
      <c r="F12" s="104"/>
    </row>
    <row r="13" spans="1:8" x14ac:dyDescent="0.2">
      <c r="A13" s="516">
        <v>2004</v>
      </c>
      <c r="B13" s="104">
        <f t="shared" si="0"/>
        <v>0.10382121365641488</v>
      </c>
      <c r="C13" s="67">
        <v>8.4021469999999994</v>
      </c>
      <c r="D13" s="106">
        <v>80929000</v>
      </c>
      <c r="E13" s="104">
        <v>33</v>
      </c>
      <c r="F13" s="104"/>
    </row>
    <row r="14" spans="1:8" x14ac:dyDescent="0.2">
      <c r="A14" s="516">
        <v>2005</v>
      </c>
      <c r="B14" s="104">
        <f t="shared" si="0"/>
        <v>7.5069932378728041E-2</v>
      </c>
      <c r="C14" s="67">
        <v>6.1391439999999999</v>
      </c>
      <c r="D14" s="106">
        <v>81779000</v>
      </c>
      <c r="E14" s="104">
        <v>35</v>
      </c>
      <c r="F14" s="104"/>
    </row>
    <row r="15" spans="1:8" x14ac:dyDescent="0.2">
      <c r="A15" s="516">
        <v>2006</v>
      </c>
      <c r="B15" s="104">
        <f t="shared" si="0"/>
        <v>5.0659338414595224E-2</v>
      </c>
      <c r="C15" s="67">
        <v>3.967994</v>
      </c>
      <c r="D15" s="106">
        <v>78327000</v>
      </c>
      <c r="E15" s="104">
        <v>40</v>
      </c>
      <c r="F15" s="104"/>
    </row>
    <row r="16" spans="1:8" x14ac:dyDescent="0.2">
      <c r="A16" s="516">
        <v>2007</v>
      </c>
      <c r="B16" s="104">
        <f t="shared" si="0"/>
        <v>4.832585242764121E-2</v>
      </c>
      <c r="C16" s="67">
        <v>4.5197719999999997</v>
      </c>
      <c r="D16" s="106">
        <v>93527000</v>
      </c>
      <c r="E16" s="104">
        <v>49</v>
      </c>
      <c r="F16" s="104"/>
    </row>
    <row r="17" spans="1:8" ht="30.6" customHeight="1" x14ac:dyDescent="0.2">
      <c r="A17" s="517">
        <v>2008</v>
      </c>
      <c r="B17" s="114">
        <f t="shared" si="0"/>
        <v>4.6695471145123395E-2</v>
      </c>
      <c r="C17" s="114">
        <v>4.0149699999999999</v>
      </c>
      <c r="D17" s="99">
        <v>85982000</v>
      </c>
      <c r="E17" s="114">
        <v>57</v>
      </c>
      <c r="F17" s="104"/>
      <c r="G17" s="103"/>
      <c r="H17" s="97"/>
    </row>
    <row r="19" spans="1:8" x14ac:dyDescent="0.2">
      <c r="G19" s="58" t="s">
        <v>1077</v>
      </c>
    </row>
  </sheetData>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workbookViewId="0"/>
  </sheetViews>
  <sheetFormatPr defaultColWidth="9.140625" defaultRowHeight="12.75" x14ac:dyDescent="0.2"/>
  <cols>
    <col min="1" max="5" width="11.7109375" style="55" customWidth="1"/>
    <col min="6" max="8" width="11.7109375" style="58" customWidth="1"/>
    <col min="9" max="9" width="9.140625" style="58"/>
    <col min="10" max="10" width="15.28515625" style="58" customWidth="1"/>
    <col min="11" max="16384" width="9.140625" style="58"/>
  </cols>
  <sheetData>
    <row r="1" spans="1:10" ht="13.15" customHeight="1" x14ac:dyDescent="0.2">
      <c r="A1" s="128" t="s">
        <v>1018</v>
      </c>
      <c r="B1" s="126"/>
      <c r="C1" s="126"/>
      <c r="D1" s="126"/>
      <c r="E1" s="126"/>
      <c r="F1" s="126"/>
      <c r="G1" s="126"/>
      <c r="H1" s="126"/>
      <c r="I1" s="126"/>
      <c r="J1" s="127"/>
    </row>
    <row r="2" spans="1:10" x14ac:dyDescent="0.2">
      <c r="A2" s="119"/>
      <c r="B2" s="120"/>
      <c r="C2" s="120"/>
      <c r="D2" s="120"/>
      <c r="E2" s="120"/>
      <c r="F2" s="120"/>
      <c r="G2" s="120"/>
      <c r="H2" s="120"/>
      <c r="I2" s="120"/>
      <c r="J2" s="120"/>
    </row>
    <row r="3" spans="1:10" ht="63.75" x14ac:dyDescent="0.2">
      <c r="A3" s="232" t="s">
        <v>10</v>
      </c>
      <c r="B3" s="218" t="s">
        <v>115</v>
      </c>
      <c r="C3" s="218" t="s">
        <v>114</v>
      </c>
      <c r="D3" s="218" t="s">
        <v>83</v>
      </c>
      <c r="E3" s="219" t="s">
        <v>113</v>
      </c>
    </row>
    <row r="4" spans="1:10" x14ac:dyDescent="0.2">
      <c r="A4" s="230"/>
      <c r="B4" s="213"/>
      <c r="C4" s="231"/>
      <c r="D4" s="231"/>
      <c r="E4" s="215"/>
    </row>
    <row r="5" spans="1:10" x14ac:dyDescent="0.2">
      <c r="A5" s="516">
        <v>1996</v>
      </c>
      <c r="B5" s="104">
        <f>C5/(D5/1000000)</f>
        <v>1.607873059204914</v>
      </c>
      <c r="C5" s="67">
        <v>23.559360000000002</v>
      </c>
      <c r="D5" s="106">
        <v>14652500</v>
      </c>
      <c r="E5" s="123">
        <v>14.6</v>
      </c>
    </row>
    <row r="6" spans="1:10" x14ac:dyDescent="0.2">
      <c r="A6" s="516">
        <v>1997</v>
      </c>
      <c r="B6" s="104">
        <f t="shared" ref="B6:B17" si="0">C6/(D6/1000000)</f>
        <v>1.6767513311267808</v>
      </c>
      <c r="C6" s="67">
        <v>23.30349</v>
      </c>
      <c r="D6" s="106">
        <v>13898000</v>
      </c>
      <c r="E6" s="123">
        <v>15</v>
      </c>
    </row>
    <row r="7" spans="1:10" x14ac:dyDescent="0.2">
      <c r="A7" s="516">
        <v>1998</v>
      </c>
      <c r="B7" s="104">
        <f t="shared" si="0"/>
        <v>1.1898719432518199</v>
      </c>
      <c r="C7" s="67">
        <v>15.935359999999999</v>
      </c>
      <c r="D7" s="106">
        <v>13392500</v>
      </c>
      <c r="E7" s="123">
        <v>16.8</v>
      </c>
    </row>
    <row r="8" spans="1:10" x14ac:dyDescent="0.2">
      <c r="A8" s="516">
        <v>1999</v>
      </c>
      <c r="B8" s="104">
        <f t="shared" si="0"/>
        <v>2.6980535852354861</v>
      </c>
      <c r="C8" s="67">
        <v>40.1295</v>
      </c>
      <c r="D8" s="106">
        <v>14873500</v>
      </c>
      <c r="E8" s="123">
        <v>32.299999999999997</v>
      </c>
    </row>
    <row r="9" spans="1:10" x14ac:dyDescent="0.2">
      <c r="A9" s="516">
        <v>2000</v>
      </c>
      <c r="B9" s="104">
        <f t="shared" si="0"/>
        <v>2.6581393550382799</v>
      </c>
      <c r="C9" s="67">
        <v>41.246879999999997</v>
      </c>
      <c r="D9" s="106">
        <v>15517200</v>
      </c>
      <c r="E9" s="123">
        <v>35</v>
      </c>
    </row>
    <row r="10" spans="1:10" x14ac:dyDescent="0.2">
      <c r="A10" s="516">
        <v>2001</v>
      </c>
      <c r="B10" s="104">
        <f t="shared" si="0"/>
        <v>1.5806189555125725</v>
      </c>
      <c r="C10" s="67">
        <v>24.92399</v>
      </c>
      <c r="D10" s="106">
        <v>15768500</v>
      </c>
      <c r="E10" s="123">
        <v>37</v>
      </c>
    </row>
    <row r="11" spans="1:10" x14ac:dyDescent="0.2">
      <c r="A11" s="516">
        <v>2002</v>
      </c>
      <c r="B11" s="104">
        <f t="shared" si="0"/>
        <v>0.45226538376116748</v>
      </c>
      <c r="C11" s="67">
        <v>6.3126749999999996</v>
      </c>
      <c r="D11" s="106">
        <v>13957900</v>
      </c>
      <c r="E11" s="123">
        <v>35</v>
      </c>
    </row>
    <row r="12" spans="1:10" x14ac:dyDescent="0.2">
      <c r="A12" s="516">
        <v>2003</v>
      </c>
      <c r="B12" s="104">
        <f t="shared" si="0"/>
        <v>1.0324349387222174</v>
      </c>
      <c r="C12" s="67">
        <v>13.91681</v>
      </c>
      <c r="D12" s="106">
        <v>13479600</v>
      </c>
      <c r="E12" s="123">
        <v>41</v>
      </c>
    </row>
    <row r="13" spans="1:10" x14ac:dyDescent="0.2">
      <c r="A13" s="516">
        <v>2004</v>
      </c>
      <c r="B13" s="104">
        <f t="shared" si="0"/>
        <v>0.665944752756505</v>
      </c>
      <c r="C13" s="67">
        <v>9.0958729999999992</v>
      </c>
      <c r="D13" s="106">
        <v>13658600</v>
      </c>
      <c r="E13" s="123">
        <v>46</v>
      </c>
    </row>
    <row r="14" spans="1:10" x14ac:dyDescent="0.2">
      <c r="A14" s="516">
        <v>2005</v>
      </c>
      <c r="B14" s="104">
        <f t="shared" si="0"/>
        <v>1.0691725048085698</v>
      </c>
      <c r="C14" s="67">
        <v>15.230790000000001</v>
      </c>
      <c r="D14" s="106">
        <v>14245400</v>
      </c>
      <c r="E14" s="123">
        <v>52</v>
      </c>
    </row>
    <row r="15" spans="1:10" x14ac:dyDescent="0.2">
      <c r="A15" s="516">
        <v>2006</v>
      </c>
      <c r="B15" s="104">
        <f t="shared" si="0"/>
        <v>0.55083435904150846</v>
      </c>
      <c r="C15" s="67">
        <v>8.4134440000000001</v>
      </c>
      <c r="D15" s="106">
        <v>15274000</v>
      </c>
      <c r="E15" s="123">
        <v>56.999999999999993</v>
      </c>
    </row>
    <row r="16" spans="1:10" x14ac:dyDescent="0.2">
      <c r="A16" s="516">
        <v>2007</v>
      </c>
      <c r="B16" s="104">
        <f t="shared" si="0"/>
        <v>0.61153807078469047</v>
      </c>
      <c r="C16" s="67">
        <v>6.621245</v>
      </c>
      <c r="D16" s="106">
        <v>10827200</v>
      </c>
      <c r="E16" s="123">
        <v>59</v>
      </c>
    </row>
    <row r="17" spans="1:9" x14ac:dyDescent="0.2">
      <c r="A17" s="517">
        <v>2008</v>
      </c>
      <c r="B17" s="114">
        <f t="shared" si="0"/>
        <v>0.5616363636363636</v>
      </c>
      <c r="C17" s="114">
        <v>5.3192579999999996</v>
      </c>
      <c r="D17" s="99">
        <v>9471000</v>
      </c>
      <c r="E17" s="125">
        <v>63</v>
      </c>
      <c r="G17" s="124" t="s">
        <v>1078</v>
      </c>
    </row>
    <row r="18" spans="1:9" x14ac:dyDescent="0.2">
      <c r="A18" s="105"/>
      <c r="B18" s="106"/>
      <c r="C18" s="106"/>
      <c r="D18" s="106"/>
      <c r="E18" s="106"/>
      <c r="F18" s="97"/>
      <c r="G18" s="97"/>
      <c r="H18" s="97"/>
      <c r="I18" s="97"/>
    </row>
    <row r="22" spans="1:9" x14ac:dyDescent="0.2">
      <c r="C22" s="104"/>
    </row>
    <row r="23" spans="1:9" x14ac:dyDescent="0.2">
      <c r="C23" s="104"/>
    </row>
    <row r="24" spans="1:9" x14ac:dyDescent="0.2">
      <c r="C24" s="104"/>
    </row>
    <row r="25" spans="1:9" x14ac:dyDescent="0.2">
      <c r="C25" s="104"/>
    </row>
    <row r="26" spans="1:9" x14ac:dyDescent="0.2">
      <c r="C26" s="104"/>
    </row>
    <row r="27" spans="1:9" x14ac:dyDescent="0.2">
      <c r="C27" s="104"/>
    </row>
    <row r="28" spans="1:9" x14ac:dyDescent="0.2">
      <c r="C28" s="104"/>
    </row>
    <row r="29" spans="1:9" x14ac:dyDescent="0.2">
      <c r="C29" s="104"/>
    </row>
    <row r="30" spans="1:9" x14ac:dyDescent="0.2">
      <c r="C30" s="104"/>
    </row>
    <row r="31" spans="1:9" x14ac:dyDescent="0.2">
      <c r="C31" s="104"/>
    </row>
    <row r="32" spans="1:9" x14ac:dyDescent="0.2">
      <c r="C32" s="104"/>
    </row>
    <row r="33" spans="3:3" x14ac:dyDescent="0.2">
      <c r="C33" s="104"/>
    </row>
    <row r="34" spans="3:3" x14ac:dyDescent="0.2">
      <c r="C34" s="106"/>
    </row>
  </sheetData>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heetViews>
  <sheetFormatPr defaultColWidth="9.140625" defaultRowHeight="12.75" x14ac:dyDescent="0.2"/>
  <cols>
    <col min="1" max="1" width="18.5703125" style="58" customWidth="1"/>
    <col min="2" max="3" width="11.7109375" style="58" customWidth="1"/>
    <col min="4" max="16384" width="9.140625" style="58"/>
  </cols>
  <sheetData>
    <row r="1" spans="1:10" ht="14.25" x14ac:dyDescent="0.2">
      <c r="A1" s="93" t="s">
        <v>1152</v>
      </c>
      <c r="J1" s="58" t="s">
        <v>1153</v>
      </c>
    </row>
    <row r="3" spans="1:10" x14ac:dyDescent="0.2">
      <c r="A3" s="96" t="s">
        <v>1001</v>
      </c>
      <c r="B3" s="71" t="s">
        <v>769</v>
      </c>
      <c r="C3" s="96" t="s">
        <v>936</v>
      </c>
    </row>
    <row r="4" spans="1:10" x14ac:dyDescent="0.2">
      <c r="A4" s="96"/>
      <c r="B4" s="71"/>
      <c r="C4" s="96"/>
    </row>
    <row r="5" spans="1:10" x14ac:dyDescent="0.2">
      <c r="A5" s="58" t="s">
        <v>526</v>
      </c>
      <c r="B5" s="94">
        <f>C5/C$19</f>
        <v>0.23443773994571096</v>
      </c>
      <c r="C5" s="59">
        <v>6.7687229999999996</v>
      </c>
    </row>
    <row r="6" spans="1:10" x14ac:dyDescent="0.2">
      <c r="A6" s="58" t="s">
        <v>1010</v>
      </c>
      <c r="B6" s="94">
        <f t="shared" ref="B6:B18" si="0">C6/C$19</f>
        <v>0.1711630749016457</v>
      </c>
      <c r="C6" s="59">
        <v>4.9418470000000001</v>
      </c>
    </row>
    <row r="7" spans="1:10" x14ac:dyDescent="0.2">
      <c r="A7" s="58" t="s">
        <v>551</v>
      </c>
      <c r="B7" s="94">
        <f t="shared" si="0"/>
        <v>0.14541404528293625</v>
      </c>
      <c r="C7" s="59">
        <v>4.1984170000000001</v>
      </c>
    </row>
    <row r="8" spans="1:10" x14ac:dyDescent="0.2">
      <c r="A8" s="58" t="s">
        <v>563</v>
      </c>
      <c r="B8" s="94">
        <f t="shared" si="0"/>
        <v>7.417340083643216E-2</v>
      </c>
      <c r="C8" s="59">
        <v>2.1415459999999999</v>
      </c>
    </row>
    <row r="9" spans="1:10" x14ac:dyDescent="0.2">
      <c r="A9" s="58" t="s">
        <v>68</v>
      </c>
      <c r="B9" s="94">
        <f t="shared" si="0"/>
        <v>5.8649655398093574E-2</v>
      </c>
      <c r="C9" s="59">
        <v>1.6933419999999999</v>
      </c>
    </row>
    <row r="10" spans="1:10" x14ac:dyDescent="0.2">
      <c r="A10" s="58" t="s">
        <v>561</v>
      </c>
      <c r="B10" s="94">
        <f t="shared" si="0"/>
        <v>4.7533789994761731E-2</v>
      </c>
      <c r="C10" s="59">
        <v>1.372403</v>
      </c>
    </row>
    <row r="11" spans="1:10" x14ac:dyDescent="0.2">
      <c r="A11" s="58" t="s">
        <v>523</v>
      </c>
      <c r="B11" s="94">
        <f t="shared" si="0"/>
        <v>3.8266002719021044E-2</v>
      </c>
      <c r="C11" s="59">
        <v>1.104822</v>
      </c>
    </row>
    <row r="12" spans="1:10" x14ac:dyDescent="0.2">
      <c r="A12" s="58" t="s">
        <v>518</v>
      </c>
      <c r="B12" s="94">
        <f t="shared" si="0"/>
        <v>3.7077418118688463E-2</v>
      </c>
      <c r="C12" s="59">
        <v>1.070505</v>
      </c>
    </row>
    <row r="13" spans="1:10" x14ac:dyDescent="0.2">
      <c r="A13" s="58" t="s">
        <v>553</v>
      </c>
      <c r="B13" s="94">
        <f t="shared" si="0"/>
        <v>3.0871196456544497E-2</v>
      </c>
      <c r="C13" s="59">
        <v>0.89131800000000005</v>
      </c>
    </row>
    <row r="14" spans="1:10" x14ac:dyDescent="0.2">
      <c r="A14" s="58" t="s">
        <v>578</v>
      </c>
      <c r="B14" s="94">
        <f t="shared" si="0"/>
        <v>3.0575582924946786E-2</v>
      </c>
      <c r="C14" s="59">
        <v>0.88278299999999998</v>
      </c>
    </row>
    <row r="15" spans="1:10" x14ac:dyDescent="0.2">
      <c r="A15" s="58" t="s">
        <v>567</v>
      </c>
      <c r="B15" s="94">
        <f t="shared" si="0"/>
        <v>1.9548453534263249E-2</v>
      </c>
      <c r="C15" s="59">
        <v>0.56440599999999996</v>
      </c>
    </row>
    <row r="16" spans="1:10" x14ac:dyDescent="0.2">
      <c r="A16" s="58" t="s">
        <v>557</v>
      </c>
      <c r="B16" s="94">
        <f t="shared" si="0"/>
        <v>1.4045747051242031E-2</v>
      </c>
      <c r="C16" s="59">
        <v>0.40553099999999997</v>
      </c>
    </row>
    <row r="17" spans="1:10" x14ac:dyDescent="0.2">
      <c r="A17" s="58" t="s">
        <v>739</v>
      </c>
      <c r="B17" s="94">
        <f>C17/C$19</f>
        <v>1.2793952761962078E-2</v>
      </c>
      <c r="C17" s="59">
        <v>0.36938900000000002</v>
      </c>
    </row>
    <row r="18" spans="1:10" x14ac:dyDescent="0.2">
      <c r="A18" s="58" t="s">
        <v>1004</v>
      </c>
      <c r="B18" s="94">
        <f t="shared" si="0"/>
        <v>8.5449940073751257E-2</v>
      </c>
      <c r="C18" s="59">
        <f>C19-SUM(C5:C17)</f>
        <v>2.4671239999999983</v>
      </c>
    </row>
    <row r="19" spans="1:10" x14ac:dyDescent="0.2">
      <c r="A19" s="58" t="s">
        <v>75</v>
      </c>
      <c r="B19" s="59">
        <v>100</v>
      </c>
      <c r="C19" s="59">
        <v>28.872156000000004</v>
      </c>
    </row>
    <row r="20" spans="1:10" ht="14.25" x14ac:dyDescent="0.2">
      <c r="J20" s="58" t="s">
        <v>1154</v>
      </c>
    </row>
    <row r="21" spans="1:10" x14ac:dyDescent="0.2">
      <c r="J21" s="58" t="s">
        <v>1051</v>
      </c>
    </row>
  </sheetData>
  <sortState ref="A5:B17">
    <sortCondition descending="1" ref="B5:B17"/>
  </sortState>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ColWidth="9.140625" defaultRowHeight="12.75" x14ac:dyDescent="0.2"/>
  <cols>
    <col min="1" max="1" width="9.7109375" style="485" customWidth="1"/>
    <col min="2" max="3" width="13.7109375" style="58" customWidth="1"/>
    <col min="4" max="4" width="12.7109375" style="58" customWidth="1"/>
    <col min="5" max="5" width="14.42578125" style="58" customWidth="1"/>
    <col min="6" max="15" width="9.140625" style="58"/>
    <col min="16" max="16" width="9.140625" style="58" customWidth="1"/>
    <col min="17" max="17" width="17.28515625" style="58" customWidth="1"/>
    <col min="18" max="16384" width="9.140625" style="58"/>
  </cols>
  <sheetData>
    <row r="1" spans="1:4" x14ac:dyDescent="0.2">
      <c r="A1" s="509" t="s">
        <v>1019</v>
      </c>
      <c r="B1" s="66"/>
      <c r="C1" s="66"/>
      <c r="D1" s="66"/>
    </row>
    <row r="2" spans="1:4" x14ac:dyDescent="0.2">
      <c r="A2" s="510"/>
      <c r="B2" s="66"/>
      <c r="C2" s="66"/>
      <c r="D2" s="66"/>
    </row>
    <row r="3" spans="1:4" s="96" customFormat="1" x14ac:dyDescent="0.2">
      <c r="A3" s="71" t="s">
        <v>10</v>
      </c>
      <c r="B3" s="71" t="s">
        <v>943</v>
      </c>
      <c r="C3" s="71" t="s">
        <v>942</v>
      </c>
      <c r="D3" s="71"/>
    </row>
    <row r="4" spans="1:4" s="96" customFormat="1" x14ac:dyDescent="0.2">
      <c r="A4" s="71"/>
      <c r="B4" s="71"/>
      <c r="C4" s="71"/>
      <c r="D4" s="71"/>
    </row>
    <row r="5" spans="1:4" x14ac:dyDescent="0.2">
      <c r="A5" s="485">
        <v>1968</v>
      </c>
      <c r="B5" s="59">
        <v>100</v>
      </c>
      <c r="C5" s="59">
        <v>100</v>
      </c>
    </row>
    <row r="6" spans="1:4" x14ac:dyDescent="0.2">
      <c r="A6" s="485">
        <v>1969</v>
      </c>
      <c r="B6" s="59">
        <v>105.52277581386848</v>
      </c>
      <c r="C6" s="59">
        <v>90.906097490593197</v>
      </c>
    </row>
    <row r="7" spans="1:4" x14ac:dyDescent="0.2">
      <c r="A7" s="485">
        <v>1970</v>
      </c>
      <c r="B7" s="59">
        <v>102.23477599801643</v>
      </c>
      <c r="C7" s="59">
        <v>89.282356964290287</v>
      </c>
    </row>
    <row r="8" spans="1:4" x14ac:dyDescent="0.2">
      <c r="A8" s="485">
        <v>1971</v>
      </c>
      <c r="B8" s="59">
        <v>102.70652815977378</v>
      </c>
      <c r="C8" s="59">
        <v>95.986128241507416</v>
      </c>
    </row>
    <row r="9" spans="1:4" x14ac:dyDescent="0.2">
      <c r="A9" s="485">
        <v>1972</v>
      </c>
      <c r="B9" s="59">
        <v>105.84118004413791</v>
      </c>
      <c r="C9" s="59">
        <v>100.29213636292869</v>
      </c>
    </row>
    <row r="10" spans="1:4" x14ac:dyDescent="0.2">
      <c r="A10" s="485">
        <v>1973</v>
      </c>
      <c r="B10" s="59">
        <v>113.40534487437409</v>
      </c>
      <c r="C10" s="59">
        <v>96.335815984828471</v>
      </c>
    </row>
    <row r="11" spans="1:4" x14ac:dyDescent="0.2">
      <c r="A11" s="485">
        <v>1974</v>
      </c>
      <c r="B11" s="59">
        <v>123.6603976983223</v>
      </c>
      <c r="C11" s="59">
        <v>109.82456888067898</v>
      </c>
    </row>
    <row r="12" spans="1:4" x14ac:dyDescent="0.2">
      <c r="A12" s="485">
        <v>1975</v>
      </c>
      <c r="B12" s="59">
        <v>151.98598502472092</v>
      </c>
      <c r="C12" s="59">
        <v>119.6096187803186</v>
      </c>
    </row>
    <row r="13" spans="1:4" x14ac:dyDescent="0.2">
      <c r="A13" s="485">
        <v>1976</v>
      </c>
      <c r="B13" s="59">
        <v>146.12013024901267</v>
      </c>
      <c r="C13" s="59">
        <v>118.89384507564282</v>
      </c>
    </row>
    <row r="14" spans="1:4" x14ac:dyDescent="0.2">
      <c r="A14" s="485">
        <v>1977</v>
      </c>
      <c r="B14" s="59">
        <v>155.92408807233642</v>
      </c>
      <c r="C14" s="59">
        <v>118.79611478322461</v>
      </c>
    </row>
    <row r="15" spans="1:4" x14ac:dyDescent="0.2">
      <c r="A15" s="485">
        <v>1978</v>
      </c>
      <c r="B15" s="59">
        <v>172.63750157510904</v>
      </c>
      <c r="C15" s="59">
        <v>116.3531468313933</v>
      </c>
    </row>
    <row r="16" spans="1:4" x14ac:dyDescent="0.2">
      <c r="A16" s="485">
        <v>1979</v>
      </c>
      <c r="B16" s="59">
        <v>181.63948800482351</v>
      </c>
      <c r="C16" s="59">
        <v>117.66164987404197</v>
      </c>
    </row>
    <row r="17" spans="1:7" x14ac:dyDescent="0.2">
      <c r="A17" s="485">
        <v>1980</v>
      </c>
      <c r="B17" s="59">
        <v>193.71012117189073</v>
      </c>
      <c r="C17" s="59">
        <v>130.87227933700177</v>
      </c>
    </row>
    <row r="18" spans="1:7" x14ac:dyDescent="0.2">
      <c r="A18" s="485">
        <v>1981</v>
      </c>
      <c r="B18" s="59">
        <v>213.04500254132918</v>
      </c>
      <c r="C18" s="59">
        <v>140.70027076381157</v>
      </c>
    </row>
    <row r="19" spans="1:7" x14ac:dyDescent="0.2">
      <c r="A19" s="485">
        <v>1982</v>
      </c>
      <c r="B19" s="59">
        <v>223.80979518795286</v>
      </c>
      <c r="C19" s="59">
        <v>154.83854367601629</v>
      </c>
    </row>
    <row r="20" spans="1:7" x14ac:dyDescent="0.2">
      <c r="A20" s="485">
        <v>1983</v>
      </c>
      <c r="B20" s="59">
        <v>239.58159173771193</v>
      </c>
      <c r="C20" s="59">
        <v>156.92016978420742</v>
      </c>
    </row>
    <row r="21" spans="1:7" x14ac:dyDescent="0.2">
      <c r="A21" s="485">
        <v>1984</v>
      </c>
      <c r="B21" s="59">
        <v>244.08204499314178</v>
      </c>
      <c r="C21" s="59">
        <v>171.10055096531889</v>
      </c>
    </row>
    <row r="22" spans="1:7" x14ac:dyDescent="0.2">
      <c r="A22" s="485">
        <v>1985</v>
      </c>
      <c r="B22" s="59">
        <v>244.09375027238113</v>
      </c>
      <c r="C22" s="59">
        <v>172.21921859375885</v>
      </c>
    </row>
    <row r="23" spans="1:7" x14ac:dyDescent="0.2">
      <c r="A23" s="485">
        <v>1986</v>
      </c>
      <c r="B23" s="59">
        <v>246.88860952542035</v>
      </c>
      <c r="C23" s="59">
        <v>171.80160649807823</v>
      </c>
      <c r="G23" s="58" t="s">
        <v>1045</v>
      </c>
    </row>
    <row r="24" spans="1:7" x14ac:dyDescent="0.2">
      <c r="A24" s="485">
        <v>1987</v>
      </c>
      <c r="B24" s="59">
        <v>247.53433949483664</v>
      </c>
      <c r="C24" s="59">
        <v>182.42383189760514</v>
      </c>
    </row>
    <row r="25" spans="1:7" x14ac:dyDescent="0.2">
      <c r="A25" s="485">
        <v>1988</v>
      </c>
      <c r="B25" s="59">
        <v>269.09388326488954</v>
      </c>
      <c r="C25" s="59">
        <v>191.25996769830309</v>
      </c>
      <c r="F25" s="55"/>
      <c r="G25" s="55"/>
    </row>
    <row r="26" spans="1:7" x14ac:dyDescent="0.2">
      <c r="A26" s="485">
        <v>1989</v>
      </c>
      <c r="B26" s="59">
        <v>273.12089399657219</v>
      </c>
      <c r="C26" s="59">
        <v>212.34034840067079</v>
      </c>
    </row>
    <row r="27" spans="1:7" x14ac:dyDescent="0.2">
      <c r="A27" s="485">
        <v>1990</v>
      </c>
      <c r="B27" s="59">
        <v>310.98889079075309</v>
      </c>
      <c r="C27" s="59">
        <v>231.87730899184353</v>
      </c>
    </row>
    <row r="28" spans="1:7" x14ac:dyDescent="0.2">
      <c r="A28" s="485">
        <v>1991</v>
      </c>
      <c r="B28" s="59">
        <v>342.73113510343194</v>
      </c>
      <c r="C28" s="59">
        <v>251.3466113416431</v>
      </c>
    </row>
    <row r="29" spans="1:7" x14ac:dyDescent="0.2">
      <c r="A29" s="485">
        <v>1992</v>
      </c>
      <c r="B29" s="59">
        <v>349.7290275742572</v>
      </c>
      <c r="C29" s="59">
        <v>272.66767397839112</v>
      </c>
    </row>
    <row r="30" spans="1:7" x14ac:dyDescent="0.2">
      <c r="A30" s="485">
        <v>1993</v>
      </c>
      <c r="B30" s="59">
        <v>412.9764438770664</v>
      </c>
      <c r="C30" s="59">
        <v>335.47681363257209</v>
      </c>
    </row>
    <row r="31" spans="1:7" x14ac:dyDescent="0.2">
      <c r="A31" s="485">
        <v>1994</v>
      </c>
      <c r="B31" s="59">
        <v>449.0404648831136</v>
      </c>
      <c r="C31" s="59">
        <v>365.37546331013709</v>
      </c>
    </row>
    <row r="32" spans="1:7" x14ac:dyDescent="0.2">
      <c r="A32" s="485">
        <v>1995</v>
      </c>
      <c r="B32" s="59">
        <v>486.12622495484214</v>
      </c>
      <c r="C32" s="59">
        <v>371.50664650464233</v>
      </c>
    </row>
    <row r="33" spans="1:4" x14ac:dyDescent="0.2">
      <c r="A33" s="485">
        <v>1996</v>
      </c>
      <c r="B33" s="59">
        <v>476.54870259432045</v>
      </c>
      <c r="C33" s="59">
        <v>416.16408801898024</v>
      </c>
    </row>
    <row r="34" spans="1:4" x14ac:dyDescent="0.2">
      <c r="A34" s="485">
        <v>1997</v>
      </c>
      <c r="B34" s="59">
        <v>468.00611532338201</v>
      </c>
      <c r="C34" s="59">
        <v>388.52960771570099</v>
      </c>
    </row>
    <row r="35" spans="1:4" x14ac:dyDescent="0.2">
      <c r="A35" s="485">
        <v>1998</v>
      </c>
      <c r="B35" s="59">
        <v>499.96942612877405</v>
      </c>
      <c r="C35" s="59">
        <v>382.0415327957337</v>
      </c>
    </row>
    <row r="36" spans="1:4" x14ac:dyDescent="0.2">
      <c r="A36" s="485">
        <v>1999</v>
      </c>
      <c r="B36" s="59">
        <v>477.32099089969864</v>
      </c>
      <c r="C36" s="59">
        <v>301.64239856053553</v>
      </c>
    </row>
    <row r="37" spans="1:4" x14ac:dyDescent="0.2">
      <c r="A37" s="485">
        <v>2000</v>
      </c>
      <c r="B37" s="59">
        <v>474.68675587091519</v>
      </c>
      <c r="C37" s="59">
        <v>299.94955447861008</v>
      </c>
    </row>
    <row r="38" spans="1:4" x14ac:dyDescent="0.2">
      <c r="A38" s="485">
        <v>2001</v>
      </c>
      <c r="B38" s="59">
        <v>467.75394758130108</v>
      </c>
      <c r="C38" s="59">
        <v>273.05226636836221</v>
      </c>
    </row>
    <row r="39" spans="1:4" x14ac:dyDescent="0.2">
      <c r="A39" s="485">
        <v>2002</v>
      </c>
      <c r="B39" s="59">
        <v>491.98187309636222</v>
      </c>
      <c r="C39" s="59">
        <v>239.1344371968168</v>
      </c>
    </row>
    <row r="40" spans="1:4" x14ac:dyDescent="0.2">
      <c r="A40" s="485">
        <v>2003</v>
      </c>
      <c r="B40" s="59">
        <v>471.89931037879484</v>
      </c>
      <c r="C40" s="59">
        <v>274.61455840761238</v>
      </c>
    </row>
    <row r="41" spans="1:4" x14ac:dyDescent="0.2">
      <c r="A41" s="485">
        <v>2004</v>
      </c>
      <c r="B41" s="59">
        <v>481.60779185686062</v>
      </c>
      <c r="C41" s="59">
        <v>224.24439349589767</v>
      </c>
    </row>
    <row r="42" spans="1:4" x14ac:dyDescent="0.2">
      <c r="A42" s="485">
        <v>2005</v>
      </c>
      <c r="B42" s="59">
        <v>469.95810413997799</v>
      </c>
      <c r="C42" s="59">
        <v>227.43628160895685</v>
      </c>
    </row>
    <row r="43" spans="1:4" x14ac:dyDescent="0.2">
      <c r="A43" s="485">
        <v>2006</v>
      </c>
      <c r="B43" s="59">
        <v>437.63622789025476</v>
      </c>
      <c r="C43" s="59">
        <v>205.94431937054935</v>
      </c>
    </row>
    <row r="44" spans="1:4" x14ac:dyDescent="0.2">
      <c r="A44" s="485">
        <v>2007</v>
      </c>
      <c r="B44" s="59">
        <v>422.78790960803644</v>
      </c>
      <c r="C44" s="59">
        <v>198.51129048267725</v>
      </c>
    </row>
    <row r="45" spans="1:4" x14ac:dyDescent="0.2">
      <c r="A45" s="520">
        <v>2008</v>
      </c>
      <c r="B45" s="100">
        <v>505.40292744246221</v>
      </c>
      <c r="C45" s="100">
        <v>216.62179092587371</v>
      </c>
      <c r="D45" s="101"/>
    </row>
  </sheetData>
  <pageMargins left="0.7" right="0.7" top="0.75" bottom="0.75" header="0.3" footer="0.3"/>
  <pageSetup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workbookViewId="0"/>
  </sheetViews>
  <sheetFormatPr defaultColWidth="9.140625" defaultRowHeight="12.75" x14ac:dyDescent="0.2"/>
  <cols>
    <col min="1" max="1" width="9.7109375" style="485" customWidth="1"/>
    <col min="2" max="3" width="13.7109375" style="58" customWidth="1"/>
    <col min="4" max="16384" width="9.140625" style="58"/>
  </cols>
  <sheetData>
    <row r="1" spans="1:6" x14ac:dyDescent="0.2">
      <c r="A1" s="509" t="s">
        <v>1020</v>
      </c>
      <c r="B1" s="66"/>
      <c r="C1" s="66"/>
      <c r="D1" s="66"/>
      <c r="E1" s="66"/>
      <c r="F1" s="66"/>
    </row>
    <row r="2" spans="1:6" x14ac:dyDescent="0.2">
      <c r="A2" s="510"/>
      <c r="B2" s="66"/>
      <c r="C2" s="66"/>
      <c r="D2" s="66"/>
      <c r="E2" s="66"/>
      <c r="F2" s="66"/>
    </row>
    <row r="3" spans="1:6" x14ac:dyDescent="0.2">
      <c r="A3" s="71" t="s">
        <v>10</v>
      </c>
      <c r="B3" s="71" t="s">
        <v>943</v>
      </c>
      <c r="C3" s="71" t="s">
        <v>944</v>
      </c>
      <c r="D3" s="55"/>
      <c r="E3" s="55"/>
      <c r="F3" s="55"/>
    </row>
    <row r="4" spans="1:6" x14ac:dyDescent="0.2">
      <c r="A4" s="71"/>
      <c r="B4" s="71"/>
      <c r="C4" s="71"/>
      <c r="D4" s="55"/>
      <c r="E4" s="55"/>
      <c r="F4" s="55"/>
    </row>
    <row r="5" spans="1:6" x14ac:dyDescent="0.2">
      <c r="A5" s="485">
        <v>1968</v>
      </c>
      <c r="B5" s="59">
        <v>100</v>
      </c>
      <c r="C5" s="59">
        <v>100.00000000000001</v>
      </c>
    </row>
    <row r="6" spans="1:6" x14ac:dyDescent="0.2">
      <c r="A6" s="485">
        <v>1969</v>
      </c>
      <c r="B6" s="59">
        <v>96.369637482745944</v>
      </c>
      <c r="C6" s="59">
        <v>111.86479160441212</v>
      </c>
    </row>
    <row r="7" spans="1:6" x14ac:dyDescent="0.2">
      <c r="A7" s="485">
        <v>1970</v>
      </c>
      <c r="B7" s="59">
        <v>115.89600754486317</v>
      </c>
      <c r="C7" s="59">
        <v>132.70933668510256</v>
      </c>
    </row>
    <row r="8" spans="1:6" x14ac:dyDescent="0.2">
      <c r="A8" s="485">
        <v>1971</v>
      </c>
      <c r="B8" s="59">
        <v>139.20178157746983</v>
      </c>
      <c r="C8" s="59">
        <v>148.94789446559471</v>
      </c>
    </row>
    <row r="9" spans="1:6" x14ac:dyDescent="0.2">
      <c r="A9" s="485">
        <v>1972</v>
      </c>
      <c r="B9" s="59">
        <v>151.57777914080199</v>
      </c>
      <c r="C9" s="59">
        <v>159.96439595898653</v>
      </c>
    </row>
    <row r="10" spans="1:6" x14ac:dyDescent="0.2">
      <c r="A10" s="485">
        <v>1973</v>
      </c>
      <c r="B10" s="59">
        <v>153.18672435404449</v>
      </c>
      <c r="C10" s="59">
        <v>180.32953920566754</v>
      </c>
    </row>
    <row r="11" spans="1:6" x14ac:dyDescent="0.2">
      <c r="A11" s="485">
        <v>1974</v>
      </c>
      <c r="B11" s="59">
        <v>163.87362039671342</v>
      </c>
      <c r="C11" s="59">
        <v>184.51861252046828</v>
      </c>
    </row>
    <row r="12" spans="1:6" x14ac:dyDescent="0.2">
      <c r="A12" s="485">
        <v>1975</v>
      </c>
      <c r="B12" s="59">
        <v>161.08062655076768</v>
      </c>
      <c r="C12" s="59">
        <v>204.68251587426741</v>
      </c>
    </row>
    <row r="13" spans="1:6" x14ac:dyDescent="0.2">
      <c r="A13" s="485">
        <v>1976</v>
      </c>
      <c r="B13" s="59">
        <v>206.81669369124253</v>
      </c>
      <c r="C13" s="59">
        <v>254.17701143913601</v>
      </c>
    </row>
    <row r="14" spans="1:6" x14ac:dyDescent="0.2">
      <c r="A14" s="485">
        <v>1977</v>
      </c>
      <c r="B14" s="59">
        <v>216.8337681904753</v>
      </c>
      <c r="C14" s="59">
        <v>284.6019638780524</v>
      </c>
    </row>
    <row r="15" spans="1:6" x14ac:dyDescent="0.2">
      <c r="A15" s="485">
        <v>1978</v>
      </c>
      <c r="B15" s="59">
        <v>208.27948077166045</v>
      </c>
      <c r="C15" s="59">
        <v>309.03203023709619</v>
      </c>
    </row>
    <row r="16" spans="1:6" x14ac:dyDescent="0.2">
      <c r="A16" s="485">
        <v>1979</v>
      </c>
      <c r="B16" s="59">
        <v>218.0935695139718</v>
      </c>
      <c r="C16" s="59">
        <v>336.68068012024179</v>
      </c>
    </row>
    <row r="17" spans="1:8" x14ac:dyDescent="0.2">
      <c r="A17" s="485">
        <v>1980</v>
      </c>
      <c r="B17" s="59">
        <v>222.76900462012782</v>
      </c>
      <c r="C17" s="59">
        <v>329.73071988137838</v>
      </c>
    </row>
    <row r="18" spans="1:8" x14ac:dyDescent="0.2">
      <c r="A18" s="485">
        <v>1981</v>
      </c>
      <c r="B18" s="59">
        <v>228.13585996079735</v>
      </c>
      <c r="C18" s="59">
        <v>345.43789149279473</v>
      </c>
    </row>
    <row r="19" spans="1:8" x14ac:dyDescent="0.2">
      <c r="A19" s="485">
        <v>1982</v>
      </c>
      <c r="B19" s="59">
        <v>226.3174808377147</v>
      </c>
      <c r="C19" s="59">
        <v>327.1282965546784</v>
      </c>
    </row>
    <row r="20" spans="1:8" x14ac:dyDescent="0.2">
      <c r="A20" s="485">
        <v>1983</v>
      </c>
      <c r="B20" s="59">
        <v>168.97935175617806</v>
      </c>
      <c r="C20" s="59">
        <v>257.99323388589806</v>
      </c>
    </row>
    <row r="21" spans="1:8" x14ac:dyDescent="0.2">
      <c r="A21" s="485">
        <v>1984</v>
      </c>
      <c r="B21" s="59">
        <v>220.0267572134124</v>
      </c>
      <c r="C21" s="59">
        <v>313.87731103650748</v>
      </c>
    </row>
    <row r="22" spans="1:8" x14ac:dyDescent="0.2">
      <c r="A22" s="485">
        <v>1985</v>
      </c>
      <c r="B22" s="59">
        <v>205.2161363191951</v>
      </c>
      <c r="C22" s="59">
        <v>290.86170950943949</v>
      </c>
    </row>
    <row r="23" spans="1:8" x14ac:dyDescent="0.2">
      <c r="A23" s="485">
        <v>1986</v>
      </c>
      <c r="B23" s="59">
        <v>189.95692319306244</v>
      </c>
      <c r="C23" s="59">
        <v>272.97882477825874</v>
      </c>
    </row>
    <row r="24" spans="1:8" x14ac:dyDescent="0.2">
      <c r="A24" s="485">
        <v>1987</v>
      </c>
      <c r="B24" s="59">
        <v>180.99126458763538</v>
      </c>
      <c r="C24" s="59">
        <v>245.59046188210075</v>
      </c>
      <c r="H24" s="58" t="s">
        <v>0</v>
      </c>
    </row>
    <row r="25" spans="1:8" x14ac:dyDescent="0.2">
      <c r="A25" s="485">
        <v>1988</v>
      </c>
      <c r="B25" s="59">
        <v>185.92761397896646</v>
      </c>
      <c r="C25" s="59">
        <v>261.59150947205427</v>
      </c>
      <c r="H25" s="129" t="s">
        <v>1079</v>
      </c>
    </row>
    <row r="26" spans="1:8" x14ac:dyDescent="0.2">
      <c r="A26" s="485">
        <v>1989</v>
      </c>
      <c r="B26" s="59">
        <v>191.61813514175191</v>
      </c>
      <c r="C26" s="59">
        <v>246.46713057623455</v>
      </c>
      <c r="F26" s="55"/>
    </row>
    <row r="27" spans="1:8" x14ac:dyDescent="0.2">
      <c r="A27" s="485">
        <v>1990</v>
      </c>
      <c r="B27" s="59">
        <v>198.07409923759764</v>
      </c>
      <c r="C27" s="59">
        <v>265.65274836118112</v>
      </c>
    </row>
    <row r="28" spans="1:8" x14ac:dyDescent="0.2">
      <c r="A28" s="485">
        <v>1991</v>
      </c>
      <c r="B28" s="59">
        <v>190.89295384642804</v>
      </c>
      <c r="C28" s="59">
        <v>260.29775538172828</v>
      </c>
    </row>
    <row r="29" spans="1:8" x14ac:dyDescent="0.2">
      <c r="A29" s="485">
        <v>1992</v>
      </c>
      <c r="B29" s="59">
        <v>194.66024787119213</v>
      </c>
      <c r="C29" s="59">
        <v>249.67513824448105</v>
      </c>
    </row>
    <row r="30" spans="1:8" x14ac:dyDescent="0.2">
      <c r="A30" s="485">
        <v>1993</v>
      </c>
      <c r="B30" s="59">
        <v>185.65820700458133</v>
      </c>
      <c r="C30" s="59">
        <v>228.54773560988653</v>
      </c>
    </row>
    <row r="31" spans="1:8" x14ac:dyDescent="0.2">
      <c r="A31" s="485">
        <v>1994</v>
      </c>
      <c r="B31" s="59">
        <v>204.03628160708942</v>
      </c>
      <c r="C31" s="59">
        <v>250.75725095447956</v>
      </c>
    </row>
    <row r="32" spans="1:8" x14ac:dyDescent="0.2">
      <c r="A32" s="485">
        <v>1995</v>
      </c>
      <c r="B32" s="59">
        <v>193.93396567171143</v>
      </c>
      <c r="C32" s="59">
        <v>253.76769839656944</v>
      </c>
    </row>
    <row r="33" spans="1:3" x14ac:dyDescent="0.2">
      <c r="A33" s="485">
        <v>1996</v>
      </c>
      <c r="B33" s="59">
        <v>204.68581505963493</v>
      </c>
      <c r="C33" s="59">
        <v>234.38533601121622</v>
      </c>
    </row>
    <row r="34" spans="1:3" x14ac:dyDescent="0.2">
      <c r="A34" s="485">
        <v>1997</v>
      </c>
      <c r="B34" s="59">
        <v>215.34303911407622</v>
      </c>
      <c r="C34" s="59">
        <v>259.39299656013623</v>
      </c>
    </row>
    <row r="35" spans="1:3" x14ac:dyDescent="0.2">
      <c r="A35" s="485">
        <v>1998</v>
      </c>
      <c r="B35" s="59">
        <v>194.42119439713179</v>
      </c>
      <c r="C35" s="59">
        <v>254.4347790636084</v>
      </c>
    </row>
    <row r="36" spans="1:3" x14ac:dyDescent="0.2">
      <c r="A36" s="485">
        <v>1999</v>
      </c>
      <c r="B36" s="59">
        <v>198.60127505670968</v>
      </c>
      <c r="C36" s="59">
        <v>314.2680135696769</v>
      </c>
    </row>
    <row r="37" spans="1:3" x14ac:dyDescent="0.2">
      <c r="A37" s="485">
        <v>2000</v>
      </c>
      <c r="B37" s="59">
        <v>187.3413846124005</v>
      </c>
      <c r="C37" s="59">
        <v>296.47810031458948</v>
      </c>
    </row>
    <row r="38" spans="1:3" x14ac:dyDescent="0.2">
      <c r="A38" s="485">
        <v>2001</v>
      </c>
      <c r="B38" s="59">
        <v>177.18937071794153</v>
      </c>
      <c r="C38" s="59">
        <v>303.53539534791042</v>
      </c>
    </row>
    <row r="39" spans="1:3" x14ac:dyDescent="0.2">
      <c r="A39" s="485">
        <v>2002</v>
      </c>
      <c r="B39" s="59">
        <v>161.46961268619043</v>
      </c>
      <c r="C39" s="59">
        <v>332.19858849569977</v>
      </c>
    </row>
    <row r="40" spans="1:3" x14ac:dyDescent="0.2">
      <c r="A40" s="485">
        <v>2003</v>
      </c>
      <c r="B40" s="59">
        <v>171.88982780286267</v>
      </c>
      <c r="C40" s="59">
        <v>295.37651489292699</v>
      </c>
    </row>
    <row r="41" spans="1:3" x14ac:dyDescent="0.2">
      <c r="A41" s="485">
        <v>2004</v>
      </c>
      <c r="B41" s="59">
        <v>172.59351525512406</v>
      </c>
      <c r="C41" s="59">
        <v>370.67763646164167</v>
      </c>
    </row>
    <row r="42" spans="1:3" x14ac:dyDescent="0.2">
      <c r="A42" s="485">
        <v>2005</v>
      </c>
      <c r="B42" s="59">
        <v>174.35920825069999</v>
      </c>
      <c r="C42" s="59">
        <v>360.28342694123427</v>
      </c>
    </row>
    <row r="43" spans="1:3" x14ac:dyDescent="0.2">
      <c r="A43" s="485">
        <v>2006</v>
      </c>
      <c r="B43" s="59">
        <v>165.8835044190817</v>
      </c>
      <c r="C43" s="59">
        <v>352.50611119096914</v>
      </c>
    </row>
    <row r="44" spans="1:3" x14ac:dyDescent="0.2">
      <c r="A44" s="485">
        <v>2007</v>
      </c>
      <c r="B44" s="59">
        <v>182.95863273994598</v>
      </c>
      <c r="C44" s="59">
        <v>389.6639717206225</v>
      </c>
    </row>
    <row r="45" spans="1:3" x14ac:dyDescent="0.2">
      <c r="A45" s="520">
        <v>2008</v>
      </c>
      <c r="B45" s="100">
        <v>190.52278792968684</v>
      </c>
      <c r="C45" s="100">
        <v>444.51102704211826</v>
      </c>
    </row>
  </sheetData>
  <pageMargins left="0.7" right="0.7" top="0.75" bottom="0.75" header="0.3" footer="0.3"/>
  <pageSetup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workbookViewId="0"/>
  </sheetViews>
  <sheetFormatPr defaultColWidth="9.140625" defaultRowHeight="12.75" x14ac:dyDescent="0.2"/>
  <cols>
    <col min="1" max="1" width="9.7109375" style="485" customWidth="1"/>
    <col min="2" max="3" width="9.7109375" style="58" customWidth="1"/>
    <col min="4" max="4" width="12.7109375" style="58" customWidth="1"/>
    <col min="5" max="5" width="17.7109375" style="58" customWidth="1"/>
    <col min="6" max="6" width="2.5703125" style="58" customWidth="1"/>
    <col min="7" max="7" width="9.7109375" style="71" customWidth="1"/>
    <col min="8" max="9" width="11.7109375" style="55" customWidth="1"/>
    <col min="10" max="16384" width="9.140625" style="58"/>
  </cols>
  <sheetData>
    <row r="1" spans="1:10" x14ac:dyDescent="0.2">
      <c r="A1" s="525" t="s">
        <v>1056</v>
      </c>
      <c r="B1" s="131"/>
      <c r="C1" s="81"/>
      <c r="D1" s="81"/>
      <c r="E1" s="81"/>
      <c r="F1" s="81"/>
      <c r="G1" s="89" t="s">
        <v>961</v>
      </c>
      <c r="H1" s="83"/>
      <c r="I1" s="83"/>
      <c r="J1" s="83"/>
    </row>
    <row r="2" spans="1:10" x14ac:dyDescent="0.2">
      <c r="A2" s="521"/>
      <c r="B2" s="235"/>
      <c r="E2" s="81"/>
      <c r="F2" s="81"/>
      <c r="H2" s="89"/>
      <c r="I2" s="89"/>
      <c r="J2" s="89"/>
    </row>
    <row r="3" spans="1:10" x14ac:dyDescent="0.2">
      <c r="A3" s="562" t="s">
        <v>59</v>
      </c>
      <c r="B3" s="563"/>
      <c r="C3" s="236" t="s">
        <v>61</v>
      </c>
      <c r="D3" s="236" t="s">
        <v>60</v>
      </c>
      <c r="E3" s="505" t="s">
        <v>946</v>
      </c>
      <c r="F3" s="237"/>
      <c r="G3" s="506"/>
      <c r="H3" s="240" t="s">
        <v>57</v>
      </c>
      <c r="I3" s="507" t="s">
        <v>56</v>
      </c>
      <c r="J3" s="237"/>
    </row>
    <row r="4" spans="1:10" x14ac:dyDescent="0.2">
      <c r="A4" s="484" t="s">
        <v>10</v>
      </c>
      <c r="B4" s="238" t="s">
        <v>57</v>
      </c>
      <c r="C4" s="236" t="s">
        <v>58</v>
      </c>
      <c r="D4" s="237"/>
      <c r="E4" s="237"/>
      <c r="F4" s="237"/>
      <c r="G4" s="239" t="s">
        <v>10</v>
      </c>
      <c r="J4" s="237"/>
    </row>
    <row r="5" spans="1:10" x14ac:dyDescent="0.2">
      <c r="A5" s="3"/>
      <c r="B5" s="4"/>
      <c r="C5" s="133"/>
      <c r="D5" s="81"/>
      <c r="E5" s="81"/>
      <c r="F5" s="81"/>
      <c r="G5" s="130"/>
      <c r="H5" s="132"/>
      <c r="I5" s="72"/>
      <c r="J5" s="81"/>
    </row>
    <row r="6" spans="1:10" x14ac:dyDescent="0.2">
      <c r="A6" s="522">
        <v>1960</v>
      </c>
      <c r="B6" s="134">
        <v>289.60000000000002</v>
      </c>
      <c r="C6" s="80">
        <v>20.210520000000002</v>
      </c>
      <c r="D6" s="80">
        <f t="shared" ref="D6:D37" si="0">B6*($C$46/C6)</f>
        <v>1432.917114453265</v>
      </c>
      <c r="E6" s="80">
        <f t="shared" ref="E6:E37" si="1">B6*($C$54/C6)</f>
        <v>2342.5079784105551</v>
      </c>
      <c r="F6" s="81"/>
      <c r="G6" s="521">
        <v>1960</v>
      </c>
      <c r="H6" s="135">
        <v>289.60000000000002</v>
      </c>
      <c r="I6" s="86">
        <v>2342.5079784105551</v>
      </c>
      <c r="J6" s="81"/>
    </row>
    <row r="7" spans="1:10" x14ac:dyDescent="0.2">
      <c r="A7" s="522">
        <v>1961</v>
      </c>
      <c r="B7" s="134">
        <v>330.2</v>
      </c>
      <c r="C7" s="80">
        <v>20.210520000000002</v>
      </c>
      <c r="D7" s="80">
        <f t="shared" si="0"/>
        <v>1633.8025938966437</v>
      </c>
      <c r="E7" s="80">
        <f t="shared" si="1"/>
        <v>2670.9120665440787</v>
      </c>
      <c r="F7" s="81"/>
      <c r="G7" s="521">
        <v>1961</v>
      </c>
      <c r="H7" s="135">
        <v>330.2</v>
      </c>
      <c r="I7" s="86">
        <v>2670.9120665440801</v>
      </c>
      <c r="J7" s="81"/>
    </row>
    <row r="8" spans="1:10" x14ac:dyDescent="0.2">
      <c r="A8" s="522">
        <v>1962</v>
      </c>
      <c r="B8" s="134">
        <v>368.1</v>
      </c>
      <c r="C8" s="80">
        <v>20.66985</v>
      </c>
      <c r="D8" s="80">
        <f t="shared" si="0"/>
        <v>1780.8547231837676</v>
      </c>
      <c r="E8" s="80">
        <f t="shared" si="1"/>
        <v>2911.3103300743333</v>
      </c>
      <c r="F8" s="81"/>
      <c r="G8" s="521">
        <v>1962</v>
      </c>
      <c r="H8" s="135">
        <v>368.1</v>
      </c>
      <c r="I8" s="86">
        <v>2911.3103300743333</v>
      </c>
      <c r="J8" s="81"/>
    </row>
    <row r="9" spans="1:10" x14ac:dyDescent="0.2">
      <c r="A9" s="522">
        <v>1963</v>
      </c>
      <c r="B9" s="134">
        <v>378.9</v>
      </c>
      <c r="C9" s="80">
        <v>20.899515000000001</v>
      </c>
      <c r="D9" s="80">
        <f t="shared" si="0"/>
        <v>1812.960731385393</v>
      </c>
      <c r="E9" s="80">
        <f t="shared" si="1"/>
        <v>2963.7966739169906</v>
      </c>
      <c r="F9" s="81"/>
      <c r="G9" s="521">
        <v>1963</v>
      </c>
      <c r="H9" s="135">
        <v>378.9</v>
      </c>
      <c r="I9" s="86">
        <v>2963.7966739169906</v>
      </c>
      <c r="J9" s="81"/>
    </row>
    <row r="10" spans="1:10" x14ac:dyDescent="0.2">
      <c r="A10" s="522">
        <v>1964</v>
      </c>
      <c r="B10" s="134">
        <v>402.2</v>
      </c>
      <c r="C10" s="80">
        <v>21.129180000000002</v>
      </c>
      <c r="D10" s="80">
        <f t="shared" si="0"/>
        <v>1903.5286745628557</v>
      </c>
      <c r="E10" s="80">
        <f t="shared" si="1"/>
        <v>3111.8555723288418</v>
      </c>
      <c r="F10" s="81"/>
      <c r="G10" s="521">
        <v>1964</v>
      </c>
      <c r="H10" s="135">
        <v>402.2</v>
      </c>
      <c r="I10" s="86">
        <v>3111.8555723288418</v>
      </c>
      <c r="J10" s="81"/>
    </row>
    <row r="11" spans="1:10" x14ac:dyDescent="0.2">
      <c r="A11" s="522">
        <v>1965</v>
      </c>
      <c r="B11" s="134">
        <v>474.1001</v>
      </c>
      <c r="C11" s="80">
        <v>21.588509999999999</v>
      </c>
      <c r="D11" s="80">
        <f t="shared" si="0"/>
        <v>2196.0760608305068</v>
      </c>
      <c r="E11" s="80">
        <f t="shared" si="1"/>
        <v>3590.1069516185676</v>
      </c>
      <c r="F11" s="81"/>
      <c r="G11" s="521">
        <v>1965</v>
      </c>
      <c r="H11" s="135">
        <v>474.1001</v>
      </c>
      <c r="I11" s="86">
        <v>3590.1069516185676</v>
      </c>
      <c r="J11" s="81"/>
    </row>
    <row r="12" spans="1:10" x14ac:dyDescent="0.2">
      <c r="A12" s="522">
        <v>1966</v>
      </c>
      <c r="B12" s="134">
        <v>561.6001</v>
      </c>
      <c r="C12" s="80">
        <v>22.507170000000002</v>
      </c>
      <c r="D12" s="80">
        <f t="shared" si="0"/>
        <v>2495.2053056870318</v>
      </c>
      <c r="E12" s="80">
        <f t="shared" si="1"/>
        <v>4079.1182388622783</v>
      </c>
      <c r="F12" s="81"/>
      <c r="G12" s="521">
        <v>1966</v>
      </c>
      <c r="H12" s="135">
        <v>561.6001</v>
      </c>
      <c r="I12" s="86">
        <v>4079.1182388622783</v>
      </c>
      <c r="J12" s="81"/>
    </row>
    <row r="13" spans="1:10" x14ac:dyDescent="0.2">
      <c r="A13" s="522">
        <v>1967</v>
      </c>
      <c r="B13" s="134">
        <v>791.1001</v>
      </c>
      <c r="C13" s="80">
        <v>22.9665</v>
      </c>
      <c r="D13" s="80">
        <f t="shared" si="0"/>
        <v>3444.5827618487797</v>
      </c>
      <c r="E13" s="80">
        <f t="shared" si="1"/>
        <v>5631.1439932832227</v>
      </c>
      <c r="F13" s="81"/>
      <c r="G13" s="521">
        <v>1967</v>
      </c>
      <c r="H13" s="135">
        <v>791.1001</v>
      </c>
      <c r="I13" s="86">
        <v>5631.1439932832227</v>
      </c>
      <c r="J13" s="81"/>
    </row>
    <row r="14" spans="1:10" x14ac:dyDescent="0.2">
      <c r="A14" s="522">
        <v>1968</v>
      </c>
      <c r="B14" s="134">
        <v>827.1001</v>
      </c>
      <c r="C14" s="80">
        <v>23.655495000000002</v>
      </c>
      <c r="D14" s="80">
        <f t="shared" si="0"/>
        <v>3496.4396221681259</v>
      </c>
      <c r="E14" s="80">
        <f t="shared" si="1"/>
        <v>5715.9186866748496</v>
      </c>
      <c r="F14" s="81"/>
      <c r="G14" s="521">
        <v>1968</v>
      </c>
      <c r="H14" s="135">
        <v>827.1001</v>
      </c>
      <c r="I14" s="86">
        <v>5715.9186866748496</v>
      </c>
      <c r="J14" s="81"/>
    </row>
    <row r="15" spans="1:10" x14ac:dyDescent="0.2">
      <c r="A15" s="522">
        <v>1969</v>
      </c>
      <c r="B15" s="134">
        <v>906.4</v>
      </c>
      <c r="C15" s="80">
        <v>24.803820000000002</v>
      </c>
      <c r="D15" s="80">
        <f t="shared" si="0"/>
        <v>3654.2758333192223</v>
      </c>
      <c r="E15" s="80">
        <f t="shared" si="1"/>
        <v>5973.9465796870763</v>
      </c>
      <c r="F15" s="81"/>
      <c r="G15" s="521">
        <v>1969</v>
      </c>
      <c r="H15" s="135">
        <v>906.4</v>
      </c>
      <c r="I15" s="86">
        <v>5973.9465796870763</v>
      </c>
      <c r="J15" s="81"/>
    </row>
    <row r="16" spans="1:10" x14ac:dyDescent="0.2">
      <c r="A16" s="522">
        <v>1970</v>
      </c>
      <c r="B16" s="134">
        <v>960.21109999999999</v>
      </c>
      <c r="C16" s="80">
        <v>25.722480000000001</v>
      </c>
      <c r="D16" s="80">
        <f t="shared" si="0"/>
        <v>3732.9647063580178</v>
      </c>
      <c r="E16" s="80">
        <f t="shared" si="1"/>
        <v>6102.5857808287601</v>
      </c>
      <c r="F16" s="81"/>
      <c r="G16" s="521">
        <v>1970</v>
      </c>
      <c r="H16" s="135">
        <v>960.21109999999999</v>
      </c>
      <c r="I16" s="86">
        <v>6102.5857808287601</v>
      </c>
      <c r="J16" s="81"/>
    </row>
    <row r="17" spans="1:11" x14ac:dyDescent="0.2">
      <c r="A17" s="522">
        <v>1971</v>
      </c>
      <c r="B17" s="134">
        <v>1142.6510000000001</v>
      </c>
      <c r="C17" s="80">
        <v>27.100470000000001</v>
      </c>
      <c r="D17" s="80">
        <f t="shared" si="0"/>
        <v>4216.3512293329231</v>
      </c>
      <c r="E17" s="80">
        <f t="shared" si="1"/>
        <v>6892.8176618659963</v>
      </c>
      <c r="F17" s="81"/>
      <c r="G17" s="521">
        <v>1971</v>
      </c>
      <c r="H17" s="135">
        <v>1142.6510000000001</v>
      </c>
      <c r="I17" s="86">
        <v>6892.8176618659963</v>
      </c>
      <c r="J17" s="81"/>
    </row>
    <row r="18" spans="1:11" x14ac:dyDescent="0.2">
      <c r="A18" s="522">
        <v>1972</v>
      </c>
      <c r="B18" s="134">
        <v>1366.633</v>
      </c>
      <c r="C18" s="80">
        <v>28.708124999999999</v>
      </c>
      <c r="D18" s="80">
        <f t="shared" si="0"/>
        <v>4760.4397709707619</v>
      </c>
      <c r="E18" s="80">
        <f t="shared" si="1"/>
        <v>7782.284147326116</v>
      </c>
      <c r="F18" s="81"/>
      <c r="G18" s="521">
        <v>1972</v>
      </c>
      <c r="H18" s="135">
        <v>1366.633</v>
      </c>
      <c r="I18" s="86">
        <v>7782.284147326116</v>
      </c>
      <c r="J18" s="81"/>
    </row>
    <row r="19" spans="1:11" x14ac:dyDescent="0.2">
      <c r="A19" s="522">
        <v>1973</v>
      </c>
      <c r="B19" s="134">
        <v>1414.12</v>
      </c>
      <c r="C19" s="80">
        <v>33.071759999999998</v>
      </c>
      <c r="D19" s="80">
        <f t="shared" si="0"/>
        <v>4275.9139519638511</v>
      </c>
      <c r="E19" s="80">
        <f t="shared" si="1"/>
        <v>6990.1897649495986</v>
      </c>
      <c r="F19" s="81"/>
      <c r="G19" s="521">
        <v>1973</v>
      </c>
      <c r="H19" s="135">
        <v>1414.12</v>
      </c>
      <c r="I19" s="86">
        <v>6990.1897649495986</v>
      </c>
      <c r="J19" s="81"/>
    </row>
    <row r="20" spans="1:11" x14ac:dyDescent="0.2">
      <c r="A20" s="522">
        <v>1974</v>
      </c>
      <c r="B20" s="134">
        <v>1513.1389999999999</v>
      </c>
      <c r="C20" s="80">
        <v>37.665060000000004</v>
      </c>
      <c r="D20" s="80">
        <f t="shared" si="0"/>
        <v>4017.3545455655712</v>
      </c>
      <c r="E20" s="80">
        <f t="shared" si="1"/>
        <v>6567.5013440550201</v>
      </c>
      <c r="F20" s="81"/>
      <c r="G20" s="521">
        <v>1974</v>
      </c>
      <c r="H20" s="135">
        <v>1513.1389999999999</v>
      </c>
      <c r="I20" s="86">
        <v>6567.5013440550201</v>
      </c>
      <c r="J20" s="81"/>
    </row>
    <row r="21" spans="1:11" x14ac:dyDescent="0.2">
      <c r="A21" s="522">
        <v>1975</v>
      </c>
      <c r="B21" s="134">
        <v>1782.5119999999999</v>
      </c>
      <c r="C21" s="80">
        <v>41.339700000000001</v>
      </c>
      <c r="D21" s="80">
        <f t="shared" si="0"/>
        <v>4311.8648659762885</v>
      </c>
      <c r="E21" s="80">
        <f t="shared" si="1"/>
        <v>7048.9616939438456</v>
      </c>
      <c r="F21" s="81"/>
      <c r="G21" s="521">
        <v>1975</v>
      </c>
      <c r="H21" s="135">
        <v>1782.5119999999999</v>
      </c>
      <c r="I21" s="86">
        <v>7048.9616939438456</v>
      </c>
      <c r="J21" s="81"/>
    </row>
    <row r="22" spans="1:11" x14ac:dyDescent="0.2">
      <c r="A22" s="522">
        <v>1976</v>
      </c>
      <c r="B22" s="134">
        <v>2107.8389999999999</v>
      </c>
      <c r="C22" s="80">
        <v>44.095680000000002</v>
      </c>
      <c r="D22" s="80">
        <f t="shared" si="0"/>
        <v>4780.1485315568325</v>
      </c>
      <c r="E22" s="80">
        <f t="shared" si="1"/>
        <v>7814.5036863711694</v>
      </c>
      <c r="F22" s="81"/>
      <c r="G22" s="521">
        <v>1976</v>
      </c>
      <c r="H22" s="135">
        <v>2107.8389999999999</v>
      </c>
      <c r="I22" s="86">
        <v>7814.5036863711694</v>
      </c>
      <c r="J22" s="81"/>
      <c r="K22" s="58" t="s">
        <v>1081</v>
      </c>
    </row>
    <row r="23" spans="1:11" x14ac:dyDescent="0.2">
      <c r="A23" s="522">
        <v>1977</v>
      </c>
      <c r="B23" s="134">
        <v>1937.972</v>
      </c>
      <c r="C23" s="80">
        <v>46.392330000000001</v>
      </c>
      <c r="D23" s="80">
        <f t="shared" si="0"/>
        <v>4177.3543169743789</v>
      </c>
      <c r="E23" s="80">
        <f t="shared" si="1"/>
        <v>6829.0661877494194</v>
      </c>
      <c r="F23" s="81"/>
      <c r="G23" s="521">
        <v>1977</v>
      </c>
      <c r="H23" s="135">
        <v>1937.972</v>
      </c>
      <c r="I23" s="86">
        <v>6829.0661877494194</v>
      </c>
      <c r="J23" s="81"/>
      <c r="K23" s="58" t="s">
        <v>947</v>
      </c>
    </row>
    <row r="24" spans="1:11" x14ac:dyDescent="0.2">
      <c r="A24" s="522">
        <v>1978</v>
      </c>
      <c r="B24" s="134">
        <v>2656.2730000000001</v>
      </c>
      <c r="C24" s="80">
        <v>48.423960000000001</v>
      </c>
      <c r="D24" s="80">
        <f t="shared" si="0"/>
        <v>5485.4518300444652</v>
      </c>
      <c r="E24" s="80">
        <f t="shared" si="1"/>
        <v>8967.5212525944298</v>
      </c>
      <c r="F24" s="81"/>
      <c r="G24" s="521">
        <v>1978</v>
      </c>
      <c r="H24" s="135">
        <v>2656.2730000000001</v>
      </c>
      <c r="I24" s="86">
        <v>8967.5212525944298</v>
      </c>
      <c r="J24" s="81"/>
    </row>
    <row r="25" spans="1:11" x14ac:dyDescent="0.2">
      <c r="A25" s="522">
        <v>1979</v>
      </c>
      <c r="B25" s="134">
        <v>3435.99</v>
      </c>
      <c r="C25" s="80">
        <v>55.149509999999999</v>
      </c>
      <c r="D25" s="80">
        <f t="shared" si="0"/>
        <v>6230.3182748133204</v>
      </c>
      <c r="E25" s="80">
        <f t="shared" si="1"/>
        <v>10185.215962303515</v>
      </c>
      <c r="F25" s="81"/>
      <c r="G25" s="521">
        <v>1979</v>
      </c>
      <c r="H25" s="135">
        <v>3435.99</v>
      </c>
      <c r="I25" s="86">
        <v>10185.215962303515</v>
      </c>
      <c r="J25" s="81"/>
    </row>
    <row r="26" spans="1:11" x14ac:dyDescent="0.2">
      <c r="A26" s="522">
        <v>1980</v>
      </c>
      <c r="B26" s="134">
        <v>3538.6239999999998</v>
      </c>
      <c r="C26" s="80">
        <v>61.875059999999998</v>
      </c>
      <c r="D26" s="80">
        <f t="shared" si="0"/>
        <v>5718.9827371480524</v>
      </c>
      <c r="E26" s="80">
        <f t="shared" si="1"/>
        <v>9349.2935181202956</v>
      </c>
      <c r="F26" s="81"/>
      <c r="G26" s="521">
        <v>1980</v>
      </c>
      <c r="H26" s="135">
        <v>3538.6239999999998</v>
      </c>
      <c r="I26" s="86">
        <v>9349.2935181202956</v>
      </c>
      <c r="J26" s="81"/>
    </row>
    <row r="27" spans="1:11" x14ac:dyDescent="0.2">
      <c r="A27" s="522">
        <v>1981</v>
      </c>
      <c r="B27" s="134">
        <v>4200.8159999999998</v>
      </c>
      <c r="C27" s="80">
        <v>67.255499999999998</v>
      </c>
      <c r="D27" s="80">
        <f t="shared" si="0"/>
        <v>6246.0557129156723</v>
      </c>
      <c r="E27" s="80">
        <f t="shared" si="1"/>
        <v>10210.943252418665</v>
      </c>
      <c r="F27" s="81"/>
      <c r="G27" s="521">
        <v>1981</v>
      </c>
      <c r="H27" s="135">
        <v>4200.8159999999998</v>
      </c>
      <c r="I27" s="86">
        <v>10210.943252418665</v>
      </c>
      <c r="J27" s="81"/>
    </row>
    <row r="28" spans="1:11" x14ac:dyDescent="0.2">
      <c r="A28" s="522">
        <v>1982</v>
      </c>
      <c r="B28" s="134">
        <v>4282.2129999999997</v>
      </c>
      <c r="C28" s="80">
        <v>71.29083</v>
      </c>
      <c r="D28" s="80">
        <f t="shared" si="0"/>
        <v>6006.6813642091129</v>
      </c>
      <c r="E28" s="80">
        <f t="shared" si="1"/>
        <v>9819.6182301853332</v>
      </c>
      <c r="F28" s="81"/>
      <c r="G28" s="521">
        <v>1982</v>
      </c>
      <c r="H28" s="135">
        <v>4282.2129999999997</v>
      </c>
      <c r="I28" s="86">
        <v>9819.6182301853332</v>
      </c>
      <c r="J28" s="81"/>
    </row>
    <row r="29" spans="1:11" x14ac:dyDescent="0.2">
      <c r="A29" s="522">
        <v>1983</v>
      </c>
      <c r="B29" s="134">
        <v>3870.1149999999998</v>
      </c>
      <c r="C29" s="80">
        <v>72.187569999999994</v>
      </c>
      <c r="D29" s="80">
        <f t="shared" si="0"/>
        <v>5361.1930696655954</v>
      </c>
      <c r="E29" s="80">
        <f t="shared" si="1"/>
        <v>8764.3851921489731</v>
      </c>
      <c r="F29" s="81"/>
      <c r="G29" s="521">
        <v>1983</v>
      </c>
      <c r="H29" s="135">
        <v>3870.1149999999998</v>
      </c>
      <c r="I29" s="86">
        <v>8764.3851921489731</v>
      </c>
      <c r="J29" s="81"/>
    </row>
    <row r="30" spans="1:11" x14ac:dyDescent="0.2">
      <c r="A30" s="522">
        <v>1984</v>
      </c>
      <c r="B30" s="134">
        <v>4687.759</v>
      </c>
      <c r="C30" s="80">
        <v>73.532679999999999</v>
      </c>
      <c r="D30" s="80">
        <f t="shared" si="0"/>
        <v>6375.0688809383801</v>
      </c>
      <c r="E30" s="80">
        <f t="shared" si="1"/>
        <v>10421.851735794919</v>
      </c>
      <c r="F30" s="81"/>
      <c r="G30" s="521">
        <v>1984</v>
      </c>
      <c r="H30" s="135">
        <v>4687.759</v>
      </c>
      <c r="I30" s="86">
        <v>10421.851735794919</v>
      </c>
      <c r="J30" s="81"/>
    </row>
    <row r="31" spans="1:11" x14ac:dyDescent="0.2">
      <c r="A31" s="522">
        <v>1985</v>
      </c>
      <c r="B31" s="134">
        <v>4333.68</v>
      </c>
      <c r="C31" s="80">
        <v>72.635940000000005</v>
      </c>
      <c r="D31" s="80">
        <f t="shared" si="0"/>
        <v>5966.3026320028348</v>
      </c>
      <c r="E31" s="80">
        <f t="shared" si="1"/>
        <v>9753.6077810133302</v>
      </c>
      <c r="F31" s="81"/>
      <c r="G31" s="521">
        <v>1985</v>
      </c>
      <c r="H31" s="135">
        <v>4333.68</v>
      </c>
      <c r="I31" s="86">
        <v>9753.6077810133302</v>
      </c>
      <c r="J31" s="81"/>
    </row>
    <row r="32" spans="1:11" x14ac:dyDescent="0.2">
      <c r="A32" s="522">
        <v>1986</v>
      </c>
      <c r="B32" s="134">
        <v>4323.7299999999996</v>
      </c>
      <c r="C32" s="80">
        <v>71.29083</v>
      </c>
      <c r="D32" s="80">
        <f t="shared" si="0"/>
        <v>6064.9174655422021</v>
      </c>
      <c r="E32" s="80">
        <f t="shared" si="1"/>
        <v>9914.8215958429028</v>
      </c>
      <c r="F32" s="81"/>
      <c r="G32" s="521">
        <v>1986</v>
      </c>
      <c r="H32" s="135">
        <v>4323.7299999999996</v>
      </c>
      <c r="I32" s="86">
        <v>9914.8215958429028</v>
      </c>
      <c r="J32" s="81"/>
    </row>
    <row r="33" spans="1:10" x14ac:dyDescent="0.2">
      <c r="A33" s="522">
        <v>1987</v>
      </c>
      <c r="B33" s="134">
        <v>4512.1890000000003</v>
      </c>
      <c r="C33" s="80">
        <v>72.187569999999994</v>
      </c>
      <c r="D33" s="80">
        <f t="shared" si="0"/>
        <v>6250.6453673395581</v>
      </c>
      <c r="E33" s="80">
        <f t="shared" si="1"/>
        <v>10218.446339650756</v>
      </c>
      <c r="F33" s="81"/>
      <c r="G33" s="521">
        <v>1987</v>
      </c>
      <c r="H33" s="135">
        <v>4512.1890000000003</v>
      </c>
      <c r="I33" s="86">
        <v>10218.446339650756</v>
      </c>
      <c r="J33" s="81"/>
    </row>
    <row r="34" spans="1:10" x14ac:dyDescent="0.2">
      <c r="A34" s="522">
        <v>1988</v>
      </c>
      <c r="B34" s="134">
        <v>4147.7209999999995</v>
      </c>
      <c r="C34" s="80">
        <v>76.222899999999996</v>
      </c>
      <c r="D34" s="80">
        <f t="shared" si="0"/>
        <v>5441.5680851817488</v>
      </c>
      <c r="E34" s="80">
        <f t="shared" si="1"/>
        <v>8895.7808696884258</v>
      </c>
      <c r="F34" s="81"/>
      <c r="G34" s="521">
        <v>1988</v>
      </c>
      <c r="H34" s="135">
        <v>4147.7209999999995</v>
      </c>
      <c r="I34" s="86">
        <v>8895.7808696884258</v>
      </c>
      <c r="J34" s="81"/>
    </row>
    <row r="35" spans="1:10" x14ac:dyDescent="0.2">
      <c r="A35" s="522">
        <v>1989</v>
      </c>
      <c r="B35" s="134">
        <v>5011.46</v>
      </c>
      <c r="C35" s="80">
        <v>79.80986</v>
      </c>
      <c r="D35" s="80">
        <f t="shared" si="0"/>
        <v>6279.2492055492894</v>
      </c>
      <c r="E35" s="80">
        <f t="shared" si="1"/>
        <v>10265.207396897968</v>
      </c>
      <c r="F35" s="81"/>
      <c r="G35" s="521">
        <v>1989</v>
      </c>
      <c r="H35" s="135">
        <v>5011.46</v>
      </c>
      <c r="I35" s="86">
        <v>10265.207396897968</v>
      </c>
      <c r="J35" s="81"/>
    </row>
    <row r="36" spans="1:10" x14ac:dyDescent="0.2">
      <c r="A36" s="522">
        <v>1990</v>
      </c>
      <c r="B36" s="134">
        <v>5363.7030000000004</v>
      </c>
      <c r="C36" s="80">
        <v>82.5</v>
      </c>
      <c r="D36" s="80">
        <f t="shared" si="0"/>
        <v>6501.4581818181823</v>
      </c>
      <c r="E36" s="80">
        <f t="shared" si="1"/>
        <v>10628.47076679842</v>
      </c>
      <c r="F36" s="81"/>
      <c r="G36" s="521">
        <v>1990</v>
      </c>
      <c r="H36" s="135">
        <v>5363.7030000000004</v>
      </c>
      <c r="I36" s="86">
        <v>10628.47076679842</v>
      </c>
      <c r="J36" s="81"/>
    </row>
    <row r="37" spans="1:10" x14ac:dyDescent="0.2">
      <c r="A37" s="522">
        <v>1991</v>
      </c>
      <c r="B37" s="134">
        <v>6320.25</v>
      </c>
      <c r="C37" s="80">
        <v>83.333333333333343</v>
      </c>
      <c r="D37" s="80">
        <f t="shared" si="0"/>
        <v>7584.2999999999993</v>
      </c>
      <c r="E37" s="80">
        <f t="shared" si="1"/>
        <v>12398.681739130434</v>
      </c>
      <c r="F37" s="81"/>
      <c r="G37" s="521">
        <v>1991</v>
      </c>
      <c r="H37" s="135">
        <v>6320.25</v>
      </c>
      <c r="I37" s="86">
        <v>12398.681739130434</v>
      </c>
      <c r="J37" s="81"/>
    </row>
    <row r="38" spans="1:10" x14ac:dyDescent="0.2">
      <c r="A38" s="522">
        <v>1992</v>
      </c>
      <c r="B38" s="134">
        <v>6470.5119999999997</v>
      </c>
      <c r="C38" s="80">
        <v>84.166666666666671</v>
      </c>
      <c r="D38" s="80">
        <f t="shared" ref="D38:D54" si="2">B38*($C$46/C38)</f>
        <v>7687.7370297029693</v>
      </c>
      <c r="E38" s="80">
        <f t="shared" ref="E38:E54" si="3">B38*($C$54/C38)</f>
        <v>12567.778796383986</v>
      </c>
      <c r="F38" s="81"/>
      <c r="G38" s="521">
        <v>1992</v>
      </c>
      <c r="H38" s="135">
        <v>6470.5119999999997</v>
      </c>
      <c r="I38" s="86">
        <v>12567.778796383986</v>
      </c>
      <c r="J38" s="81"/>
    </row>
    <row r="39" spans="1:10" x14ac:dyDescent="0.2">
      <c r="A39" s="522">
        <v>1993</v>
      </c>
      <c r="B39" s="134">
        <v>6719.5720000000001</v>
      </c>
      <c r="C39" s="80">
        <v>86.666666666666671</v>
      </c>
      <c r="D39" s="80">
        <f t="shared" si="2"/>
        <v>7753.3523076923075</v>
      </c>
      <c r="E39" s="80">
        <f t="shared" si="3"/>
        <v>12675.045511705684</v>
      </c>
      <c r="F39" s="81"/>
      <c r="G39" s="521">
        <v>1993</v>
      </c>
      <c r="H39" s="135">
        <v>6719.5720000000001</v>
      </c>
      <c r="I39" s="86">
        <v>12675.045511705684</v>
      </c>
      <c r="J39" s="81"/>
    </row>
    <row r="40" spans="1:10" x14ac:dyDescent="0.2">
      <c r="A40" s="522">
        <v>1994</v>
      </c>
      <c r="B40" s="134">
        <v>7219.5829999999996</v>
      </c>
      <c r="C40" s="80">
        <v>88.333333333333343</v>
      </c>
      <c r="D40" s="80">
        <f t="shared" si="2"/>
        <v>8173.1128301886783</v>
      </c>
      <c r="E40" s="80">
        <f t="shared" si="3"/>
        <v>13361.262713699753</v>
      </c>
      <c r="F40" s="81"/>
      <c r="G40" s="521">
        <v>1994</v>
      </c>
      <c r="H40" s="135">
        <v>7219.5829999999996</v>
      </c>
      <c r="I40" s="86">
        <v>13361.262713699753</v>
      </c>
      <c r="J40" s="81"/>
    </row>
    <row r="41" spans="1:10" x14ac:dyDescent="0.2">
      <c r="A41" s="522">
        <v>1995</v>
      </c>
      <c r="B41" s="134">
        <v>7718.674</v>
      </c>
      <c r="C41" s="80">
        <v>90.833333333333343</v>
      </c>
      <c r="D41" s="80">
        <f t="shared" si="2"/>
        <v>8497.6227522935769</v>
      </c>
      <c r="E41" s="80">
        <f t="shared" si="3"/>
        <v>13891.765890706023</v>
      </c>
      <c r="F41" s="81"/>
      <c r="G41" s="521">
        <v>1995</v>
      </c>
      <c r="H41" s="135">
        <v>7718.674</v>
      </c>
      <c r="I41" s="86">
        <v>13891.765890706023</v>
      </c>
      <c r="J41" s="81"/>
    </row>
    <row r="42" spans="1:10" x14ac:dyDescent="0.2">
      <c r="A42" s="522">
        <v>1996</v>
      </c>
      <c r="B42" s="134">
        <v>8518.375</v>
      </c>
      <c r="C42" s="80">
        <v>95.833333333333343</v>
      </c>
      <c r="D42" s="80">
        <f t="shared" si="2"/>
        <v>8888.7391304347821</v>
      </c>
      <c r="E42" s="80">
        <f t="shared" si="3"/>
        <v>14531.156143667295</v>
      </c>
      <c r="F42" s="81"/>
      <c r="G42" s="521">
        <v>1996</v>
      </c>
      <c r="H42" s="135">
        <v>8518.375</v>
      </c>
      <c r="I42" s="86">
        <v>14531.156143667295</v>
      </c>
      <c r="J42" s="81"/>
    </row>
    <row r="43" spans="1:10" x14ac:dyDescent="0.2">
      <c r="A43" s="522">
        <v>1997</v>
      </c>
      <c r="B43" s="134">
        <v>9017.4359999999997</v>
      </c>
      <c r="C43" s="80">
        <v>98.333333333333343</v>
      </c>
      <c r="D43" s="80">
        <f t="shared" si="2"/>
        <v>9170.273898305084</v>
      </c>
      <c r="E43" s="80">
        <f t="shared" si="3"/>
        <v>14991.404285924833</v>
      </c>
      <c r="F43" s="81"/>
      <c r="G43" s="521">
        <v>1997</v>
      </c>
      <c r="H43" s="135">
        <v>9017.4359999999997</v>
      </c>
      <c r="I43" s="86">
        <v>14991.404285924833</v>
      </c>
      <c r="J43" s="81"/>
    </row>
    <row r="44" spans="1:10" x14ac:dyDescent="0.2">
      <c r="A44" s="522">
        <v>1998</v>
      </c>
      <c r="B44" s="134">
        <v>9016.9950000000008</v>
      </c>
      <c r="C44" s="80">
        <v>95.833333333333343</v>
      </c>
      <c r="D44" s="80">
        <f t="shared" si="2"/>
        <v>9409.0382608695654</v>
      </c>
      <c r="E44" s="80">
        <f t="shared" si="3"/>
        <v>15381.732113421549</v>
      </c>
      <c r="F44" s="81"/>
      <c r="G44" s="521">
        <v>1998</v>
      </c>
      <c r="H44" s="135">
        <v>9016.9950000000008</v>
      </c>
      <c r="I44" s="86">
        <v>15381.732113421549</v>
      </c>
      <c r="J44" s="81"/>
    </row>
    <row r="45" spans="1:10" x14ac:dyDescent="0.2">
      <c r="A45" s="522">
        <v>1999</v>
      </c>
      <c r="B45" s="134">
        <v>8617.4220000000005</v>
      </c>
      <c r="C45" s="80">
        <v>95.833333333333343</v>
      </c>
      <c r="D45" s="80">
        <f t="shared" si="2"/>
        <v>8992.0925217391305</v>
      </c>
      <c r="E45" s="80">
        <f t="shared" si="3"/>
        <v>14700.11647032136</v>
      </c>
      <c r="F45" s="81"/>
      <c r="G45" s="521">
        <v>1999</v>
      </c>
      <c r="H45" s="135">
        <v>8617.4220000000005</v>
      </c>
      <c r="I45" s="86">
        <v>14700.11647032136</v>
      </c>
      <c r="J45" s="81"/>
    </row>
    <row r="46" spans="1:10" x14ac:dyDescent="0.2">
      <c r="A46" s="522">
        <v>2000</v>
      </c>
      <c r="B46" s="134">
        <v>8516.5110000000004</v>
      </c>
      <c r="C46" s="80">
        <v>100</v>
      </c>
      <c r="D46" s="80">
        <f t="shared" si="2"/>
        <v>8516.5110000000004</v>
      </c>
      <c r="E46" s="80">
        <f t="shared" si="3"/>
        <v>13922.644069565218</v>
      </c>
      <c r="F46" s="81"/>
      <c r="G46" s="521">
        <v>2000</v>
      </c>
      <c r="H46" s="135">
        <v>8516.5110000000004</v>
      </c>
      <c r="I46" s="86">
        <v>13922.644069565218</v>
      </c>
      <c r="J46" s="81"/>
    </row>
    <row r="47" spans="1:10" x14ac:dyDescent="0.2">
      <c r="A47" s="522">
        <v>2001</v>
      </c>
      <c r="B47" s="134">
        <v>8616.2180000000008</v>
      </c>
      <c r="C47" s="80">
        <v>104.34782608695652</v>
      </c>
      <c r="D47" s="80">
        <f t="shared" si="2"/>
        <v>8257.2089166666683</v>
      </c>
      <c r="E47" s="80">
        <f t="shared" si="3"/>
        <v>13498.741533333334</v>
      </c>
      <c r="F47" s="81"/>
      <c r="G47" s="521">
        <v>2001</v>
      </c>
      <c r="H47" s="135">
        <v>8616.2180000000008</v>
      </c>
      <c r="I47" s="86">
        <v>13498.741533333334</v>
      </c>
      <c r="J47" s="81"/>
    </row>
    <row r="48" spans="1:10" x14ac:dyDescent="0.2">
      <c r="A48" s="522">
        <v>2002</v>
      </c>
      <c r="B48" s="134">
        <v>8316.3379999999997</v>
      </c>
      <c r="C48" s="80">
        <v>103.47826086956522</v>
      </c>
      <c r="D48" s="80">
        <f t="shared" si="2"/>
        <v>8036.7972268907561</v>
      </c>
      <c r="E48" s="80">
        <f t="shared" si="3"/>
        <v>13138.416336134453</v>
      </c>
      <c r="F48" s="81"/>
      <c r="G48" s="521">
        <v>2002</v>
      </c>
      <c r="H48" s="135">
        <v>8316.3379999999997</v>
      </c>
      <c r="I48" s="86">
        <v>13138.416336134453</v>
      </c>
      <c r="J48" s="81"/>
    </row>
    <row r="49" spans="1:10" x14ac:dyDescent="0.2">
      <c r="A49" s="522">
        <v>2003</v>
      </c>
      <c r="B49" s="134">
        <v>8416.9619999999995</v>
      </c>
      <c r="C49" s="80">
        <v>107.82608695652173</v>
      </c>
      <c r="D49" s="80">
        <f t="shared" si="2"/>
        <v>7806.0534677419355</v>
      </c>
      <c r="E49" s="80">
        <f t="shared" si="3"/>
        <v>12761.200451612902</v>
      </c>
      <c r="F49" s="81"/>
      <c r="G49" s="521">
        <v>2003</v>
      </c>
      <c r="H49" s="135">
        <v>8416.9619999999995</v>
      </c>
      <c r="I49" s="86">
        <v>12761.200451612902</v>
      </c>
      <c r="J49" s="81"/>
    </row>
    <row r="50" spans="1:10" x14ac:dyDescent="0.2">
      <c r="A50" s="522">
        <v>2004</v>
      </c>
      <c r="B50" s="134">
        <v>8617.5650000000005</v>
      </c>
      <c r="C50" s="80">
        <v>114.78260869565217</v>
      </c>
      <c r="D50" s="80">
        <f t="shared" si="2"/>
        <v>7507.7270833333341</v>
      </c>
      <c r="E50" s="80">
        <f t="shared" si="3"/>
        <v>12273.501666666669</v>
      </c>
      <c r="F50" s="81"/>
      <c r="G50" s="521">
        <v>2004</v>
      </c>
      <c r="H50" s="135">
        <v>8617.5650000000005</v>
      </c>
      <c r="I50" s="86">
        <v>12273.501666666669</v>
      </c>
      <c r="J50" s="81"/>
    </row>
    <row r="51" spans="1:10" x14ac:dyDescent="0.2">
      <c r="A51" s="522">
        <v>2005</v>
      </c>
      <c r="B51" s="134">
        <v>8819.9050000000007</v>
      </c>
      <c r="C51" s="80">
        <v>121.73913043478262</v>
      </c>
      <c r="D51" s="80">
        <f t="shared" si="2"/>
        <v>7244.9219642857133</v>
      </c>
      <c r="E51" s="80">
        <f t="shared" si="3"/>
        <v>11843.872428571429</v>
      </c>
      <c r="F51" s="81"/>
      <c r="G51" s="521">
        <v>2005</v>
      </c>
      <c r="H51" s="135">
        <v>8819.9050000000007</v>
      </c>
      <c r="I51" s="86">
        <v>11843.872428571429</v>
      </c>
      <c r="J51" s="81"/>
    </row>
    <row r="52" spans="1:10" x14ac:dyDescent="0.2">
      <c r="A52" s="522">
        <v>2006</v>
      </c>
      <c r="B52" s="80">
        <v>9021.0390000000007</v>
      </c>
      <c r="C52" s="80">
        <v>128.69565217391303</v>
      </c>
      <c r="D52" s="80">
        <f t="shared" si="2"/>
        <v>7009.5911148648656</v>
      </c>
      <c r="E52" s="80">
        <f t="shared" si="3"/>
        <v>11459.15764864865</v>
      </c>
      <c r="F52" s="81"/>
      <c r="G52" s="521">
        <v>2006</v>
      </c>
      <c r="H52" s="86">
        <v>9021.0390000000007</v>
      </c>
      <c r="I52" s="86">
        <v>11459.15764864865</v>
      </c>
      <c r="J52" s="81"/>
    </row>
    <row r="53" spans="1:10" x14ac:dyDescent="0.2">
      <c r="A53" s="522">
        <v>2007</v>
      </c>
      <c r="B53" s="80">
        <v>10517.531999999999</v>
      </c>
      <c r="C53" s="80">
        <v>139.13043478260869</v>
      </c>
      <c r="D53" s="80">
        <f t="shared" si="2"/>
        <v>7559.4761249999992</v>
      </c>
      <c r="E53" s="80">
        <f t="shared" si="3"/>
        <v>12358.1001</v>
      </c>
      <c r="F53" s="81"/>
      <c r="G53" s="521">
        <v>2007</v>
      </c>
      <c r="H53" s="86">
        <v>10517.531999999999</v>
      </c>
      <c r="I53" s="86">
        <v>12358.1001</v>
      </c>
      <c r="J53" s="81"/>
    </row>
    <row r="54" spans="1:10" x14ac:dyDescent="0.2">
      <c r="A54" s="523">
        <v>2008</v>
      </c>
      <c r="B54" s="136">
        <v>11717.431</v>
      </c>
      <c r="C54" s="136">
        <v>163.47826086956522</v>
      </c>
      <c r="D54" s="136">
        <f t="shared" si="2"/>
        <v>7167.5774734042552</v>
      </c>
      <c r="E54" s="136">
        <f t="shared" si="3"/>
        <v>11717.431</v>
      </c>
      <c r="F54" s="137"/>
      <c r="G54" s="526">
        <v>2008</v>
      </c>
      <c r="H54" s="138">
        <v>11717.431</v>
      </c>
      <c r="I54" s="138">
        <v>11717.431</v>
      </c>
      <c r="J54" s="81"/>
    </row>
    <row r="55" spans="1:10" x14ac:dyDescent="0.2">
      <c r="A55" s="522"/>
      <c r="B55" s="139"/>
      <c r="C55" s="81"/>
      <c r="D55" s="81"/>
      <c r="E55" s="81"/>
      <c r="F55" s="81"/>
      <c r="G55" s="85"/>
      <c r="H55" s="83"/>
      <c r="I55" s="83"/>
      <c r="J55" s="81"/>
    </row>
    <row r="56" spans="1:10" ht="15" customHeight="1" x14ac:dyDescent="0.2">
      <c r="A56" s="524" t="s">
        <v>945</v>
      </c>
      <c r="B56" s="140"/>
      <c r="C56" s="141"/>
      <c r="D56" s="141"/>
      <c r="E56" s="141"/>
      <c r="F56" s="141"/>
      <c r="G56" s="527"/>
      <c r="H56" s="142"/>
      <c r="I56" s="142"/>
      <c r="J56" s="81"/>
    </row>
    <row r="57" spans="1:10" x14ac:dyDescent="0.2">
      <c r="A57" s="522"/>
      <c r="B57" s="139"/>
      <c r="C57" s="81"/>
      <c r="D57" s="81"/>
      <c r="E57" s="81"/>
      <c r="F57" s="81"/>
      <c r="G57" s="85"/>
      <c r="H57" s="83"/>
      <c r="I57" s="83"/>
      <c r="J57" s="81"/>
    </row>
    <row r="58" spans="1:10" x14ac:dyDescent="0.2">
      <c r="A58" s="523" t="s">
        <v>1080</v>
      </c>
      <c r="B58" s="137"/>
      <c r="C58" s="81"/>
      <c r="D58" s="81"/>
      <c r="E58" s="81"/>
      <c r="F58" s="81"/>
      <c r="G58" s="85"/>
      <c r="H58" s="83"/>
      <c r="I58" s="83"/>
      <c r="J58" s="81"/>
    </row>
  </sheetData>
  <mergeCells count="1">
    <mergeCell ref="A3:B3"/>
  </mergeCells>
  <pageMargins left="0.7" right="0.7" top="0.75" bottom="0.75" header="0.3" footer="0.3"/>
  <pageSetup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7"/>
  <sheetViews>
    <sheetView workbookViewId="0"/>
  </sheetViews>
  <sheetFormatPr defaultColWidth="8.85546875" defaultRowHeight="12.75" x14ac:dyDescent="0.2"/>
  <cols>
    <col min="1" max="1" width="9.7109375" style="508" customWidth="1"/>
    <col min="2" max="5" width="9.7109375" style="145" customWidth="1"/>
    <col min="6" max="6" width="5.42578125" style="145" customWidth="1"/>
    <col min="7" max="7" width="9.7109375" style="508" customWidth="1"/>
    <col min="8" max="11" width="9.7109375" style="145" customWidth="1"/>
    <col min="12" max="12" width="1.7109375" style="145" customWidth="1"/>
    <col min="13" max="13" width="9.7109375" style="508" customWidth="1"/>
    <col min="14" max="16" width="9.7109375" style="149" customWidth="1"/>
    <col min="17" max="17" width="7" style="145" customWidth="1"/>
    <col min="18" max="24" width="8.85546875" style="145"/>
    <col min="25" max="25" width="11.7109375" style="145" customWidth="1"/>
    <col min="26" max="26" width="11.42578125" style="145" customWidth="1"/>
    <col min="27" max="27" width="11" style="145" customWidth="1"/>
    <col min="28" max="28" width="9" style="145" customWidth="1"/>
    <col min="29" max="29" width="10.7109375" style="145" customWidth="1"/>
    <col min="30" max="16384" width="8.85546875" style="145"/>
  </cols>
  <sheetData>
    <row r="1" spans="1:7" x14ac:dyDescent="0.2">
      <c r="A1" s="530" t="s">
        <v>1057</v>
      </c>
      <c r="B1" s="146"/>
      <c r="C1" s="146"/>
      <c r="D1" s="146"/>
      <c r="E1" s="146"/>
      <c r="F1" s="146"/>
      <c r="G1" s="531"/>
    </row>
    <row r="2" spans="1:7" x14ac:dyDescent="0.2">
      <c r="A2" s="151" t="s">
        <v>649</v>
      </c>
    </row>
    <row r="3" spans="1:7" ht="25.15" customHeight="1" x14ac:dyDescent="0.2">
      <c r="B3" s="145" t="s">
        <v>647</v>
      </c>
      <c r="C3" s="145" t="s">
        <v>648</v>
      </c>
      <c r="D3" s="244" t="s">
        <v>650</v>
      </c>
      <c r="E3" s="145" t="s">
        <v>651</v>
      </c>
    </row>
    <row r="5" spans="1:7" x14ac:dyDescent="0.2">
      <c r="A5" s="508">
        <v>1948</v>
      </c>
      <c r="B5" s="145">
        <v>255</v>
      </c>
      <c r="C5" s="145">
        <v>442</v>
      </c>
    </row>
    <row r="6" spans="1:7" x14ac:dyDescent="0.2">
      <c r="A6" s="508">
        <v>1949</v>
      </c>
      <c r="B6" s="145">
        <v>224</v>
      </c>
      <c r="C6" s="145">
        <v>430</v>
      </c>
    </row>
    <row r="7" spans="1:7" x14ac:dyDescent="0.2">
      <c r="A7" s="508">
        <v>1950</v>
      </c>
      <c r="B7" s="145">
        <v>233</v>
      </c>
      <c r="C7" s="145">
        <v>425</v>
      </c>
    </row>
    <row r="8" spans="1:7" x14ac:dyDescent="0.2">
      <c r="A8" s="508">
        <v>1951</v>
      </c>
      <c r="B8" s="145">
        <v>265</v>
      </c>
      <c r="C8" s="145">
        <v>470</v>
      </c>
    </row>
    <row r="9" spans="1:7" x14ac:dyDescent="0.2">
      <c r="A9" s="508">
        <v>1952</v>
      </c>
      <c r="B9" s="145">
        <v>267</v>
      </c>
      <c r="C9" s="145">
        <v>503</v>
      </c>
    </row>
    <row r="10" spans="1:7" x14ac:dyDescent="0.2">
      <c r="A10" s="508">
        <v>1953</v>
      </c>
      <c r="B10" s="145">
        <v>240</v>
      </c>
      <c r="C10" s="145">
        <v>513</v>
      </c>
    </row>
    <row r="11" spans="1:7" x14ac:dyDescent="0.2">
      <c r="A11" s="508">
        <v>1954</v>
      </c>
      <c r="B11" s="145">
        <v>242</v>
      </c>
      <c r="C11" s="145">
        <v>510</v>
      </c>
    </row>
    <row r="12" spans="1:7" x14ac:dyDescent="0.2">
      <c r="A12" s="508">
        <v>1955</v>
      </c>
      <c r="B12" s="145">
        <v>231</v>
      </c>
      <c r="C12" s="145">
        <v>516</v>
      </c>
    </row>
    <row r="13" spans="1:7" x14ac:dyDescent="0.2">
      <c r="A13" s="508">
        <v>1956</v>
      </c>
      <c r="B13" s="145">
        <v>235</v>
      </c>
      <c r="C13" s="145">
        <v>536</v>
      </c>
    </row>
    <row r="14" spans="1:7" x14ac:dyDescent="0.2">
      <c r="A14" s="508">
        <v>1957</v>
      </c>
      <c r="B14" s="145">
        <v>225</v>
      </c>
      <c r="C14" s="145">
        <v>558</v>
      </c>
    </row>
    <row r="15" spans="1:7" x14ac:dyDescent="0.2">
      <c r="A15" s="508">
        <v>1958</v>
      </c>
      <c r="B15" s="145">
        <v>223</v>
      </c>
      <c r="C15" s="145">
        <v>574</v>
      </c>
    </row>
    <row r="16" spans="1:7" x14ac:dyDescent="0.2">
      <c r="A16" s="508">
        <v>1959</v>
      </c>
      <c r="B16" s="145">
        <v>222</v>
      </c>
      <c r="C16" s="145">
        <v>612</v>
      </c>
    </row>
    <row r="17" spans="1:19" x14ac:dyDescent="0.2">
      <c r="A17" s="508">
        <v>1960</v>
      </c>
      <c r="B17" s="145">
        <v>222</v>
      </c>
      <c r="C17" s="145">
        <v>631</v>
      </c>
    </row>
    <row r="18" spans="1:19" x14ac:dyDescent="0.2">
      <c r="A18" s="508">
        <v>1961</v>
      </c>
      <c r="B18" s="145">
        <v>227</v>
      </c>
      <c r="C18" s="145">
        <v>641</v>
      </c>
    </row>
    <row r="19" spans="1:19" x14ac:dyDescent="0.2">
      <c r="A19" s="508">
        <v>1962</v>
      </c>
      <c r="B19" s="145">
        <v>232</v>
      </c>
      <c r="C19" s="145">
        <v>660</v>
      </c>
    </row>
    <row r="20" spans="1:19" x14ac:dyDescent="0.2">
      <c r="A20" s="508">
        <v>1963</v>
      </c>
      <c r="B20" s="145">
        <v>240</v>
      </c>
      <c r="C20" s="145">
        <v>677</v>
      </c>
    </row>
    <row r="21" spans="1:19" ht="25.9" customHeight="1" x14ac:dyDescent="0.2">
      <c r="A21" s="508">
        <v>1964</v>
      </c>
      <c r="B21" s="145">
        <v>239</v>
      </c>
      <c r="C21" s="145">
        <v>693</v>
      </c>
      <c r="H21" s="145" t="s">
        <v>647</v>
      </c>
      <c r="I21" s="145" t="s">
        <v>648</v>
      </c>
      <c r="J21" s="244" t="s">
        <v>650</v>
      </c>
      <c r="K21" s="145" t="s">
        <v>635</v>
      </c>
      <c r="M21" s="532"/>
      <c r="N21" s="241" t="s">
        <v>654</v>
      </c>
      <c r="O21" s="241" t="s">
        <v>652</v>
      </c>
      <c r="P21" s="241" t="s">
        <v>653</v>
      </c>
      <c r="Q21" s="147"/>
    </row>
    <row r="22" spans="1:19" x14ac:dyDescent="0.2">
      <c r="A22" s="528">
        <v>1965</v>
      </c>
      <c r="B22" s="145">
        <v>230</v>
      </c>
      <c r="C22" s="145">
        <v>728</v>
      </c>
      <c r="D22" s="145">
        <v>174</v>
      </c>
      <c r="E22" s="145">
        <v>271</v>
      </c>
      <c r="G22" s="528">
        <v>1965</v>
      </c>
      <c r="H22" s="149">
        <f t="shared" ref="H22:H67" si="0">B22/B$22</f>
        <v>1</v>
      </c>
      <c r="I22" s="149">
        <f t="shared" ref="I22:I67" si="1">C22/C$22</f>
        <v>1</v>
      </c>
      <c r="J22" s="149">
        <f t="shared" ref="J22:J67" si="2">D22/D$22</f>
        <v>1</v>
      </c>
      <c r="K22" s="149">
        <f t="shared" ref="K22:K67" si="3">E22/E$22</f>
        <v>1</v>
      </c>
      <c r="M22" s="533">
        <v>1965</v>
      </c>
      <c r="N22" s="242">
        <f>K22/I22</f>
        <v>1</v>
      </c>
      <c r="O22" s="242">
        <f>K22/J22</f>
        <v>1</v>
      </c>
      <c r="P22" s="242">
        <f>K22/H22</f>
        <v>1</v>
      </c>
    </row>
    <row r="23" spans="1:19" x14ac:dyDescent="0.2">
      <c r="A23" s="528">
        <v>1966</v>
      </c>
      <c r="B23" s="145">
        <v>238</v>
      </c>
      <c r="C23" s="145">
        <v>785</v>
      </c>
      <c r="D23" s="145">
        <v>175</v>
      </c>
      <c r="E23" s="145">
        <v>274</v>
      </c>
      <c r="G23" s="528">
        <v>1966</v>
      </c>
      <c r="H23" s="149">
        <f t="shared" si="0"/>
        <v>1.0347826086956522</v>
      </c>
      <c r="I23" s="149">
        <f t="shared" si="1"/>
        <v>1.0782967032967032</v>
      </c>
      <c r="J23" s="149">
        <f t="shared" si="2"/>
        <v>1.0057471264367817</v>
      </c>
      <c r="K23" s="149">
        <f t="shared" si="3"/>
        <v>1.0110701107011071</v>
      </c>
      <c r="M23" s="533">
        <v>1966</v>
      </c>
      <c r="N23" s="242">
        <f>K23/I23</f>
        <v>0.93765482877758721</v>
      </c>
      <c r="O23" s="242">
        <f>K23/J23</f>
        <v>1.0052925672113864</v>
      </c>
      <c r="P23" s="242">
        <f>K23/H23</f>
        <v>0.97708456076157402</v>
      </c>
    </row>
    <row r="24" spans="1:19" x14ac:dyDescent="0.2">
      <c r="A24" s="528">
        <v>1967</v>
      </c>
      <c r="B24" s="145">
        <v>225</v>
      </c>
      <c r="C24" s="145">
        <v>847</v>
      </c>
      <c r="D24" s="145">
        <v>177</v>
      </c>
      <c r="E24" s="145">
        <v>277</v>
      </c>
      <c r="G24" s="528">
        <v>1967</v>
      </c>
      <c r="H24" s="149">
        <f t="shared" si="0"/>
        <v>0.97826086956521741</v>
      </c>
      <c r="I24" s="149">
        <f t="shared" si="1"/>
        <v>1.1634615384615385</v>
      </c>
      <c r="J24" s="149">
        <f t="shared" si="2"/>
        <v>1.0172413793103448</v>
      </c>
      <c r="K24" s="149">
        <f t="shared" si="3"/>
        <v>1.0221402214022139</v>
      </c>
      <c r="M24" s="533">
        <v>1967</v>
      </c>
      <c r="N24" s="242">
        <f t="shared" ref="N24:N67" si="4">K24/I24</f>
        <v>0.87853374401512596</v>
      </c>
      <c r="O24" s="242">
        <f t="shared" ref="O24:O67" si="5">K24/J24</f>
        <v>1.0048158108699732</v>
      </c>
      <c r="P24" s="242">
        <f t="shared" ref="P24:P67" si="6">K24/H24</f>
        <v>1.0448544485444853</v>
      </c>
    </row>
    <row r="25" spans="1:19" x14ac:dyDescent="0.2">
      <c r="A25" s="528">
        <v>1968</v>
      </c>
      <c r="B25" s="145">
        <v>225</v>
      </c>
      <c r="C25" s="145">
        <v>919</v>
      </c>
      <c r="D25" s="145">
        <v>178</v>
      </c>
      <c r="E25" s="145">
        <v>279</v>
      </c>
      <c r="G25" s="528">
        <v>1968</v>
      </c>
      <c r="H25" s="149">
        <f t="shared" si="0"/>
        <v>0.97826086956521741</v>
      </c>
      <c r="I25" s="149">
        <f t="shared" si="1"/>
        <v>1.2623626373626373</v>
      </c>
      <c r="J25" s="149">
        <f t="shared" si="2"/>
        <v>1.0229885057471264</v>
      </c>
      <c r="K25" s="149">
        <f t="shared" si="3"/>
        <v>1.0295202952029521</v>
      </c>
      <c r="M25" s="533">
        <v>1968</v>
      </c>
      <c r="N25" s="242">
        <f t="shared" si="4"/>
        <v>0.81555035354488481</v>
      </c>
      <c r="O25" s="242">
        <f t="shared" si="5"/>
        <v>1.0063850076703016</v>
      </c>
      <c r="P25" s="242">
        <f t="shared" si="6"/>
        <v>1.0523985239852398</v>
      </c>
      <c r="R25" s="145" t="s">
        <v>1159</v>
      </c>
      <c r="S25" s="148"/>
    </row>
    <row r="26" spans="1:19" x14ac:dyDescent="0.2">
      <c r="A26" s="528">
        <v>1969</v>
      </c>
      <c r="B26" s="145">
        <v>217</v>
      </c>
      <c r="C26" s="145">
        <v>1011</v>
      </c>
      <c r="D26" s="145">
        <v>181</v>
      </c>
      <c r="E26" s="145">
        <v>275</v>
      </c>
      <c r="G26" s="528">
        <v>1969</v>
      </c>
      <c r="H26" s="149">
        <f t="shared" si="0"/>
        <v>0.94347826086956521</v>
      </c>
      <c r="I26" s="149">
        <f t="shared" si="1"/>
        <v>1.3887362637362637</v>
      </c>
      <c r="J26" s="149">
        <f t="shared" si="2"/>
        <v>1.0402298850574712</v>
      </c>
      <c r="K26" s="149">
        <f t="shared" si="3"/>
        <v>1.014760147601476</v>
      </c>
      <c r="M26" s="533">
        <v>1969</v>
      </c>
      <c r="N26" s="242">
        <f t="shared" si="4"/>
        <v>0.73070760381194322</v>
      </c>
      <c r="O26" s="242">
        <f t="shared" si="5"/>
        <v>0.97551528001467869</v>
      </c>
      <c r="P26" s="242">
        <f t="shared" si="6"/>
        <v>1.0755522301766798</v>
      </c>
    </row>
    <row r="27" spans="1:19" x14ac:dyDescent="0.2">
      <c r="A27" s="528">
        <v>1970</v>
      </c>
      <c r="B27" s="145">
        <v>225</v>
      </c>
      <c r="C27" s="145">
        <v>1083</v>
      </c>
      <c r="D27" s="145">
        <v>185</v>
      </c>
      <c r="E27" s="145">
        <v>270</v>
      </c>
      <c r="G27" s="528">
        <v>1970</v>
      </c>
      <c r="H27" s="149">
        <f t="shared" si="0"/>
        <v>0.97826086956521741</v>
      </c>
      <c r="I27" s="149">
        <f t="shared" si="1"/>
        <v>1.4876373626373627</v>
      </c>
      <c r="J27" s="149">
        <f t="shared" si="2"/>
        <v>1.0632183908045978</v>
      </c>
      <c r="K27" s="149">
        <f t="shared" si="3"/>
        <v>0.99630996309963105</v>
      </c>
      <c r="M27" s="533">
        <v>1970</v>
      </c>
      <c r="N27" s="242">
        <f t="shared" si="4"/>
        <v>0.6697263648536762</v>
      </c>
      <c r="O27" s="242">
        <f t="shared" si="5"/>
        <v>0.93706991123965289</v>
      </c>
      <c r="P27" s="242">
        <f t="shared" si="6"/>
        <v>1.018450184501845</v>
      </c>
    </row>
    <row r="28" spans="1:19" x14ac:dyDescent="0.2">
      <c r="A28" s="528">
        <v>1971</v>
      </c>
      <c r="B28" s="145">
        <v>242</v>
      </c>
      <c r="C28" s="145">
        <v>1139</v>
      </c>
      <c r="D28" s="145">
        <v>190</v>
      </c>
      <c r="E28" s="145">
        <v>274</v>
      </c>
      <c r="G28" s="528">
        <v>1971</v>
      </c>
      <c r="H28" s="149">
        <f t="shared" si="0"/>
        <v>1.0521739130434782</v>
      </c>
      <c r="I28" s="149">
        <f t="shared" si="1"/>
        <v>1.5645604395604396</v>
      </c>
      <c r="J28" s="149">
        <f t="shared" si="2"/>
        <v>1.0919540229885059</v>
      </c>
      <c r="K28" s="149">
        <f t="shared" si="3"/>
        <v>1.0110701107011071</v>
      </c>
      <c r="M28" s="533">
        <v>1971</v>
      </c>
      <c r="N28" s="242">
        <f t="shared" si="4"/>
        <v>0.64623269586515009</v>
      </c>
      <c r="O28" s="242">
        <f t="shared" si="5"/>
        <v>0.92592736453680324</v>
      </c>
      <c r="P28" s="242">
        <f t="shared" si="6"/>
        <v>0.96093440273245723</v>
      </c>
    </row>
    <row r="29" spans="1:19" x14ac:dyDescent="0.2">
      <c r="A29" s="528">
        <v>1972</v>
      </c>
      <c r="B29" s="145">
        <v>257</v>
      </c>
      <c r="C29" s="145">
        <v>1205</v>
      </c>
      <c r="D29" s="145">
        <v>191</v>
      </c>
      <c r="E29" s="145">
        <v>284</v>
      </c>
      <c r="G29" s="528">
        <v>1972</v>
      </c>
      <c r="H29" s="149">
        <f t="shared" si="0"/>
        <v>1.1173913043478261</v>
      </c>
      <c r="I29" s="149">
        <f t="shared" si="1"/>
        <v>1.6552197802197801</v>
      </c>
      <c r="J29" s="149">
        <f t="shared" si="2"/>
        <v>1.0977011494252873</v>
      </c>
      <c r="K29" s="149">
        <f t="shared" si="3"/>
        <v>1.0479704797047971</v>
      </c>
      <c r="M29" s="533">
        <v>1972</v>
      </c>
      <c r="N29" s="242">
        <f t="shared" si="4"/>
        <v>0.63313071304986912</v>
      </c>
      <c r="O29" s="242">
        <f t="shared" si="5"/>
        <v>0.95469562025463195</v>
      </c>
      <c r="P29" s="242">
        <f t="shared" si="6"/>
        <v>0.93787241374359276</v>
      </c>
    </row>
    <row r="30" spans="1:19" x14ac:dyDescent="0.2">
      <c r="A30" s="528">
        <v>1973</v>
      </c>
      <c r="B30" s="145">
        <v>394</v>
      </c>
      <c r="C30" s="145">
        <v>1314</v>
      </c>
      <c r="D30" s="145">
        <v>204</v>
      </c>
      <c r="E30" s="145">
        <v>292</v>
      </c>
      <c r="G30" s="528">
        <v>1973</v>
      </c>
      <c r="H30" s="149">
        <f t="shared" si="0"/>
        <v>1.7130434782608697</v>
      </c>
      <c r="I30" s="149">
        <f t="shared" si="1"/>
        <v>1.804945054945055</v>
      </c>
      <c r="J30" s="149">
        <f t="shared" si="2"/>
        <v>1.1724137931034482</v>
      </c>
      <c r="K30" s="149">
        <f t="shared" si="3"/>
        <v>1.0774907749077491</v>
      </c>
      <c r="M30" s="533">
        <v>1973</v>
      </c>
      <c r="N30" s="242">
        <f t="shared" si="4"/>
        <v>0.59696596965969662</v>
      </c>
      <c r="O30" s="242">
        <f t="shared" si="5"/>
        <v>0.91903624918602145</v>
      </c>
      <c r="P30" s="242">
        <f t="shared" si="6"/>
        <v>0.62899207672279767</v>
      </c>
    </row>
    <row r="31" spans="1:19" x14ac:dyDescent="0.2">
      <c r="A31" s="528">
        <v>1974</v>
      </c>
      <c r="B31" s="145">
        <v>504</v>
      </c>
      <c r="C31" s="145">
        <v>1506</v>
      </c>
      <c r="D31" s="145">
        <v>281</v>
      </c>
      <c r="E31" s="145">
        <v>329</v>
      </c>
      <c r="G31" s="528">
        <v>1974</v>
      </c>
      <c r="H31" s="149">
        <f t="shared" si="0"/>
        <v>2.1913043478260867</v>
      </c>
      <c r="I31" s="149">
        <f t="shared" si="1"/>
        <v>2.0686813186813189</v>
      </c>
      <c r="J31" s="149">
        <f t="shared" si="2"/>
        <v>1.6149425287356323</v>
      </c>
      <c r="K31" s="149">
        <f t="shared" si="3"/>
        <v>1.2140221402214022</v>
      </c>
      <c r="M31" s="533">
        <v>1974</v>
      </c>
      <c r="N31" s="242">
        <f t="shared" si="4"/>
        <v>0.58685798013358614</v>
      </c>
      <c r="O31" s="242">
        <f t="shared" si="5"/>
        <v>0.75174324696983619</v>
      </c>
      <c r="P31" s="242">
        <f t="shared" si="6"/>
        <v>0.55401804018040191</v>
      </c>
    </row>
    <row r="32" spans="1:19" x14ac:dyDescent="0.2">
      <c r="A32" s="528">
        <v>1975</v>
      </c>
      <c r="B32" s="145">
        <v>452</v>
      </c>
      <c r="C32" s="145">
        <v>1627</v>
      </c>
      <c r="D32" s="145">
        <v>313</v>
      </c>
      <c r="E32" s="145">
        <v>443</v>
      </c>
      <c r="G32" s="528">
        <v>1975</v>
      </c>
      <c r="H32" s="149">
        <f t="shared" si="0"/>
        <v>1.9652173913043478</v>
      </c>
      <c r="I32" s="149">
        <f t="shared" si="1"/>
        <v>2.2348901098901099</v>
      </c>
      <c r="J32" s="149">
        <f t="shared" si="2"/>
        <v>1.7988505747126438</v>
      </c>
      <c r="K32" s="149">
        <f t="shared" si="3"/>
        <v>1.6346863468634687</v>
      </c>
      <c r="M32" s="533">
        <v>1975</v>
      </c>
      <c r="N32" s="242">
        <f t="shared" si="4"/>
        <v>0.73143925047117708</v>
      </c>
      <c r="O32" s="242">
        <f t="shared" si="5"/>
        <v>0.9087393749336854</v>
      </c>
      <c r="P32" s="242">
        <f t="shared" si="6"/>
        <v>0.83180942428893323</v>
      </c>
    </row>
    <row r="33" spans="1:30" x14ac:dyDescent="0.2">
      <c r="A33" s="528">
        <v>1976</v>
      </c>
      <c r="B33" s="145">
        <v>443</v>
      </c>
      <c r="C33" s="145">
        <v>1781</v>
      </c>
      <c r="D33" s="145">
        <v>331</v>
      </c>
      <c r="E33" s="145">
        <v>481</v>
      </c>
      <c r="G33" s="528">
        <v>1976</v>
      </c>
      <c r="H33" s="149">
        <f t="shared" si="0"/>
        <v>1.9260869565217391</v>
      </c>
      <c r="I33" s="149">
        <f t="shared" si="1"/>
        <v>2.4464285714285716</v>
      </c>
      <c r="J33" s="149">
        <f t="shared" si="2"/>
        <v>1.9022988505747127</v>
      </c>
      <c r="K33" s="149">
        <f t="shared" si="3"/>
        <v>1.7749077490774907</v>
      </c>
      <c r="M33" s="533">
        <v>1976</v>
      </c>
      <c r="N33" s="242">
        <f t="shared" si="4"/>
        <v>0.72550973684919318</v>
      </c>
      <c r="O33" s="242">
        <f t="shared" si="5"/>
        <v>0.93303307655433043</v>
      </c>
      <c r="P33" s="242">
        <f t="shared" si="6"/>
        <v>0.92150966656393429</v>
      </c>
    </row>
    <row r="34" spans="1:30" x14ac:dyDescent="0.2">
      <c r="A34" s="528">
        <v>1977</v>
      </c>
      <c r="B34" s="145">
        <v>433</v>
      </c>
      <c r="C34" s="145">
        <v>1915</v>
      </c>
      <c r="D34" s="145">
        <v>357</v>
      </c>
      <c r="E34" s="145">
        <v>434</v>
      </c>
      <c r="G34" s="528">
        <v>1977</v>
      </c>
      <c r="H34" s="149">
        <f t="shared" si="0"/>
        <v>1.8826086956521739</v>
      </c>
      <c r="I34" s="149">
        <f t="shared" si="1"/>
        <v>2.6304945054945055</v>
      </c>
      <c r="J34" s="149">
        <f t="shared" si="2"/>
        <v>2.0517241379310347</v>
      </c>
      <c r="K34" s="149">
        <f t="shared" si="3"/>
        <v>1.6014760147601477</v>
      </c>
      <c r="M34" s="533">
        <v>1977</v>
      </c>
      <c r="N34" s="242">
        <f t="shared" si="4"/>
        <v>0.60881176957983685</v>
      </c>
      <c r="O34" s="242">
        <f t="shared" si="5"/>
        <v>0.78055133492511386</v>
      </c>
      <c r="P34" s="242">
        <f t="shared" si="6"/>
        <v>0.85066855287490517</v>
      </c>
    </row>
    <row r="35" spans="1:30" x14ac:dyDescent="0.2">
      <c r="A35" s="528">
        <v>1978</v>
      </c>
      <c r="B35" s="145">
        <v>460</v>
      </c>
      <c r="C35" s="145">
        <v>2053</v>
      </c>
      <c r="D35" s="145">
        <v>376</v>
      </c>
      <c r="E35" s="145">
        <v>407</v>
      </c>
      <c r="G35" s="528">
        <v>1978</v>
      </c>
      <c r="H35" s="149">
        <f t="shared" si="0"/>
        <v>2</v>
      </c>
      <c r="I35" s="149">
        <f t="shared" si="1"/>
        <v>2.8200549450549453</v>
      </c>
      <c r="J35" s="149">
        <f t="shared" si="2"/>
        <v>2.1609195402298851</v>
      </c>
      <c r="K35" s="149">
        <f t="shared" si="3"/>
        <v>1.5018450184501846</v>
      </c>
      <c r="M35" s="533">
        <v>1978</v>
      </c>
      <c r="N35" s="242">
        <f t="shared" si="4"/>
        <v>0.53255877907049898</v>
      </c>
      <c r="O35" s="242">
        <f t="shared" si="5"/>
        <v>0.69500274789981942</v>
      </c>
      <c r="P35" s="242">
        <f t="shared" si="6"/>
        <v>0.75092250922509229</v>
      </c>
    </row>
    <row r="36" spans="1:30" x14ac:dyDescent="0.2">
      <c r="A36" s="528">
        <v>1979</v>
      </c>
      <c r="B36" s="145">
        <v>501</v>
      </c>
      <c r="C36" s="145">
        <v>2247</v>
      </c>
      <c r="D36" s="145">
        <v>488</v>
      </c>
      <c r="E36" s="145">
        <v>415</v>
      </c>
      <c r="G36" s="528">
        <v>1979</v>
      </c>
      <c r="H36" s="149">
        <f t="shared" si="0"/>
        <v>2.1782608695652175</v>
      </c>
      <c r="I36" s="149">
        <f t="shared" si="1"/>
        <v>3.0865384615384617</v>
      </c>
      <c r="J36" s="149">
        <f t="shared" si="2"/>
        <v>2.8045977011494254</v>
      </c>
      <c r="K36" s="149">
        <f t="shared" si="3"/>
        <v>1.5313653136531364</v>
      </c>
      <c r="M36" s="533">
        <v>1979</v>
      </c>
      <c r="N36" s="242">
        <f t="shared" si="4"/>
        <v>0.49614327918980117</v>
      </c>
      <c r="O36" s="242">
        <f t="shared" si="5"/>
        <v>0.54601959954025769</v>
      </c>
      <c r="P36" s="242">
        <f t="shared" si="6"/>
        <v>0.70302200027988293</v>
      </c>
      <c r="V36" s="150"/>
      <c r="W36" s="150"/>
      <c r="X36" s="151"/>
      <c r="Z36" s="152"/>
      <c r="AA36" s="152"/>
      <c r="AB36" s="152"/>
      <c r="AC36" s="153"/>
      <c r="AD36" s="153"/>
    </row>
    <row r="37" spans="1:30" x14ac:dyDescent="0.2">
      <c r="A37" s="528">
        <v>1980</v>
      </c>
      <c r="B37" s="145">
        <v>539</v>
      </c>
      <c r="C37" s="145">
        <v>2421</v>
      </c>
      <c r="D37" s="145">
        <v>672</v>
      </c>
      <c r="E37" s="145">
        <v>443</v>
      </c>
      <c r="G37" s="528">
        <v>1980</v>
      </c>
      <c r="H37" s="149">
        <f t="shared" si="0"/>
        <v>2.3434782608695652</v>
      </c>
      <c r="I37" s="149">
        <f t="shared" si="1"/>
        <v>3.3255494505494507</v>
      </c>
      <c r="J37" s="149">
        <f t="shared" si="2"/>
        <v>3.8620689655172415</v>
      </c>
      <c r="K37" s="149">
        <f t="shared" si="3"/>
        <v>1.6346863468634687</v>
      </c>
      <c r="M37" s="533">
        <v>1980</v>
      </c>
      <c r="N37" s="242">
        <f t="shared" si="4"/>
        <v>0.4915537631212743</v>
      </c>
      <c r="O37" s="242">
        <f t="shared" si="5"/>
        <v>0.42326700052714811</v>
      </c>
      <c r="P37" s="242">
        <f t="shared" si="6"/>
        <v>0.69754704968199965</v>
      </c>
      <c r="S37" s="148"/>
      <c r="Y37" s="148"/>
    </row>
    <row r="38" spans="1:30" x14ac:dyDescent="0.2">
      <c r="A38" s="528">
        <v>1981</v>
      </c>
      <c r="B38" s="145">
        <v>580</v>
      </c>
      <c r="C38" s="145">
        <v>2626</v>
      </c>
      <c r="D38" s="145">
        <v>762</v>
      </c>
      <c r="E38" s="145">
        <v>480</v>
      </c>
      <c r="G38" s="528">
        <v>1981</v>
      </c>
      <c r="H38" s="149">
        <f t="shared" si="0"/>
        <v>2.5217391304347827</v>
      </c>
      <c r="I38" s="149">
        <f t="shared" si="1"/>
        <v>3.6071428571428572</v>
      </c>
      <c r="J38" s="149">
        <f t="shared" si="2"/>
        <v>4.3793103448275863</v>
      </c>
      <c r="K38" s="149">
        <f t="shared" si="3"/>
        <v>1.7712177121771218</v>
      </c>
      <c r="M38" s="533">
        <v>1981</v>
      </c>
      <c r="N38" s="242">
        <f t="shared" si="4"/>
        <v>0.49103065288078623</v>
      </c>
      <c r="O38" s="242">
        <f t="shared" si="5"/>
        <v>0.40445128860737423</v>
      </c>
      <c r="P38" s="242">
        <f t="shared" si="6"/>
        <v>0.70237943758747934</v>
      </c>
      <c r="S38" s="148"/>
      <c r="Y38" s="148"/>
    </row>
    <row r="39" spans="1:30" x14ac:dyDescent="0.2">
      <c r="A39" s="528">
        <v>1982</v>
      </c>
      <c r="B39" s="145">
        <v>524</v>
      </c>
      <c r="C39" s="145">
        <v>2760</v>
      </c>
      <c r="D39" s="145">
        <v>750</v>
      </c>
      <c r="E39" s="145">
        <v>518</v>
      </c>
      <c r="G39" s="528">
        <v>1982</v>
      </c>
      <c r="H39" s="149">
        <f t="shared" si="0"/>
        <v>2.2782608695652176</v>
      </c>
      <c r="I39" s="149">
        <f t="shared" si="1"/>
        <v>3.7912087912087911</v>
      </c>
      <c r="J39" s="149">
        <f t="shared" si="2"/>
        <v>4.3103448275862073</v>
      </c>
      <c r="K39" s="149">
        <f t="shared" si="3"/>
        <v>1.911439114391144</v>
      </c>
      <c r="M39" s="533">
        <v>1982</v>
      </c>
      <c r="N39" s="242">
        <f t="shared" si="4"/>
        <v>0.50417669394085252</v>
      </c>
      <c r="O39" s="242">
        <f t="shared" si="5"/>
        <v>0.44345387453874535</v>
      </c>
      <c r="P39" s="242">
        <f t="shared" si="6"/>
        <v>0.83899045097321201</v>
      </c>
      <c r="S39" s="148"/>
      <c r="Y39" s="148"/>
    </row>
    <row r="40" spans="1:30" x14ac:dyDescent="0.2">
      <c r="A40" s="528">
        <v>1983</v>
      </c>
      <c r="B40" s="145">
        <v>554</v>
      </c>
      <c r="C40" s="145">
        <v>2836</v>
      </c>
      <c r="D40" s="145">
        <v>722</v>
      </c>
      <c r="E40" s="145">
        <v>543</v>
      </c>
      <c r="G40" s="528">
        <v>1983</v>
      </c>
      <c r="H40" s="149">
        <f t="shared" si="0"/>
        <v>2.4086956521739129</v>
      </c>
      <c r="I40" s="149">
        <f t="shared" si="1"/>
        <v>3.8956043956043955</v>
      </c>
      <c r="J40" s="149">
        <f t="shared" si="2"/>
        <v>4.1494252873563218</v>
      </c>
      <c r="K40" s="149">
        <f t="shared" si="3"/>
        <v>2.0036900369003692</v>
      </c>
      <c r="M40" s="533">
        <v>1983</v>
      </c>
      <c r="N40" s="242">
        <f t="shared" si="4"/>
        <v>0.51434638464861382</v>
      </c>
      <c r="O40" s="242">
        <f t="shared" si="5"/>
        <v>0.48288374850507515</v>
      </c>
      <c r="P40" s="242">
        <f t="shared" si="6"/>
        <v>0.83185687452542412</v>
      </c>
      <c r="S40" s="148"/>
      <c r="Y40" s="148"/>
    </row>
    <row r="41" spans="1:30" x14ac:dyDescent="0.2">
      <c r="A41" s="528">
        <v>1984</v>
      </c>
      <c r="B41" s="145">
        <v>599</v>
      </c>
      <c r="C41" s="145">
        <v>2872</v>
      </c>
      <c r="D41" s="145">
        <v>718</v>
      </c>
      <c r="E41" s="145">
        <v>556</v>
      </c>
      <c r="G41" s="528">
        <v>1984</v>
      </c>
      <c r="H41" s="149">
        <f t="shared" si="0"/>
        <v>2.6043478260869564</v>
      </c>
      <c r="I41" s="149">
        <f t="shared" si="1"/>
        <v>3.9450549450549453</v>
      </c>
      <c r="J41" s="149">
        <f t="shared" si="2"/>
        <v>4.1264367816091951</v>
      </c>
      <c r="K41" s="149">
        <f t="shared" si="3"/>
        <v>2.0516605166051662</v>
      </c>
      <c r="M41" s="533">
        <v>1984</v>
      </c>
      <c r="N41" s="242">
        <f t="shared" si="4"/>
        <v>0.52005879390270227</v>
      </c>
      <c r="O41" s="242">
        <f t="shared" si="5"/>
        <v>0.49719906669818797</v>
      </c>
      <c r="P41" s="242">
        <f t="shared" si="6"/>
        <v>0.78778283609213395</v>
      </c>
      <c r="S41" s="148"/>
      <c r="Y41" s="148"/>
    </row>
    <row r="42" spans="1:30" x14ac:dyDescent="0.2">
      <c r="A42" s="528">
        <v>1985</v>
      </c>
      <c r="B42" s="145">
        <v>519</v>
      </c>
      <c r="C42" s="145">
        <v>2934</v>
      </c>
      <c r="D42" s="145">
        <v>718</v>
      </c>
      <c r="E42" s="145">
        <v>554</v>
      </c>
      <c r="G42" s="528">
        <v>1985</v>
      </c>
      <c r="H42" s="149">
        <f t="shared" si="0"/>
        <v>2.2565217391304349</v>
      </c>
      <c r="I42" s="149">
        <f t="shared" si="1"/>
        <v>4.0302197802197801</v>
      </c>
      <c r="J42" s="149">
        <f t="shared" si="2"/>
        <v>4.1264367816091951</v>
      </c>
      <c r="K42" s="149">
        <f t="shared" si="3"/>
        <v>2.0442804428044279</v>
      </c>
      <c r="M42" s="533">
        <v>1985</v>
      </c>
      <c r="N42" s="242">
        <f t="shared" si="4"/>
        <v>0.50723795581514097</v>
      </c>
      <c r="O42" s="242">
        <f t="shared" si="5"/>
        <v>0.49541058084675554</v>
      </c>
      <c r="P42" s="242">
        <f t="shared" si="6"/>
        <v>0.9059431634778774</v>
      </c>
      <c r="S42" s="148"/>
      <c r="Y42" s="148"/>
    </row>
    <row r="43" spans="1:30" x14ac:dyDescent="0.2">
      <c r="A43" s="528">
        <v>1986</v>
      </c>
      <c r="B43" s="145">
        <v>461</v>
      </c>
      <c r="C43" s="145">
        <v>3049</v>
      </c>
      <c r="D43" s="145">
        <v>578</v>
      </c>
      <c r="E43" s="145">
        <v>549</v>
      </c>
      <c r="G43" s="528">
        <v>1986</v>
      </c>
      <c r="H43" s="149">
        <f t="shared" si="0"/>
        <v>2.0043478260869567</v>
      </c>
      <c r="I43" s="149">
        <f t="shared" si="1"/>
        <v>4.188186813186813</v>
      </c>
      <c r="J43" s="149">
        <f t="shared" si="2"/>
        <v>3.3218390804597702</v>
      </c>
      <c r="K43" s="149">
        <f t="shared" si="3"/>
        <v>2.0258302583025829</v>
      </c>
      <c r="M43" s="533">
        <v>1986</v>
      </c>
      <c r="N43" s="242">
        <f t="shared" si="4"/>
        <v>0.48370102592465741</v>
      </c>
      <c r="O43" s="242">
        <f t="shared" si="5"/>
        <v>0.60985201547517198</v>
      </c>
      <c r="P43" s="242">
        <f t="shared" si="6"/>
        <v>1.0107179162897919</v>
      </c>
      <c r="S43" s="148"/>
      <c r="Y43" s="148"/>
    </row>
    <row r="44" spans="1:30" x14ac:dyDescent="0.2">
      <c r="A44" s="528">
        <v>1987</v>
      </c>
      <c r="B44" s="145">
        <v>459</v>
      </c>
      <c r="C44" s="145">
        <v>3174</v>
      </c>
      <c r="D44" s="145">
        <v>586</v>
      </c>
      <c r="E44" s="145">
        <v>538</v>
      </c>
      <c r="G44" s="528">
        <v>1987</v>
      </c>
      <c r="H44" s="149">
        <f t="shared" si="0"/>
        <v>1.9956521739130435</v>
      </c>
      <c r="I44" s="149">
        <f t="shared" si="1"/>
        <v>4.3598901098901095</v>
      </c>
      <c r="J44" s="149">
        <f t="shared" si="2"/>
        <v>3.367816091954023</v>
      </c>
      <c r="K44" s="149">
        <f t="shared" si="3"/>
        <v>1.985239852398524</v>
      </c>
      <c r="M44" s="533">
        <v>1987</v>
      </c>
      <c r="N44" s="242">
        <f t="shared" si="4"/>
        <v>0.45534171787842648</v>
      </c>
      <c r="O44" s="242">
        <f t="shared" si="5"/>
        <v>0.58947394934700204</v>
      </c>
      <c r="P44" s="242">
        <f t="shared" si="6"/>
        <v>0.99478249684457631</v>
      </c>
      <c r="S44" s="148"/>
      <c r="Y44" s="148"/>
    </row>
    <row r="45" spans="1:30" x14ac:dyDescent="0.2">
      <c r="A45" s="528">
        <v>1988</v>
      </c>
      <c r="B45" s="145">
        <v>545</v>
      </c>
      <c r="C45" s="145">
        <v>3267</v>
      </c>
      <c r="D45" s="145">
        <v>596</v>
      </c>
      <c r="E45" s="145">
        <v>549</v>
      </c>
      <c r="G45" s="528">
        <v>1988</v>
      </c>
      <c r="H45" s="149">
        <f t="shared" si="0"/>
        <v>2.3695652173913042</v>
      </c>
      <c r="I45" s="149">
        <f t="shared" si="1"/>
        <v>4.4876373626373622</v>
      </c>
      <c r="J45" s="149">
        <f t="shared" si="2"/>
        <v>3.4252873563218391</v>
      </c>
      <c r="K45" s="149">
        <f t="shared" si="3"/>
        <v>2.0258302583025829</v>
      </c>
      <c r="M45" s="533">
        <v>1988</v>
      </c>
      <c r="N45" s="242">
        <f t="shared" si="4"/>
        <v>0.45142467953605159</v>
      </c>
      <c r="O45" s="242">
        <f t="shared" si="5"/>
        <v>0.59143366601451242</v>
      </c>
      <c r="P45" s="242">
        <f t="shared" si="6"/>
        <v>0.85493754020109003</v>
      </c>
      <c r="Y45" s="148"/>
    </row>
    <row r="46" spans="1:30" x14ac:dyDescent="0.2">
      <c r="A46" s="528">
        <v>1989</v>
      </c>
      <c r="B46" s="145">
        <v>581</v>
      </c>
      <c r="C46" s="145">
        <v>3538</v>
      </c>
      <c r="D46" s="145">
        <v>643</v>
      </c>
      <c r="E46" s="145">
        <v>574</v>
      </c>
      <c r="G46" s="528">
        <v>1989</v>
      </c>
      <c r="H46" s="149">
        <f t="shared" si="0"/>
        <v>2.526086956521739</v>
      </c>
      <c r="I46" s="149">
        <f t="shared" si="1"/>
        <v>4.8598901098901095</v>
      </c>
      <c r="J46" s="149">
        <f t="shared" si="2"/>
        <v>3.6954022988505746</v>
      </c>
      <c r="K46" s="149">
        <f t="shared" si="3"/>
        <v>2.1180811808118083</v>
      </c>
      <c r="M46" s="533">
        <v>1989</v>
      </c>
      <c r="N46" s="242">
        <f t="shared" si="4"/>
        <v>0.43582902759496794</v>
      </c>
      <c r="O46" s="242">
        <f t="shared" si="5"/>
        <v>0.57316660258359975</v>
      </c>
      <c r="P46" s="242">
        <f t="shared" si="6"/>
        <v>0.83848308362601709</v>
      </c>
      <c r="S46" s="148"/>
      <c r="Y46" s="148"/>
    </row>
    <row r="47" spans="1:30" x14ac:dyDescent="0.2">
      <c r="A47" s="528">
        <v>1990</v>
      </c>
      <c r="B47" s="145">
        <v>507</v>
      </c>
      <c r="C47" s="145">
        <v>3583</v>
      </c>
      <c r="D47" s="145">
        <v>772</v>
      </c>
      <c r="E47" s="145">
        <v>590</v>
      </c>
      <c r="G47" s="528">
        <v>1990</v>
      </c>
      <c r="H47" s="149">
        <f t="shared" si="0"/>
        <v>2.2043478260869565</v>
      </c>
      <c r="I47" s="149">
        <f t="shared" si="1"/>
        <v>4.9217032967032965</v>
      </c>
      <c r="J47" s="149">
        <f t="shared" si="2"/>
        <v>4.4367816091954024</v>
      </c>
      <c r="K47" s="149">
        <f t="shared" si="3"/>
        <v>2.177121771217712</v>
      </c>
      <c r="M47" s="533">
        <v>1990</v>
      </c>
      <c r="N47" s="242">
        <f t="shared" si="4"/>
        <v>0.44235128368587617</v>
      </c>
      <c r="O47" s="242">
        <f t="shared" si="5"/>
        <v>0.49069843030036514</v>
      </c>
      <c r="P47" s="242">
        <f t="shared" si="6"/>
        <v>0.9876489297437353</v>
      </c>
      <c r="S47" s="148"/>
      <c r="Y47" s="148"/>
    </row>
    <row r="48" spans="1:30" x14ac:dyDescent="0.2">
      <c r="A48" s="528">
        <v>1991</v>
      </c>
      <c r="B48" s="145">
        <v>496</v>
      </c>
      <c r="C48" s="145">
        <v>3757</v>
      </c>
      <c r="D48" s="145">
        <v>802</v>
      </c>
      <c r="E48" s="145">
        <v>624</v>
      </c>
      <c r="G48" s="528">
        <v>1991</v>
      </c>
      <c r="H48" s="149">
        <f t="shared" si="0"/>
        <v>2.1565217391304348</v>
      </c>
      <c r="I48" s="149">
        <f t="shared" si="1"/>
        <v>5.1607142857142856</v>
      </c>
      <c r="J48" s="149">
        <f t="shared" si="2"/>
        <v>4.6091954022988508</v>
      </c>
      <c r="K48" s="149">
        <f t="shared" si="3"/>
        <v>2.3025830258302582</v>
      </c>
      <c r="M48" s="533">
        <v>1991</v>
      </c>
      <c r="N48" s="242">
        <f t="shared" si="4"/>
        <v>0.44617525760032684</v>
      </c>
      <c r="O48" s="242">
        <f t="shared" si="5"/>
        <v>0.49956290086591632</v>
      </c>
      <c r="P48" s="242">
        <f t="shared" si="6"/>
        <v>1.0677300321390311</v>
      </c>
      <c r="S48" s="148"/>
      <c r="Y48" s="148"/>
    </row>
    <row r="49" spans="1:25" x14ac:dyDescent="0.2">
      <c r="A49" s="528">
        <v>1992</v>
      </c>
      <c r="B49" s="145">
        <v>498</v>
      </c>
      <c r="C49" s="145">
        <v>3930</v>
      </c>
      <c r="D49" s="145">
        <v>740</v>
      </c>
      <c r="E49" s="145">
        <v>637</v>
      </c>
      <c r="G49" s="528">
        <v>1992</v>
      </c>
      <c r="H49" s="149">
        <f t="shared" si="0"/>
        <v>2.1652173913043478</v>
      </c>
      <c r="I49" s="149">
        <f t="shared" si="1"/>
        <v>5.3983516483516487</v>
      </c>
      <c r="J49" s="149">
        <f t="shared" si="2"/>
        <v>4.2528735632183912</v>
      </c>
      <c r="K49" s="149">
        <f t="shared" si="3"/>
        <v>2.3505535055350553</v>
      </c>
      <c r="M49" s="533">
        <v>1992</v>
      </c>
      <c r="N49" s="242">
        <f t="shared" si="4"/>
        <v>0.4354205984807939</v>
      </c>
      <c r="O49" s="242">
        <f t="shared" si="5"/>
        <v>0.55269771616635077</v>
      </c>
      <c r="P49" s="242">
        <f t="shared" si="6"/>
        <v>1.0855970005483186</v>
      </c>
      <c r="S49" s="148"/>
      <c r="Y49" s="148"/>
    </row>
    <row r="50" spans="1:25" x14ac:dyDescent="0.2">
      <c r="A50" s="528">
        <v>1993</v>
      </c>
      <c r="B50" s="145">
        <v>504</v>
      </c>
      <c r="C50" s="145">
        <v>4055</v>
      </c>
      <c r="D50" s="145">
        <v>717</v>
      </c>
      <c r="E50" s="145">
        <v>672</v>
      </c>
      <c r="G50" s="528">
        <v>1993</v>
      </c>
      <c r="H50" s="149">
        <f t="shared" si="0"/>
        <v>2.1913043478260867</v>
      </c>
      <c r="I50" s="149">
        <f t="shared" si="1"/>
        <v>5.5700549450549453</v>
      </c>
      <c r="J50" s="149">
        <f t="shared" si="2"/>
        <v>4.1206896551724137</v>
      </c>
      <c r="K50" s="149">
        <f t="shared" si="3"/>
        <v>2.4797047970479706</v>
      </c>
      <c r="M50" s="533">
        <v>1993</v>
      </c>
      <c r="N50" s="242">
        <f t="shared" si="4"/>
        <v>0.44518497959332248</v>
      </c>
      <c r="O50" s="242">
        <f t="shared" si="5"/>
        <v>0.60176936497398448</v>
      </c>
      <c r="P50" s="242">
        <f t="shared" si="6"/>
        <v>1.1316113161131613</v>
      </c>
      <c r="S50" s="148"/>
      <c r="Y50" s="148"/>
    </row>
    <row r="51" spans="1:25" x14ac:dyDescent="0.2">
      <c r="A51" s="528">
        <v>1994</v>
      </c>
      <c r="B51" s="145">
        <v>520</v>
      </c>
      <c r="C51" s="145">
        <v>4140</v>
      </c>
      <c r="D51" s="145">
        <v>700</v>
      </c>
      <c r="E51" s="145">
        <v>695</v>
      </c>
      <c r="G51" s="528">
        <v>1994</v>
      </c>
      <c r="H51" s="149">
        <f t="shared" si="0"/>
        <v>2.2608695652173911</v>
      </c>
      <c r="I51" s="149">
        <f t="shared" si="1"/>
        <v>5.686813186813187</v>
      </c>
      <c r="J51" s="149">
        <f t="shared" si="2"/>
        <v>4.0229885057471266</v>
      </c>
      <c r="K51" s="149">
        <f t="shared" si="3"/>
        <v>2.5645756457564577</v>
      </c>
      <c r="M51" s="533">
        <v>1994</v>
      </c>
      <c r="N51" s="242">
        <f t="shared" si="4"/>
        <v>0.45096885751466209</v>
      </c>
      <c r="O51" s="242">
        <f t="shared" si="5"/>
        <v>0.63748023194517656</v>
      </c>
      <c r="P51" s="242">
        <f t="shared" si="6"/>
        <v>1.1343315356230488</v>
      </c>
      <c r="S51" s="148"/>
      <c r="Y51" s="148"/>
    </row>
    <row r="52" spans="1:25" x14ac:dyDescent="0.2">
      <c r="A52" s="528">
        <v>1995</v>
      </c>
      <c r="B52" s="145">
        <v>554</v>
      </c>
      <c r="C52" s="145">
        <v>4278</v>
      </c>
      <c r="D52" s="145">
        <v>688</v>
      </c>
      <c r="E52" s="145">
        <v>716</v>
      </c>
      <c r="G52" s="528">
        <v>1995</v>
      </c>
      <c r="H52" s="149">
        <f t="shared" si="0"/>
        <v>2.4086956521739129</v>
      </c>
      <c r="I52" s="149">
        <f t="shared" si="1"/>
        <v>5.8763736263736268</v>
      </c>
      <c r="J52" s="149">
        <f t="shared" si="2"/>
        <v>3.9540229885057472</v>
      </c>
      <c r="K52" s="149">
        <f t="shared" si="3"/>
        <v>2.6420664206642068</v>
      </c>
      <c r="M52" s="533">
        <v>1995</v>
      </c>
      <c r="N52" s="242">
        <f t="shared" si="4"/>
        <v>0.44960831094986964</v>
      </c>
      <c r="O52" s="242">
        <f t="shared" si="5"/>
        <v>0.66819703080751747</v>
      </c>
      <c r="P52" s="242">
        <f t="shared" si="6"/>
        <v>1.0968867811421799</v>
      </c>
      <c r="S52" s="148"/>
      <c r="Y52" s="148"/>
    </row>
    <row r="53" spans="1:25" x14ac:dyDescent="0.2">
      <c r="A53" s="528">
        <v>1996</v>
      </c>
      <c r="B53" s="145">
        <v>623</v>
      </c>
      <c r="C53" s="145">
        <v>4389</v>
      </c>
      <c r="D53" s="145">
        <v>789</v>
      </c>
      <c r="E53" s="145">
        <v>734</v>
      </c>
      <c r="G53" s="528">
        <v>1996</v>
      </c>
      <c r="H53" s="149">
        <f t="shared" si="0"/>
        <v>2.7086956521739132</v>
      </c>
      <c r="I53" s="149">
        <f t="shared" si="1"/>
        <v>6.0288461538461542</v>
      </c>
      <c r="J53" s="149">
        <f t="shared" si="2"/>
        <v>4.5344827586206895</v>
      </c>
      <c r="K53" s="149">
        <f t="shared" si="3"/>
        <v>2.7084870848708489</v>
      </c>
      <c r="M53" s="533">
        <v>1996</v>
      </c>
      <c r="N53" s="242">
        <f t="shared" si="4"/>
        <v>0.44925463608703076</v>
      </c>
      <c r="O53" s="242">
        <f t="shared" si="5"/>
        <v>0.59730893886885639</v>
      </c>
      <c r="P53" s="242">
        <f t="shared" si="6"/>
        <v>0.99992300083514485</v>
      </c>
      <c r="S53" s="148"/>
      <c r="Y53" s="148"/>
    </row>
    <row r="54" spans="1:25" x14ac:dyDescent="0.2">
      <c r="A54" s="528">
        <v>1997</v>
      </c>
      <c r="B54" s="145">
        <v>568</v>
      </c>
      <c r="C54" s="145">
        <v>4593</v>
      </c>
      <c r="D54" s="145">
        <v>832</v>
      </c>
      <c r="E54" s="145">
        <v>741</v>
      </c>
      <c r="G54" s="528">
        <v>1997</v>
      </c>
      <c r="H54" s="149">
        <f t="shared" si="0"/>
        <v>2.4695652173913043</v>
      </c>
      <c r="I54" s="149">
        <f t="shared" si="1"/>
        <v>6.3090659340659343</v>
      </c>
      <c r="J54" s="149">
        <f t="shared" si="2"/>
        <v>4.7816091954022992</v>
      </c>
      <c r="K54" s="149">
        <f t="shared" si="3"/>
        <v>2.7343173431734318</v>
      </c>
      <c r="M54" s="533">
        <v>1997</v>
      </c>
      <c r="N54" s="242">
        <f t="shared" si="4"/>
        <v>0.43339495445901549</v>
      </c>
      <c r="O54" s="242">
        <f t="shared" si="5"/>
        <v>0.57184040590405905</v>
      </c>
      <c r="P54" s="242">
        <f t="shared" si="6"/>
        <v>1.1072059664258616</v>
      </c>
      <c r="S54" s="148"/>
      <c r="Y54" s="148"/>
    </row>
    <row r="55" spans="1:25" x14ac:dyDescent="0.2">
      <c r="A55" s="528">
        <v>1998</v>
      </c>
      <c r="B55" s="145">
        <v>527</v>
      </c>
      <c r="C55" s="145">
        <v>4838</v>
      </c>
      <c r="D55" s="145">
        <v>651</v>
      </c>
      <c r="E55" s="145">
        <v>756</v>
      </c>
      <c r="G55" s="528">
        <v>1998</v>
      </c>
      <c r="H55" s="149">
        <f t="shared" si="0"/>
        <v>2.2913043478260868</v>
      </c>
      <c r="I55" s="149">
        <f t="shared" si="1"/>
        <v>6.645604395604396</v>
      </c>
      <c r="J55" s="149">
        <f t="shared" si="2"/>
        <v>3.7413793103448274</v>
      </c>
      <c r="K55" s="149">
        <f t="shared" si="3"/>
        <v>2.7896678966789668</v>
      </c>
      <c r="M55" s="533">
        <v>1998</v>
      </c>
      <c r="N55" s="242">
        <f t="shared" si="4"/>
        <v>0.41977640115384202</v>
      </c>
      <c r="O55" s="242">
        <f t="shared" si="5"/>
        <v>0.74562552077133681</v>
      </c>
      <c r="P55" s="242">
        <f t="shared" si="6"/>
        <v>1.2175021180951848</v>
      </c>
      <c r="S55" s="148"/>
      <c r="Y55" s="148"/>
    </row>
    <row r="56" spans="1:25" x14ac:dyDescent="0.2">
      <c r="A56" s="528">
        <v>1999</v>
      </c>
      <c r="B56" s="145">
        <v>474</v>
      </c>
      <c r="C56" s="145">
        <v>5037</v>
      </c>
      <c r="D56" s="145">
        <v>720</v>
      </c>
      <c r="E56" s="145">
        <v>746</v>
      </c>
      <c r="G56" s="528">
        <v>1999</v>
      </c>
      <c r="H56" s="149">
        <f t="shared" si="0"/>
        <v>2.0608695652173914</v>
      </c>
      <c r="I56" s="149">
        <f t="shared" si="1"/>
        <v>6.9189560439560438</v>
      </c>
      <c r="J56" s="149">
        <f t="shared" si="2"/>
        <v>4.1379310344827589</v>
      </c>
      <c r="K56" s="149">
        <f t="shared" si="3"/>
        <v>2.7527675276752768</v>
      </c>
      <c r="M56" s="533">
        <v>1999</v>
      </c>
      <c r="N56" s="242">
        <f t="shared" si="4"/>
        <v>0.39785879693222187</v>
      </c>
      <c r="O56" s="242">
        <f t="shared" si="5"/>
        <v>0.66525215252152514</v>
      </c>
      <c r="P56" s="242">
        <f t="shared" si="6"/>
        <v>1.3357310788297756</v>
      </c>
      <c r="S56" s="148"/>
      <c r="Y56" s="148"/>
    </row>
    <row r="57" spans="1:25" x14ac:dyDescent="0.2">
      <c r="A57" s="528">
        <v>2000</v>
      </c>
      <c r="B57" s="145">
        <v>473</v>
      </c>
      <c r="C57" s="145">
        <v>5236</v>
      </c>
      <c r="D57" s="145">
        <v>1033</v>
      </c>
      <c r="E57" s="145">
        <v>741</v>
      </c>
      <c r="G57" s="528">
        <v>2000</v>
      </c>
      <c r="H57" s="149">
        <f t="shared" si="0"/>
        <v>2.0565217391304347</v>
      </c>
      <c r="I57" s="149">
        <f t="shared" si="1"/>
        <v>7.1923076923076925</v>
      </c>
      <c r="J57" s="149">
        <f t="shared" si="2"/>
        <v>5.9367816091954024</v>
      </c>
      <c r="K57" s="149">
        <f t="shared" si="3"/>
        <v>2.7343173431734318</v>
      </c>
      <c r="M57" s="533">
        <v>2000</v>
      </c>
      <c r="N57" s="242">
        <f t="shared" si="4"/>
        <v>0.38017246482625255</v>
      </c>
      <c r="O57" s="242">
        <f t="shared" si="5"/>
        <v>0.46057233079591203</v>
      </c>
      <c r="P57" s="242">
        <f t="shared" si="6"/>
        <v>1.3295834861097027</v>
      </c>
      <c r="S57" s="148"/>
      <c r="Y57" s="148"/>
    </row>
    <row r="58" spans="1:25" x14ac:dyDescent="0.2">
      <c r="A58" s="528">
        <v>2001</v>
      </c>
      <c r="B58" s="145">
        <v>490</v>
      </c>
      <c r="C58" s="145">
        <v>5468</v>
      </c>
      <c r="D58" s="145">
        <v>915</v>
      </c>
      <c r="E58" s="145">
        <v>745</v>
      </c>
      <c r="G58" s="528">
        <v>2001</v>
      </c>
      <c r="H58" s="149">
        <f t="shared" si="0"/>
        <v>2.1304347826086958</v>
      </c>
      <c r="I58" s="149">
        <f t="shared" si="1"/>
        <v>7.5109890109890109</v>
      </c>
      <c r="J58" s="149">
        <f t="shared" si="2"/>
        <v>5.2586206896551726</v>
      </c>
      <c r="K58" s="149">
        <f t="shared" si="3"/>
        <v>2.7490774907749076</v>
      </c>
      <c r="M58" s="533">
        <v>2001</v>
      </c>
      <c r="N58" s="242">
        <f t="shared" si="4"/>
        <v>0.36600739087127521</v>
      </c>
      <c r="O58" s="242">
        <f t="shared" si="5"/>
        <v>0.52277539168834308</v>
      </c>
      <c r="P58" s="242">
        <f t="shared" si="6"/>
        <v>1.290383311996385</v>
      </c>
      <c r="S58" s="148"/>
      <c r="Y58" s="148"/>
    </row>
    <row r="59" spans="1:25" x14ac:dyDescent="0.2">
      <c r="A59" s="528">
        <v>2002</v>
      </c>
      <c r="B59" s="145">
        <v>518</v>
      </c>
      <c r="C59" s="145">
        <v>5705</v>
      </c>
      <c r="D59" s="145">
        <v>866</v>
      </c>
      <c r="E59" s="145">
        <v>738</v>
      </c>
      <c r="G59" s="528">
        <v>2002</v>
      </c>
      <c r="H59" s="149">
        <f t="shared" si="0"/>
        <v>2.2521739130434781</v>
      </c>
      <c r="I59" s="149">
        <f t="shared" si="1"/>
        <v>7.8365384615384617</v>
      </c>
      <c r="J59" s="149">
        <f t="shared" si="2"/>
        <v>4.9770114942528734</v>
      </c>
      <c r="K59" s="149">
        <f t="shared" si="3"/>
        <v>2.7232472324723247</v>
      </c>
      <c r="M59" s="533">
        <v>2002</v>
      </c>
      <c r="N59" s="242">
        <f t="shared" si="4"/>
        <v>0.34750639530935185</v>
      </c>
      <c r="O59" s="242">
        <f t="shared" si="5"/>
        <v>0.54716514832584817</v>
      </c>
      <c r="P59" s="242">
        <f t="shared" si="6"/>
        <v>1.2091638290900284</v>
      </c>
      <c r="S59" s="148"/>
      <c r="Y59" s="148"/>
    </row>
    <row r="60" spans="1:25" x14ac:dyDescent="0.2">
      <c r="A60" s="528">
        <v>2003</v>
      </c>
      <c r="B60" s="145">
        <v>547</v>
      </c>
      <c r="C60" s="145">
        <v>5885</v>
      </c>
      <c r="D60" s="145">
        <v>1084</v>
      </c>
      <c r="E60" s="145">
        <v>747</v>
      </c>
      <c r="G60" s="528">
        <v>2003</v>
      </c>
      <c r="H60" s="149">
        <f t="shared" si="0"/>
        <v>2.3782608695652172</v>
      </c>
      <c r="I60" s="149">
        <f t="shared" si="1"/>
        <v>8.083791208791208</v>
      </c>
      <c r="J60" s="149">
        <f t="shared" si="2"/>
        <v>6.2298850574712645</v>
      </c>
      <c r="K60" s="149">
        <f t="shared" si="3"/>
        <v>2.7564575645756459</v>
      </c>
      <c r="M60" s="533">
        <v>2003</v>
      </c>
      <c r="N60" s="242">
        <f t="shared" si="4"/>
        <v>0.34098574460680892</v>
      </c>
      <c r="O60" s="242">
        <f t="shared" si="5"/>
        <v>0.44245721054996529</v>
      </c>
      <c r="P60" s="242">
        <f t="shared" si="6"/>
        <v>1.1590223763297964</v>
      </c>
      <c r="S60" s="148"/>
      <c r="Y60" s="148"/>
    </row>
    <row r="61" spans="1:25" x14ac:dyDescent="0.2">
      <c r="A61" s="508">
        <v>2004</v>
      </c>
      <c r="B61" s="145">
        <v>571</v>
      </c>
      <c r="C61" s="145">
        <v>5977</v>
      </c>
      <c r="D61" s="145">
        <v>1271</v>
      </c>
      <c r="E61" s="145">
        <v>746</v>
      </c>
      <c r="G61" s="508">
        <v>2004</v>
      </c>
      <c r="H61" s="149">
        <f t="shared" si="0"/>
        <v>2.482608695652174</v>
      </c>
      <c r="I61" s="149">
        <f t="shared" si="1"/>
        <v>8.2101648351648358</v>
      </c>
      <c r="J61" s="149">
        <f t="shared" si="2"/>
        <v>7.304597701149425</v>
      </c>
      <c r="K61" s="149">
        <f t="shared" si="3"/>
        <v>2.7527675276752768</v>
      </c>
      <c r="M61" s="531">
        <v>2004</v>
      </c>
      <c r="N61" s="242">
        <f t="shared" si="4"/>
        <v>0.33528772965494419</v>
      </c>
      <c r="O61" s="242">
        <f t="shared" si="5"/>
        <v>0.37685409112155638</v>
      </c>
      <c r="P61" s="242">
        <f t="shared" si="6"/>
        <v>1.1088205452982725</v>
      </c>
    </row>
    <row r="62" spans="1:25" x14ac:dyDescent="0.2">
      <c r="A62" s="508">
        <v>2005</v>
      </c>
      <c r="B62" s="145">
        <v>546</v>
      </c>
      <c r="C62" s="145">
        <v>6158</v>
      </c>
      <c r="D62" s="145">
        <v>1668</v>
      </c>
      <c r="E62" s="145">
        <v>762</v>
      </c>
      <c r="G62" s="508">
        <v>2005</v>
      </c>
      <c r="H62" s="149">
        <f t="shared" si="0"/>
        <v>2.3739130434782609</v>
      </c>
      <c r="I62" s="149">
        <f t="shared" si="1"/>
        <v>8.458791208791208</v>
      </c>
      <c r="J62" s="149">
        <f t="shared" si="2"/>
        <v>9.5862068965517242</v>
      </c>
      <c r="K62" s="149">
        <f t="shared" si="3"/>
        <v>2.8118081180811809</v>
      </c>
      <c r="M62" s="531">
        <v>2005</v>
      </c>
      <c r="N62" s="242">
        <f t="shared" si="4"/>
        <v>0.33241252191670995</v>
      </c>
      <c r="O62" s="242">
        <f t="shared" si="5"/>
        <v>0.29331811303724548</v>
      </c>
      <c r="P62" s="242">
        <f t="shared" si="6"/>
        <v>1.1844612951624023</v>
      </c>
    </row>
    <row r="63" spans="1:25" x14ac:dyDescent="0.2">
      <c r="A63" s="508">
        <v>2006</v>
      </c>
      <c r="B63" s="145">
        <v>593</v>
      </c>
      <c r="C63" s="145">
        <v>6390</v>
      </c>
      <c r="D63" s="145">
        <v>1845</v>
      </c>
      <c r="E63" s="145">
        <v>792</v>
      </c>
      <c r="G63" s="508">
        <v>2006</v>
      </c>
      <c r="H63" s="149">
        <f t="shared" si="0"/>
        <v>2.5782608695652174</v>
      </c>
      <c r="I63" s="149">
        <f t="shared" si="1"/>
        <v>8.7774725274725274</v>
      </c>
      <c r="J63" s="149">
        <f t="shared" si="2"/>
        <v>10.603448275862069</v>
      </c>
      <c r="K63" s="149">
        <f t="shared" si="3"/>
        <v>2.9225092250922509</v>
      </c>
      <c r="M63" s="531">
        <v>2006</v>
      </c>
      <c r="N63" s="242">
        <f t="shared" si="4"/>
        <v>0.33295566758484485</v>
      </c>
      <c r="O63" s="242">
        <f t="shared" si="5"/>
        <v>0.27561875618756188</v>
      </c>
      <c r="P63" s="242">
        <f t="shared" si="6"/>
        <v>1.1335195982651225</v>
      </c>
    </row>
    <row r="64" spans="1:25" x14ac:dyDescent="0.2">
      <c r="A64" s="508">
        <v>2007</v>
      </c>
      <c r="B64" s="145">
        <v>706</v>
      </c>
      <c r="C64" s="145">
        <v>6618</v>
      </c>
      <c r="D64" s="145">
        <v>2038</v>
      </c>
      <c r="E64" s="145">
        <v>801</v>
      </c>
      <c r="G64" s="508">
        <v>2007</v>
      </c>
      <c r="H64" s="149">
        <f t="shared" si="0"/>
        <v>3.0695652173913044</v>
      </c>
      <c r="I64" s="149">
        <f t="shared" si="1"/>
        <v>9.0906593406593412</v>
      </c>
      <c r="J64" s="149">
        <f t="shared" si="2"/>
        <v>11.712643678160919</v>
      </c>
      <c r="K64" s="149">
        <f t="shared" si="3"/>
        <v>2.9557195571955721</v>
      </c>
      <c r="M64" s="531">
        <v>2007</v>
      </c>
      <c r="N64" s="242">
        <f t="shared" si="4"/>
        <v>0.32513808365644853</v>
      </c>
      <c r="O64" s="242">
        <f t="shared" si="5"/>
        <v>0.25235289644358661</v>
      </c>
      <c r="P64" s="242">
        <f t="shared" si="6"/>
        <v>0.96291147047447812</v>
      </c>
    </row>
    <row r="65" spans="1:16" x14ac:dyDescent="0.2">
      <c r="A65" s="508">
        <v>2008</v>
      </c>
      <c r="B65" s="145">
        <v>835</v>
      </c>
      <c r="C65" s="145">
        <v>6852</v>
      </c>
      <c r="D65" s="145">
        <v>2653</v>
      </c>
      <c r="E65" s="145">
        <v>859</v>
      </c>
      <c r="G65" s="508">
        <v>2008</v>
      </c>
      <c r="H65" s="149">
        <f t="shared" si="0"/>
        <v>3.6304347826086958</v>
      </c>
      <c r="I65" s="149">
        <f t="shared" si="1"/>
        <v>9.4120879120879124</v>
      </c>
      <c r="J65" s="149">
        <f t="shared" si="2"/>
        <v>15.24712643678161</v>
      </c>
      <c r="K65" s="149">
        <f t="shared" si="3"/>
        <v>3.1697416974169741</v>
      </c>
      <c r="M65" s="531">
        <v>2008</v>
      </c>
      <c r="N65" s="242">
        <f t="shared" si="4"/>
        <v>0.33677349032684722</v>
      </c>
      <c r="O65" s="242">
        <f t="shared" si="5"/>
        <v>0.20789108758030661</v>
      </c>
      <c r="P65" s="242">
        <f t="shared" si="6"/>
        <v>0.87310250348012453</v>
      </c>
    </row>
    <row r="66" spans="1:16" x14ac:dyDescent="0.2">
      <c r="A66" s="508">
        <v>2009</v>
      </c>
      <c r="B66" s="145">
        <v>743</v>
      </c>
      <c r="C66" s="145">
        <v>7007</v>
      </c>
      <c r="D66" s="145">
        <v>1765</v>
      </c>
      <c r="E66" s="145">
        <v>921</v>
      </c>
      <c r="G66" s="508">
        <v>2009</v>
      </c>
      <c r="H66" s="149">
        <f t="shared" si="0"/>
        <v>3.2304347826086954</v>
      </c>
      <c r="I66" s="149">
        <f t="shared" si="1"/>
        <v>9.625</v>
      </c>
      <c r="J66" s="149">
        <f t="shared" si="2"/>
        <v>10.14367816091954</v>
      </c>
      <c r="K66" s="149">
        <f t="shared" si="3"/>
        <v>3.3985239852398523</v>
      </c>
      <c r="M66" s="531">
        <v>2009</v>
      </c>
      <c r="N66" s="242">
        <f t="shared" si="4"/>
        <v>0.35309340106388076</v>
      </c>
      <c r="O66" s="242">
        <f t="shared" si="5"/>
        <v>0.33503862517378713</v>
      </c>
      <c r="P66" s="242">
        <f t="shared" si="6"/>
        <v>1.052032996776805</v>
      </c>
    </row>
    <row r="67" spans="1:16" x14ac:dyDescent="0.2">
      <c r="A67" s="529">
        <v>2010</v>
      </c>
      <c r="B67" s="154">
        <v>757</v>
      </c>
      <c r="C67" s="154">
        <v>7079</v>
      </c>
      <c r="D67" s="154">
        <v>2191</v>
      </c>
      <c r="E67" s="154">
        <v>893</v>
      </c>
      <c r="F67" s="154"/>
      <c r="G67" s="529">
        <v>2010</v>
      </c>
      <c r="H67" s="155">
        <f t="shared" si="0"/>
        <v>3.2913043478260868</v>
      </c>
      <c r="I67" s="155">
        <f t="shared" si="1"/>
        <v>9.7239010989010985</v>
      </c>
      <c r="J67" s="155">
        <f t="shared" si="2"/>
        <v>12.591954022988507</v>
      </c>
      <c r="K67" s="155">
        <f t="shared" si="3"/>
        <v>3.2952029520295203</v>
      </c>
      <c r="L67" s="154"/>
      <c r="M67" s="534">
        <v>2010</v>
      </c>
      <c r="N67" s="243">
        <f t="shared" si="4"/>
        <v>0.33887664205078272</v>
      </c>
      <c r="O67" s="243">
        <f t="shared" si="5"/>
        <v>0.26169115182708191</v>
      </c>
      <c r="P67" s="243">
        <f t="shared" si="6"/>
        <v>1.0011845164686786</v>
      </c>
    </row>
  </sheetData>
  <pageMargins left="0.75" right="0.75" top="1" bottom="1" header="0.5" footer="0.5"/>
  <pageSetup orientation="landscape" r:id="rId1"/>
  <headerFooter alignWithMargins="0"/>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8"/>
  <sheetViews>
    <sheetView workbookViewId="0"/>
  </sheetViews>
  <sheetFormatPr defaultColWidth="8.85546875" defaultRowHeight="12.75" x14ac:dyDescent="0.2"/>
  <cols>
    <col min="1" max="1" width="9.7109375" style="508" customWidth="1"/>
    <col min="2" max="5" width="9.7109375" style="145" customWidth="1"/>
    <col min="6" max="7" width="7.7109375" style="145" customWidth="1"/>
    <col min="8" max="8" width="9.7109375" style="508" customWidth="1"/>
    <col min="9" max="12" width="9.7109375" style="145" customWidth="1"/>
    <col min="13" max="13" width="8" style="145" customWidth="1"/>
    <col min="14" max="14" width="11.7109375" style="145" customWidth="1"/>
    <col min="15" max="15" width="10.7109375" style="145" customWidth="1"/>
    <col min="16" max="27" width="8.85546875" style="145"/>
    <col min="28" max="28" width="11.7109375" style="145" customWidth="1"/>
    <col min="29" max="29" width="11.42578125" style="145" customWidth="1"/>
    <col min="30" max="30" width="11" style="145" customWidth="1"/>
    <col min="31" max="31" width="9" style="145" customWidth="1"/>
    <col min="32" max="32" width="10.7109375" style="145" customWidth="1"/>
    <col min="33" max="16384" width="8.85546875" style="145"/>
  </cols>
  <sheetData>
    <row r="1" spans="1:8" s="144" customFormat="1" x14ac:dyDescent="0.2">
      <c r="A1" s="530" t="s">
        <v>962</v>
      </c>
      <c r="B1" s="143"/>
      <c r="C1" s="143"/>
      <c r="D1" s="143"/>
      <c r="E1" s="143"/>
      <c r="F1" s="143"/>
      <c r="H1" s="535"/>
    </row>
    <row r="2" spans="1:8" x14ac:dyDescent="0.2">
      <c r="A2" s="151" t="s">
        <v>649</v>
      </c>
    </row>
    <row r="4" spans="1:8" ht="24" customHeight="1" x14ac:dyDescent="0.2">
      <c r="B4" s="145" t="s">
        <v>647</v>
      </c>
      <c r="C4" s="145" t="s">
        <v>648</v>
      </c>
      <c r="D4" s="244" t="s">
        <v>650</v>
      </c>
      <c r="E4" s="145" t="s">
        <v>651</v>
      </c>
    </row>
    <row r="5" spans="1:8" x14ac:dyDescent="0.2">
      <c r="D5" s="244"/>
    </row>
    <row r="6" spans="1:8" x14ac:dyDescent="0.2">
      <c r="A6" s="508">
        <v>1948</v>
      </c>
      <c r="B6" s="145">
        <v>255</v>
      </c>
      <c r="C6" s="145">
        <v>442</v>
      </c>
    </row>
    <row r="7" spans="1:8" x14ac:dyDescent="0.2">
      <c r="A7" s="508">
        <v>1949</v>
      </c>
      <c r="B7" s="145">
        <v>224</v>
      </c>
      <c r="C7" s="145">
        <v>430</v>
      </c>
    </row>
    <row r="8" spans="1:8" x14ac:dyDescent="0.2">
      <c r="A8" s="508">
        <v>1950</v>
      </c>
      <c r="B8" s="145">
        <v>233</v>
      </c>
      <c r="C8" s="145">
        <v>425</v>
      </c>
    </row>
    <row r="9" spans="1:8" x14ac:dyDescent="0.2">
      <c r="A9" s="508">
        <v>1951</v>
      </c>
      <c r="B9" s="145">
        <v>265</v>
      </c>
      <c r="C9" s="145">
        <v>470</v>
      </c>
    </row>
    <row r="10" spans="1:8" x14ac:dyDescent="0.2">
      <c r="A10" s="508">
        <v>1952</v>
      </c>
      <c r="B10" s="145">
        <v>267</v>
      </c>
      <c r="C10" s="145">
        <v>503</v>
      </c>
    </row>
    <row r="11" spans="1:8" x14ac:dyDescent="0.2">
      <c r="A11" s="508">
        <v>1953</v>
      </c>
      <c r="B11" s="145">
        <v>240</v>
      </c>
      <c r="C11" s="145">
        <v>513</v>
      </c>
    </row>
    <row r="12" spans="1:8" x14ac:dyDescent="0.2">
      <c r="A12" s="508">
        <v>1954</v>
      </c>
      <c r="B12" s="145">
        <v>242</v>
      </c>
      <c r="C12" s="145">
        <v>510</v>
      </c>
    </row>
    <row r="13" spans="1:8" x14ac:dyDescent="0.2">
      <c r="A13" s="508">
        <v>1955</v>
      </c>
      <c r="B13" s="145">
        <v>231</v>
      </c>
      <c r="C13" s="145">
        <v>516</v>
      </c>
    </row>
    <row r="14" spans="1:8" x14ac:dyDescent="0.2">
      <c r="A14" s="508">
        <v>1956</v>
      </c>
      <c r="B14" s="145">
        <v>235</v>
      </c>
      <c r="C14" s="145">
        <v>536</v>
      </c>
    </row>
    <row r="15" spans="1:8" x14ac:dyDescent="0.2">
      <c r="A15" s="508">
        <v>1957</v>
      </c>
      <c r="B15" s="145">
        <v>225</v>
      </c>
      <c r="C15" s="145">
        <v>558</v>
      </c>
    </row>
    <row r="16" spans="1:8" x14ac:dyDescent="0.2">
      <c r="A16" s="508">
        <v>1958</v>
      </c>
      <c r="B16" s="145">
        <v>223</v>
      </c>
      <c r="C16" s="145">
        <v>574</v>
      </c>
    </row>
    <row r="17" spans="1:20" x14ac:dyDescent="0.2">
      <c r="A17" s="508">
        <v>1959</v>
      </c>
      <c r="B17" s="145">
        <v>222</v>
      </c>
      <c r="C17" s="145">
        <v>612</v>
      </c>
    </row>
    <row r="18" spans="1:20" x14ac:dyDescent="0.2">
      <c r="A18" s="508">
        <v>1960</v>
      </c>
      <c r="B18" s="145">
        <v>222</v>
      </c>
      <c r="C18" s="145">
        <v>631</v>
      </c>
    </row>
    <row r="19" spans="1:20" x14ac:dyDescent="0.2">
      <c r="A19" s="508">
        <v>1961</v>
      </c>
      <c r="B19" s="145">
        <v>227</v>
      </c>
      <c r="C19" s="145">
        <v>641</v>
      </c>
    </row>
    <row r="20" spans="1:20" x14ac:dyDescent="0.2">
      <c r="A20" s="508">
        <v>1962</v>
      </c>
      <c r="B20" s="145">
        <v>232</v>
      </c>
      <c r="C20" s="145">
        <v>660</v>
      </c>
    </row>
    <row r="21" spans="1:20" x14ac:dyDescent="0.2">
      <c r="A21" s="508">
        <v>1963</v>
      </c>
      <c r="B21" s="145">
        <v>240</v>
      </c>
      <c r="C21" s="145">
        <v>677</v>
      </c>
      <c r="E21" s="156" t="s">
        <v>1156</v>
      </c>
      <c r="F21" s="146"/>
      <c r="J21" s="146" t="s">
        <v>1058</v>
      </c>
      <c r="K21" s="146"/>
      <c r="L21" s="146"/>
    </row>
    <row r="22" spans="1:20" ht="24" customHeight="1" x14ac:dyDescent="0.2">
      <c r="A22" s="508">
        <v>1964</v>
      </c>
      <c r="B22" s="145">
        <v>239</v>
      </c>
      <c r="C22" s="145">
        <v>693</v>
      </c>
      <c r="I22" s="145" t="s">
        <v>647</v>
      </c>
      <c r="J22" s="145" t="s">
        <v>648</v>
      </c>
      <c r="K22" s="244" t="s">
        <v>650</v>
      </c>
      <c r="L22" s="145" t="s">
        <v>635</v>
      </c>
      <c r="P22" s="147"/>
      <c r="Q22" s="147"/>
      <c r="R22" s="147"/>
      <c r="S22" s="147"/>
      <c r="T22" s="147"/>
    </row>
    <row r="23" spans="1:20" x14ac:dyDescent="0.2">
      <c r="A23" s="528">
        <v>1965</v>
      </c>
      <c r="B23" s="145">
        <v>230</v>
      </c>
      <c r="C23" s="145">
        <v>728</v>
      </c>
      <c r="D23" s="145">
        <v>174</v>
      </c>
      <c r="E23" s="145">
        <v>271</v>
      </c>
      <c r="H23" s="528">
        <v>1965</v>
      </c>
      <c r="I23" s="149">
        <f t="shared" ref="I23:I68" si="0">B23/B$23</f>
        <v>1</v>
      </c>
      <c r="J23" s="149">
        <f t="shared" ref="J23:J68" si="1">C23/C$23</f>
        <v>1</v>
      </c>
      <c r="K23" s="149">
        <f t="shared" ref="K23:K68" si="2">D23/D$23</f>
        <v>1</v>
      </c>
      <c r="L23" s="149">
        <f t="shared" ref="L23:L68" si="3">E23/E$23</f>
        <v>1</v>
      </c>
      <c r="O23" s="148"/>
    </row>
    <row r="24" spans="1:20" x14ac:dyDescent="0.2">
      <c r="A24" s="528">
        <v>1966</v>
      </c>
      <c r="B24" s="145">
        <v>238</v>
      </c>
      <c r="C24" s="145">
        <v>785</v>
      </c>
      <c r="D24" s="145">
        <v>175</v>
      </c>
      <c r="E24" s="145">
        <v>274</v>
      </c>
      <c r="H24" s="528">
        <v>1966</v>
      </c>
      <c r="I24" s="149">
        <f t="shared" si="0"/>
        <v>1.0347826086956522</v>
      </c>
      <c r="J24" s="149">
        <f t="shared" si="1"/>
        <v>1.0782967032967032</v>
      </c>
      <c r="K24" s="149">
        <f t="shared" si="2"/>
        <v>1.0057471264367817</v>
      </c>
      <c r="L24" s="149">
        <f t="shared" si="3"/>
        <v>1.0110701107011071</v>
      </c>
      <c r="O24" s="148"/>
    </row>
    <row r="25" spans="1:20" x14ac:dyDescent="0.2">
      <c r="A25" s="528">
        <v>1967</v>
      </c>
      <c r="B25" s="145">
        <v>225</v>
      </c>
      <c r="C25" s="145">
        <v>847</v>
      </c>
      <c r="D25" s="145">
        <v>177</v>
      </c>
      <c r="E25" s="145">
        <v>277</v>
      </c>
      <c r="H25" s="528">
        <v>1967</v>
      </c>
      <c r="I25" s="149">
        <f t="shared" si="0"/>
        <v>0.97826086956521741</v>
      </c>
      <c r="J25" s="149">
        <f t="shared" si="1"/>
        <v>1.1634615384615385</v>
      </c>
      <c r="K25" s="149">
        <f t="shared" si="2"/>
        <v>1.0172413793103448</v>
      </c>
      <c r="L25" s="149">
        <f t="shared" si="3"/>
        <v>1.0221402214022139</v>
      </c>
      <c r="O25" s="148"/>
    </row>
    <row r="26" spans="1:20" x14ac:dyDescent="0.2">
      <c r="A26" s="528">
        <v>1968</v>
      </c>
      <c r="B26" s="145">
        <v>225</v>
      </c>
      <c r="C26" s="145">
        <v>919</v>
      </c>
      <c r="D26" s="145">
        <v>178</v>
      </c>
      <c r="E26" s="145">
        <v>279</v>
      </c>
      <c r="H26" s="528">
        <v>1968</v>
      </c>
      <c r="I26" s="149">
        <f t="shared" si="0"/>
        <v>0.97826086956521741</v>
      </c>
      <c r="J26" s="149">
        <f t="shared" si="1"/>
        <v>1.2623626373626373</v>
      </c>
      <c r="K26" s="149">
        <f t="shared" si="2"/>
        <v>1.0229885057471264</v>
      </c>
      <c r="L26" s="149">
        <f t="shared" si="3"/>
        <v>1.0295202952029521</v>
      </c>
      <c r="N26" s="145" t="s">
        <v>1155</v>
      </c>
      <c r="O26" s="148"/>
    </row>
    <row r="27" spans="1:20" x14ac:dyDescent="0.2">
      <c r="A27" s="528">
        <v>1969</v>
      </c>
      <c r="B27" s="145">
        <v>217</v>
      </c>
      <c r="C27" s="145">
        <v>1011</v>
      </c>
      <c r="D27" s="145">
        <v>181</v>
      </c>
      <c r="E27" s="145">
        <v>275</v>
      </c>
      <c r="H27" s="528">
        <v>1969</v>
      </c>
      <c r="I27" s="149">
        <f t="shared" si="0"/>
        <v>0.94347826086956521</v>
      </c>
      <c r="J27" s="149">
        <f t="shared" si="1"/>
        <v>1.3887362637362637</v>
      </c>
      <c r="K27" s="149">
        <f t="shared" si="2"/>
        <v>1.0402298850574712</v>
      </c>
      <c r="L27" s="149">
        <f t="shared" si="3"/>
        <v>1.014760147601476</v>
      </c>
      <c r="O27" s="148"/>
    </row>
    <row r="28" spans="1:20" x14ac:dyDescent="0.2">
      <c r="A28" s="528">
        <v>1970</v>
      </c>
      <c r="B28" s="145">
        <v>225</v>
      </c>
      <c r="C28" s="145">
        <v>1083</v>
      </c>
      <c r="D28" s="145">
        <v>185</v>
      </c>
      <c r="E28" s="145">
        <v>270</v>
      </c>
      <c r="H28" s="528">
        <v>1970</v>
      </c>
      <c r="I28" s="149">
        <f t="shared" si="0"/>
        <v>0.97826086956521741</v>
      </c>
      <c r="J28" s="149">
        <f t="shared" si="1"/>
        <v>1.4876373626373627</v>
      </c>
      <c r="K28" s="149">
        <f t="shared" si="2"/>
        <v>1.0632183908045978</v>
      </c>
      <c r="L28" s="149">
        <f t="shared" si="3"/>
        <v>0.99630996309963105</v>
      </c>
      <c r="O28" s="148"/>
    </row>
    <row r="29" spans="1:20" x14ac:dyDescent="0.2">
      <c r="A29" s="528">
        <v>1971</v>
      </c>
      <c r="B29" s="145">
        <v>242</v>
      </c>
      <c r="C29" s="145">
        <v>1139</v>
      </c>
      <c r="D29" s="145">
        <v>190</v>
      </c>
      <c r="E29" s="145">
        <v>274</v>
      </c>
      <c r="H29" s="528">
        <v>1971</v>
      </c>
      <c r="I29" s="149">
        <f t="shared" si="0"/>
        <v>1.0521739130434782</v>
      </c>
      <c r="J29" s="149">
        <f t="shared" si="1"/>
        <v>1.5645604395604396</v>
      </c>
      <c r="K29" s="149">
        <f t="shared" si="2"/>
        <v>1.0919540229885059</v>
      </c>
      <c r="L29" s="149">
        <f t="shared" si="3"/>
        <v>1.0110701107011071</v>
      </c>
      <c r="O29" s="148"/>
    </row>
    <row r="30" spans="1:20" x14ac:dyDescent="0.2">
      <c r="A30" s="528">
        <v>1972</v>
      </c>
      <c r="B30" s="145">
        <v>257</v>
      </c>
      <c r="C30" s="145">
        <v>1205</v>
      </c>
      <c r="D30" s="145">
        <v>191</v>
      </c>
      <c r="E30" s="145">
        <v>284</v>
      </c>
      <c r="H30" s="528">
        <v>1972</v>
      </c>
      <c r="I30" s="149">
        <f t="shared" si="0"/>
        <v>1.1173913043478261</v>
      </c>
      <c r="J30" s="149">
        <f t="shared" si="1"/>
        <v>1.6552197802197801</v>
      </c>
      <c r="K30" s="149">
        <f t="shared" si="2"/>
        <v>1.0977011494252873</v>
      </c>
      <c r="L30" s="149">
        <f t="shared" si="3"/>
        <v>1.0479704797047971</v>
      </c>
      <c r="O30" s="148"/>
    </row>
    <row r="31" spans="1:20" x14ac:dyDescent="0.2">
      <c r="A31" s="528">
        <v>1973</v>
      </c>
      <c r="B31" s="145">
        <v>394</v>
      </c>
      <c r="C31" s="145">
        <v>1314</v>
      </c>
      <c r="D31" s="145">
        <v>204</v>
      </c>
      <c r="E31" s="145">
        <v>292</v>
      </c>
      <c r="H31" s="528">
        <v>1973</v>
      </c>
      <c r="I31" s="149">
        <f t="shared" si="0"/>
        <v>1.7130434782608697</v>
      </c>
      <c r="J31" s="149">
        <f t="shared" si="1"/>
        <v>1.804945054945055</v>
      </c>
      <c r="K31" s="149">
        <f t="shared" si="2"/>
        <v>1.1724137931034482</v>
      </c>
      <c r="L31" s="149">
        <f t="shared" si="3"/>
        <v>1.0774907749077491</v>
      </c>
      <c r="O31" s="148"/>
    </row>
    <row r="32" spans="1:20" x14ac:dyDescent="0.2">
      <c r="A32" s="528">
        <v>1974</v>
      </c>
      <c r="B32" s="145">
        <v>504</v>
      </c>
      <c r="C32" s="145">
        <v>1506</v>
      </c>
      <c r="D32" s="145">
        <v>281</v>
      </c>
      <c r="E32" s="145">
        <v>329</v>
      </c>
      <c r="H32" s="528">
        <v>1974</v>
      </c>
      <c r="I32" s="149">
        <f t="shared" si="0"/>
        <v>2.1913043478260867</v>
      </c>
      <c r="J32" s="149">
        <f t="shared" si="1"/>
        <v>2.0686813186813189</v>
      </c>
      <c r="K32" s="149">
        <f t="shared" si="2"/>
        <v>1.6149425287356323</v>
      </c>
      <c r="L32" s="149">
        <f t="shared" si="3"/>
        <v>1.2140221402214022</v>
      </c>
      <c r="O32" s="148"/>
    </row>
    <row r="33" spans="1:33" x14ac:dyDescent="0.2">
      <c r="A33" s="528">
        <v>1975</v>
      </c>
      <c r="B33" s="145">
        <v>452</v>
      </c>
      <c r="C33" s="145">
        <v>1627</v>
      </c>
      <c r="D33" s="145">
        <v>313</v>
      </c>
      <c r="E33" s="145">
        <v>443</v>
      </c>
      <c r="H33" s="528">
        <v>1975</v>
      </c>
      <c r="I33" s="149">
        <f t="shared" si="0"/>
        <v>1.9652173913043478</v>
      </c>
      <c r="J33" s="149">
        <f t="shared" si="1"/>
        <v>2.2348901098901099</v>
      </c>
      <c r="K33" s="149">
        <f t="shared" si="2"/>
        <v>1.7988505747126438</v>
      </c>
      <c r="L33" s="149">
        <f t="shared" si="3"/>
        <v>1.6346863468634687</v>
      </c>
      <c r="O33" s="148"/>
    </row>
    <row r="34" spans="1:33" x14ac:dyDescent="0.2">
      <c r="A34" s="528">
        <v>1976</v>
      </c>
      <c r="B34" s="145">
        <v>443</v>
      </c>
      <c r="C34" s="145">
        <v>1781</v>
      </c>
      <c r="D34" s="145">
        <v>331</v>
      </c>
      <c r="E34" s="145">
        <v>481</v>
      </c>
      <c r="H34" s="528">
        <v>1976</v>
      </c>
      <c r="I34" s="149">
        <f t="shared" si="0"/>
        <v>1.9260869565217391</v>
      </c>
      <c r="J34" s="149">
        <f t="shared" si="1"/>
        <v>2.4464285714285716</v>
      </c>
      <c r="K34" s="149">
        <f t="shared" si="2"/>
        <v>1.9022988505747127</v>
      </c>
      <c r="L34" s="149">
        <f t="shared" si="3"/>
        <v>1.7749077490774907</v>
      </c>
      <c r="O34" s="148"/>
    </row>
    <row r="35" spans="1:33" x14ac:dyDescent="0.2">
      <c r="A35" s="528">
        <v>1977</v>
      </c>
      <c r="B35" s="145">
        <v>433</v>
      </c>
      <c r="C35" s="145">
        <v>1915</v>
      </c>
      <c r="D35" s="145">
        <v>357</v>
      </c>
      <c r="E35" s="145">
        <v>434</v>
      </c>
      <c r="H35" s="528">
        <v>1977</v>
      </c>
      <c r="I35" s="149">
        <f t="shared" si="0"/>
        <v>1.8826086956521739</v>
      </c>
      <c r="J35" s="149">
        <f t="shared" si="1"/>
        <v>2.6304945054945055</v>
      </c>
      <c r="K35" s="149">
        <f t="shared" si="2"/>
        <v>2.0517241379310347</v>
      </c>
      <c r="L35" s="149">
        <f t="shared" si="3"/>
        <v>1.6014760147601477</v>
      </c>
      <c r="O35" s="148"/>
    </row>
    <row r="36" spans="1:33" x14ac:dyDescent="0.2">
      <c r="A36" s="528">
        <v>1978</v>
      </c>
      <c r="B36" s="145">
        <v>460</v>
      </c>
      <c r="C36" s="145">
        <v>2053</v>
      </c>
      <c r="D36" s="145">
        <v>376</v>
      </c>
      <c r="E36" s="145">
        <v>407</v>
      </c>
      <c r="H36" s="528">
        <v>1978</v>
      </c>
      <c r="I36" s="149">
        <f t="shared" si="0"/>
        <v>2</v>
      </c>
      <c r="J36" s="149">
        <f t="shared" si="1"/>
        <v>2.8200549450549453</v>
      </c>
      <c r="K36" s="149">
        <f t="shared" si="2"/>
        <v>2.1609195402298851</v>
      </c>
      <c r="L36" s="149">
        <f t="shared" si="3"/>
        <v>1.5018450184501846</v>
      </c>
      <c r="O36" s="148"/>
    </row>
    <row r="37" spans="1:33" x14ac:dyDescent="0.2">
      <c r="A37" s="528">
        <v>1979</v>
      </c>
      <c r="B37" s="145">
        <v>501</v>
      </c>
      <c r="C37" s="145">
        <v>2247</v>
      </c>
      <c r="D37" s="145">
        <v>488</v>
      </c>
      <c r="E37" s="145">
        <v>415</v>
      </c>
      <c r="H37" s="528">
        <v>1979</v>
      </c>
      <c r="I37" s="149">
        <f t="shared" si="0"/>
        <v>2.1782608695652175</v>
      </c>
      <c r="J37" s="149">
        <f t="shared" si="1"/>
        <v>3.0865384615384617</v>
      </c>
      <c r="K37" s="149">
        <f t="shared" si="2"/>
        <v>2.8045977011494254</v>
      </c>
      <c r="L37" s="149">
        <f t="shared" si="3"/>
        <v>1.5313653136531364</v>
      </c>
      <c r="O37" s="148"/>
      <c r="Y37" s="150"/>
      <c r="Z37" s="150"/>
      <c r="AA37" s="151"/>
      <c r="AC37" s="152"/>
      <c r="AD37" s="152"/>
      <c r="AE37" s="152"/>
      <c r="AF37" s="153"/>
      <c r="AG37" s="153"/>
    </row>
    <row r="38" spans="1:33" x14ac:dyDescent="0.2">
      <c r="A38" s="528">
        <v>1980</v>
      </c>
      <c r="B38" s="145">
        <v>539</v>
      </c>
      <c r="C38" s="145">
        <v>2421</v>
      </c>
      <c r="D38" s="145">
        <v>672</v>
      </c>
      <c r="E38" s="145">
        <v>443</v>
      </c>
      <c r="H38" s="528">
        <v>1980</v>
      </c>
      <c r="I38" s="149">
        <f t="shared" si="0"/>
        <v>2.3434782608695652</v>
      </c>
      <c r="J38" s="149">
        <f t="shared" si="1"/>
        <v>3.3255494505494507</v>
      </c>
      <c r="K38" s="149">
        <f t="shared" si="2"/>
        <v>3.8620689655172415</v>
      </c>
      <c r="L38" s="149">
        <f t="shared" si="3"/>
        <v>1.6346863468634687</v>
      </c>
      <c r="O38" s="148"/>
      <c r="V38" s="148"/>
      <c r="AB38" s="148"/>
    </row>
    <row r="39" spans="1:33" x14ac:dyDescent="0.2">
      <c r="A39" s="528">
        <v>1981</v>
      </c>
      <c r="B39" s="145">
        <v>580</v>
      </c>
      <c r="C39" s="145">
        <v>2626</v>
      </c>
      <c r="D39" s="145">
        <v>762</v>
      </c>
      <c r="E39" s="145">
        <v>480</v>
      </c>
      <c r="H39" s="528">
        <v>1981</v>
      </c>
      <c r="I39" s="149">
        <f t="shared" si="0"/>
        <v>2.5217391304347827</v>
      </c>
      <c r="J39" s="149">
        <f t="shared" si="1"/>
        <v>3.6071428571428572</v>
      </c>
      <c r="K39" s="149">
        <f t="shared" si="2"/>
        <v>4.3793103448275863</v>
      </c>
      <c r="L39" s="149">
        <f t="shared" si="3"/>
        <v>1.7712177121771218</v>
      </c>
      <c r="O39" s="148"/>
      <c r="V39" s="148"/>
      <c r="AB39" s="148"/>
    </row>
    <row r="40" spans="1:33" x14ac:dyDescent="0.2">
      <c r="A40" s="528">
        <v>1982</v>
      </c>
      <c r="B40" s="145">
        <v>524</v>
      </c>
      <c r="C40" s="145">
        <v>2760</v>
      </c>
      <c r="D40" s="145">
        <v>750</v>
      </c>
      <c r="E40" s="145">
        <v>518</v>
      </c>
      <c r="H40" s="528">
        <v>1982</v>
      </c>
      <c r="I40" s="149">
        <f t="shared" si="0"/>
        <v>2.2782608695652176</v>
      </c>
      <c r="J40" s="149">
        <f t="shared" si="1"/>
        <v>3.7912087912087911</v>
      </c>
      <c r="K40" s="149">
        <f t="shared" si="2"/>
        <v>4.3103448275862073</v>
      </c>
      <c r="L40" s="149">
        <f t="shared" si="3"/>
        <v>1.911439114391144</v>
      </c>
      <c r="O40" s="148"/>
      <c r="V40" s="148"/>
      <c r="AB40" s="148"/>
    </row>
    <row r="41" spans="1:33" x14ac:dyDescent="0.2">
      <c r="A41" s="528">
        <v>1983</v>
      </c>
      <c r="B41" s="145">
        <v>554</v>
      </c>
      <c r="C41" s="145">
        <v>2836</v>
      </c>
      <c r="D41" s="145">
        <v>722</v>
      </c>
      <c r="E41" s="145">
        <v>543</v>
      </c>
      <c r="H41" s="528">
        <v>1983</v>
      </c>
      <c r="I41" s="149">
        <f t="shared" si="0"/>
        <v>2.4086956521739129</v>
      </c>
      <c r="J41" s="149">
        <f t="shared" si="1"/>
        <v>3.8956043956043955</v>
      </c>
      <c r="K41" s="149">
        <f t="shared" si="2"/>
        <v>4.1494252873563218</v>
      </c>
      <c r="L41" s="149">
        <f t="shared" si="3"/>
        <v>2.0036900369003692</v>
      </c>
      <c r="O41" s="148"/>
      <c r="V41" s="148"/>
      <c r="AB41" s="148"/>
    </row>
    <row r="42" spans="1:33" x14ac:dyDescent="0.2">
      <c r="A42" s="528">
        <v>1984</v>
      </c>
      <c r="B42" s="145">
        <v>599</v>
      </c>
      <c r="C42" s="145">
        <v>2872</v>
      </c>
      <c r="D42" s="145">
        <v>718</v>
      </c>
      <c r="E42" s="145">
        <v>556</v>
      </c>
      <c r="H42" s="528">
        <v>1984</v>
      </c>
      <c r="I42" s="149">
        <f t="shared" si="0"/>
        <v>2.6043478260869564</v>
      </c>
      <c r="J42" s="149">
        <f t="shared" si="1"/>
        <v>3.9450549450549453</v>
      </c>
      <c r="K42" s="149">
        <f t="shared" si="2"/>
        <v>4.1264367816091951</v>
      </c>
      <c r="L42" s="149">
        <f t="shared" si="3"/>
        <v>2.0516605166051662</v>
      </c>
      <c r="O42" s="148"/>
      <c r="V42" s="148"/>
      <c r="AB42" s="148"/>
    </row>
    <row r="43" spans="1:33" x14ac:dyDescent="0.2">
      <c r="A43" s="528">
        <v>1985</v>
      </c>
      <c r="B43" s="145">
        <v>519</v>
      </c>
      <c r="C43" s="145">
        <v>2934</v>
      </c>
      <c r="D43" s="145">
        <v>718</v>
      </c>
      <c r="E43" s="145">
        <v>554</v>
      </c>
      <c r="H43" s="528">
        <v>1985</v>
      </c>
      <c r="I43" s="149">
        <f t="shared" si="0"/>
        <v>2.2565217391304349</v>
      </c>
      <c r="J43" s="149">
        <f t="shared" si="1"/>
        <v>4.0302197802197801</v>
      </c>
      <c r="K43" s="149">
        <f t="shared" si="2"/>
        <v>4.1264367816091951</v>
      </c>
      <c r="L43" s="149">
        <f t="shared" si="3"/>
        <v>2.0442804428044279</v>
      </c>
      <c r="O43" s="148"/>
      <c r="V43" s="148"/>
      <c r="AB43" s="148"/>
    </row>
    <row r="44" spans="1:33" x14ac:dyDescent="0.2">
      <c r="A44" s="528">
        <v>1986</v>
      </c>
      <c r="B44" s="145">
        <v>461</v>
      </c>
      <c r="C44" s="145">
        <v>3049</v>
      </c>
      <c r="D44" s="145">
        <v>578</v>
      </c>
      <c r="E44" s="145">
        <v>549</v>
      </c>
      <c r="H44" s="528">
        <v>1986</v>
      </c>
      <c r="I44" s="149">
        <f t="shared" si="0"/>
        <v>2.0043478260869567</v>
      </c>
      <c r="J44" s="149">
        <f t="shared" si="1"/>
        <v>4.188186813186813</v>
      </c>
      <c r="K44" s="149">
        <f t="shared" si="2"/>
        <v>3.3218390804597702</v>
      </c>
      <c r="L44" s="149">
        <f t="shared" si="3"/>
        <v>2.0258302583025829</v>
      </c>
      <c r="O44" s="148"/>
      <c r="V44" s="148"/>
      <c r="AB44" s="148"/>
    </row>
    <row r="45" spans="1:33" x14ac:dyDescent="0.2">
      <c r="A45" s="528">
        <v>1987</v>
      </c>
      <c r="B45" s="145">
        <v>459</v>
      </c>
      <c r="C45" s="145">
        <v>3174</v>
      </c>
      <c r="D45" s="145">
        <v>586</v>
      </c>
      <c r="E45" s="145">
        <v>538</v>
      </c>
      <c r="H45" s="528">
        <v>1987</v>
      </c>
      <c r="I45" s="149">
        <f t="shared" si="0"/>
        <v>1.9956521739130435</v>
      </c>
      <c r="J45" s="149">
        <f t="shared" si="1"/>
        <v>4.3598901098901095</v>
      </c>
      <c r="K45" s="149">
        <f t="shared" si="2"/>
        <v>3.367816091954023</v>
      </c>
      <c r="L45" s="149">
        <f t="shared" si="3"/>
        <v>1.985239852398524</v>
      </c>
      <c r="O45" s="148"/>
      <c r="V45" s="148"/>
      <c r="AB45" s="148"/>
    </row>
    <row r="46" spans="1:33" x14ac:dyDescent="0.2">
      <c r="A46" s="528">
        <v>1988</v>
      </c>
      <c r="B46" s="145">
        <v>545</v>
      </c>
      <c r="C46" s="145">
        <v>3267</v>
      </c>
      <c r="D46" s="145">
        <v>596</v>
      </c>
      <c r="E46" s="145">
        <v>549</v>
      </c>
      <c r="H46" s="528">
        <v>1988</v>
      </c>
      <c r="I46" s="149">
        <f t="shared" si="0"/>
        <v>2.3695652173913042</v>
      </c>
      <c r="J46" s="149">
        <f t="shared" si="1"/>
        <v>4.4876373626373622</v>
      </c>
      <c r="K46" s="149">
        <f t="shared" si="2"/>
        <v>3.4252873563218391</v>
      </c>
      <c r="L46" s="149">
        <f t="shared" si="3"/>
        <v>2.0258302583025829</v>
      </c>
      <c r="O46" s="148"/>
      <c r="V46" s="148"/>
      <c r="AB46" s="148"/>
    </row>
    <row r="47" spans="1:33" x14ac:dyDescent="0.2">
      <c r="A47" s="528">
        <v>1989</v>
      </c>
      <c r="B47" s="145">
        <v>581</v>
      </c>
      <c r="C47" s="145">
        <v>3538</v>
      </c>
      <c r="D47" s="145">
        <v>643</v>
      </c>
      <c r="E47" s="145">
        <v>574</v>
      </c>
      <c r="H47" s="528">
        <v>1989</v>
      </c>
      <c r="I47" s="149">
        <f t="shared" si="0"/>
        <v>2.526086956521739</v>
      </c>
      <c r="J47" s="149">
        <f t="shared" si="1"/>
        <v>4.8598901098901095</v>
      </c>
      <c r="K47" s="149">
        <f t="shared" si="2"/>
        <v>3.6954022988505746</v>
      </c>
      <c r="L47" s="149">
        <f t="shared" si="3"/>
        <v>2.1180811808118083</v>
      </c>
      <c r="O47" s="148"/>
      <c r="V47" s="148"/>
      <c r="AB47" s="148"/>
    </row>
    <row r="48" spans="1:33" x14ac:dyDescent="0.2">
      <c r="A48" s="528">
        <v>1990</v>
      </c>
      <c r="B48" s="145">
        <v>507</v>
      </c>
      <c r="C48" s="145">
        <v>3583</v>
      </c>
      <c r="D48" s="145">
        <v>772</v>
      </c>
      <c r="E48" s="145">
        <v>590</v>
      </c>
      <c r="H48" s="528">
        <v>1990</v>
      </c>
      <c r="I48" s="149">
        <f t="shared" si="0"/>
        <v>2.2043478260869565</v>
      </c>
      <c r="J48" s="149">
        <f t="shared" si="1"/>
        <v>4.9217032967032965</v>
      </c>
      <c r="K48" s="149">
        <f t="shared" si="2"/>
        <v>4.4367816091954024</v>
      </c>
      <c r="L48" s="149">
        <f t="shared" si="3"/>
        <v>2.177121771217712</v>
      </c>
      <c r="O48" s="148"/>
      <c r="V48" s="148"/>
      <c r="AB48" s="148"/>
    </row>
    <row r="49" spans="1:28" x14ac:dyDescent="0.2">
      <c r="A49" s="528">
        <v>1991</v>
      </c>
      <c r="B49" s="145">
        <v>496</v>
      </c>
      <c r="C49" s="145">
        <v>3757</v>
      </c>
      <c r="D49" s="145">
        <v>802</v>
      </c>
      <c r="E49" s="145">
        <v>624</v>
      </c>
      <c r="H49" s="528">
        <v>1991</v>
      </c>
      <c r="I49" s="149">
        <f t="shared" si="0"/>
        <v>2.1565217391304348</v>
      </c>
      <c r="J49" s="149">
        <f t="shared" si="1"/>
        <v>5.1607142857142856</v>
      </c>
      <c r="K49" s="149">
        <f t="shared" si="2"/>
        <v>4.6091954022988508</v>
      </c>
      <c r="L49" s="149">
        <f t="shared" si="3"/>
        <v>2.3025830258302582</v>
      </c>
      <c r="O49" s="148"/>
      <c r="V49" s="148"/>
      <c r="AB49" s="148"/>
    </row>
    <row r="50" spans="1:28" x14ac:dyDescent="0.2">
      <c r="A50" s="528">
        <v>1992</v>
      </c>
      <c r="B50" s="145">
        <v>498</v>
      </c>
      <c r="C50" s="145">
        <v>3930</v>
      </c>
      <c r="D50" s="145">
        <v>740</v>
      </c>
      <c r="E50" s="145">
        <v>637</v>
      </c>
      <c r="H50" s="528">
        <v>1992</v>
      </c>
      <c r="I50" s="149">
        <f t="shared" si="0"/>
        <v>2.1652173913043478</v>
      </c>
      <c r="J50" s="149">
        <f t="shared" si="1"/>
        <v>5.3983516483516487</v>
      </c>
      <c r="K50" s="149">
        <f t="shared" si="2"/>
        <v>4.2528735632183912</v>
      </c>
      <c r="L50" s="149">
        <f t="shared" si="3"/>
        <v>2.3505535055350553</v>
      </c>
      <c r="O50" s="148"/>
      <c r="V50" s="148"/>
      <c r="AB50" s="148"/>
    </row>
    <row r="51" spans="1:28" x14ac:dyDescent="0.2">
      <c r="A51" s="528">
        <v>1993</v>
      </c>
      <c r="B51" s="145">
        <v>504</v>
      </c>
      <c r="C51" s="145">
        <v>4055</v>
      </c>
      <c r="D51" s="145">
        <v>717</v>
      </c>
      <c r="E51" s="145">
        <v>672</v>
      </c>
      <c r="H51" s="528">
        <v>1993</v>
      </c>
      <c r="I51" s="149">
        <f t="shared" si="0"/>
        <v>2.1913043478260867</v>
      </c>
      <c r="J51" s="149">
        <f t="shared" si="1"/>
        <v>5.5700549450549453</v>
      </c>
      <c r="K51" s="149">
        <f t="shared" si="2"/>
        <v>4.1206896551724137</v>
      </c>
      <c r="L51" s="149">
        <f t="shared" si="3"/>
        <v>2.4797047970479706</v>
      </c>
      <c r="O51" s="148"/>
      <c r="V51" s="148"/>
      <c r="AB51" s="148"/>
    </row>
    <row r="52" spans="1:28" x14ac:dyDescent="0.2">
      <c r="A52" s="528">
        <v>1994</v>
      </c>
      <c r="B52" s="145">
        <v>520</v>
      </c>
      <c r="C52" s="145">
        <v>4140</v>
      </c>
      <c r="D52" s="145">
        <v>700</v>
      </c>
      <c r="E52" s="145">
        <v>695</v>
      </c>
      <c r="H52" s="528">
        <v>1994</v>
      </c>
      <c r="I52" s="149">
        <f t="shared" si="0"/>
        <v>2.2608695652173911</v>
      </c>
      <c r="J52" s="149">
        <f t="shared" si="1"/>
        <v>5.686813186813187</v>
      </c>
      <c r="K52" s="149">
        <f t="shared" si="2"/>
        <v>4.0229885057471266</v>
      </c>
      <c r="L52" s="149">
        <f t="shared" si="3"/>
        <v>2.5645756457564577</v>
      </c>
      <c r="O52" s="148"/>
      <c r="V52" s="148"/>
      <c r="AB52" s="148"/>
    </row>
    <row r="53" spans="1:28" x14ac:dyDescent="0.2">
      <c r="A53" s="528">
        <v>1995</v>
      </c>
      <c r="B53" s="145">
        <v>554</v>
      </c>
      <c r="C53" s="145">
        <v>4278</v>
      </c>
      <c r="D53" s="145">
        <v>688</v>
      </c>
      <c r="E53" s="145">
        <v>716</v>
      </c>
      <c r="H53" s="528">
        <v>1995</v>
      </c>
      <c r="I53" s="149">
        <f t="shared" si="0"/>
        <v>2.4086956521739129</v>
      </c>
      <c r="J53" s="149">
        <f t="shared" si="1"/>
        <v>5.8763736263736268</v>
      </c>
      <c r="K53" s="149">
        <f t="shared" si="2"/>
        <v>3.9540229885057472</v>
      </c>
      <c r="L53" s="149">
        <f t="shared" si="3"/>
        <v>2.6420664206642068</v>
      </c>
      <c r="O53" s="148"/>
      <c r="V53" s="148"/>
      <c r="AB53" s="148"/>
    </row>
    <row r="54" spans="1:28" x14ac:dyDescent="0.2">
      <c r="A54" s="528">
        <v>1996</v>
      </c>
      <c r="B54" s="145">
        <v>623</v>
      </c>
      <c r="C54" s="145">
        <v>4389</v>
      </c>
      <c r="D54" s="145">
        <v>789</v>
      </c>
      <c r="E54" s="145">
        <v>734</v>
      </c>
      <c r="H54" s="528">
        <v>1996</v>
      </c>
      <c r="I54" s="149">
        <f t="shared" si="0"/>
        <v>2.7086956521739132</v>
      </c>
      <c r="J54" s="149">
        <f t="shared" si="1"/>
        <v>6.0288461538461542</v>
      </c>
      <c r="K54" s="149">
        <f t="shared" si="2"/>
        <v>4.5344827586206895</v>
      </c>
      <c r="L54" s="149">
        <f t="shared" si="3"/>
        <v>2.7084870848708489</v>
      </c>
      <c r="O54" s="148"/>
      <c r="V54" s="148"/>
      <c r="AB54" s="148"/>
    </row>
    <row r="55" spans="1:28" x14ac:dyDescent="0.2">
      <c r="A55" s="528">
        <v>1997</v>
      </c>
      <c r="B55" s="145">
        <v>568</v>
      </c>
      <c r="C55" s="145">
        <v>4593</v>
      </c>
      <c r="D55" s="145">
        <v>832</v>
      </c>
      <c r="E55" s="145">
        <v>741</v>
      </c>
      <c r="H55" s="528">
        <v>1997</v>
      </c>
      <c r="I55" s="149">
        <f t="shared" si="0"/>
        <v>2.4695652173913043</v>
      </c>
      <c r="J55" s="149">
        <f t="shared" si="1"/>
        <v>6.3090659340659343</v>
      </c>
      <c r="K55" s="149">
        <f t="shared" si="2"/>
        <v>4.7816091954022992</v>
      </c>
      <c r="L55" s="149">
        <f t="shared" si="3"/>
        <v>2.7343173431734318</v>
      </c>
      <c r="O55" s="148"/>
      <c r="V55" s="148"/>
      <c r="AB55" s="148"/>
    </row>
    <row r="56" spans="1:28" x14ac:dyDescent="0.2">
      <c r="A56" s="528">
        <v>1998</v>
      </c>
      <c r="B56" s="145">
        <v>527</v>
      </c>
      <c r="C56" s="145">
        <v>4838</v>
      </c>
      <c r="D56" s="145">
        <v>651</v>
      </c>
      <c r="E56" s="145">
        <v>756</v>
      </c>
      <c r="H56" s="528">
        <v>1998</v>
      </c>
      <c r="I56" s="149">
        <f t="shared" si="0"/>
        <v>2.2913043478260868</v>
      </c>
      <c r="J56" s="149">
        <f t="shared" si="1"/>
        <v>6.645604395604396</v>
      </c>
      <c r="K56" s="149">
        <f t="shared" si="2"/>
        <v>3.7413793103448274</v>
      </c>
      <c r="L56" s="149">
        <f t="shared" si="3"/>
        <v>2.7896678966789668</v>
      </c>
      <c r="O56" s="148"/>
      <c r="V56" s="148"/>
      <c r="AB56" s="148"/>
    </row>
    <row r="57" spans="1:28" x14ac:dyDescent="0.2">
      <c r="A57" s="528">
        <v>1999</v>
      </c>
      <c r="B57" s="145">
        <v>474</v>
      </c>
      <c r="C57" s="145">
        <v>5037</v>
      </c>
      <c r="D57" s="145">
        <v>720</v>
      </c>
      <c r="E57" s="145">
        <v>746</v>
      </c>
      <c r="H57" s="528">
        <v>1999</v>
      </c>
      <c r="I57" s="149">
        <f t="shared" si="0"/>
        <v>2.0608695652173914</v>
      </c>
      <c r="J57" s="149">
        <f t="shared" si="1"/>
        <v>6.9189560439560438</v>
      </c>
      <c r="K57" s="149">
        <f t="shared" si="2"/>
        <v>4.1379310344827589</v>
      </c>
      <c r="L57" s="149">
        <f t="shared" si="3"/>
        <v>2.7527675276752768</v>
      </c>
      <c r="O57" s="148"/>
      <c r="V57" s="148"/>
      <c r="AB57" s="148"/>
    </row>
    <row r="58" spans="1:28" x14ac:dyDescent="0.2">
      <c r="A58" s="528">
        <v>2000</v>
      </c>
      <c r="B58" s="145">
        <v>473</v>
      </c>
      <c r="C58" s="145">
        <v>5236</v>
      </c>
      <c r="D58" s="145">
        <v>1033</v>
      </c>
      <c r="E58" s="145">
        <v>741</v>
      </c>
      <c r="H58" s="528">
        <v>2000</v>
      </c>
      <c r="I58" s="149">
        <f t="shared" si="0"/>
        <v>2.0565217391304347</v>
      </c>
      <c r="J58" s="149">
        <f t="shared" si="1"/>
        <v>7.1923076923076925</v>
      </c>
      <c r="K58" s="149">
        <f t="shared" si="2"/>
        <v>5.9367816091954024</v>
      </c>
      <c r="L58" s="149">
        <f t="shared" si="3"/>
        <v>2.7343173431734318</v>
      </c>
      <c r="O58" s="148"/>
      <c r="V58" s="148"/>
      <c r="AB58" s="148"/>
    </row>
    <row r="59" spans="1:28" x14ac:dyDescent="0.2">
      <c r="A59" s="528">
        <v>2001</v>
      </c>
      <c r="B59" s="145">
        <v>490</v>
      </c>
      <c r="C59" s="145">
        <v>5468</v>
      </c>
      <c r="D59" s="145">
        <v>915</v>
      </c>
      <c r="E59" s="145">
        <v>745</v>
      </c>
      <c r="H59" s="528">
        <v>2001</v>
      </c>
      <c r="I59" s="149">
        <f t="shared" si="0"/>
        <v>2.1304347826086958</v>
      </c>
      <c r="J59" s="149">
        <f t="shared" si="1"/>
        <v>7.5109890109890109</v>
      </c>
      <c r="K59" s="149">
        <f t="shared" si="2"/>
        <v>5.2586206896551726</v>
      </c>
      <c r="L59" s="149">
        <f t="shared" si="3"/>
        <v>2.7490774907749076</v>
      </c>
      <c r="O59" s="148"/>
      <c r="V59" s="148"/>
      <c r="AB59" s="148"/>
    </row>
    <row r="60" spans="1:28" x14ac:dyDescent="0.2">
      <c r="A60" s="528">
        <v>2002</v>
      </c>
      <c r="B60" s="145">
        <v>518</v>
      </c>
      <c r="C60" s="145">
        <v>5705</v>
      </c>
      <c r="D60" s="145">
        <v>866</v>
      </c>
      <c r="E60" s="145">
        <v>738</v>
      </c>
      <c r="H60" s="528">
        <v>2002</v>
      </c>
      <c r="I60" s="149">
        <f t="shared" si="0"/>
        <v>2.2521739130434781</v>
      </c>
      <c r="J60" s="149">
        <f t="shared" si="1"/>
        <v>7.8365384615384617</v>
      </c>
      <c r="K60" s="149">
        <f t="shared" si="2"/>
        <v>4.9770114942528734</v>
      </c>
      <c r="L60" s="149">
        <f t="shared" si="3"/>
        <v>2.7232472324723247</v>
      </c>
      <c r="O60" s="148"/>
      <c r="V60" s="148"/>
      <c r="AB60" s="148"/>
    </row>
    <row r="61" spans="1:28" x14ac:dyDescent="0.2">
      <c r="A61" s="528">
        <v>2003</v>
      </c>
      <c r="B61" s="145">
        <v>547</v>
      </c>
      <c r="C61" s="145">
        <v>5885</v>
      </c>
      <c r="D61" s="145">
        <v>1084</v>
      </c>
      <c r="E61" s="145">
        <v>747</v>
      </c>
      <c r="H61" s="528">
        <v>2003</v>
      </c>
      <c r="I61" s="149">
        <f t="shared" si="0"/>
        <v>2.3782608695652172</v>
      </c>
      <c r="J61" s="149">
        <f t="shared" si="1"/>
        <v>8.083791208791208</v>
      </c>
      <c r="K61" s="149">
        <f t="shared" si="2"/>
        <v>6.2298850574712645</v>
      </c>
      <c r="L61" s="149">
        <f t="shared" si="3"/>
        <v>2.7564575645756459</v>
      </c>
      <c r="O61" s="148"/>
      <c r="V61" s="148"/>
      <c r="AB61" s="148"/>
    </row>
    <row r="62" spans="1:28" x14ac:dyDescent="0.2">
      <c r="A62" s="508">
        <v>2004</v>
      </c>
      <c r="B62" s="145">
        <v>571</v>
      </c>
      <c r="C62" s="145">
        <v>5977</v>
      </c>
      <c r="D62" s="145">
        <v>1271</v>
      </c>
      <c r="E62" s="145">
        <v>746</v>
      </c>
      <c r="H62" s="508">
        <v>2004</v>
      </c>
      <c r="I62" s="149">
        <f t="shared" si="0"/>
        <v>2.482608695652174</v>
      </c>
      <c r="J62" s="149">
        <f t="shared" si="1"/>
        <v>8.2101648351648358</v>
      </c>
      <c r="K62" s="149">
        <f t="shared" si="2"/>
        <v>7.304597701149425</v>
      </c>
      <c r="L62" s="149">
        <f t="shared" si="3"/>
        <v>2.7527675276752768</v>
      </c>
    </row>
    <row r="63" spans="1:28" x14ac:dyDescent="0.2">
      <c r="A63" s="508">
        <v>2005</v>
      </c>
      <c r="B63" s="145">
        <v>546</v>
      </c>
      <c r="C63" s="145">
        <v>6158</v>
      </c>
      <c r="D63" s="145">
        <v>1668</v>
      </c>
      <c r="E63" s="145">
        <v>762</v>
      </c>
      <c r="H63" s="508">
        <v>2005</v>
      </c>
      <c r="I63" s="149">
        <f t="shared" si="0"/>
        <v>2.3739130434782609</v>
      </c>
      <c r="J63" s="149">
        <f t="shared" si="1"/>
        <v>8.458791208791208</v>
      </c>
      <c r="K63" s="149">
        <f t="shared" si="2"/>
        <v>9.5862068965517242</v>
      </c>
      <c r="L63" s="149">
        <f t="shared" si="3"/>
        <v>2.8118081180811809</v>
      </c>
    </row>
    <row r="64" spans="1:28" x14ac:dyDescent="0.2">
      <c r="A64" s="508">
        <v>2006</v>
      </c>
      <c r="B64" s="145">
        <v>593</v>
      </c>
      <c r="C64" s="145">
        <v>6390</v>
      </c>
      <c r="D64" s="145">
        <v>1845</v>
      </c>
      <c r="E64" s="145">
        <v>792</v>
      </c>
      <c r="H64" s="508">
        <v>2006</v>
      </c>
      <c r="I64" s="149">
        <f t="shared" si="0"/>
        <v>2.5782608695652174</v>
      </c>
      <c r="J64" s="149">
        <f t="shared" si="1"/>
        <v>8.7774725274725274</v>
      </c>
      <c r="K64" s="149">
        <f t="shared" si="2"/>
        <v>10.603448275862069</v>
      </c>
      <c r="L64" s="149">
        <f t="shared" si="3"/>
        <v>2.9225092250922509</v>
      </c>
    </row>
    <row r="65" spans="1:12" x14ac:dyDescent="0.2">
      <c r="A65" s="508">
        <v>2007</v>
      </c>
      <c r="B65" s="145">
        <v>706</v>
      </c>
      <c r="C65" s="145">
        <v>6618</v>
      </c>
      <c r="D65" s="145">
        <v>2038</v>
      </c>
      <c r="E65" s="145">
        <v>801</v>
      </c>
      <c r="H65" s="508">
        <v>2007</v>
      </c>
      <c r="I65" s="149">
        <f t="shared" si="0"/>
        <v>3.0695652173913044</v>
      </c>
      <c r="J65" s="149">
        <f t="shared" si="1"/>
        <v>9.0906593406593412</v>
      </c>
      <c r="K65" s="149">
        <f t="shared" si="2"/>
        <v>11.712643678160919</v>
      </c>
      <c r="L65" s="149">
        <f t="shared" si="3"/>
        <v>2.9557195571955721</v>
      </c>
    </row>
    <row r="66" spans="1:12" x14ac:dyDescent="0.2">
      <c r="A66" s="508">
        <v>2008</v>
      </c>
      <c r="B66" s="145">
        <v>835</v>
      </c>
      <c r="C66" s="145">
        <v>6852</v>
      </c>
      <c r="D66" s="145">
        <v>2653</v>
      </c>
      <c r="E66" s="145">
        <v>859</v>
      </c>
      <c r="H66" s="508">
        <v>2008</v>
      </c>
      <c r="I66" s="149">
        <f t="shared" si="0"/>
        <v>3.6304347826086958</v>
      </c>
      <c r="J66" s="149">
        <f t="shared" si="1"/>
        <v>9.4120879120879124</v>
      </c>
      <c r="K66" s="149">
        <f t="shared" si="2"/>
        <v>15.24712643678161</v>
      </c>
      <c r="L66" s="149">
        <f t="shared" si="3"/>
        <v>3.1697416974169741</v>
      </c>
    </row>
    <row r="67" spans="1:12" x14ac:dyDescent="0.2">
      <c r="A67" s="508">
        <v>2009</v>
      </c>
      <c r="B67" s="145">
        <v>743</v>
      </c>
      <c r="C67" s="145">
        <v>7007</v>
      </c>
      <c r="D67" s="145">
        <v>1765</v>
      </c>
      <c r="E67" s="145">
        <v>921</v>
      </c>
      <c r="H67" s="508">
        <v>2009</v>
      </c>
      <c r="I67" s="149">
        <f t="shared" si="0"/>
        <v>3.2304347826086954</v>
      </c>
      <c r="J67" s="149">
        <f t="shared" si="1"/>
        <v>9.625</v>
      </c>
      <c r="K67" s="149">
        <f t="shared" si="2"/>
        <v>10.14367816091954</v>
      </c>
      <c r="L67" s="149">
        <f t="shared" si="3"/>
        <v>3.3985239852398523</v>
      </c>
    </row>
    <row r="68" spans="1:12" x14ac:dyDescent="0.2">
      <c r="A68" s="508">
        <v>2010</v>
      </c>
      <c r="B68" s="145">
        <v>757</v>
      </c>
      <c r="C68" s="145">
        <v>7079</v>
      </c>
      <c r="D68" s="145">
        <v>2191</v>
      </c>
      <c r="E68" s="145">
        <v>893</v>
      </c>
      <c r="H68" s="529">
        <v>2010</v>
      </c>
      <c r="I68" s="155">
        <f t="shared" si="0"/>
        <v>3.2913043478260868</v>
      </c>
      <c r="J68" s="155">
        <f t="shared" si="1"/>
        <v>9.7239010989010985</v>
      </c>
      <c r="K68" s="155">
        <f t="shared" si="2"/>
        <v>12.591954022988507</v>
      </c>
      <c r="L68" s="155">
        <f t="shared" si="3"/>
        <v>3.2952029520295203</v>
      </c>
    </row>
  </sheetData>
  <pageMargins left="0.75" right="0.75" top="1" bottom="1" header="0.5" footer="0.5"/>
  <pageSetup orientation="landscape" r:id="rId1"/>
  <headerFooter alignWithMargins="0"/>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workbookViewId="0"/>
  </sheetViews>
  <sheetFormatPr defaultColWidth="9.140625" defaultRowHeight="12.75" x14ac:dyDescent="0.2"/>
  <cols>
    <col min="1" max="1" width="11.7109375" style="71" customWidth="1"/>
    <col min="2" max="6" width="11.7109375" style="55" customWidth="1"/>
    <col min="7" max="16384" width="9.140625" style="58"/>
  </cols>
  <sheetData>
    <row r="1" spans="1:6" x14ac:dyDescent="0.2">
      <c r="A1" s="509" t="s">
        <v>1059</v>
      </c>
    </row>
    <row r="2" spans="1:6" x14ac:dyDescent="0.2">
      <c r="A2" s="510"/>
    </row>
    <row r="3" spans="1:6" ht="38.25" x14ac:dyDescent="0.2">
      <c r="A3" s="157" t="s">
        <v>126</v>
      </c>
      <c r="B3" s="157" t="s">
        <v>125</v>
      </c>
      <c r="C3" s="157" t="s">
        <v>124</v>
      </c>
      <c r="D3" s="158" t="s">
        <v>123</v>
      </c>
      <c r="E3" s="158" t="s">
        <v>122</v>
      </c>
      <c r="F3" s="158" t="s">
        <v>121</v>
      </c>
    </row>
    <row r="5" spans="1:6" x14ac:dyDescent="0.2">
      <c r="A5" s="71">
        <v>1960</v>
      </c>
      <c r="B5" s="67">
        <v>27.328979030594709</v>
      </c>
      <c r="C5" s="67"/>
    </row>
    <row r="6" spans="1:6" x14ac:dyDescent="0.2">
      <c r="A6" s="71">
        <v>1961</v>
      </c>
      <c r="B6" s="67">
        <v>27.432107253351667</v>
      </c>
      <c r="C6" s="67"/>
    </row>
    <row r="7" spans="1:6" x14ac:dyDescent="0.2">
      <c r="A7" s="71">
        <v>1962</v>
      </c>
      <c r="B7" s="67">
        <v>27.844620144379512</v>
      </c>
      <c r="C7" s="67"/>
    </row>
    <row r="8" spans="1:6" x14ac:dyDescent="0.2">
      <c r="A8" s="71">
        <v>1963</v>
      </c>
      <c r="B8" s="67">
        <v>28.154004812650395</v>
      </c>
      <c r="C8" s="67"/>
    </row>
    <row r="9" spans="1:6" x14ac:dyDescent="0.2">
      <c r="A9" s="71">
        <v>1964</v>
      </c>
      <c r="B9" s="67">
        <v>27.844620144379512</v>
      </c>
      <c r="C9" s="67"/>
    </row>
    <row r="10" spans="1:6" x14ac:dyDescent="0.2">
      <c r="A10" s="71">
        <v>1965</v>
      </c>
      <c r="B10" s="67">
        <v>18.150567205225162</v>
      </c>
      <c r="C10" s="67">
        <v>43.851132686084142</v>
      </c>
    </row>
    <row r="11" spans="1:6" x14ac:dyDescent="0.2">
      <c r="A11" s="71">
        <v>1966</v>
      </c>
      <c r="B11" s="67">
        <v>29.39154348573393</v>
      </c>
      <c r="C11" s="67">
        <v>44.336569579288025</v>
      </c>
    </row>
    <row r="12" spans="1:6" x14ac:dyDescent="0.2">
      <c r="A12" s="71">
        <v>1967</v>
      </c>
      <c r="B12" s="67">
        <v>29.597799931247852</v>
      </c>
      <c r="C12" s="67">
        <v>44.822006472491907</v>
      </c>
    </row>
    <row r="13" spans="1:6" x14ac:dyDescent="0.2">
      <c r="A13" s="71">
        <v>1968</v>
      </c>
      <c r="B13" s="67">
        <v>30.113441045032658</v>
      </c>
      <c r="C13" s="67">
        <v>45.145631067961169</v>
      </c>
    </row>
    <row r="14" spans="1:6" x14ac:dyDescent="0.2">
      <c r="A14" s="71">
        <v>1969</v>
      </c>
      <c r="B14" s="67">
        <v>31.350979718116189</v>
      </c>
      <c r="C14" s="67">
        <v>44.498381877022652</v>
      </c>
    </row>
    <row r="15" spans="1:6" x14ac:dyDescent="0.2">
      <c r="A15" s="71">
        <v>1970</v>
      </c>
      <c r="B15" s="67">
        <v>32.485390168442763</v>
      </c>
      <c r="C15" s="67">
        <v>43.689320388349515</v>
      </c>
    </row>
    <row r="16" spans="1:6" x14ac:dyDescent="0.2">
      <c r="A16" s="71">
        <v>1971</v>
      </c>
      <c r="B16" s="67">
        <v>34.135441732554142</v>
      </c>
      <c r="C16" s="67">
        <v>44.336569579288025</v>
      </c>
    </row>
    <row r="17" spans="1:8" x14ac:dyDescent="0.2">
      <c r="A17" s="71">
        <v>1972</v>
      </c>
      <c r="B17" s="67">
        <v>36.094877964936408</v>
      </c>
      <c r="C17" s="67">
        <v>45.954692556634299</v>
      </c>
    </row>
    <row r="18" spans="1:8" x14ac:dyDescent="0.2">
      <c r="A18" s="71">
        <v>1973</v>
      </c>
      <c r="B18" s="67">
        <v>43.726366448951531</v>
      </c>
      <c r="C18" s="67">
        <v>47.249190938511326</v>
      </c>
    </row>
    <row r="19" spans="1:8" x14ac:dyDescent="0.2">
      <c r="A19" s="71">
        <v>1974</v>
      </c>
      <c r="B19" s="67">
        <v>49.604675146098316</v>
      </c>
      <c r="C19" s="67">
        <v>53.236245954692549</v>
      </c>
      <c r="H19" s="58" t="s">
        <v>1157</v>
      </c>
    </row>
    <row r="20" spans="1:8" x14ac:dyDescent="0.2">
      <c r="A20" s="71">
        <v>1975</v>
      </c>
      <c r="B20" s="67">
        <v>54.451701615675496</v>
      </c>
      <c r="C20" s="67">
        <v>71.682847896440123</v>
      </c>
    </row>
    <row r="21" spans="1:8" x14ac:dyDescent="0.2">
      <c r="A21" s="71">
        <v>1976</v>
      </c>
      <c r="B21" s="67">
        <v>57.648676521141283</v>
      </c>
      <c r="C21" s="67">
        <v>77.831715210355995</v>
      </c>
    </row>
    <row r="22" spans="1:8" x14ac:dyDescent="0.2">
      <c r="A22" s="71">
        <v>1977</v>
      </c>
      <c r="B22" s="67">
        <v>59.711240976280507</v>
      </c>
      <c r="C22" s="67">
        <v>70.226537216828476</v>
      </c>
    </row>
    <row r="23" spans="1:8" x14ac:dyDescent="0.2">
      <c r="A23" s="71">
        <v>1978</v>
      </c>
      <c r="B23" s="67">
        <v>64.76452389137161</v>
      </c>
      <c r="C23" s="67">
        <v>65.857605177993534</v>
      </c>
    </row>
    <row r="24" spans="1:8" x14ac:dyDescent="0.2">
      <c r="A24" s="71">
        <v>1979</v>
      </c>
      <c r="B24" s="67">
        <v>74.252320385012041</v>
      </c>
      <c r="C24" s="67">
        <v>67.15210355987054</v>
      </c>
    </row>
    <row r="25" spans="1:8" x14ac:dyDescent="0.2">
      <c r="A25" s="71">
        <v>1980</v>
      </c>
      <c r="B25" s="67">
        <v>82.296321760055008</v>
      </c>
      <c r="C25" s="67">
        <v>71.682847896440123</v>
      </c>
    </row>
    <row r="26" spans="1:8" x14ac:dyDescent="0.2">
      <c r="A26" s="71">
        <v>1981</v>
      </c>
      <c r="B26" s="67">
        <v>88.174630457201786</v>
      </c>
      <c r="C26" s="67">
        <v>77.669902912621353</v>
      </c>
    </row>
    <row r="27" spans="1:8" x14ac:dyDescent="0.2">
      <c r="A27" s="71">
        <v>1982</v>
      </c>
      <c r="B27" s="67">
        <v>91.37160536266758</v>
      </c>
      <c r="C27" s="67">
        <v>83.818770226537225</v>
      </c>
    </row>
    <row r="28" spans="1:8" x14ac:dyDescent="0.2">
      <c r="A28" s="71">
        <v>1983</v>
      </c>
      <c r="B28" s="67">
        <v>91.0622206943967</v>
      </c>
      <c r="C28" s="67">
        <v>87.864077669902912</v>
      </c>
    </row>
    <row r="29" spans="1:8" x14ac:dyDescent="0.2">
      <c r="A29" s="71">
        <v>1984</v>
      </c>
      <c r="B29" s="67">
        <v>93.640426263320734</v>
      </c>
      <c r="C29" s="67">
        <v>89.967637540453069</v>
      </c>
    </row>
    <row r="30" spans="1:8" x14ac:dyDescent="0.2">
      <c r="A30" s="71">
        <v>1985</v>
      </c>
      <c r="B30" s="67">
        <v>90.54657958061189</v>
      </c>
      <c r="C30" s="67">
        <v>89.644012944983814</v>
      </c>
    </row>
    <row r="31" spans="1:8" x14ac:dyDescent="0.2">
      <c r="A31" s="71">
        <v>1986</v>
      </c>
      <c r="B31" s="67">
        <v>85.905809556548647</v>
      </c>
      <c r="C31" s="67">
        <v>88.834951456310691</v>
      </c>
    </row>
    <row r="32" spans="1:8" x14ac:dyDescent="0.2">
      <c r="A32" s="71">
        <v>1987</v>
      </c>
      <c r="B32" s="67">
        <v>87.040220006875217</v>
      </c>
      <c r="C32" s="67">
        <v>87.055016181229774</v>
      </c>
    </row>
    <row r="33" spans="1:14" x14ac:dyDescent="0.2">
      <c r="A33" s="71">
        <v>1988</v>
      </c>
      <c r="B33" s="67">
        <v>90.13406668958406</v>
      </c>
      <c r="C33" s="67">
        <v>88.834951456310691</v>
      </c>
    </row>
    <row r="34" spans="1:14" x14ac:dyDescent="0.2">
      <c r="A34" s="71">
        <v>1989</v>
      </c>
      <c r="B34" s="67">
        <v>95.084221381918184</v>
      </c>
      <c r="C34" s="67">
        <v>92.71844660194175</v>
      </c>
    </row>
    <row r="35" spans="1:14" x14ac:dyDescent="0.2">
      <c r="A35" s="71">
        <v>1990</v>
      </c>
      <c r="B35" s="67">
        <v>98.796837401168787</v>
      </c>
      <c r="C35" s="67">
        <v>95.469255663430417</v>
      </c>
      <c r="D35" s="55">
        <v>96</v>
      </c>
      <c r="E35" s="55">
        <v>95</v>
      </c>
      <c r="F35" s="55">
        <v>94</v>
      </c>
    </row>
    <row r="36" spans="1:14" x14ac:dyDescent="0.2">
      <c r="A36" s="71">
        <v>1991</v>
      </c>
      <c r="B36" s="67">
        <v>100.24063251976625</v>
      </c>
      <c r="C36" s="67">
        <v>100.97087378640776</v>
      </c>
      <c r="D36" s="55">
        <v>101</v>
      </c>
      <c r="E36" s="55">
        <v>101</v>
      </c>
      <c r="F36" s="55">
        <v>101</v>
      </c>
    </row>
    <row r="37" spans="1:14" x14ac:dyDescent="0.2">
      <c r="A37" s="71">
        <v>1992</v>
      </c>
      <c r="B37" s="67">
        <v>100.96253007906498</v>
      </c>
      <c r="C37" s="67">
        <v>103.23624595469256</v>
      </c>
      <c r="D37" s="55">
        <v>102</v>
      </c>
      <c r="E37" s="55">
        <v>104</v>
      </c>
      <c r="F37" s="55">
        <v>105</v>
      </c>
    </row>
    <row r="38" spans="1:14" x14ac:dyDescent="0.2">
      <c r="A38" s="71">
        <v>1993</v>
      </c>
      <c r="B38" s="67">
        <v>103.12822275696116</v>
      </c>
      <c r="C38" s="67">
        <v>108.7378640776699</v>
      </c>
      <c r="D38" s="55">
        <v>106</v>
      </c>
      <c r="E38" s="55">
        <v>113</v>
      </c>
      <c r="F38" s="55">
        <v>111</v>
      </c>
    </row>
    <row r="39" spans="1:14" x14ac:dyDescent="0.2">
      <c r="A39" s="71">
        <v>1994</v>
      </c>
      <c r="B39" s="67">
        <v>105.9126847713991</v>
      </c>
      <c r="C39" s="67">
        <v>112.45954692556634</v>
      </c>
      <c r="D39" s="55">
        <v>110</v>
      </c>
      <c r="E39" s="55">
        <v>117</v>
      </c>
      <c r="F39" s="55">
        <v>114</v>
      </c>
      <c r="N39" s="58" t="s">
        <v>158</v>
      </c>
    </row>
    <row r="40" spans="1:14" x14ac:dyDescent="0.2">
      <c r="A40" s="71">
        <v>1995</v>
      </c>
      <c r="B40" s="67">
        <v>108.38776211756618</v>
      </c>
      <c r="C40" s="67">
        <v>116.01941747572815</v>
      </c>
      <c r="D40" s="55">
        <v>114</v>
      </c>
      <c r="E40" s="55">
        <v>120</v>
      </c>
      <c r="F40" s="55">
        <v>117</v>
      </c>
    </row>
    <row r="41" spans="1:14" x14ac:dyDescent="0.2">
      <c r="A41" s="71">
        <v>1996</v>
      </c>
      <c r="B41" s="67">
        <v>115.29735304228257</v>
      </c>
      <c r="C41" s="67">
        <v>119.0938511326861</v>
      </c>
      <c r="D41" s="55">
        <v>117</v>
      </c>
      <c r="E41" s="55">
        <v>125</v>
      </c>
      <c r="F41" s="55">
        <v>117</v>
      </c>
    </row>
    <row r="42" spans="1:14" x14ac:dyDescent="0.2">
      <c r="A42" s="71">
        <v>1997</v>
      </c>
      <c r="B42" s="67">
        <v>118.7005843932623</v>
      </c>
      <c r="C42" s="67">
        <v>120.55016181229774</v>
      </c>
      <c r="D42" s="55">
        <v>117</v>
      </c>
      <c r="E42" s="55">
        <v>130</v>
      </c>
      <c r="F42" s="55">
        <v>119</v>
      </c>
    </row>
    <row r="43" spans="1:14" x14ac:dyDescent="0.2">
      <c r="A43" s="71">
        <v>1998</v>
      </c>
      <c r="B43" s="67">
        <v>112.71914747335853</v>
      </c>
      <c r="C43" s="67">
        <v>122.33009708737863</v>
      </c>
      <c r="D43" s="55">
        <v>118</v>
      </c>
      <c r="E43" s="55">
        <v>136</v>
      </c>
      <c r="F43" s="55">
        <v>119</v>
      </c>
    </row>
    <row r="44" spans="1:14" x14ac:dyDescent="0.2">
      <c r="A44" s="71">
        <v>1999</v>
      </c>
      <c r="B44" s="67">
        <v>111.17222413200413</v>
      </c>
      <c r="C44" s="67">
        <v>120.71197411003236</v>
      </c>
      <c r="D44" s="55">
        <v>114</v>
      </c>
      <c r="E44" s="55">
        <v>141</v>
      </c>
      <c r="F44" s="55">
        <v>120</v>
      </c>
    </row>
    <row r="45" spans="1:14" x14ac:dyDescent="0.2">
      <c r="A45" s="71">
        <v>2000</v>
      </c>
      <c r="B45" s="67">
        <v>116.12237882433827</v>
      </c>
      <c r="C45" s="67">
        <v>119.90291262135922</v>
      </c>
      <c r="D45" s="55">
        <v>111</v>
      </c>
      <c r="E45" s="55">
        <v>145</v>
      </c>
      <c r="F45" s="55">
        <v>120</v>
      </c>
    </row>
    <row r="46" spans="1:14" x14ac:dyDescent="0.2">
      <c r="A46" s="71">
        <v>2001</v>
      </c>
      <c r="B46" s="67">
        <v>119.42248195256101</v>
      </c>
      <c r="C46" s="67">
        <v>120.55016181229774</v>
      </c>
      <c r="D46" s="55">
        <v>112</v>
      </c>
      <c r="E46" s="55">
        <v>144</v>
      </c>
      <c r="F46" s="55">
        <v>120</v>
      </c>
    </row>
    <row r="47" spans="1:14" x14ac:dyDescent="0.2">
      <c r="A47" s="71">
        <v>2002</v>
      </c>
      <c r="B47" s="67">
        <v>119.00996906153318</v>
      </c>
      <c r="C47" s="67">
        <v>119.41747572815532</v>
      </c>
      <c r="D47" s="55">
        <v>111</v>
      </c>
      <c r="E47" s="55">
        <v>140</v>
      </c>
      <c r="F47" s="55">
        <v>121</v>
      </c>
    </row>
    <row r="48" spans="1:14" x14ac:dyDescent="0.2">
      <c r="A48" s="71">
        <v>2003</v>
      </c>
      <c r="B48" s="67">
        <v>124.06325197662427</v>
      </c>
      <c r="C48" s="67">
        <v>120.87378640776699</v>
      </c>
      <c r="D48" s="55">
        <v>112</v>
      </c>
      <c r="E48" s="55">
        <v>146</v>
      </c>
      <c r="F48" s="55">
        <v>117</v>
      </c>
    </row>
    <row r="49" spans="1:6" x14ac:dyDescent="0.2">
      <c r="A49" s="71">
        <v>2004</v>
      </c>
      <c r="B49" s="67">
        <v>132.41663801993812</v>
      </c>
      <c r="C49" s="67">
        <v>120.71197411003236</v>
      </c>
      <c r="D49" s="55">
        <v>113</v>
      </c>
      <c r="E49" s="55">
        <v>144</v>
      </c>
      <c r="F49" s="55">
        <v>117</v>
      </c>
    </row>
    <row r="50" spans="1:6" x14ac:dyDescent="0.2">
      <c r="A50" s="71">
        <v>2005</v>
      </c>
      <c r="B50" s="67">
        <v>140.35751117222415</v>
      </c>
      <c r="C50" s="67">
        <v>123.3009708737864</v>
      </c>
      <c r="D50" s="55">
        <v>116</v>
      </c>
      <c r="E50" s="55">
        <v>144</v>
      </c>
      <c r="F50" s="55">
        <v>122</v>
      </c>
    </row>
    <row r="51" spans="1:6" x14ac:dyDescent="0.2">
      <c r="A51" s="71">
        <v>2006</v>
      </c>
      <c r="B51" s="67">
        <v>147.88587143348229</v>
      </c>
      <c r="C51" s="67">
        <v>128.15533980582526</v>
      </c>
      <c r="D51" s="55">
        <v>123</v>
      </c>
      <c r="E51" s="55">
        <v>143</v>
      </c>
      <c r="F51" s="55">
        <v>127</v>
      </c>
    </row>
    <row r="52" spans="1:6" x14ac:dyDescent="0.2">
      <c r="A52" s="71">
        <v>2007</v>
      </c>
      <c r="B52" s="67">
        <v>159.64248882777588</v>
      </c>
      <c r="C52" s="67">
        <v>129.61165048543691</v>
      </c>
      <c r="D52" s="55">
        <v>122</v>
      </c>
      <c r="E52" s="55">
        <v>148</v>
      </c>
      <c r="F52" s="55">
        <v>134</v>
      </c>
    </row>
    <row r="53" spans="1:6" x14ac:dyDescent="0.2">
      <c r="A53" s="158">
        <v>2008</v>
      </c>
      <c r="B53" s="114">
        <v>188.51839119972499</v>
      </c>
      <c r="C53" s="114">
        <v>138.9967637540453</v>
      </c>
      <c r="D53" s="99">
        <v>130</v>
      </c>
      <c r="E53" s="99">
        <v>156</v>
      </c>
      <c r="F53" s="99">
        <v>150</v>
      </c>
    </row>
  </sheetData>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ColWidth="9.140625" defaultRowHeight="12.75" x14ac:dyDescent="0.2"/>
  <cols>
    <col min="1" max="1" width="9.7109375" style="485" customWidth="1"/>
    <col min="2" max="2" width="10.7109375" style="58" customWidth="1"/>
    <col min="3" max="4" width="12.7109375" style="58" customWidth="1"/>
    <col min="5" max="16384" width="9.140625" style="58"/>
  </cols>
  <sheetData>
    <row r="1" spans="1:7" x14ac:dyDescent="0.2">
      <c r="A1" s="509" t="s">
        <v>1060</v>
      </c>
      <c r="B1" s="55"/>
      <c r="C1" s="55"/>
      <c r="D1" s="55"/>
      <c r="E1" s="55"/>
      <c r="G1" s="93" t="s">
        <v>1033</v>
      </c>
    </row>
    <row r="2" spans="1:7" x14ac:dyDescent="0.2">
      <c r="A2" s="510"/>
      <c r="B2" s="55"/>
      <c r="C2" s="55"/>
      <c r="D2" s="55"/>
      <c r="E2" s="55"/>
      <c r="G2" s="93"/>
    </row>
    <row r="3" spans="1:7" s="96" customFormat="1" x14ac:dyDescent="0.2">
      <c r="A3" s="246" t="s">
        <v>10</v>
      </c>
      <c r="B3" s="246" t="s">
        <v>770</v>
      </c>
      <c r="C3" s="246" t="s">
        <v>771</v>
      </c>
      <c r="D3" s="247" t="s">
        <v>772</v>
      </c>
      <c r="E3" s="246"/>
    </row>
    <row r="4" spans="1:7" x14ac:dyDescent="0.2">
      <c r="A4" s="536"/>
      <c r="B4" s="106"/>
      <c r="C4" s="106"/>
      <c r="D4" s="106"/>
      <c r="E4" s="106"/>
    </row>
    <row r="5" spans="1:7" x14ac:dyDescent="0.2">
      <c r="A5" s="485">
        <v>1968</v>
      </c>
      <c r="B5" s="59">
        <v>2.2012320000000001</v>
      </c>
      <c r="C5" s="59">
        <v>3.3831090000000001</v>
      </c>
      <c r="D5" s="59">
        <v>0.54454239999999998</v>
      </c>
    </row>
    <row r="6" spans="1:7" x14ac:dyDescent="0.2">
      <c r="A6" s="485">
        <v>1969</v>
      </c>
      <c r="B6" s="59">
        <v>1.8402499999999999</v>
      </c>
      <c r="C6" s="59">
        <v>3.2991239999999999</v>
      </c>
      <c r="D6" s="59">
        <v>0.55408849999999998</v>
      </c>
    </row>
    <row r="7" spans="1:7" x14ac:dyDescent="0.2">
      <c r="A7" s="485">
        <v>1970</v>
      </c>
      <c r="B7" s="59">
        <v>1.933942</v>
      </c>
      <c r="C7" s="59">
        <v>2.4232619999999998</v>
      </c>
      <c r="D7" s="59">
        <v>0.49544510000000003</v>
      </c>
    </row>
    <row r="8" spans="1:7" x14ac:dyDescent="0.2">
      <c r="A8" s="485">
        <v>1971</v>
      </c>
      <c r="B8" s="59">
        <v>2.120177</v>
      </c>
      <c r="C8" s="59">
        <v>2.0306109999999999</v>
      </c>
      <c r="D8" s="59">
        <v>0.48938779999999998</v>
      </c>
    </row>
    <row r="9" spans="1:7" x14ac:dyDescent="0.2">
      <c r="A9" s="485">
        <v>1972</v>
      </c>
      <c r="B9" s="59">
        <v>2.3809809999999998</v>
      </c>
      <c r="C9" s="59">
        <v>1.7822800000000001</v>
      </c>
      <c r="D9" s="59">
        <v>0.4784388</v>
      </c>
    </row>
    <row r="10" spans="1:7" x14ac:dyDescent="0.2">
      <c r="A10" s="485">
        <v>1973</v>
      </c>
      <c r="B10" s="59">
        <v>2.0377450000000001</v>
      </c>
      <c r="C10" s="59">
        <v>1.626196</v>
      </c>
      <c r="D10" s="59">
        <v>0.45641870000000001</v>
      </c>
    </row>
    <row r="11" spans="1:7" x14ac:dyDescent="0.2">
      <c r="A11" s="485">
        <v>1974</v>
      </c>
      <c r="B11" s="59">
        <v>2.0860219999999998</v>
      </c>
      <c r="C11" s="59">
        <v>1.4253769999999999</v>
      </c>
      <c r="D11" s="59">
        <v>0.42447689999999999</v>
      </c>
    </row>
    <row r="12" spans="1:7" x14ac:dyDescent="0.2">
      <c r="A12" s="485">
        <v>1975</v>
      </c>
      <c r="B12" s="59">
        <v>1.8053939999999999</v>
      </c>
      <c r="C12" s="59">
        <v>1.3594619999999999</v>
      </c>
      <c r="D12" s="59">
        <v>0.43678489999999998</v>
      </c>
    </row>
    <row r="13" spans="1:7" x14ac:dyDescent="0.2">
      <c r="A13" s="485">
        <v>1976</v>
      </c>
      <c r="B13" s="59">
        <v>2.1500080000000001</v>
      </c>
      <c r="C13" s="59">
        <v>0.70964419999999995</v>
      </c>
      <c r="D13" s="59">
        <v>0.40630739999999999</v>
      </c>
    </row>
    <row r="14" spans="1:7" x14ac:dyDescent="0.2">
      <c r="A14" s="485">
        <v>1977</v>
      </c>
      <c r="B14" s="59">
        <v>1.8131390000000001</v>
      </c>
      <c r="C14" s="59">
        <v>0.69324819999999998</v>
      </c>
      <c r="D14" s="59">
        <v>0.39283170000000001</v>
      </c>
    </row>
    <row r="15" spans="1:7" x14ac:dyDescent="0.2">
      <c r="A15" s="485">
        <v>1978</v>
      </c>
      <c r="B15" s="59">
        <v>1.460318</v>
      </c>
      <c r="C15" s="59">
        <v>0.44778119999999999</v>
      </c>
      <c r="D15" s="59">
        <v>0.39088499999999998</v>
      </c>
    </row>
    <row r="16" spans="1:7" x14ac:dyDescent="0.2">
      <c r="A16" s="485">
        <v>1979</v>
      </c>
      <c r="B16" s="59">
        <v>1.4140760000000001</v>
      </c>
      <c r="C16" s="59">
        <v>0.36705979999999999</v>
      </c>
      <c r="D16" s="59">
        <v>0.4229348</v>
      </c>
    </row>
    <row r="17" spans="1:7" x14ac:dyDescent="0.2">
      <c r="A17" s="485">
        <v>1980</v>
      </c>
      <c r="B17" s="59">
        <v>1.427476</v>
      </c>
      <c r="C17" s="59">
        <v>0.34701159999999998</v>
      </c>
      <c r="D17" s="59">
        <v>0.43667689999999998</v>
      </c>
    </row>
    <row r="18" spans="1:7" x14ac:dyDescent="0.2">
      <c r="A18" s="485">
        <v>1981</v>
      </c>
      <c r="B18" s="59">
        <v>1.422032</v>
      </c>
      <c r="C18" s="59">
        <v>0.33152569999999998</v>
      </c>
      <c r="D18" s="59">
        <v>0.443104</v>
      </c>
    </row>
    <row r="19" spans="1:7" x14ac:dyDescent="0.2">
      <c r="A19" s="485">
        <v>1982</v>
      </c>
      <c r="B19" s="59">
        <v>1.4504619999999999</v>
      </c>
      <c r="C19" s="59">
        <v>0.33886329999999998</v>
      </c>
      <c r="D19" s="59">
        <v>0.42320819999999998</v>
      </c>
    </row>
    <row r="20" spans="1:7" x14ac:dyDescent="0.2">
      <c r="A20" s="485">
        <v>1983</v>
      </c>
      <c r="B20" s="59">
        <v>1.3809419999999999</v>
      </c>
      <c r="C20" s="59">
        <v>0.29913869999999998</v>
      </c>
      <c r="D20" s="59">
        <v>0.44894070000000003</v>
      </c>
    </row>
    <row r="21" spans="1:7" x14ac:dyDescent="0.2">
      <c r="A21" s="485">
        <v>1984</v>
      </c>
      <c r="B21" s="59">
        <v>1.419872</v>
      </c>
      <c r="C21" s="59">
        <v>0.3010832</v>
      </c>
      <c r="D21" s="59">
        <v>0.464007</v>
      </c>
      <c r="G21" s="245" t="s">
        <v>948</v>
      </c>
    </row>
    <row r="22" spans="1:7" x14ac:dyDescent="0.2">
      <c r="A22" s="485">
        <v>1985</v>
      </c>
      <c r="B22" s="59">
        <v>1.5227379999999999</v>
      </c>
      <c r="C22" s="59">
        <v>0.33532420000000002</v>
      </c>
      <c r="D22" s="59">
        <v>0.43591760000000002</v>
      </c>
      <c r="G22" s="58" t="s">
        <v>1160</v>
      </c>
    </row>
    <row r="23" spans="1:7" x14ac:dyDescent="0.2">
      <c r="A23" s="485">
        <v>1986</v>
      </c>
      <c r="B23" s="59">
        <v>1.3831659999999999</v>
      </c>
      <c r="C23" s="59">
        <v>0.3264591</v>
      </c>
      <c r="D23" s="59">
        <v>0.4792034</v>
      </c>
    </row>
    <row r="24" spans="1:7" x14ac:dyDescent="0.2">
      <c r="A24" s="485">
        <v>1987</v>
      </c>
      <c r="B24" s="59">
        <v>1.5977980000000001</v>
      </c>
      <c r="C24" s="59">
        <v>0.32273269999999998</v>
      </c>
      <c r="D24" s="59">
        <v>0.45921400000000001</v>
      </c>
    </row>
    <row r="25" spans="1:7" x14ac:dyDescent="0.2">
      <c r="A25" s="485">
        <v>1988</v>
      </c>
      <c r="B25" s="59">
        <v>1.597737</v>
      </c>
      <c r="C25" s="59">
        <v>0.32109739999999998</v>
      </c>
      <c r="D25" s="59">
        <v>0.45706780000000002</v>
      </c>
    </row>
    <row r="26" spans="1:7" x14ac:dyDescent="0.2">
      <c r="A26" s="485">
        <v>1989</v>
      </c>
      <c r="B26" s="59">
        <v>1.665251</v>
      </c>
      <c r="C26" s="59">
        <v>0.29126350000000001</v>
      </c>
      <c r="D26" s="59">
        <v>0.44226199999999999</v>
      </c>
    </row>
    <row r="27" spans="1:7" x14ac:dyDescent="0.2">
      <c r="A27" s="485">
        <v>1990</v>
      </c>
      <c r="B27" s="59">
        <v>1.1320440000000001</v>
      </c>
      <c r="C27" s="59">
        <v>0.27741480000000002</v>
      </c>
      <c r="D27" s="59">
        <v>0.44334269999999998</v>
      </c>
    </row>
    <row r="28" spans="1:7" x14ac:dyDescent="0.2">
      <c r="A28" s="485">
        <v>1991</v>
      </c>
      <c r="B28" s="59">
        <v>1.1093329999999999</v>
      </c>
      <c r="C28" s="59">
        <v>0.29552119999999998</v>
      </c>
      <c r="D28" s="59">
        <v>0.4866219</v>
      </c>
    </row>
    <row r="29" spans="1:7" x14ac:dyDescent="0.2">
      <c r="A29" s="485">
        <v>1992</v>
      </c>
      <c r="B29" s="59">
        <v>1.1309899999999999</v>
      </c>
      <c r="C29" s="59">
        <v>0.30625669999999999</v>
      </c>
      <c r="D29" s="59">
        <v>0.493203</v>
      </c>
    </row>
    <row r="30" spans="1:7" x14ac:dyDescent="0.2">
      <c r="A30" s="485">
        <v>1993</v>
      </c>
      <c r="B30" s="59">
        <v>0.82097310000000001</v>
      </c>
      <c r="C30" s="59">
        <v>0.34358090000000002</v>
      </c>
      <c r="D30" s="59">
        <v>0.48457060000000002</v>
      </c>
    </row>
    <row r="31" spans="1:7" x14ac:dyDescent="0.2">
      <c r="A31" s="485">
        <v>1994</v>
      </c>
      <c r="B31" s="59">
        <v>1.1274580000000001</v>
      </c>
      <c r="C31" s="59">
        <v>0.28678550000000003</v>
      </c>
      <c r="D31" s="59">
        <v>0.51815319999999998</v>
      </c>
    </row>
    <row r="32" spans="1:7" x14ac:dyDescent="0.2">
      <c r="A32" s="485">
        <v>1995</v>
      </c>
      <c r="B32" s="59">
        <v>1.1016699999999999</v>
      </c>
      <c r="C32" s="59">
        <v>0.26844950000000001</v>
      </c>
      <c r="D32" s="59">
        <v>0.49344399999999999</v>
      </c>
    </row>
    <row r="33" spans="1:4" x14ac:dyDescent="0.2">
      <c r="A33" s="485">
        <v>1996</v>
      </c>
      <c r="B33" s="59">
        <v>0.78409050000000002</v>
      </c>
      <c r="C33" s="59">
        <v>0.27627970000000002</v>
      </c>
      <c r="D33" s="59">
        <v>0.51361199999999996</v>
      </c>
    </row>
    <row r="34" spans="1:4" x14ac:dyDescent="0.2">
      <c r="A34" s="485">
        <v>1997</v>
      </c>
      <c r="B34" s="59">
        <v>0.77219170000000004</v>
      </c>
      <c r="C34" s="59">
        <v>0.2350758</v>
      </c>
      <c r="D34" s="59">
        <v>0.55179429999999996</v>
      </c>
    </row>
    <row r="35" spans="1:4" x14ac:dyDescent="0.2">
      <c r="A35" s="485">
        <v>1998</v>
      </c>
      <c r="B35" s="59">
        <v>1.051906</v>
      </c>
      <c r="C35" s="59">
        <v>0.1579255</v>
      </c>
      <c r="D35" s="59">
        <v>0.58025110000000002</v>
      </c>
    </row>
    <row r="36" spans="1:4" x14ac:dyDescent="0.2">
      <c r="A36" s="485">
        <v>1999</v>
      </c>
      <c r="B36" s="59">
        <v>1.0316669999999999</v>
      </c>
      <c r="C36" s="59">
        <v>0.14344100000000001</v>
      </c>
      <c r="D36" s="59">
        <v>0.50444639999999996</v>
      </c>
    </row>
    <row r="37" spans="1:4" x14ac:dyDescent="0.2">
      <c r="A37" s="485">
        <v>2000</v>
      </c>
      <c r="B37" s="59">
        <v>1.0086710000000001</v>
      </c>
      <c r="C37" s="59">
        <v>0.13498019999999999</v>
      </c>
      <c r="D37" s="59">
        <v>0.40661789999999998</v>
      </c>
    </row>
    <row r="38" spans="1:4" x14ac:dyDescent="0.2">
      <c r="A38" s="485">
        <v>2001</v>
      </c>
      <c r="B38" s="59">
        <v>0.99688710000000003</v>
      </c>
      <c r="C38" s="59">
        <v>0.13641800000000001</v>
      </c>
      <c r="D38" s="59">
        <v>0.39847900000000003</v>
      </c>
    </row>
    <row r="39" spans="1:4" x14ac:dyDescent="0.2">
      <c r="A39" s="485">
        <v>2002</v>
      </c>
      <c r="B39" s="59">
        <v>1.0280180000000001</v>
      </c>
      <c r="C39" s="59">
        <v>0.13061739999999999</v>
      </c>
      <c r="D39" s="59">
        <v>0.38924700000000001</v>
      </c>
    </row>
    <row r="40" spans="1:4" x14ac:dyDescent="0.2">
      <c r="A40" s="485">
        <v>2003</v>
      </c>
      <c r="B40" s="59">
        <v>0.95361119999999999</v>
      </c>
      <c r="C40" s="59">
        <v>0.12424259999999999</v>
      </c>
      <c r="D40" s="59">
        <v>0.34816900000000001</v>
      </c>
    </row>
    <row r="41" spans="1:4" x14ac:dyDescent="0.2">
      <c r="A41" s="485">
        <v>2004</v>
      </c>
      <c r="B41" s="59">
        <v>1.0369569999999999</v>
      </c>
      <c r="C41" s="59">
        <v>0.1201914</v>
      </c>
      <c r="D41" s="59">
        <v>0.3201677</v>
      </c>
    </row>
    <row r="42" spans="1:4" x14ac:dyDescent="0.2">
      <c r="A42" s="485">
        <v>2005</v>
      </c>
      <c r="B42" s="59">
        <v>0.94044740000000004</v>
      </c>
      <c r="C42" s="59">
        <v>0.1063038</v>
      </c>
      <c r="D42" s="59">
        <v>0.41591830000000002</v>
      </c>
    </row>
    <row r="43" spans="1:4" x14ac:dyDescent="0.2">
      <c r="A43" s="485">
        <v>2006</v>
      </c>
      <c r="B43" s="59">
        <v>0.9864174</v>
      </c>
      <c r="C43" s="59">
        <v>9.4635899999999995E-2</v>
      </c>
      <c r="D43" s="59">
        <v>0.27378570000000002</v>
      </c>
    </row>
    <row r="44" spans="1:4" x14ac:dyDescent="0.2">
      <c r="A44" s="485">
        <v>2007</v>
      </c>
      <c r="B44" s="59">
        <v>0.9330676</v>
      </c>
      <c r="C44" s="59">
        <v>0.10135959999999999</v>
      </c>
      <c r="D44" s="59">
        <v>0.29227259999999999</v>
      </c>
    </row>
    <row r="45" spans="1:4" x14ac:dyDescent="0.2">
      <c r="A45" s="520">
        <v>2008</v>
      </c>
      <c r="B45" s="100">
        <v>0.89660390000000001</v>
      </c>
      <c r="C45" s="100">
        <v>8.4328299999999995E-2</v>
      </c>
      <c r="D45" s="100">
        <v>0.24919669999999999</v>
      </c>
    </row>
  </sheetData>
  <pageMargins left="0.7" right="0.7" top="0.75" bottom="0.75" header="0.3" footer="0.3"/>
  <pageSetup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heetViews>
  <sheetFormatPr defaultRowHeight="15" x14ac:dyDescent="0.25"/>
  <sheetData/>
  <pageMargins left="0.7" right="0.7" top="0.75" bottom="0.75" header="0.3" footer="0.3"/>
  <pageSetup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
  <sheetViews>
    <sheetView workbookViewId="0"/>
  </sheetViews>
  <sheetFormatPr defaultColWidth="9.140625" defaultRowHeight="12.75" x14ac:dyDescent="0.2"/>
  <cols>
    <col min="1" max="1" width="9.7109375" style="55" customWidth="1"/>
    <col min="2" max="2" width="9.7109375" style="67" customWidth="1"/>
    <col min="3" max="3" width="10.7109375" style="67" customWidth="1"/>
    <col min="4" max="4" width="9.7109375" style="175" customWidth="1"/>
    <col min="5" max="6" width="9.7109375" style="55" customWidth="1"/>
    <col min="7" max="7" width="10.7109375" style="55" customWidth="1"/>
    <col min="8" max="8" width="9.7109375" style="55" customWidth="1"/>
    <col min="9" max="9" width="9.7109375" style="67" customWidth="1"/>
    <col min="10" max="10" width="9.7109375" style="55" customWidth="1"/>
    <col min="11" max="16384" width="9.140625" style="58"/>
  </cols>
  <sheetData>
    <row r="1" spans="1:11" x14ac:dyDescent="0.2">
      <c r="A1" s="538" t="s">
        <v>1061</v>
      </c>
      <c r="B1" s="539"/>
      <c r="C1" s="539"/>
      <c r="D1" s="539"/>
      <c r="E1" s="539"/>
      <c r="F1" s="539"/>
      <c r="G1" s="539"/>
      <c r="H1" s="539"/>
      <c r="I1" s="539"/>
      <c r="J1" s="539"/>
    </row>
    <row r="2" spans="1:11" x14ac:dyDescent="0.2">
      <c r="A2" s="249"/>
      <c r="B2" s="248"/>
      <c r="C2" s="159"/>
      <c r="D2" s="173"/>
      <c r="E2" s="159"/>
      <c r="F2" s="159"/>
      <c r="G2" s="159"/>
      <c r="H2" s="159"/>
      <c r="I2" s="159"/>
      <c r="J2" s="165"/>
    </row>
    <row r="3" spans="1:11" s="171" customFormat="1" ht="51.75" customHeight="1" x14ac:dyDescent="0.2">
      <c r="A3" s="177" t="s">
        <v>10</v>
      </c>
      <c r="B3" s="168" t="s">
        <v>82</v>
      </c>
      <c r="C3" s="168" t="s">
        <v>81</v>
      </c>
      <c r="D3" s="174" t="s">
        <v>80</v>
      </c>
      <c r="E3" s="170" t="s">
        <v>79</v>
      </c>
      <c r="F3" s="170" t="s">
        <v>78</v>
      </c>
      <c r="G3" s="170" t="s">
        <v>77</v>
      </c>
      <c r="H3" s="170" t="s">
        <v>76</v>
      </c>
      <c r="I3" s="54" t="s">
        <v>75</v>
      </c>
      <c r="J3" s="169" t="s">
        <v>74</v>
      </c>
    </row>
    <row r="4" spans="1:11" s="171" customFormat="1" ht="13.15" customHeight="1" x14ac:dyDescent="0.2">
      <c r="A4" s="177"/>
      <c r="B4" s="168"/>
      <c r="C4" s="168"/>
      <c r="D4" s="174"/>
      <c r="E4" s="170"/>
      <c r="F4" s="170"/>
      <c r="G4" s="170"/>
      <c r="H4" s="170"/>
      <c r="I4" s="54"/>
      <c r="J4" s="169"/>
    </row>
    <row r="5" spans="1:11" ht="13.15" customHeight="1" x14ac:dyDescent="0.2">
      <c r="A5" s="177">
        <v>1960</v>
      </c>
      <c r="B5" s="67">
        <v>16.665949999999999</v>
      </c>
      <c r="C5" s="67">
        <v>11.052569999999999</v>
      </c>
      <c r="D5" s="175">
        <v>0</v>
      </c>
      <c r="E5" s="160">
        <v>81425000</v>
      </c>
      <c r="F5" s="161">
        <f t="shared" ref="F5:F36" si="0">(B5*1000000)/$E5</f>
        <v>0.20467853853239174</v>
      </c>
      <c r="G5" s="161">
        <f t="shared" ref="G5:G36" si="1">(C5*1000000)/$E5</f>
        <v>0.13573926926619589</v>
      </c>
      <c r="H5" s="161">
        <f t="shared" ref="H5:H36" si="2">(D5*1000000)/$E5</f>
        <v>0</v>
      </c>
      <c r="I5" s="67">
        <v>29.13852</v>
      </c>
      <c r="J5" s="161">
        <f>I5*1000000/E5</f>
        <v>0.35785716917408661</v>
      </c>
    </row>
    <row r="6" spans="1:11" ht="13.15" customHeight="1" x14ac:dyDescent="0.2">
      <c r="A6" s="177">
        <v>1961</v>
      </c>
      <c r="B6" s="67">
        <v>20.866199999999999</v>
      </c>
      <c r="C6" s="67">
        <v>10.77379</v>
      </c>
      <c r="D6" s="175">
        <v>0</v>
      </c>
      <c r="E6" s="160">
        <v>65919000</v>
      </c>
      <c r="F6" s="161">
        <f t="shared" si="0"/>
        <v>0.31654303008237383</v>
      </c>
      <c r="G6" s="161">
        <f t="shared" si="1"/>
        <v>0.16343982766728865</v>
      </c>
      <c r="H6" s="161">
        <f t="shared" si="2"/>
        <v>0</v>
      </c>
      <c r="I6" s="67">
        <v>32.894979999999997</v>
      </c>
      <c r="J6" s="161">
        <f t="shared" ref="J6:J36" si="3">I6*1000000/E6</f>
        <v>0.49902122301612578</v>
      </c>
    </row>
    <row r="7" spans="1:11" ht="13.15" customHeight="1" x14ac:dyDescent="0.2">
      <c r="A7" s="177">
        <v>1962</v>
      </c>
      <c r="B7" s="67">
        <v>22.365819999999999</v>
      </c>
      <c r="C7" s="67">
        <v>12.920360000000001</v>
      </c>
      <c r="D7" s="175">
        <v>0</v>
      </c>
      <c r="E7" s="160">
        <v>65017000</v>
      </c>
      <c r="F7" s="161">
        <f t="shared" si="0"/>
        <v>0.34399956934340248</v>
      </c>
      <c r="G7" s="161">
        <f t="shared" si="1"/>
        <v>0.19872279557654152</v>
      </c>
      <c r="H7" s="161">
        <f t="shared" si="2"/>
        <v>0</v>
      </c>
      <c r="I7" s="67">
        <v>36.376179999999998</v>
      </c>
      <c r="J7" s="161">
        <f t="shared" si="3"/>
        <v>0.55948721103711341</v>
      </c>
    </row>
    <row r="8" spans="1:11" ht="13.15" customHeight="1" x14ac:dyDescent="0.2">
      <c r="A8" s="177">
        <v>1963</v>
      </c>
      <c r="B8" s="67">
        <v>24.84684</v>
      </c>
      <c r="C8" s="67">
        <v>14.96313</v>
      </c>
      <c r="D8" s="175">
        <v>0</v>
      </c>
      <c r="E8" s="160">
        <v>68771000</v>
      </c>
      <c r="F8" s="161">
        <f t="shared" si="0"/>
        <v>0.36129822163411901</v>
      </c>
      <c r="G8" s="161">
        <f t="shared" si="1"/>
        <v>0.21757906675779035</v>
      </c>
      <c r="H8" s="161">
        <f t="shared" si="2"/>
        <v>0</v>
      </c>
      <c r="I8" s="67">
        <v>40.734969999999997</v>
      </c>
      <c r="J8" s="161">
        <f t="shared" si="3"/>
        <v>0.59232772534934786</v>
      </c>
    </row>
    <row r="9" spans="1:11" ht="13.15" customHeight="1" x14ac:dyDescent="0.2">
      <c r="A9" s="177">
        <v>1964</v>
      </c>
      <c r="B9" s="67">
        <v>27.785080000000001</v>
      </c>
      <c r="C9" s="67">
        <v>16.009370000000001</v>
      </c>
      <c r="D9" s="175">
        <v>0</v>
      </c>
      <c r="E9" s="160">
        <v>65823000</v>
      </c>
      <c r="F9" s="161">
        <f t="shared" si="0"/>
        <v>0.42211810461388877</v>
      </c>
      <c r="G9" s="161">
        <f t="shared" si="1"/>
        <v>0.24321847986266198</v>
      </c>
      <c r="H9" s="161">
        <f t="shared" si="2"/>
        <v>0</v>
      </c>
      <c r="I9" s="67">
        <v>44.554450000000003</v>
      </c>
      <c r="J9" s="161">
        <f t="shared" si="3"/>
        <v>0.67688270057578659</v>
      </c>
    </row>
    <row r="10" spans="1:11" ht="13.15" customHeight="1" x14ac:dyDescent="0.2">
      <c r="A10" s="177">
        <v>1965</v>
      </c>
      <c r="B10" s="67">
        <v>41.534750000000003</v>
      </c>
      <c r="C10" s="67">
        <v>17.129159999999999</v>
      </c>
      <c r="D10" s="175">
        <v>0</v>
      </c>
      <c r="E10" s="160">
        <v>65171000</v>
      </c>
      <c r="F10" s="161">
        <f t="shared" si="0"/>
        <v>0.63731951328044678</v>
      </c>
      <c r="G10" s="161">
        <f t="shared" si="1"/>
        <v>0.26283408264412084</v>
      </c>
      <c r="H10" s="161">
        <f t="shared" si="2"/>
        <v>0</v>
      </c>
      <c r="I10" s="67">
        <v>59.25891</v>
      </c>
      <c r="J10" s="161">
        <f t="shared" si="3"/>
        <v>0.90928342360866032</v>
      </c>
      <c r="K10" s="55"/>
    </row>
    <row r="11" spans="1:11" ht="13.15" customHeight="1" x14ac:dyDescent="0.2">
      <c r="A11" s="177">
        <v>1966</v>
      </c>
      <c r="B11" s="67">
        <v>47.91086</v>
      </c>
      <c r="C11" s="67">
        <v>15.512119999999999</v>
      </c>
      <c r="D11" s="175">
        <v>0</v>
      </c>
      <c r="E11" s="160">
        <v>66347000</v>
      </c>
      <c r="F11" s="161">
        <f t="shared" si="0"/>
        <v>0.722125491732859</v>
      </c>
      <c r="G11" s="161">
        <f t="shared" si="1"/>
        <v>0.23380288483277314</v>
      </c>
      <c r="H11" s="161">
        <f t="shared" si="2"/>
        <v>0</v>
      </c>
      <c r="I11" s="67">
        <v>63.852980000000002</v>
      </c>
      <c r="J11" s="161">
        <f t="shared" si="3"/>
        <v>0.9624094533287112</v>
      </c>
    </row>
    <row r="12" spans="1:11" ht="13.15" customHeight="1" x14ac:dyDescent="0.2">
      <c r="A12" s="177">
        <v>1967</v>
      </c>
      <c r="B12" s="67">
        <v>56.470750000000002</v>
      </c>
      <c r="C12" s="67">
        <v>16.249559999999999</v>
      </c>
      <c r="D12" s="175">
        <v>0</v>
      </c>
      <c r="E12" s="160">
        <v>71156000</v>
      </c>
      <c r="F12" s="161">
        <f t="shared" si="0"/>
        <v>0.79361894991286752</v>
      </c>
      <c r="G12" s="161">
        <f t="shared" si="1"/>
        <v>0.22836528191579064</v>
      </c>
      <c r="H12" s="161">
        <f t="shared" si="2"/>
        <v>0</v>
      </c>
      <c r="I12" s="67">
        <v>73.142309999999995</v>
      </c>
      <c r="J12" s="161">
        <f t="shared" si="3"/>
        <v>1.0279148631176569</v>
      </c>
    </row>
    <row r="13" spans="1:11" ht="13.15" customHeight="1" x14ac:dyDescent="0.2">
      <c r="A13" s="177">
        <v>1968</v>
      </c>
      <c r="B13" s="67">
        <v>60.778619999999997</v>
      </c>
      <c r="C13" s="67">
        <v>14.491820000000001</v>
      </c>
      <c r="D13" s="175">
        <v>0</v>
      </c>
      <c r="E13" s="160">
        <v>65126000</v>
      </c>
      <c r="F13" s="161">
        <f t="shared" si="0"/>
        <v>0.93324662961029392</v>
      </c>
      <c r="G13" s="161">
        <f t="shared" si="1"/>
        <v>0.22251973098301753</v>
      </c>
      <c r="H13" s="161">
        <f t="shared" si="2"/>
        <v>0</v>
      </c>
      <c r="I13" s="67">
        <v>75.684439999999995</v>
      </c>
      <c r="J13" s="161">
        <f t="shared" si="3"/>
        <v>1.1621232687405951</v>
      </c>
    </row>
    <row r="14" spans="1:11" ht="13.15" customHeight="1" x14ac:dyDescent="0.2">
      <c r="A14" s="177">
        <v>1969</v>
      </c>
      <c r="B14" s="67">
        <v>67.864729999999994</v>
      </c>
      <c r="C14" s="67">
        <v>15.22442</v>
      </c>
      <c r="D14" s="175">
        <v>0</v>
      </c>
      <c r="E14" s="160">
        <v>64264000</v>
      </c>
      <c r="F14" s="161">
        <f t="shared" si="0"/>
        <v>1.0560302813394746</v>
      </c>
      <c r="G14" s="161">
        <f t="shared" si="1"/>
        <v>0.2369043321299639</v>
      </c>
      <c r="H14" s="161">
        <f t="shared" si="2"/>
        <v>0</v>
      </c>
      <c r="I14" s="67">
        <v>83.495140000000006</v>
      </c>
      <c r="J14" s="161">
        <f t="shared" si="3"/>
        <v>1.299252147392008</v>
      </c>
    </row>
    <row r="15" spans="1:11" ht="13.15" customHeight="1" x14ac:dyDescent="0.2">
      <c r="A15" s="177">
        <v>1970</v>
      </c>
      <c r="B15" s="67">
        <v>81.767309999999995</v>
      </c>
      <c r="C15" s="67">
        <v>19.36721</v>
      </c>
      <c r="D15" s="175">
        <v>0</v>
      </c>
      <c r="E15" s="160">
        <v>66863000</v>
      </c>
      <c r="F15" s="161">
        <f t="shared" si="0"/>
        <v>1.2229081853940147</v>
      </c>
      <c r="G15" s="161">
        <f t="shared" si="1"/>
        <v>0.28965511568430968</v>
      </c>
      <c r="H15" s="161">
        <f t="shared" si="2"/>
        <v>0</v>
      </c>
      <c r="I15" s="67">
        <v>101.5325</v>
      </c>
      <c r="J15" s="161">
        <f t="shared" si="3"/>
        <v>1.518515471935151</v>
      </c>
    </row>
    <row r="16" spans="1:11" ht="13.15" customHeight="1" x14ac:dyDescent="0.2">
      <c r="A16" s="177">
        <v>1971</v>
      </c>
      <c r="B16" s="67">
        <v>106.5279</v>
      </c>
      <c r="C16" s="67">
        <v>18.7867</v>
      </c>
      <c r="D16" s="175">
        <v>0</v>
      </c>
      <c r="E16" s="160">
        <v>74179000</v>
      </c>
      <c r="F16" s="161">
        <f t="shared" si="0"/>
        <v>1.4360924250798743</v>
      </c>
      <c r="G16" s="161">
        <f t="shared" si="1"/>
        <v>0.25326170479515764</v>
      </c>
      <c r="H16" s="161">
        <f t="shared" si="2"/>
        <v>0</v>
      </c>
      <c r="I16" s="67">
        <v>125.7046</v>
      </c>
      <c r="J16" s="161">
        <f t="shared" si="3"/>
        <v>1.6946116825516655</v>
      </c>
    </row>
    <row r="17" spans="1:12" ht="13.15" customHeight="1" x14ac:dyDescent="0.2">
      <c r="A17" s="177">
        <v>1972</v>
      </c>
      <c r="B17" s="67">
        <v>102.1504</v>
      </c>
      <c r="C17" s="67">
        <v>17.898890000000002</v>
      </c>
      <c r="D17" s="175">
        <v>4.0000000000000001E-3</v>
      </c>
      <c r="E17" s="160">
        <v>67126000</v>
      </c>
      <c r="F17" s="161">
        <f t="shared" si="0"/>
        <v>1.5217709978249858</v>
      </c>
      <c r="G17" s="161">
        <f t="shared" si="1"/>
        <v>0.26664615797157587</v>
      </c>
      <c r="H17" s="161">
        <f t="shared" si="2"/>
        <v>5.9589428835324613E-5</v>
      </c>
      <c r="I17" s="67">
        <v>120.3653</v>
      </c>
      <c r="J17" s="161">
        <f t="shared" si="3"/>
        <v>1.7931248696481243</v>
      </c>
    </row>
    <row r="18" spans="1:12" ht="13.15" customHeight="1" x14ac:dyDescent="0.2">
      <c r="A18" s="177">
        <v>1973</v>
      </c>
      <c r="B18" s="67">
        <v>121.1758</v>
      </c>
      <c r="C18" s="67">
        <v>19.046379999999999</v>
      </c>
      <c r="D18" s="175">
        <v>8.0000000000000002E-3</v>
      </c>
      <c r="E18" s="160">
        <v>72253000</v>
      </c>
      <c r="F18" s="161">
        <f t="shared" si="0"/>
        <v>1.677104064883119</v>
      </c>
      <c r="G18" s="161">
        <f t="shared" si="1"/>
        <v>0.26360677065312166</v>
      </c>
      <c r="H18" s="161">
        <f t="shared" si="2"/>
        <v>1.1072204614341273E-4</v>
      </c>
      <c r="I18" s="67">
        <v>140.4641</v>
      </c>
      <c r="J18" s="161">
        <f t="shared" si="3"/>
        <v>1.9440590702116176</v>
      </c>
    </row>
    <row r="19" spans="1:12" ht="13.15" customHeight="1" x14ac:dyDescent="0.2">
      <c r="A19" s="177">
        <v>1974</v>
      </c>
      <c r="B19" s="67">
        <v>141.0908</v>
      </c>
      <c r="C19" s="67">
        <v>22.85774</v>
      </c>
      <c r="D19" s="175">
        <v>1.2E-2</v>
      </c>
      <c r="E19" s="160">
        <v>77935000</v>
      </c>
      <c r="F19" s="161">
        <f t="shared" si="0"/>
        <v>1.8103650477962405</v>
      </c>
      <c r="G19" s="161">
        <f t="shared" si="1"/>
        <v>0.29329235901712963</v>
      </c>
      <c r="H19" s="161">
        <f t="shared" si="2"/>
        <v>1.5397446590107141E-4</v>
      </c>
      <c r="I19" s="67">
        <v>164.11660000000001</v>
      </c>
      <c r="J19" s="161">
        <f t="shared" si="3"/>
        <v>2.1058138192083145</v>
      </c>
    </row>
    <row r="20" spans="1:12" ht="13.15" customHeight="1" x14ac:dyDescent="0.2">
      <c r="A20" s="177">
        <v>1975</v>
      </c>
      <c r="B20" s="67">
        <v>144.5094</v>
      </c>
      <c r="C20" s="67">
        <v>29.24335</v>
      </c>
      <c r="D20" s="175">
        <v>1.6E-2</v>
      </c>
      <c r="E20" s="160">
        <v>78719000</v>
      </c>
      <c r="F20" s="161">
        <f t="shared" si="0"/>
        <v>1.8357626494239001</v>
      </c>
      <c r="G20" s="161">
        <f t="shared" si="1"/>
        <v>0.37149036446093064</v>
      </c>
      <c r="H20" s="161">
        <f t="shared" si="2"/>
        <v>2.0325461451492017E-4</v>
      </c>
      <c r="I20" s="67">
        <v>173.8467</v>
      </c>
      <c r="J20" s="161">
        <f t="shared" si="3"/>
        <v>2.2084464995744355</v>
      </c>
    </row>
    <row r="21" spans="1:12" ht="13.15" customHeight="1" x14ac:dyDescent="0.2">
      <c r="A21" s="177">
        <v>1976</v>
      </c>
      <c r="B21" s="67">
        <v>199.20529999999999</v>
      </c>
      <c r="C21" s="67">
        <v>31.845369999999999</v>
      </c>
      <c r="D21" s="175">
        <v>0.02</v>
      </c>
      <c r="E21" s="160">
        <v>84588000</v>
      </c>
      <c r="F21" s="161">
        <f t="shared" si="0"/>
        <v>2.3550066203243958</v>
      </c>
      <c r="G21" s="161">
        <f t="shared" si="1"/>
        <v>0.37647621412020615</v>
      </c>
      <c r="H21" s="161">
        <f t="shared" si="2"/>
        <v>2.3644015699626425E-4</v>
      </c>
      <c r="I21" s="67">
        <v>231.07069999999999</v>
      </c>
      <c r="J21" s="161">
        <f t="shared" si="3"/>
        <v>2.7317196292618338</v>
      </c>
      <c r="L21" s="166" t="s">
        <v>1052</v>
      </c>
    </row>
    <row r="22" spans="1:12" ht="13.15" customHeight="1" x14ac:dyDescent="0.2">
      <c r="A22" s="177">
        <v>1977</v>
      </c>
      <c r="B22" s="67">
        <v>208.7167</v>
      </c>
      <c r="C22" s="67">
        <v>36.303719999999998</v>
      </c>
      <c r="D22" s="175">
        <v>3.3333300000000003E-2</v>
      </c>
      <c r="E22" s="160">
        <v>84328000</v>
      </c>
      <c r="F22" s="161">
        <f t="shared" si="0"/>
        <v>2.475058106441514</v>
      </c>
      <c r="G22" s="161">
        <f t="shared" si="1"/>
        <v>0.43050611896404517</v>
      </c>
      <c r="H22" s="161">
        <f t="shared" si="2"/>
        <v>3.9528151977990709E-4</v>
      </c>
      <c r="I22" s="67">
        <v>245.05369999999999</v>
      </c>
      <c r="J22" s="161">
        <f t="shared" si="3"/>
        <v>2.9059588748695568</v>
      </c>
    </row>
    <row r="23" spans="1:12" ht="13.15" customHeight="1" x14ac:dyDescent="0.2">
      <c r="A23" s="177">
        <v>1978</v>
      </c>
      <c r="B23" s="67">
        <v>209.0908</v>
      </c>
      <c r="C23" s="67">
        <v>36.993029999999997</v>
      </c>
      <c r="D23" s="175">
        <v>4.6666699999999998E-2</v>
      </c>
      <c r="E23" s="160">
        <v>81675000</v>
      </c>
      <c r="F23" s="161">
        <f t="shared" si="0"/>
        <v>2.5600342822161002</v>
      </c>
      <c r="G23" s="161">
        <f t="shared" si="1"/>
        <v>0.45292966023875114</v>
      </c>
      <c r="H23" s="161">
        <f t="shared" si="2"/>
        <v>5.713706764615855E-4</v>
      </c>
      <c r="I23" s="67">
        <v>246.13050000000001</v>
      </c>
      <c r="J23" s="161">
        <f t="shared" si="3"/>
        <v>3.0135353535353535</v>
      </c>
    </row>
    <row r="24" spans="1:12" ht="13.15" customHeight="1" x14ac:dyDescent="0.2">
      <c r="A24" s="177">
        <v>1979</v>
      </c>
      <c r="B24" s="67">
        <v>223.94470000000001</v>
      </c>
      <c r="C24" s="67">
        <v>36.171709999999997</v>
      </c>
      <c r="D24" s="175">
        <v>0.06</v>
      </c>
      <c r="E24" s="160">
        <v>81394000</v>
      </c>
      <c r="F24" s="161">
        <f t="shared" si="0"/>
        <v>2.7513661940683587</v>
      </c>
      <c r="G24" s="161">
        <f t="shared" si="1"/>
        <v>0.44440265867262946</v>
      </c>
      <c r="H24" s="161">
        <f t="shared" si="2"/>
        <v>7.3715507285549299E-4</v>
      </c>
      <c r="I24" s="67">
        <v>260.1764</v>
      </c>
      <c r="J24" s="161">
        <f t="shared" si="3"/>
        <v>3.1965058849546648</v>
      </c>
    </row>
    <row r="25" spans="1:12" ht="13.15" customHeight="1" x14ac:dyDescent="0.2">
      <c r="A25" s="177">
        <v>1980</v>
      </c>
      <c r="B25" s="67">
        <v>234.4478</v>
      </c>
      <c r="C25" s="67">
        <v>35.221829999999997</v>
      </c>
      <c r="D25" s="175">
        <v>7.3333300000000004E-2</v>
      </c>
      <c r="E25" s="160">
        <v>84043000</v>
      </c>
      <c r="F25" s="161">
        <f t="shared" si="0"/>
        <v>2.7896172197565532</v>
      </c>
      <c r="G25" s="161">
        <f t="shared" si="1"/>
        <v>0.41909296431588594</v>
      </c>
      <c r="H25" s="161">
        <f t="shared" si="2"/>
        <v>8.7256880406458607E-4</v>
      </c>
      <c r="I25" s="67">
        <v>269.74299999999999</v>
      </c>
      <c r="J25" s="161">
        <f t="shared" si="3"/>
        <v>3.2095831895577263</v>
      </c>
    </row>
    <row r="26" spans="1:12" ht="13.15" customHeight="1" x14ac:dyDescent="0.2">
      <c r="A26" s="177">
        <v>1981</v>
      </c>
      <c r="B26" s="67">
        <v>237.8441</v>
      </c>
      <c r="C26" s="67">
        <v>35.176049999999996</v>
      </c>
      <c r="D26" s="175">
        <v>8.6666699999999999E-2</v>
      </c>
      <c r="E26" s="160">
        <v>84097000</v>
      </c>
      <c r="F26" s="161">
        <f t="shared" si="0"/>
        <v>2.8282114700881125</v>
      </c>
      <c r="G26" s="161">
        <f t="shared" si="1"/>
        <v>0.41827948678311949</v>
      </c>
      <c r="H26" s="161">
        <f t="shared" si="2"/>
        <v>1.0305563813215691E-3</v>
      </c>
      <c r="I26" s="67">
        <v>273.10680000000002</v>
      </c>
      <c r="J26" s="161">
        <f t="shared" si="3"/>
        <v>3.2475213146723427</v>
      </c>
    </row>
    <row r="27" spans="1:12" ht="13.15" customHeight="1" x14ac:dyDescent="0.2">
      <c r="A27" s="177">
        <v>1982</v>
      </c>
      <c r="B27" s="67">
        <v>249.40379999999999</v>
      </c>
      <c r="C27" s="67">
        <v>29.947369999999999</v>
      </c>
      <c r="D27" s="175">
        <v>0.1</v>
      </c>
      <c r="E27" s="160">
        <v>81857000</v>
      </c>
      <c r="F27" s="161">
        <f t="shared" si="0"/>
        <v>3.0468231183649537</v>
      </c>
      <c r="G27" s="161">
        <f t="shared" si="1"/>
        <v>0.36584983568906754</v>
      </c>
      <c r="H27" s="161">
        <f t="shared" si="2"/>
        <v>1.2216426206677498E-3</v>
      </c>
      <c r="I27" s="67">
        <v>279.45119999999997</v>
      </c>
      <c r="J27" s="161">
        <f t="shared" si="3"/>
        <v>3.4138949631674751</v>
      </c>
    </row>
    <row r="28" spans="1:12" ht="13.15" customHeight="1" x14ac:dyDescent="0.2">
      <c r="A28" s="177">
        <v>1983</v>
      </c>
      <c r="B28" s="67">
        <v>169.79150000000001</v>
      </c>
      <c r="C28" s="67">
        <v>25.37604</v>
      </c>
      <c r="D28" s="175">
        <v>9.5601900000000004E-2</v>
      </c>
      <c r="E28" s="160">
        <v>60207000</v>
      </c>
      <c r="F28" s="161">
        <f t="shared" si="0"/>
        <v>2.8201288886674307</v>
      </c>
      <c r="G28" s="161">
        <f t="shared" si="1"/>
        <v>0.42147989436444266</v>
      </c>
      <c r="H28" s="161">
        <f t="shared" si="2"/>
        <v>1.5878867905725249E-3</v>
      </c>
      <c r="I28" s="67">
        <v>195.26320000000001</v>
      </c>
      <c r="J28" s="161">
        <f t="shared" si="3"/>
        <v>3.2431976348265152</v>
      </c>
    </row>
    <row r="29" spans="1:12" ht="13.15" customHeight="1" x14ac:dyDescent="0.2">
      <c r="A29" s="177">
        <v>1984</v>
      </c>
      <c r="B29" s="67">
        <v>242.29640000000001</v>
      </c>
      <c r="C29" s="67">
        <v>31.33775</v>
      </c>
      <c r="D29" s="175">
        <v>9.1203800000000002E-2</v>
      </c>
      <c r="E29" s="160">
        <v>80517000</v>
      </c>
      <c r="F29" s="161">
        <f t="shared" si="0"/>
        <v>3.0092576722928079</v>
      </c>
      <c r="G29" s="161">
        <f t="shared" si="1"/>
        <v>0.38920662717190158</v>
      </c>
      <c r="H29" s="161">
        <f t="shared" si="2"/>
        <v>1.132727250145932E-3</v>
      </c>
      <c r="I29" s="67">
        <v>273.7253</v>
      </c>
      <c r="J29" s="161">
        <f t="shared" si="3"/>
        <v>3.3995963585329805</v>
      </c>
    </row>
    <row r="30" spans="1:12" ht="13.15" customHeight="1" x14ac:dyDescent="0.2">
      <c r="A30" s="177">
        <v>1985</v>
      </c>
      <c r="B30" s="67">
        <v>234.57300000000001</v>
      </c>
      <c r="C30" s="67">
        <v>35.20796</v>
      </c>
      <c r="D30" s="175">
        <v>8.6805599999999997E-2</v>
      </c>
      <c r="E30" s="160">
        <v>83398000</v>
      </c>
      <c r="F30" s="161">
        <f t="shared" si="0"/>
        <v>2.8126933499604307</v>
      </c>
      <c r="G30" s="161">
        <f t="shared" si="1"/>
        <v>0.42216791769586803</v>
      </c>
      <c r="H30" s="161">
        <f t="shared" si="2"/>
        <v>1.0408594930334059E-3</v>
      </c>
      <c r="I30" s="67">
        <v>269.86779999999999</v>
      </c>
      <c r="J30" s="161">
        <f t="shared" si="3"/>
        <v>3.2359025396292478</v>
      </c>
    </row>
    <row r="31" spans="1:12" ht="13.15" customHeight="1" x14ac:dyDescent="0.2">
      <c r="A31" s="177">
        <v>1986</v>
      </c>
      <c r="B31" s="67">
        <v>210.6412</v>
      </c>
      <c r="C31" s="67">
        <v>33.094470000000001</v>
      </c>
      <c r="D31" s="175">
        <v>8.2407499999999995E-2</v>
      </c>
      <c r="E31" s="160">
        <v>76580000</v>
      </c>
      <c r="F31" s="161">
        <f t="shared" si="0"/>
        <v>2.7506032906764166</v>
      </c>
      <c r="G31" s="161">
        <f t="shared" si="1"/>
        <v>0.43215552363541393</v>
      </c>
      <c r="H31" s="161">
        <f t="shared" si="2"/>
        <v>1.0760968921389397E-3</v>
      </c>
      <c r="I31" s="67">
        <v>243.81809999999999</v>
      </c>
      <c r="J31" s="161">
        <f t="shared" si="3"/>
        <v>3.1838352050143639</v>
      </c>
    </row>
    <row r="32" spans="1:12" ht="13.15" customHeight="1" x14ac:dyDescent="0.2">
      <c r="A32" s="177">
        <v>1987</v>
      </c>
      <c r="B32" s="67">
        <v>211.10310000000001</v>
      </c>
      <c r="C32" s="67">
        <v>25.557970000000001</v>
      </c>
      <c r="D32" s="175">
        <v>7.8009400000000007E-2</v>
      </c>
      <c r="E32" s="160">
        <v>66200000</v>
      </c>
      <c r="F32" s="161">
        <f t="shared" si="0"/>
        <v>3.1888685800604231</v>
      </c>
      <c r="G32" s="161">
        <f t="shared" si="1"/>
        <v>0.38607205438066466</v>
      </c>
      <c r="H32" s="161">
        <f t="shared" si="2"/>
        <v>1.1783897280966769E-3</v>
      </c>
      <c r="I32" s="67">
        <v>236.739</v>
      </c>
      <c r="J32" s="161">
        <f t="shared" si="3"/>
        <v>3.576117824773414</v>
      </c>
    </row>
    <row r="33" spans="1:10" ht="13.15" customHeight="1" x14ac:dyDescent="0.2">
      <c r="A33" s="177">
        <v>1988</v>
      </c>
      <c r="B33" s="67">
        <v>213.74719999999999</v>
      </c>
      <c r="C33" s="67">
        <v>27.700469999999999</v>
      </c>
      <c r="D33" s="175">
        <v>7.3611300000000005E-2</v>
      </c>
      <c r="E33" s="160">
        <v>67717000</v>
      </c>
      <c r="F33" s="161">
        <f t="shared" si="0"/>
        <v>3.1564776939321</v>
      </c>
      <c r="G33" s="161">
        <f t="shared" si="1"/>
        <v>0.40906227387509786</v>
      </c>
      <c r="H33" s="161">
        <f t="shared" si="2"/>
        <v>1.0870431354017456E-3</v>
      </c>
      <c r="I33" s="67">
        <v>241.52119999999999</v>
      </c>
      <c r="J33" s="161">
        <f t="shared" si="3"/>
        <v>3.5666258103578126</v>
      </c>
    </row>
    <row r="34" spans="1:10" ht="13.15" customHeight="1" x14ac:dyDescent="0.2">
      <c r="A34" s="177">
        <v>1989</v>
      </c>
      <c r="B34" s="67">
        <v>229.30199999999999</v>
      </c>
      <c r="C34" s="67">
        <v>26.669789999999999</v>
      </c>
      <c r="D34" s="175">
        <v>6.92131E-2</v>
      </c>
      <c r="E34" s="160">
        <v>72322000</v>
      </c>
      <c r="F34" s="161">
        <f t="shared" si="0"/>
        <v>3.1705705041342882</v>
      </c>
      <c r="G34" s="161">
        <f t="shared" si="1"/>
        <v>0.36876455297143329</v>
      </c>
      <c r="H34" s="161">
        <f t="shared" si="2"/>
        <v>9.5701308039047601E-4</v>
      </c>
      <c r="I34" s="67">
        <v>256.041</v>
      </c>
      <c r="J34" s="161">
        <f t="shared" si="3"/>
        <v>3.5402920273222533</v>
      </c>
    </row>
    <row r="35" spans="1:10" ht="13.15" customHeight="1" x14ac:dyDescent="0.2">
      <c r="A35" s="177">
        <v>1990</v>
      </c>
      <c r="B35" s="67">
        <v>231.5581</v>
      </c>
      <c r="C35" s="67">
        <v>27.414960000000001</v>
      </c>
      <c r="D35" s="175">
        <v>6.4814999999999998E-2</v>
      </c>
      <c r="E35" s="160">
        <v>74166000</v>
      </c>
      <c r="F35" s="161">
        <f t="shared" si="0"/>
        <v>3.1221597497505598</v>
      </c>
      <c r="G35" s="161">
        <f t="shared" si="1"/>
        <v>0.36964323274815952</v>
      </c>
      <c r="H35" s="161">
        <f t="shared" si="2"/>
        <v>8.7391796780195781E-4</v>
      </c>
      <c r="I35" s="67">
        <v>259.03789999999998</v>
      </c>
      <c r="J35" s="161">
        <f t="shared" si="3"/>
        <v>3.4926772375482025</v>
      </c>
    </row>
    <row r="36" spans="1:10" ht="13.15" customHeight="1" x14ac:dyDescent="0.2">
      <c r="A36" s="177">
        <v>1991</v>
      </c>
      <c r="B36" s="67">
        <v>215.101</v>
      </c>
      <c r="C36" s="67">
        <v>27.48151</v>
      </c>
      <c r="D36" s="175">
        <v>0</v>
      </c>
      <c r="E36" s="160">
        <v>75957000</v>
      </c>
      <c r="F36" s="161">
        <f t="shared" si="0"/>
        <v>2.8318785628710983</v>
      </c>
      <c r="G36" s="161">
        <f t="shared" si="1"/>
        <v>0.36180352041286518</v>
      </c>
      <c r="H36" s="161">
        <f t="shared" si="2"/>
        <v>0</v>
      </c>
      <c r="I36" s="67">
        <v>242.58250000000001</v>
      </c>
      <c r="J36" s="161">
        <f t="shared" si="3"/>
        <v>3.1936819516305279</v>
      </c>
    </row>
    <row r="37" spans="1:10" ht="13.15" customHeight="1" x14ac:dyDescent="0.2">
      <c r="A37" s="177">
        <v>1992</v>
      </c>
      <c r="B37" s="67">
        <v>225.655</v>
      </c>
      <c r="C37" s="67">
        <v>22.95308</v>
      </c>
      <c r="D37" s="175">
        <v>5.0999999999999997E-2</v>
      </c>
      <c r="E37" s="160">
        <v>79311000</v>
      </c>
      <c r="F37" s="161">
        <f t="shared" ref="F37:F53" si="4">(B37*1000000)/$E37</f>
        <v>2.8451917136336702</v>
      </c>
      <c r="G37" s="161">
        <f t="shared" ref="G37:G53" si="5">(C37*1000000)/$E37</f>
        <v>0.28940600925470616</v>
      </c>
      <c r="H37" s="161">
        <f t="shared" ref="H37:H53" si="6">(D37*1000000)/$E37</f>
        <v>6.4303816620645308E-4</v>
      </c>
      <c r="I37" s="67">
        <v>248.6591</v>
      </c>
      <c r="J37" s="161">
        <f t="shared" ref="J37:J53" si="7">I37*1000000/E37</f>
        <v>3.1352410132264126</v>
      </c>
    </row>
    <row r="38" spans="1:10" ht="13.15" customHeight="1" x14ac:dyDescent="0.2">
      <c r="A38" s="177">
        <v>1993</v>
      </c>
      <c r="B38" s="67">
        <v>204.79650000000001</v>
      </c>
      <c r="C38" s="67">
        <v>21.875209999999999</v>
      </c>
      <c r="D38" s="175">
        <v>0.14799999999999999</v>
      </c>
      <c r="E38" s="160">
        <v>73239000</v>
      </c>
      <c r="F38" s="161">
        <f t="shared" si="4"/>
        <v>2.7962765739564985</v>
      </c>
      <c r="G38" s="161">
        <f t="shared" si="5"/>
        <v>0.29868253253048238</v>
      </c>
      <c r="H38" s="161">
        <f t="shared" si="6"/>
        <v>2.0207812777345404E-3</v>
      </c>
      <c r="I38" s="67">
        <v>226.83170000000001</v>
      </c>
      <c r="J38" s="161">
        <f t="shared" si="7"/>
        <v>3.0971435983560673</v>
      </c>
    </row>
    <row r="39" spans="1:10" ht="13.15" customHeight="1" x14ac:dyDescent="0.2">
      <c r="A39" s="177">
        <v>1994</v>
      </c>
      <c r="B39" s="67">
        <v>218.21680000000001</v>
      </c>
      <c r="C39" s="67">
        <v>19.394079999999999</v>
      </c>
      <c r="D39" s="175">
        <v>3.1E-2</v>
      </c>
      <c r="E39" s="160">
        <v>78921000</v>
      </c>
      <c r="F39" s="161">
        <f t="shared" si="4"/>
        <v>2.7650029776612057</v>
      </c>
      <c r="G39" s="161">
        <f t="shared" si="5"/>
        <v>0.24574042396827206</v>
      </c>
      <c r="H39" s="161">
        <f t="shared" si="6"/>
        <v>3.9279786115229153E-4</v>
      </c>
      <c r="I39" s="67">
        <v>237.64189999999999</v>
      </c>
      <c r="J39" s="161">
        <f t="shared" si="7"/>
        <v>3.0111364529086049</v>
      </c>
    </row>
    <row r="40" spans="1:10" ht="13.15" customHeight="1" x14ac:dyDescent="0.2">
      <c r="A40" s="177">
        <v>1995</v>
      </c>
      <c r="B40" s="67">
        <v>192.1284</v>
      </c>
      <c r="C40" s="67">
        <v>18.597760000000001</v>
      </c>
      <c r="D40" s="175">
        <v>8.0000000000000002E-3</v>
      </c>
      <c r="E40" s="160">
        <v>71479000</v>
      </c>
      <c r="F40" s="161">
        <f t="shared" si="4"/>
        <v>2.6878999426404957</v>
      </c>
      <c r="G40" s="161">
        <f t="shared" si="5"/>
        <v>0.26018494942570547</v>
      </c>
      <c r="H40" s="161">
        <f t="shared" si="6"/>
        <v>1.1192098378544747E-4</v>
      </c>
      <c r="I40" s="67">
        <v>210.73419999999999</v>
      </c>
      <c r="J40" s="161">
        <f t="shared" si="7"/>
        <v>2.9481973726549056</v>
      </c>
    </row>
    <row r="41" spans="1:10" ht="13.15" customHeight="1" x14ac:dyDescent="0.2">
      <c r="A41" s="177">
        <v>1996</v>
      </c>
      <c r="B41" s="67">
        <v>211.43889999999999</v>
      </c>
      <c r="C41" s="67">
        <v>19.297789999999999</v>
      </c>
      <c r="D41" s="175">
        <v>5.7000000000000002E-2</v>
      </c>
      <c r="E41" s="160">
        <v>79229000</v>
      </c>
      <c r="F41" s="161">
        <f t="shared" si="4"/>
        <v>2.6687059031415266</v>
      </c>
      <c r="G41" s="161">
        <f t="shared" si="5"/>
        <v>0.24356977874263211</v>
      </c>
      <c r="H41" s="161">
        <f t="shared" si="6"/>
        <v>7.1943354074896818E-4</v>
      </c>
      <c r="I41" s="67">
        <v>230.9057</v>
      </c>
      <c r="J41" s="161">
        <f t="shared" si="7"/>
        <v>2.9144088654406848</v>
      </c>
    </row>
    <row r="42" spans="1:10" ht="13.15" customHeight="1" x14ac:dyDescent="0.2">
      <c r="A42" s="177">
        <v>1997</v>
      </c>
      <c r="B42" s="67">
        <v>210.05889999999999</v>
      </c>
      <c r="C42" s="67">
        <v>20.235690000000002</v>
      </c>
      <c r="D42" s="175">
        <v>9.7000000000000003E-2</v>
      </c>
      <c r="E42" s="160">
        <v>79537000</v>
      </c>
      <c r="F42" s="161">
        <f t="shared" si="4"/>
        <v>2.6410211599632873</v>
      </c>
      <c r="G42" s="161">
        <f t="shared" si="5"/>
        <v>0.25441857248827587</v>
      </c>
      <c r="H42" s="161">
        <f t="shared" si="6"/>
        <v>1.2195581930422319E-3</v>
      </c>
      <c r="I42" s="67">
        <v>230.43260000000001</v>
      </c>
      <c r="J42" s="161">
        <f t="shared" si="7"/>
        <v>2.8971748997322</v>
      </c>
    </row>
    <row r="43" spans="1:10" ht="13.15" customHeight="1" x14ac:dyDescent="0.2">
      <c r="A43" s="177">
        <v>1998</v>
      </c>
      <c r="B43" s="67">
        <v>202.05549999999999</v>
      </c>
      <c r="C43" s="67">
        <v>13.765470000000001</v>
      </c>
      <c r="D43" s="175">
        <v>0</v>
      </c>
      <c r="E43" s="160">
        <v>80165000</v>
      </c>
      <c r="F43" s="161">
        <f t="shared" si="4"/>
        <v>2.5204952285910309</v>
      </c>
      <c r="G43" s="161">
        <f t="shared" si="5"/>
        <v>0.17171421443273249</v>
      </c>
      <c r="H43" s="161">
        <f t="shared" si="6"/>
        <v>0</v>
      </c>
      <c r="I43" s="67">
        <v>215.83619999999999</v>
      </c>
      <c r="J43" s="161">
        <f t="shared" si="7"/>
        <v>2.6923994261834965</v>
      </c>
    </row>
    <row r="44" spans="1:10" ht="13.15" customHeight="1" x14ac:dyDescent="0.2">
      <c r="A44" s="177">
        <v>1999</v>
      </c>
      <c r="B44" s="67">
        <v>177.84800000000001</v>
      </c>
      <c r="C44" s="67">
        <v>12.16442</v>
      </c>
      <c r="D44" s="175">
        <v>0</v>
      </c>
      <c r="E44" s="160">
        <v>77386000</v>
      </c>
      <c r="F44" s="161">
        <f t="shared" si="4"/>
        <v>2.2981934716873855</v>
      </c>
      <c r="G44" s="161">
        <f t="shared" si="5"/>
        <v>0.15719148166334995</v>
      </c>
      <c r="H44" s="161">
        <f t="shared" si="6"/>
        <v>0</v>
      </c>
      <c r="I44" s="67">
        <v>190.02500000000001</v>
      </c>
      <c r="J44" s="161">
        <f t="shared" si="7"/>
        <v>2.4555475150544024</v>
      </c>
    </row>
    <row r="45" spans="1:10" ht="13.15" customHeight="1" x14ac:dyDescent="0.2">
      <c r="A45" s="177">
        <v>2000</v>
      </c>
      <c r="B45" s="67">
        <v>167.52879999999999</v>
      </c>
      <c r="C45" s="67">
        <v>11.990449999999999</v>
      </c>
      <c r="D45" s="175">
        <v>0</v>
      </c>
      <c r="E45" s="160">
        <v>79551000</v>
      </c>
      <c r="F45" s="161">
        <f t="shared" si="4"/>
        <v>2.1059295294842304</v>
      </c>
      <c r="G45" s="161">
        <f t="shared" si="5"/>
        <v>0.15072657791856797</v>
      </c>
      <c r="H45" s="161">
        <f t="shared" si="6"/>
        <v>0</v>
      </c>
      <c r="I45" s="67">
        <v>179.51920000000001</v>
      </c>
      <c r="J45" s="161">
        <f t="shared" si="7"/>
        <v>2.2566554788751869</v>
      </c>
    </row>
    <row r="46" spans="1:10" ht="13.15" customHeight="1" x14ac:dyDescent="0.2">
      <c r="A46" s="177">
        <v>2001</v>
      </c>
      <c r="B46" s="67">
        <v>169.22460000000001</v>
      </c>
      <c r="C46" s="67">
        <v>9.5133530000000004</v>
      </c>
      <c r="D46" s="175">
        <v>0</v>
      </c>
      <c r="E46" s="160">
        <v>75702000</v>
      </c>
      <c r="F46" s="161">
        <f t="shared" si="4"/>
        <v>2.2354046128239675</v>
      </c>
      <c r="G46" s="161">
        <f t="shared" si="5"/>
        <v>0.12566844997490159</v>
      </c>
      <c r="H46" s="161">
        <f t="shared" si="6"/>
        <v>0</v>
      </c>
      <c r="I46" s="67">
        <v>178.7379</v>
      </c>
      <c r="J46" s="161">
        <f t="shared" si="7"/>
        <v>2.3610723626852659</v>
      </c>
    </row>
    <row r="47" spans="1:10" ht="13.15" customHeight="1" x14ac:dyDescent="0.2">
      <c r="A47" s="177">
        <v>2002</v>
      </c>
      <c r="B47" s="67">
        <v>151.7569</v>
      </c>
      <c r="C47" s="67">
        <v>8.6114490000000004</v>
      </c>
      <c r="D47" s="175">
        <v>0</v>
      </c>
      <c r="E47" s="160">
        <v>78894000</v>
      </c>
      <c r="F47" s="161">
        <f t="shared" si="4"/>
        <v>1.923554389433924</v>
      </c>
      <c r="G47" s="161">
        <f t="shared" si="5"/>
        <v>0.10915214084721271</v>
      </c>
      <c r="H47" s="161">
        <f t="shared" si="6"/>
        <v>0</v>
      </c>
      <c r="I47" s="67">
        <v>160.36840000000001</v>
      </c>
      <c r="J47" s="161">
        <f t="shared" si="7"/>
        <v>2.032707176718128</v>
      </c>
    </row>
    <row r="48" spans="1:10" ht="13.15" customHeight="1" x14ac:dyDescent="0.2">
      <c r="A48" s="177">
        <v>2003</v>
      </c>
      <c r="B48" s="67">
        <v>163.2106</v>
      </c>
      <c r="C48" s="67">
        <v>8.6481530000000006</v>
      </c>
      <c r="D48" s="175">
        <v>0</v>
      </c>
      <c r="E48" s="160">
        <v>78603000</v>
      </c>
      <c r="F48" s="161">
        <f t="shared" si="4"/>
        <v>2.0763914863300381</v>
      </c>
      <c r="G48" s="161">
        <f t="shared" si="5"/>
        <v>0.11002319249901403</v>
      </c>
      <c r="H48" s="161">
        <f t="shared" si="6"/>
        <v>0</v>
      </c>
      <c r="I48" s="67">
        <v>171.96960000000001</v>
      </c>
      <c r="J48" s="161">
        <f t="shared" si="7"/>
        <v>2.1878248921796879</v>
      </c>
    </row>
    <row r="49" spans="1:10" ht="13.15" customHeight="1" x14ac:dyDescent="0.2">
      <c r="A49" s="177">
        <v>2004</v>
      </c>
      <c r="B49" s="67">
        <v>166.83930000000001</v>
      </c>
      <c r="C49" s="67">
        <v>8.4021469999999994</v>
      </c>
      <c r="D49" s="175">
        <v>0</v>
      </c>
      <c r="E49" s="160">
        <v>80929000</v>
      </c>
      <c r="F49" s="161">
        <f t="shared" si="4"/>
        <v>2.0615514833990289</v>
      </c>
      <c r="G49" s="161">
        <f t="shared" si="5"/>
        <v>0.10382121365641488</v>
      </c>
      <c r="H49" s="161">
        <f t="shared" si="6"/>
        <v>0</v>
      </c>
      <c r="I49" s="67">
        <v>175.47909999999999</v>
      </c>
      <c r="J49" s="161">
        <f t="shared" si="7"/>
        <v>2.1683092587329633</v>
      </c>
    </row>
    <row r="50" spans="1:10" ht="13.15" customHeight="1" x14ac:dyDescent="0.2">
      <c r="A50" s="177">
        <v>2005</v>
      </c>
      <c r="B50" s="67">
        <v>166.89169999999999</v>
      </c>
      <c r="C50" s="67">
        <v>6.1391439999999999</v>
      </c>
      <c r="D50" s="175">
        <v>0</v>
      </c>
      <c r="E50" s="160">
        <v>81779000</v>
      </c>
      <c r="F50" s="161">
        <f t="shared" si="4"/>
        <v>2.0407647440051848</v>
      </c>
      <c r="G50" s="161">
        <f t="shared" si="5"/>
        <v>7.5069932378728041E-2</v>
      </c>
      <c r="H50" s="161">
        <f t="shared" si="6"/>
        <v>0</v>
      </c>
      <c r="I50" s="67">
        <v>173.0308</v>
      </c>
      <c r="J50" s="161">
        <f t="shared" si="7"/>
        <v>2.1158341383484758</v>
      </c>
    </row>
    <row r="51" spans="1:10" ht="13.15" customHeight="1" x14ac:dyDescent="0.2">
      <c r="A51" s="177">
        <v>2006</v>
      </c>
      <c r="B51" s="67">
        <v>160.60169999999999</v>
      </c>
      <c r="C51" s="67">
        <v>3.967994</v>
      </c>
      <c r="D51" s="175">
        <v>0</v>
      </c>
      <c r="E51" s="160">
        <v>78327000</v>
      </c>
      <c r="F51" s="161">
        <f t="shared" si="4"/>
        <v>2.0504002451262018</v>
      </c>
      <c r="G51" s="161">
        <f t="shared" si="5"/>
        <v>5.0659338414595224E-2</v>
      </c>
      <c r="H51" s="161">
        <f t="shared" si="6"/>
        <v>0</v>
      </c>
      <c r="I51" s="67">
        <v>164.56970000000001</v>
      </c>
      <c r="J51" s="161">
        <f t="shared" si="7"/>
        <v>2.1010596601427349</v>
      </c>
    </row>
    <row r="52" spans="1:10" ht="13.15" customHeight="1" x14ac:dyDescent="0.2">
      <c r="A52" s="177">
        <v>2007</v>
      </c>
      <c r="B52" s="67">
        <v>202.7415</v>
      </c>
      <c r="C52" s="67">
        <v>4.5197719999999997</v>
      </c>
      <c r="D52" s="175">
        <v>1.210083</v>
      </c>
      <c r="E52" s="160">
        <v>93527000</v>
      </c>
      <c r="F52" s="161">
        <f t="shared" si="4"/>
        <v>2.1677323125942243</v>
      </c>
      <c r="G52" s="161">
        <f t="shared" si="5"/>
        <v>4.8325852427641217E-2</v>
      </c>
      <c r="H52" s="161">
        <f t="shared" si="6"/>
        <v>1.2938327969463363E-2</v>
      </c>
      <c r="I52" s="67">
        <v>208.47139999999999</v>
      </c>
      <c r="J52" s="161">
        <f t="shared" si="7"/>
        <v>2.2289969741358111</v>
      </c>
    </row>
    <row r="53" spans="1:10" ht="13.15" customHeight="1" x14ac:dyDescent="0.2">
      <c r="A53" s="178">
        <v>2008</v>
      </c>
      <c r="B53" s="114">
        <v>198.02199999999999</v>
      </c>
      <c r="C53" s="114">
        <v>4.0149699999999999</v>
      </c>
      <c r="D53" s="176">
        <v>1.6895359999999999</v>
      </c>
      <c r="E53" s="162">
        <v>85982000</v>
      </c>
      <c r="F53" s="163">
        <f t="shared" si="4"/>
        <v>2.3030634318810912</v>
      </c>
      <c r="G53" s="163">
        <f t="shared" si="5"/>
        <v>4.6695471145123395E-2</v>
      </c>
      <c r="H53" s="163">
        <f t="shared" si="6"/>
        <v>1.9649880207485287E-2</v>
      </c>
      <c r="I53" s="114">
        <v>203.72649999999999</v>
      </c>
      <c r="J53" s="163">
        <f t="shared" si="7"/>
        <v>2.3694087134516528</v>
      </c>
    </row>
  </sheetData>
  <pageMargins left="0.7" right="0.7" top="0.75" bottom="0.75" header="0.3" footer="0.3"/>
  <pageSetup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
  <sheetViews>
    <sheetView workbookViewId="0"/>
  </sheetViews>
  <sheetFormatPr defaultColWidth="9.140625" defaultRowHeight="12.75" x14ac:dyDescent="0.2"/>
  <cols>
    <col min="1" max="3" width="10.7109375" style="55" customWidth="1"/>
    <col min="4" max="4" width="10.7109375" style="67" customWidth="1"/>
    <col min="5" max="8" width="10.7109375" style="55" customWidth="1"/>
    <col min="9" max="9" width="10.7109375" style="67" customWidth="1"/>
    <col min="10" max="10" width="10.7109375" style="55" customWidth="1"/>
    <col min="11" max="16384" width="9.140625" style="58"/>
  </cols>
  <sheetData>
    <row r="1" spans="1:10" x14ac:dyDescent="0.2">
      <c r="A1" s="164" t="s">
        <v>1062</v>
      </c>
      <c r="B1" s="179"/>
      <c r="C1" s="180"/>
      <c r="D1" s="172"/>
      <c r="E1" s="180"/>
      <c r="F1" s="180"/>
      <c r="G1" s="180"/>
      <c r="H1" s="180"/>
      <c r="I1" s="172"/>
      <c r="J1" s="181"/>
    </row>
    <row r="2" spans="1:10" x14ac:dyDescent="0.2">
      <c r="A2" s="164"/>
      <c r="B2" s="185"/>
      <c r="C2" s="180"/>
      <c r="D2" s="172"/>
      <c r="E2" s="180"/>
      <c r="F2" s="180"/>
      <c r="G2" s="180"/>
      <c r="H2" s="180"/>
      <c r="I2" s="172"/>
      <c r="J2" s="181"/>
    </row>
    <row r="3" spans="1:10" s="171" customFormat="1" ht="51" x14ac:dyDescent="0.2">
      <c r="A3" s="177" t="s">
        <v>10</v>
      </c>
      <c r="B3" s="169" t="s">
        <v>82</v>
      </c>
      <c r="C3" s="169" t="s">
        <v>81</v>
      </c>
      <c r="D3" s="168" t="s">
        <v>80</v>
      </c>
      <c r="E3" s="170" t="s">
        <v>79</v>
      </c>
      <c r="F3" s="170" t="s">
        <v>78</v>
      </c>
      <c r="G3" s="170" t="s">
        <v>77</v>
      </c>
      <c r="H3" s="170" t="s">
        <v>76</v>
      </c>
      <c r="I3" s="54" t="s">
        <v>75</v>
      </c>
      <c r="J3" s="169" t="s">
        <v>74</v>
      </c>
    </row>
    <row r="4" spans="1:10" s="171" customFormat="1" x14ac:dyDescent="0.2">
      <c r="A4" s="177"/>
      <c r="B4" s="169"/>
      <c r="C4" s="169"/>
      <c r="D4" s="168"/>
      <c r="E4" s="170"/>
      <c r="F4" s="170"/>
      <c r="G4" s="170"/>
      <c r="H4" s="170"/>
      <c r="I4" s="54"/>
      <c r="J4" s="169"/>
    </row>
    <row r="5" spans="1:10" x14ac:dyDescent="0.2">
      <c r="A5" s="177">
        <v>1960</v>
      </c>
      <c r="B5" s="67">
        <v>1.406363</v>
      </c>
      <c r="C5" s="67">
        <v>1.2225200000000001</v>
      </c>
      <c r="D5" s="67">
        <v>0.112</v>
      </c>
      <c r="E5" s="160">
        <v>24440000</v>
      </c>
      <c r="F5" s="161">
        <f t="shared" ref="F5:F36" si="0">(B5*1000000)/$E5</f>
        <v>5.7543494271685758E-2</v>
      </c>
      <c r="G5" s="161">
        <f t="shared" ref="G5:G36" si="1">(C5*1000000)/$E5</f>
        <v>5.0021276595744679E-2</v>
      </c>
      <c r="H5" s="161">
        <f t="shared" ref="H5:H36" si="2">(D5*1000000)/$E5</f>
        <v>4.5826513911620291E-3</v>
      </c>
      <c r="I5" s="67">
        <v>2.7408830000000002</v>
      </c>
      <c r="J5" s="161">
        <f t="shared" ref="J5:J36" si="3">I5*1000000/E5</f>
        <v>0.11214742225859248</v>
      </c>
    </row>
    <row r="6" spans="1:10" x14ac:dyDescent="0.2">
      <c r="A6" s="177">
        <v>1961</v>
      </c>
      <c r="B6" s="67">
        <v>2.2669609999999998</v>
      </c>
      <c r="C6" s="67">
        <v>1.2500450000000001</v>
      </c>
      <c r="D6" s="67">
        <v>9.4E-2</v>
      </c>
      <c r="E6" s="160">
        <v>27787000</v>
      </c>
      <c r="F6" s="161">
        <f t="shared" si="0"/>
        <v>8.1583510274588836E-2</v>
      </c>
      <c r="G6" s="161">
        <f t="shared" si="1"/>
        <v>4.4986684420772305E-2</v>
      </c>
      <c r="H6" s="161">
        <f t="shared" si="2"/>
        <v>3.3828768848742216E-3</v>
      </c>
      <c r="I6" s="67">
        <v>3.6110060000000002</v>
      </c>
      <c r="J6" s="161">
        <f t="shared" si="3"/>
        <v>0.12995307158023536</v>
      </c>
    </row>
    <row r="7" spans="1:10" x14ac:dyDescent="0.2">
      <c r="A7" s="177">
        <v>1962</v>
      </c>
      <c r="B7" s="67">
        <v>3.6041910000000001</v>
      </c>
      <c r="C7" s="67">
        <v>1.286476</v>
      </c>
      <c r="D7" s="67">
        <v>7.5999999999999998E-2</v>
      </c>
      <c r="E7" s="160">
        <v>28418000</v>
      </c>
      <c r="F7" s="161">
        <f t="shared" si="0"/>
        <v>0.12682775001759447</v>
      </c>
      <c r="G7" s="161">
        <f t="shared" si="1"/>
        <v>4.526975860370188E-2</v>
      </c>
      <c r="H7" s="161">
        <f t="shared" si="2"/>
        <v>2.674361320289957E-3</v>
      </c>
      <c r="I7" s="67">
        <v>4.9666670000000002</v>
      </c>
      <c r="J7" s="161">
        <f t="shared" si="3"/>
        <v>0.17477186994158631</v>
      </c>
    </row>
    <row r="8" spans="1:10" x14ac:dyDescent="0.2">
      <c r="A8" s="177">
        <v>1963</v>
      </c>
      <c r="B8" s="67">
        <v>4.7652960000000002</v>
      </c>
      <c r="C8" s="67">
        <v>1.338001</v>
      </c>
      <c r="D8" s="67">
        <v>5.8000000000000003E-2</v>
      </c>
      <c r="E8" s="160">
        <v>29462000</v>
      </c>
      <c r="F8" s="161">
        <f t="shared" si="0"/>
        <v>0.16174380558006923</v>
      </c>
      <c r="G8" s="161">
        <f t="shared" si="1"/>
        <v>4.5414466091915011E-2</v>
      </c>
      <c r="H8" s="161">
        <f t="shared" si="2"/>
        <v>1.9686375670355033E-3</v>
      </c>
      <c r="I8" s="67">
        <v>6.1612970000000002</v>
      </c>
      <c r="J8" s="161">
        <f t="shared" si="3"/>
        <v>0.20912690923901975</v>
      </c>
    </row>
    <row r="9" spans="1:10" x14ac:dyDescent="0.2">
      <c r="A9" s="177">
        <v>1964</v>
      </c>
      <c r="B9" s="67">
        <v>6.1345479999999997</v>
      </c>
      <c r="C9" s="67">
        <v>1.3911830000000001</v>
      </c>
      <c r="D9" s="67">
        <v>0.04</v>
      </c>
      <c r="E9" s="160">
        <v>31721000</v>
      </c>
      <c r="F9" s="161">
        <f t="shared" si="0"/>
        <v>0.19339075060685351</v>
      </c>
      <c r="G9" s="161">
        <f t="shared" si="1"/>
        <v>4.385684562277356E-2</v>
      </c>
      <c r="H9" s="161">
        <f t="shared" si="2"/>
        <v>1.2609942940008197E-3</v>
      </c>
      <c r="I9" s="67">
        <v>7.5657310000000004</v>
      </c>
      <c r="J9" s="161">
        <f t="shared" si="3"/>
        <v>0.23850859052362788</v>
      </c>
    </row>
    <row r="10" spans="1:10" x14ac:dyDescent="0.2">
      <c r="A10" s="177">
        <v>1965</v>
      </c>
      <c r="B10" s="67">
        <v>10.315519999999999</v>
      </c>
      <c r="C10" s="67">
        <v>1.5192049999999999</v>
      </c>
      <c r="D10" s="67">
        <v>2.1999999999999999E-2</v>
      </c>
      <c r="E10" s="160">
        <v>35227000</v>
      </c>
      <c r="F10" s="161">
        <f t="shared" si="0"/>
        <v>0.29282993158656712</v>
      </c>
      <c r="G10" s="161">
        <f t="shared" si="1"/>
        <v>4.3126153234734718E-2</v>
      </c>
      <c r="H10" s="161">
        <f t="shared" si="2"/>
        <v>6.2452096403326992E-4</v>
      </c>
      <c r="I10" s="67">
        <v>11.881729999999999</v>
      </c>
      <c r="J10" s="161">
        <f t="shared" si="3"/>
        <v>0.337290430635592</v>
      </c>
    </row>
    <row r="11" spans="1:10" x14ac:dyDescent="0.2">
      <c r="A11" s="177">
        <v>1966</v>
      </c>
      <c r="B11" s="67">
        <v>12.707879999999999</v>
      </c>
      <c r="C11" s="67">
        <v>2.0320610000000001</v>
      </c>
      <c r="D11" s="67">
        <v>4.0000000000000001E-3</v>
      </c>
      <c r="E11" s="160">
        <v>37294000</v>
      </c>
      <c r="F11" s="161">
        <f t="shared" si="0"/>
        <v>0.34074864589478199</v>
      </c>
      <c r="G11" s="161">
        <f t="shared" si="1"/>
        <v>5.4487611948302685E-2</v>
      </c>
      <c r="H11" s="161">
        <f t="shared" si="2"/>
        <v>1.0725585885128976E-4</v>
      </c>
      <c r="I11" s="67">
        <v>14.793939999999999</v>
      </c>
      <c r="J11" s="161">
        <f t="shared" si="3"/>
        <v>0.39668418512361237</v>
      </c>
    </row>
    <row r="12" spans="1:10" x14ac:dyDescent="0.2">
      <c r="A12" s="177">
        <v>1967</v>
      </c>
      <c r="B12" s="67">
        <v>17.69631</v>
      </c>
      <c r="C12" s="67">
        <v>2.8976410000000001</v>
      </c>
      <c r="D12" s="67">
        <v>9.1999999999999998E-3</v>
      </c>
      <c r="E12" s="160">
        <v>40819000</v>
      </c>
      <c r="F12" s="161">
        <f t="shared" si="0"/>
        <v>0.43353119870648471</v>
      </c>
      <c r="G12" s="161">
        <f t="shared" si="1"/>
        <v>7.0987554815159601E-2</v>
      </c>
      <c r="H12" s="161">
        <f t="shared" si="2"/>
        <v>2.2538523726695902E-4</v>
      </c>
      <c r="I12" s="67">
        <v>20.65315</v>
      </c>
      <c r="J12" s="161">
        <f t="shared" si="3"/>
        <v>0.5059690340282712</v>
      </c>
    </row>
    <row r="13" spans="1:10" x14ac:dyDescent="0.2">
      <c r="A13" s="177">
        <v>1968</v>
      </c>
      <c r="B13" s="67">
        <v>17.5593</v>
      </c>
      <c r="C13" s="67">
        <v>2.4057019999999998</v>
      </c>
      <c r="D13" s="67">
        <v>1.44E-2</v>
      </c>
      <c r="E13" s="160">
        <v>42265000</v>
      </c>
      <c r="F13" s="161">
        <f t="shared" si="0"/>
        <v>0.41545723411806457</v>
      </c>
      <c r="G13" s="161">
        <f t="shared" si="1"/>
        <v>5.6919484206790487E-2</v>
      </c>
      <c r="H13" s="161">
        <f t="shared" si="2"/>
        <v>3.4070744114515555E-4</v>
      </c>
      <c r="I13" s="67">
        <v>20.029399999999999</v>
      </c>
      <c r="J13" s="161">
        <f t="shared" si="3"/>
        <v>0.47390039039394299</v>
      </c>
    </row>
    <row r="14" spans="1:10" x14ac:dyDescent="0.2">
      <c r="A14" s="177">
        <v>1969</v>
      </c>
      <c r="B14" s="67">
        <v>25.360399999999998</v>
      </c>
      <c r="C14" s="67">
        <v>2.8186939999999998</v>
      </c>
      <c r="D14" s="67">
        <v>1.9599999999999999E-2</v>
      </c>
      <c r="E14" s="160">
        <v>42534000</v>
      </c>
      <c r="F14" s="161">
        <f t="shared" si="0"/>
        <v>0.59623830347486717</v>
      </c>
      <c r="G14" s="161">
        <f t="shared" si="1"/>
        <v>6.626919640757982E-2</v>
      </c>
      <c r="H14" s="161">
        <f t="shared" si="2"/>
        <v>4.6080782432877227E-4</v>
      </c>
      <c r="I14" s="67">
        <v>28.24869</v>
      </c>
      <c r="J14" s="161">
        <f t="shared" si="3"/>
        <v>0.66414374382846664</v>
      </c>
    </row>
    <row r="15" spans="1:10" x14ac:dyDescent="0.2">
      <c r="A15" s="177">
        <v>1970</v>
      </c>
      <c r="B15" s="67">
        <v>33.198039999999999</v>
      </c>
      <c r="C15" s="67">
        <v>2.4128440000000002</v>
      </c>
      <c r="D15" s="67">
        <v>2.4799999999999999E-2</v>
      </c>
      <c r="E15" s="160">
        <v>43082000</v>
      </c>
      <c r="F15" s="161">
        <f t="shared" si="0"/>
        <v>0.77057796759667607</v>
      </c>
      <c r="G15" s="161">
        <f t="shared" si="1"/>
        <v>5.6005849310616966E-2</v>
      </c>
      <c r="H15" s="161">
        <f t="shared" si="2"/>
        <v>5.7564644166937465E-4</v>
      </c>
      <c r="I15" s="67">
        <v>35.685690000000001</v>
      </c>
      <c r="J15" s="161">
        <f t="shared" si="3"/>
        <v>0.82832018012162856</v>
      </c>
    </row>
    <row r="16" spans="1:10" x14ac:dyDescent="0.2">
      <c r="A16" s="177">
        <v>1971</v>
      </c>
      <c r="B16" s="67">
        <v>42.951819999999998</v>
      </c>
      <c r="C16" s="67">
        <v>2.6293449999999998</v>
      </c>
      <c r="D16" s="67">
        <v>0.03</v>
      </c>
      <c r="E16" s="160">
        <v>43476000</v>
      </c>
      <c r="F16" s="161">
        <f t="shared" si="0"/>
        <v>0.98794323304811849</v>
      </c>
      <c r="G16" s="161">
        <f t="shared" si="1"/>
        <v>6.0478079860152731E-2</v>
      </c>
      <c r="H16" s="161">
        <f t="shared" si="2"/>
        <v>6.9003588186585701E-4</v>
      </c>
      <c r="I16" s="67">
        <v>45.661160000000002</v>
      </c>
      <c r="J16" s="161">
        <f t="shared" si="3"/>
        <v>1.0502612935872666</v>
      </c>
    </row>
    <row r="17" spans="1:12" x14ac:dyDescent="0.2">
      <c r="A17" s="177">
        <v>1972</v>
      </c>
      <c r="B17" s="67">
        <v>48.778489999999998</v>
      </c>
      <c r="C17" s="67">
        <v>2.2562989999999998</v>
      </c>
      <c r="D17" s="67">
        <v>0.06</v>
      </c>
      <c r="E17" s="160">
        <v>46866000</v>
      </c>
      <c r="F17" s="161">
        <f t="shared" si="0"/>
        <v>1.0408076217300388</v>
      </c>
      <c r="G17" s="161">
        <f t="shared" si="1"/>
        <v>4.8143622242137155E-2</v>
      </c>
      <c r="H17" s="161">
        <f t="shared" si="2"/>
        <v>1.2802458071949814E-3</v>
      </c>
      <c r="I17" s="67">
        <v>51.540790000000001</v>
      </c>
      <c r="J17" s="161">
        <f t="shared" si="3"/>
        <v>1.0997480049502837</v>
      </c>
    </row>
    <row r="18" spans="1:12" x14ac:dyDescent="0.2">
      <c r="A18" s="177">
        <v>1973</v>
      </c>
      <c r="B18" s="67">
        <v>66.061030000000002</v>
      </c>
      <c r="C18" s="67">
        <v>3.4885980000000001</v>
      </c>
      <c r="D18" s="67">
        <v>0.09</v>
      </c>
      <c r="E18" s="160">
        <v>56549000</v>
      </c>
      <c r="F18" s="161">
        <f t="shared" si="0"/>
        <v>1.1682086332207466</v>
      </c>
      <c r="G18" s="161">
        <f t="shared" si="1"/>
        <v>6.1691594899998231E-2</v>
      </c>
      <c r="H18" s="161">
        <f t="shared" si="2"/>
        <v>1.5915400802843551E-3</v>
      </c>
      <c r="I18" s="67">
        <v>70.481629999999996</v>
      </c>
      <c r="J18" s="161">
        <f t="shared" si="3"/>
        <v>1.2463815452085802</v>
      </c>
    </row>
    <row r="19" spans="1:12" x14ac:dyDescent="0.2">
      <c r="A19" s="177">
        <v>1974</v>
      </c>
      <c r="B19" s="67">
        <v>62.302720000000001</v>
      </c>
      <c r="C19" s="67">
        <v>2.7003900000000001</v>
      </c>
      <c r="D19" s="67">
        <v>0.12</v>
      </c>
      <c r="E19" s="160">
        <v>52479000</v>
      </c>
      <c r="F19" s="161">
        <f t="shared" si="0"/>
        <v>1.187193353531889</v>
      </c>
      <c r="G19" s="161">
        <f t="shared" si="1"/>
        <v>5.1456582633053222E-2</v>
      </c>
      <c r="H19" s="161">
        <f t="shared" si="2"/>
        <v>2.2866289372892013E-3</v>
      </c>
      <c r="I19" s="67">
        <v>66.361109999999996</v>
      </c>
      <c r="J19" s="161">
        <f t="shared" si="3"/>
        <v>1.2645269536385983</v>
      </c>
    </row>
    <row r="20" spans="1:12" x14ac:dyDescent="0.2">
      <c r="A20" s="177">
        <v>1975</v>
      </c>
      <c r="B20" s="67">
        <v>70.398179999999996</v>
      </c>
      <c r="C20" s="67">
        <v>3.7292160000000001</v>
      </c>
      <c r="D20" s="67">
        <v>0.15</v>
      </c>
      <c r="E20" s="160">
        <v>54590000</v>
      </c>
      <c r="F20" s="161">
        <f t="shared" si="0"/>
        <v>1.289580142883312</v>
      </c>
      <c r="G20" s="161">
        <f t="shared" si="1"/>
        <v>6.831317091042316E-2</v>
      </c>
      <c r="H20" s="161">
        <f t="shared" si="2"/>
        <v>2.747755999267265E-3</v>
      </c>
      <c r="I20" s="67">
        <v>75.9114</v>
      </c>
      <c r="J20" s="161">
        <f t="shared" si="3"/>
        <v>1.3905733650851804</v>
      </c>
    </row>
    <row r="21" spans="1:12" x14ac:dyDescent="0.2">
      <c r="A21" s="177">
        <v>1976</v>
      </c>
      <c r="B21" s="67">
        <v>91.501810000000006</v>
      </c>
      <c r="C21" s="67">
        <v>3.009757</v>
      </c>
      <c r="D21" s="67">
        <v>0.18</v>
      </c>
      <c r="E21" s="160">
        <v>50269000</v>
      </c>
      <c r="F21" s="161">
        <f t="shared" si="0"/>
        <v>1.8202432910939148</v>
      </c>
      <c r="G21" s="161">
        <f t="shared" si="1"/>
        <v>5.9873023135530841E-2</v>
      </c>
      <c r="H21" s="161">
        <f t="shared" si="2"/>
        <v>3.5807356422447234E-3</v>
      </c>
      <c r="I21" s="67">
        <v>96.72157</v>
      </c>
      <c r="J21" s="161">
        <f t="shared" si="3"/>
        <v>1.924079850404822</v>
      </c>
      <c r="L21" s="166" t="s">
        <v>1052</v>
      </c>
    </row>
    <row r="22" spans="1:12" x14ac:dyDescent="0.2">
      <c r="A22" s="177">
        <v>1977</v>
      </c>
      <c r="B22" s="67">
        <v>111.1069</v>
      </c>
      <c r="C22" s="67">
        <v>4.2746500000000003</v>
      </c>
      <c r="D22" s="67">
        <v>0.1666667</v>
      </c>
      <c r="E22" s="160">
        <v>58978000</v>
      </c>
      <c r="F22" s="161">
        <f t="shared" si="0"/>
        <v>1.8838702567058903</v>
      </c>
      <c r="G22" s="161">
        <f t="shared" si="1"/>
        <v>7.2478720878971822E-2</v>
      </c>
      <c r="H22" s="161">
        <f t="shared" si="2"/>
        <v>2.8259130523245958E-3</v>
      </c>
      <c r="I22" s="67">
        <v>117.2398</v>
      </c>
      <c r="J22" s="161">
        <f t="shared" si="3"/>
        <v>1.987856488860253</v>
      </c>
    </row>
    <row r="23" spans="1:12" x14ac:dyDescent="0.2">
      <c r="A23" s="177">
        <v>1978</v>
      </c>
      <c r="B23" s="67">
        <v>112.1532</v>
      </c>
      <c r="C23" s="67">
        <v>4.7005059999999999</v>
      </c>
      <c r="D23" s="67">
        <v>0.15333330000000001</v>
      </c>
      <c r="E23" s="160">
        <v>64708000</v>
      </c>
      <c r="F23" s="161">
        <f t="shared" si="0"/>
        <v>1.7332200037089696</v>
      </c>
      <c r="G23" s="161">
        <f t="shared" si="1"/>
        <v>7.2641806268158499E-2</v>
      </c>
      <c r="H23" s="161">
        <f t="shared" si="2"/>
        <v>2.3696189033813441E-3</v>
      </c>
      <c r="I23" s="67">
        <v>118.3604</v>
      </c>
      <c r="J23" s="161">
        <f t="shared" si="3"/>
        <v>1.8291463188477468</v>
      </c>
    </row>
    <row r="24" spans="1:12" x14ac:dyDescent="0.2">
      <c r="A24" s="177">
        <v>1979</v>
      </c>
      <c r="B24" s="67">
        <v>130.53129999999999</v>
      </c>
      <c r="C24" s="67">
        <v>3.7961070000000001</v>
      </c>
      <c r="D24" s="67">
        <v>0.14000000000000001</v>
      </c>
      <c r="E24" s="160">
        <v>71411000</v>
      </c>
      <c r="F24" s="161">
        <f t="shared" si="0"/>
        <v>1.8278878604136615</v>
      </c>
      <c r="G24" s="161">
        <f t="shared" si="1"/>
        <v>5.3158575009452327E-2</v>
      </c>
      <c r="H24" s="161">
        <f t="shared" si="2"/>
        <v>1.9604822786405455E-3</v>
      </c>
      <c r="I24" s="67">
        <v>135.48249999999999</v>
      </c>
      <c r="J24" s="161">
        <f t="shared" si="3"/>
        <v>1.8972217165422693</v>
      </c>
    </row>
    <row r="25" spans="1:12" x14ac:dyDescent="0.2">
      <c r="A25" s="177">
        <v>1980</v>
      </c>
      <c r="B25" s="67">
        <v>134.19980000000001</v>
      </c>
      <c r="C25" s="67">
        <v>3.3872300000000002</v>
      </c>
      <c r="D25" s="67">
        <v>0.12666669999999999</v>
      </c>
      <c r="E25" s="160">
        <v>69930000</v>
      </c>
      <c r="F25" s="161">
        <f t="shared" si="0"/>
        <v>1.9190590590590593</v>
      </c>
      <c r="G25" s="161">
        <f t="shared" si="1"/>
        <v>4.843743743743744E-2</v>
      </c>
      <c r="H25" s="161">
        <f t="shared" si="2"/>
        <v>1.8113356213356213E-3</v>
      </c>
      <c r="I25" s="67">
        <v>138.3903</v>
      </c>
      <c r="J25" s="161">
        <f t="shared" si="3"/>
        <v>1.9789832689832689</v>
      </c>
    </row>
    <row r="26" spans="1:12" x14ac:dyDescent="0.2">
      <c r="A26" s="177">
        <v>1981</v>
      </c>
      <c r="B26" s="67">
        <v>140.9563</v>
      </c>
      <c r="C26" s="67">
        <v>2.6139489999999999</v>
      </c>
      <c r="D26" s="67">
        <v>0.1133333</v>
      </c>
      <c r="E26" s="160">
        <v>67543000</v>
      </c>
      <c r="F26" s="161">
        <f t="shared" si="0"/>
        <v>2.086912041218187</v>
      </c>
      <c r="G26" s="161">
        <f t="shared" si="1"/>
        <v>3.8700516707874985E-2</v>
      </c>
      <c r="H26" s="161">
        <f t="shared" si="2"/>
        <v>1.6779429400530033E-3</v>
      </c>
      <c r="I26" s="67">
        <v>144.02189999999999</v>
      </c>
      <c r="J26" s="161">
        <f t="shared" si="3"/>
        <v>2.1322994240705921</v>
      </c>
    </row>
    <row r="27" spans="1:12" x14ac:dyDescent="0.2">
      <c r="A27" s="177">
        <v>1982</v>
      </c>
      <c r="B27" s="67">
        <v>140.50970000000001</v>
      </c>
      <c r="C27" s="67">
        <v>4.9240120000000003</v>
      </c>
      <c r="D27" s="67">
        <v>0.1</v>
      </c>
      <c r="E27" s="160">
        <v>70884000</v>
      </c>
      <c r="F27" s="161">
        <f t="shared" si="0"/>
        <v>1.9822484622763952</v>
      </c>
      <c r="G27" s="161">
        <f t="shared" si="1"/>
        <v>6.9465775069127031E-2</v>
      </c>
      <c r="H27" s="161">
        <f t="shared" si="2"/>
        <v>1.4107556006997348E-3</v>
      </c>
      <c r="I27" s="67">
        <v>145.53370000000001</v>
      </c>
      <c r="J27" s="161">
        <f t="shared" si="3"/>
        <v>2.0531248236555499</v>
      </c>
    </row>
    <row r="28" spans="1:12" x14ac:dyDescent="0.2">
      <c r="A28" s="177">
        <v>1983</v>
      </c>
      <c r="B28" s="67">
        <v>120.34569999999999</v>
      </c>
      <c r="C28" s="67">
        <v>3.825663</v>
      </c>
      <c r="D28" s="67">
        <v>9.8400000000000001E-2</v>
      </c>
      <c r="E28" s="160">
        <v>63779000</v>
      </c>
      <c r="F28" s="161">
        <f t="shared" si="0"/>
        <v>1.8869173238840371</v>
      </c>
      <c r="G28" s="161">
        <f t="shared" si="1"/>
        <v>5.9983113564025775E-2</v>
      </c>
      <c r="H28" s="161">
        <f t="shared" si="2"/>
        <v>1.5428275764750154E-3</v>
      </c>
      <c r="I28" s="67">
        <v>124.2698</v>
      </c>
      <c r="J28" s="161">
        <f t="shared" si="3"/>
        <v>1.9484438451527932</v>
      </c>
    </row>
    <row r="29" spans="1:12" x14ac:dyDescent="0.2">
      <c r="A29" s="177">
        <v>1984</v>
      </c>
      <c r="B29" s="67">
        <v>135.10980000000001</v>
      </c>
      <c r="C29" s="67">
        <v>1.487754</v>
      </c>
      <c r="D29" s="67">
        <v>9.6799999999999997E-2</v>
      </c>
      <c r="E29" s="160">
        <v>67755000</v>
      </c>
      <c r="F29" s="161">
        <f t="shared" si="0"/>
        <v>1.9940934248394953</v>
      </c>
      <c r="G29" s="161">
        <f t="shared" si="1"/>
        <v>2.1957848129289352E-2</v>
      </c>
      <c r="H29" s="161">
        <f t="shared" si="2"/>
        <v>1.4286768504169435E-3</v>
      </c>
      <c r="I29" s="67">
        <v>136.6943</v>
      </c>
      <c r="J29" s="161">
        <f t="shared" si="3"/>
        <v>2.0174791528300493</v>
      </c>
    </row>
    <row r="30" spans="1:12" x14ac:dyDescent="0.2">
      <c r="A30" s="177">
        <v>1985</v>
      </c>
      <c r="B30" s="67">
        <v>82.771680000000003</v>
      </c>
      <c r="C30" s="67">
        <v>1.1234440000000001</v>
      </c>
      <c r="D30" s="67">
        <v>9.5200000000000007E-2</v>
      </c>
      <c r="E30" s="160">
        <v>63145000</v>
      </c>
      <c r="F30" s="161">
        <f t="shared" si="0"/>
        <v>1.3108192255918916</v>
      </c>
      <c r="G30" s="161">
        <f t="shared" si="1"/>
        <v>1.7791495763718426E-2</v>
      </c>
      <c r="H30" s="161">
        <f t="shared" si="2"/>
        <v>1.5076411434001109E-3</v>
      </c>
      <c r="I30" s="67">
        <v>83.99033</v>
      </c>
      <c r="J30" s="161">
        <f t="shared" si="3"/>
        <v>1.33011845751841</v>
      </c>
    </row>
    <row r="31" spans="1:12" x14ac:dyDescent="0.2">
      <c r="A31" s="177">
        <v>1986</v>
      </c>
      <c r="B31" s="67">
        <v>95.213229999999996</v>
      </c>
      <c r="C31" s="67">
        <v>0.85528689999999996</v>
      </c>
      <c r="D31" s="67">
        <v>9.3600000000000003E-2</v>
      </c>
      <c r="E31" s="160">
        <v>60405000</v>
      </c>
      <c r="F31" s="161">
        <f t="shared" si="0"/>
        <v>1.5762474960682062</v>
      </c>
      <c r="G31" s="161">
        <f t="shared" si="1"/>
        <v>1.4159207019286482E-2</v>
      </c>
      <c r="H31" s="161">
        <f t="shared" si="2"/>
        <v>1.5495406009436304E-3</v>
      </c>
      <c r="I31" s="67">
        <v>96.162109999999998</v>
      </c>
      <c r="J31" s="161">
        <f t="shared" si="3"/>
        <v>1.5919561294594817</v>
      </c>
    </row>
    <row r="32" spans="1:12" x14ac:dyDescent="0.2">
      <c r="A32" s="177">
        <v>1987</v>
      </c>
      <c r="B32" s="67">
        <v>64.655659999999997</v>
      </c>
      <c r="C32" s="67">
        <v>0.22583700000000001</v>
      </c>
      <c r="D32" s="67">
        <v>9.1999999999999998E-2</v>
      </c>
      <c r="E32" s="160">
        <v>58180000</v>
      </c>
      <c r="F32" s="161">
        <f t="shared" si="0"/>
        <v>1.1113038844963905</v>
      </c>
      <c r="G32" s="161">
        <f t="shared" si="1"/>
        <v>3.8816947404606392E-3</v>
      </c>
      <c r="H32" s="161">
        <f t="shared" si="2"/>
        <v>1.5812994156067378E-3</v>
      </c>
      <c r="I32" s="67">
        <v>64.973500000000001</v>
      </c>
      <c r="J32" s="161">
        <f t="shared" si="3"/>
        <v>1.1167669302165693</v>
      </c>
    </row>
    <row r="33" spans="1:10" x14ac:dyDescent="0.2">
      <c r="A33" s="177">
        <v>1988</v>
      </c>
      <c r="B33" s="67">
        <v>66.367440000000002</v>
      </c>
      <c r="C33" s="67">
        <v>0.56066199999999999</v>
      </c>
      <c r="D33" s="67">
        <v>9.0399999999999994E-2</v>
      </c>
      <c r="E33" s="160">
        <v>58840000</v>
      </c>
      <c r="F33" s="161">
        <f t="shared" si="0"/>
        <v>1.1279306594153637</v>
      </c>
      <c r="G33" s="161">
        <f t="shared" si="1"/>
        <v>9.5285859959211416E-3</v>
      </c>
      <c r="H33" s="161">
        <f t="shared" si="2"/>
        <v>1.5363698164513936E-3</v>
      </c>
      <c r="I33" s="67">
        <v>67.018500000000003</v>
      </c>
      <c r="J33" s="161">
        <f t="shared" si="3"/>
        <v>1.1389955812372536</v>
      </c>
    </row>
    <row r="34" spans="1:10" x14ac:dyDescent="0.2">
      <c r="A34" s="177">
        <v>1989</v>
      </c>
      <c r="B34" s="67">
        <v>67.755610000000004</v>
      </c>
      <c r="C34" s="67">
        <v>0.49624699999999999</v>
      </c>
      <c r="D34" s="67">
        <v>8.8800000000000004E-2</v>
      </c>
      <c r="E34" s="160">
        <v>60820000</v>
      </c>
      <c r="F34" s="161">
        <f t="shared" si="0"/>
        <v>1.1140350213745478</v>
      </c>
      <c r="G34" s="161">
        <f t="shared" si="1"/>
        <v>8.1592732653732319E-3</v>
      </c>
      <c r="H34" s="161">
        <f t="shared" si="2"/>
        <v>1.4600460374876686E-3</v>
      </c>
      <c r="I34" s="67">
        <v>68.34066</v>
      </c>
      <c r="J34" s="161">
        <f t="shared" si="3"/>
        <v>1.1236543900032885</v>
      </c>
    </row>
    <row r="35" spans="1:10" x14ac:dyDescent="0.2">
      <c r="A35" s="177">
        <v>1990</v>
      </c>
      <c r="B35" s="67">
        <v>80.089820000000003</v>
      </c>
      <c r="C35" s="67">
        <v>0.31121199999999999</v>
      </c>
      <c r="D35" s="67">
        <v>8.72E-2</v>
      </c>
      <c r="E35" s="160">
        <v>57795000</v>
      </c>
      <c r="F35" s="161">
        <f t="shared" si="0"/>
        <v>1.3857568993857601</v>
      </c>
      <c r="G35" s="161">
        <f t="shared" si="1"/>
        <v>5.3847564668223899E-3</v>
      </c>
      <c r="H35" s="161">
        <f t="shared" si="2"/>
        <v>1.5087810364218359E-3</v>
      </c>
      <c r="I35" s="67">
        <v>80.488240000000005</v>
      </c>
      <c r="J35" s="161">
        <f t="shared" si="3"/>
        <v>1.3926505753092828</v>
      </c>
    </row>
    <row r="36" spans="1:10" x14ac:dyDescent="0.2">
      <c r="A36" s="177">
        <v>1991</v>
      </c>
      <c r="B36" s="67">
        <v>72.187830000000005</v>
      </c>
      <c r="C36" s="67">
        <v>1.0433380000000001</v>
      </c>
      <c r="D36" s="67">
        <v>3.9946000000000002E-2</v>
      </c>
      <c r="E36" s="160">
        <v>59180000</v>
      </c>
      <c r="F36" s="161">
        <f t="shared" si="0"/>
        <v>1.2198011152416357</v>
      </c>
      <c r="G36" s="161">
        <f t="shared" si="1"/>
        <v>1.7629908752957082E-2</v>
      </c>
      <c r="H36" s="161">
        <f t="shared" si="2"/>
        <v>6.7499155119972963E-4</v>
      </c>
      <c r="I36" s="67">
        <v>73.271119999999996</v>
      </c>
      <c r="J36" s="161">
        <f t="shared" si="3"/>
        <v>1.2381061169313958</v>
      </c>
    </row>
    <row r="37" spans="1:10" x14ac:dyDescent="0.2">
      <c r="A37" s="177">
        <v>1992</v>
      </c>
      <c r="B37" s="67">
        <v>67.514560000000003</v>
      </c>
      <c r="C37" s="67">
        <v>0.18263699999999999</v>
      </c>
      <c r="D37" s="67">
        <v>0.119906</v>
      </c>
      <c r="E37" s="160">
        <v>59180000</v>
      </c>
      <c r="F37" s="161">
        <f t="shared" ref="F37:F53" si="4">(B37*1000000)/$E37</f>
        <v>1.1408340655626901</v>
      </c>
      <c r="G37" s="161">
        <f t="shared" ref="G37:G53" si="5">(C37*1000000)/$E37</f>
        <v>3.0861270699560663E-3</v>
      </c>
      <c r="H37" s="161">
        <f t="shared" ref="H37:H53" si="6">(D37*1000000)/$E37</f>
        <v>2.0261236904359583E-3</v>
      </c>
      <c r="I37" s="67">
        <v>67.817099999999996</v>
      </c>
      <c r="J37" s="161">
        <f t="shared" ref="J37:J53" si="7">I37*1000000/E37</f>
        <v>1.1459462656302806</v>
      </c>
    </row>
    <row r="38" spans="1:10" x14ac:dyDescent="0.2">
      <c r="A38" s="177">
        <v>1993</v>
      </c>
      <c r="B38" s="67">
        <v>66.822460000000007</v>
      </c>
      <c r="C38" s="67">
        <v>1.1486000000000001</v>
      </c>
      <c r="D38" s="67">
        <v>0.53</v>
      </c>
      <c r="E38" s="160">
        <v>60085000</v>
      </c>
      <c r="F38" s="161">
        <f t="shared" si="4"/>
        <v>1.1121321461263212</v>
      </c>
      <c r="G38" s="161">
        <f t="shared" si="5"/>
        <v>1.9116251976366815E-2</v>
      </c>
      <c r="H38" s="161">
        <f t="shared" si="6"/>
        <v>8.8208371473745533E-3</v>
      </c>
      <c r="I38" s="67">
        <v>70.788060000000002</v>
      </c>
      <c r="J38" s="161">
        <f t="shared" si="7"/>
        <v>1.1781319796954315</v>
      </c>
    </row>
    <row r="39" spans="1:10" x14ac:dyDescent="0.2">
      <c r="A39" s="177">
        <v>1994</v>
      </c>
      <c r="B39" s="67">
        <v>75.238169999999997</v>
      </c>
      <c r="C39" s="67">
        <v>0.12575600000000001</v>
      </c>
      <c r="D39" s="67">
        <v>2.7536999999999999E-2</v>
      </c>
      <c r="E39" s="160">
        <v>61620000</v>
      </c>
      <c r="F39" s="161">
        <f t="shared" si="4"/>
        <v>1.2210024342745862</v>
      </c>
      <c r="G39" s="161">
        <f t="shared" si="5"/>
        <v>2.0408308990587471E-3</v>
      </c>
      <c r="H39" s="161">
        <f t="shared" si="6"/>
        <v>4.4688412852969815E-4</v>
      </c>
      <c r="I39" s="67">
        <v>76.14246</v>
      </c>
      <c r="J39" s="161">
        <f t="shared" si="7"/>
        <v>1.2356777020447907</v>
      </c>
    </row>
    <row r="40" spans="1:10" x14ac:dyDescent="0.2">
      <c r="A40" s="177">
        <v>1995</v>
      </c>
      <c r="B40" s="67">
        <v>68.992900000000006</v>
      </c>
      <c r="C40" s="67">
        <v>0.464675</v>
      </c>
      <c r="D40" s="67">
        <v>2.1000000000000001E-2</v>
      </c>
      <c r="E40" s="160">
        <v>62495000</v>
      </c>
      <c r="F40" s="161">
        <f t="shared" si="4"/>
        <v>1.1039747179774382</v>
      </c>
      <c r="G40" s="161">
        <f t="shared" si="5"/>
        <v>7.4353948315865268E-3</v>
      </c>
      <c r="H40" s="161">
        <f t="shared" si="6"/>
        <v>3.3602688215057206E-4</v>
      </c>
      <c r="I40" s="67">
        <v>70.229579999999999</v>
      </c>
      <c r="J40" s="161">
        <f t="shared" si="7"/>
        <v>1.1237631810544844</v>
      </c>
    </row>
    <row r="41" spans="1:10" x14ac:dyDescent="0.2">
      <c r="A41" s="177">
        <v>1996</v>
      </c>
      <c r="B41" s="67">
        <v>76.155749999999998</v>
      </c>
      <c r="C41" s="67">
        <v>0.48161999999999999</v>
      </c>
      <c r="D41" s="67">
        <v>0.17011699999999999</v>
      </c>
      <c r="E41" s="160">
        <v>64195000</v>
      </c>
      <c r="F41" s="161">
        <f t="shared" si="4"/>
        <v>1.1863190279616793</v>
      </c>
      <c r="G41" s="161">
        <f t="shared" si="5"/>
        <v>7.5024534621076404E-3</v>
      </c>
      <c r="H41" s="161">
        <f t="shared" si="6"/>
        <v>2.6500038943842977E-3</v>
      </c>
      <c r="I41" s="67">
        <v>77.624489999999994</v>
      </c>
      <c r="J41" s="161">
        <f t="shared" si="7"/>
        <v>1.2091983799361321</v>
      </c>
    </row>
    <row r="42" spans="1:10" x14ac:dyDescent="0.2">
      <c r="A42" s="177">
        <v>1997</v>
      </c>
      <c r="B42" s="67">
        <v>87.146320000000003</v>
      </c>
      <c r="C42" s="67">
        <v>1.222</v>
      </c>
      <c r="D42" s="67">
        <v>0.174429</v>
      </c>
      <c r="E42" s="160">
        <v>70005000</v>
      </c>
      <c r="F42" s="161">
        <f t="shared" si="4"/>
        <v>1.2448585101064209</v>
      </c>
      <c r="G42" s="161">
        <f t="shared" si="5"/>
        <v>1.7455896007428039E-2</v>
      </c>
      <c r="H42" s="161">
        <f t="shared" si="6"/>
        <v>2.4916648810799228E-3</v>
      </c>
      <c r="I42" s="67">
        <v>89.263750000000002</v>
      </c>
      <c r="J42" s="161">
        <f t="shared" si="7"/>
        <v>1.2751053496178844</v>
      </c>
    </row>
    <row r="43" spans="1:10" x14ac:dyDescent="0.2">
      <c r="A43" s="177">
        <v>1998</v>
      </c>
      <c r="B43" s="67">
        <v>81.276589999999999</v>
      </c>
      <c r="C43" s="67">
        <v>0.21299999999999999</v>
      </c>
      <c r="E43" s="160">
        <v>72025000</v>
      </c>
      <c r="F43" s="161">
        <f t="shared" si="4"/>
        <v>1.1284497049635542</v>
      </c>
      <c r="G43" s="161">
        <f t="shared" si="5"/>
        <v>2.9573064908018048E-3</v>
      </c>
      <c r="H43" s="161">
        <f t="shared" si="6"/>
        <v>0</v>
      </c>
      <c r="I43" s="67">
        <v>81.489590000000007</v>
      </c>
      <c r="J43" s="161">
        <f t="shared" si="7"/>
        <v>1.1314070114543562</v>
      </c>
    </row>
    <row r="44" spans="1:10" x14ac:dyDescent="0.2">
      <c r="A44" s="177">
        <v>1999</v>
      </c>
      <c r="B44" s="67">
        <v>78.624679999999998</v>
      </c>
      <c r="C44" s="67">
        <v>0.28899999999999998</v>
      </c>
      <c r="E44" s="160">
        <v>73730000</v>
      </c>
      <c r="F44" s="161">
        <f t="shared" si="4"/>
        <v>1.0663865455038655</v>
      </c>
      <c r="G44" s="161">
        <f t="shared" si="5"/>
        <v>3.9197070391970706E-3</v>
      </c>
      <c r="H44" s="161">
        <f t="shared" si="6"/>
        <v>0</v>
      </c>
      <c r="I44" s="67">
        <v>78.913679999999999</v>
      </c>
      <c r="J44" s="161">
        <f t="shared" si="7"/>
        <v>1.0703062525430624</v>
      </c>
    </row>
    <row r="45" spans="1:10" x14ac:dyDescent="0.2">
      <c r="A45" s="177">
        <v>2000</v>
      </c>
      <c r="B45" s="67">
        <v>80.806030000000007</v>
      </c>
      <c r="C45" s="67">
        <v>3.2000000000000001E-2</v>
      </c>
      <c r="E45" s="160">
        <v>74266000</v>
      </c>
      <c r="F45" s="161">
        <f t="shared" si="4"/>
        <v>1.088062235747179</v>
      </c>
      <c r="G45" s="161">
        <f t="shared" si="5"/>
        <v>4.3088358064255516E-4</v>
      </c>
      <c r="H45" s="161">
        <f t="shared" si="6"/>
        <v>0</v>
      </c>
      <c r="I45" s="67">
        <v>80.838030000000003</v>
      </c>
      <c r="J45" s="161">
        <f t="shared" si="7"/>
        <v>1.0884931193278216</v>
      </c>
    </row>
    <row r="46" spans="1:10" x14ac:dyDescent="0.2">
      <c r="A46" s="177">
        <v>2001</v>
      </c>
      <c r="B46" s="67">
        <v>78.781689999999998</v>
      </c>
      <c r="C46" s="67"/>
      <c r="E46" s="160">
        <v>74075000</v>
      </c>
      <c r="F46" s="161">
        <f t="shared" si="4"/>
        <v>1.0635395207559906</v>
      </c>
      <c r="G46" s="161">
        <f t="shared" si="5"/>
        <v>0</v>
      </c>
      <c r="H46" s="161">
        <f t="shared" si="6"/>
        <v>0</v>
      </c>
      <c r="I46" s="67">
        <v>78.781689999999998</v>
      </c>
      <c r="J46" s="161">
        <f t="shared" si="7"/>
        <v>1.0635395207559906</v>
      </c>
    </row>
    <row r="47" spans="1:10" x14ac:dyDescent="0.2">
      <c r="A47" s="177">
        <v>2002</v>
      </c>
      <c r="B47" s="67">
        <v>86.234250000000003</v>
      </c>
      <c r="C47" s="67">
        <v>0.53600000000000003</v>
      </c>
      <c r="D47" s="67">
        <v>1.6E-2</v>
      </c>
      <c r="E47" s="160">
        <v>73963000</v>
      </c>
      <c r="F47" s="161">
        <f t="shared" si="4"/>
        <v>1.1659106580317187</v>
      </c>
      <c r="G47" s="161">
        <f t="shared" si="5"/>
        <v>7.2468666765815341E-3</v>
      </c>
      <c r="H47" s="161">
        <f t="shared" si="6"/>
        <v>2.1632437840541892E-4</v>
      </c>
      <c r="I47" s="67">
        <v>86.786249999999995</v>
      </c>
      <c r="J47" s="161">
        <f t="shared" si="7"/>
        <v>1.1733738490867056</v>
      </c>
    </row>
    <row r="48" spans="1:10" x14ac:dyDescent="0.2">
      <c r="A48" s="177">
        <v>2003</v>
      </c>
      <c r="B48" s="67">
        <v>88.002200000000002</v>
      </c>
      <c r="C48" s="67"/>
      <c r="E48" s="160">
        <v>73404000</v>
      </c>
      <c r="F48" s="161">
        <f t="shared" si="4"/>
        <v>1.1988747207236663</v>
      </c>
      <c r="G48" s="161">
        <f t="shared" si="5"/>
        <v>0</v>
      </c>
      <c r="H48" s="161">
        <f t="shared" si="6"/>
        <v>0</v>
      </c>
      <c r="I48" s="67">
        <v>88.002200000000002</v>
      </c>
      <c r="J48" s="161">
        <f t="shared" si="7"/>
        <v>1.1988747207236663</v>
      </c>
    </row>
    <row r="49" spans="1:10" x14ac:dyDescent="0.2">
      <c r="A49" s="177">
        <v>2004</v>
      </c>
      <c r="B49" s="67">
        <v>88.407510000000002</v>
      </c>
      <c r="C49" s="67">
        <v>0.59815700000000005</v>
      </c>
      <c r="D49" s="67">
        <v>2.3E-2</v>
      </c>
      <c r="E49" s="160">
        <v>75208000</v>
      </c>
      <c r="F49" s="161">
        <f t="shared" si="4"/>
        <v>1.1755067280076588</v>
      </c>
      <c r="G49" s="161">
        <f t="shared" si="5"/>
        <v>7.9533693224125099E-3</v>
      </c>
      <c r="H49" s="161">
        <f t="shared" si="6"/>
        <v>3.0581852994362302E-4</v>
      </c>
      <c r="I49" s="67">
        <v>89.032719999999998</v>
      </c>
      <c r="J49" s="161">
        <f t="shared" si="7"/>
        <v>1.1838198064035741</v>
      </c>
    </row>
    <row r="50" spans="1:10" x14ac:dyDescent="0.2">
      <c r="A50" s="177">
        <v>2005</v>
      </c>
      <c r="B50" s="67">
        <v>88.983900000000006</v>
      </c>
      <c r="C50" s="67">
        <v>1.4771000000000001</v>
      </c>
      <c r="D50" s="67">
        <v>0.49923899999999999</v>
      </c>
      <c r="E50" s="160">
        <v>72032000</v>
      </c>
      <c r="F50" s="161">
        <f t="shared" si="4"/>
        <v>1.2353384606841404</v>
      </c>
      <c r="G50" s="161">
        <f t="shared" si="5"/>
        <v>2.0506163927143491E-2</v>
      </c>
      <c r="H50" s="161">
        <f t="shared" si="6"/>
        <v>6.9307946468236343E-3</v>
      </c>
      <c r="I50" s="67">
        <v>90.960239999999999</v>
      </c>
      <c r="J50" s="161">
        <f t="shared" si="7"/>
        <v>1.2627754331408263</v>
      </c>
    </row>
    <row r="51" spans="1:10" x14ac:dyDescent="0.2">
      <c r="A51" s="177">
        <v>2006</v>
      </c>
      <c r="B51" s="67">
        <v>106.057</v>
      </c>
      <c r="C51" s="67">
        <v>2.5831050000000002</v>
      </c>
      <c r="D51" s="67">
        <v>0.47788900000000001</v>
      </c>
      <c r="E51" s="160">
        <v>75522000</v>
      </c>
      <c r="F51" s="161">
        <f t="shared" si="4"/>
        <v>1.4043192712057413</v>
      </c>
      <c r="G51" s="161">
        <f t="shared" si="5"/>
        <v>3.4203344720743621E-2</v>
      </c>
      <c r="H51" s="161">
        <f t="shared" si="6"/>
        <v>6.327811763459654E-3</v>
      </c>
      <c r="I51" s="67">
        <v>109.11799999999999</v>
      </c>
      <c r="J51" s="161">
        <f t="shared" si="7"/>
        <v>1.4448505071369933</v>
      </c>
    </row>
    <row r="52" spans="1:10" x14ac:dyDescent="0.2">
      <c r="A52" s="177">
        <v>2007</v>
      </c>
      <c r="B52" s="67">
        <v>82.250540000000001</v>
      </c>
      <c r="C52" s="67">
        <v>2.5554060000000001</v>
      </c>
      <c r="D52" s="67">
        <v>0.66989299999999996</v>
      </c>
      <c r="E52" s="160">
        <v>64741000</v>
      </c>
      <c r="F52" s="161">
        <f t="shared" si="4"/>
        <v>1.270455198405956</v>
      </c>
      <c r="G52" s="161">
        <f t="shared" si="5"/>
        <v>3.9471216076365827E-2</v>
      </c>
      <c r="H52" s="161">
        <f t="shared" si="6"/>
        <v>1.0347276069260593E-2</v>
      </c>
      <c r="I52" s="67">
        <v>85.475840000000005</v>
      </c>
      <c r="J52" s="161">
        <f t="shared" si="7"/>
        <v>1.320273705997745</v>
      </c>
    </row>
    <row r="53" spans="1:10" x14ac:dyDescent="0.2">
      <c r="A53" s="178">
        <v>2008</v>
      </c>
      <c r="B53" s="114">
        <v>106.2214</v>
      </c>
      <c r="C53" s="114">
        <v>4.699071</v>
      </c>
      <c r="D53" s="114">
        <v>1.0413140000000001</v>
      </c>
      <c r="E53" s="162">
        <v>75718000</v>
      </c>
      <c r="F53" s="163">
        <f t="shared" si="4"/>
        <v>1.402855331625241</v>
      </c>
      <c r="G53" s="163">
        <f t="shared" si="5"/>
        <v>6.2060157426239465E-2</v>
      </c>
      <c r="H53" s="163">
        <f t="shared" si="6"/>
        <v>1.3752529121212923E-2</v>
      </c>
      <c r="I53" s="114">
        <v>111.9618</v>
      </c>
      <c r="J53" s="163">
        <f t="shared" si="7"/>
        <v>1.4786682162761826</v>
      </c>
    </row>
    <row r="54" spans="1:10" x14ac:dyDescent="0.2">
      <c r="B54" s="67"/>
      <c r="C54" s="67"/>
    </row>
  </sheetData>
  <pageMargins left="0.7" right="0.7" top="0.75" bottom="0.75" header="0.3" footer="0.3"/>
  <pageSetup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04"/>
  <sheetViews>
    <sheetView workbookViewId="0"/>
  </sheetViews>
  <sheetFormatPr defaultRowHeight="15" x14ac:dyDescent="0.25"/>
  <cols>
    <col min="1" max="1" width="9.7109375" style="55" customWidth="1"/>
    <col min="2" max="5" width="9.7109375" style="67" customWidth="1"/>
    <col min="6" max="10" width="9.7109375" style="55" customWidth="1"/>
    <col min="11" max="11" width="9.7109375" style="67" customWidth="1"/>
    <col min="12" max="12" width="9.7109375" style="55" customWidth="1"/>
    <col min="13" max="13" width="5.42578125" customWidth="1"/>
  </cols>
  <sheetData>
    <row r="1" spans="1:12" x14ac:dyDescent="0.25">
      <c r="A1" s="187" t="s">
        <v>1063</v>
      </c>
      <c r="B1" s="183"/>
      <c r="C1" s="184"/>
      <c r="D1" s="184"/>
      <c r="E1" s="184"/>
      <c r="F1" s="185"/>
      <c r="G1" s="185"/>
      <c r="H1" s="185"/>
      <c r="I1" s="185"/>
      <c r="J1" s="185"/>
      <c r="K1" s="184"/>
      <c r="L1" s="186"/>
    </row>
    <row r="2" spans="1:12" s="51" customFormat="1" ht="13.15" customHeight="1" x14ac:dyDescent="0.25">
      <c r="A2" s="250"/>
      <c r="B2" s="184"/>
      <c r="C2" s="184"/>
      <c r="D2" s="184"/>
      <c r="E2" s="184"/>
      <c r="F2" s="185"/>
      <c r="G2" s="185"/>
      <c r="H2" s="185"/>
      <c r="I2" s="185"/>
      <c r="J2" s="185"/>
      <c r="K2" s="184"/>
      <c r="L2" s="186"/>
    </row>
    <row r="3" spans="1:12" ht="64.5" x14ac:dyDescent="0.25">
      <c r="A3" s="177" t="s">
        <v>10</v>
      </c>
      <c r="B3" s="168" t="s">
        <v>82</v>
      </c>
      <c r="C3" s="168" t="s">
        <v>81</v>
      </c>
      <c r="D3" s="168" t="s">
        <v>80</v>
      </c>
      <c r="E3" s="168" t="s">
        <v>112</v>
      </c>
      <c r="F3" s="170" t="s">
        <v>79</v>
      </c>
      <c r="G3" s="170" t="s">
        <v>78</v>
      </c>
      <c r="H3" s="170" t="s">
        <v>77</v>
      </c>
      <c r="I3" s="170" t="s">
        <v>76</v>
      </c>
      <c r="J3" s="170" t="s">
        <v>111</v>
      </c>
      <c r="K3" s="54" t="s">
        <v>75</v>
      </c>
      <c r="L3" s="169" t="s">
        <v>74</v>
      </c>
    </row>
    <row r="4" spans="1:12" s="51" customFormat="1" ht="13.15" customHeight="1" x14ac:dyDescent="0.25">
      <c r="A4" s="182"/>
      <c r="B4" s="168"/>
      <c r="C4" s="168"/>
      <c r="D4" s="168"/>
      <c r="E4" s="168"/>
      <c r="F4" s="170"/>
      <c r="G4" s="170"/>
      <c r="H4" s="170"/>
      <c r="I4" s="170"/>
      <c r="J4" s="170"/>
      <c r="K4" s="168"/>
      <c r="L4" s="169"/>
    </row>
    <row r="5" spans="1:12" ht="13.15" customHeight="1" x14ac:dyDescent="0.25">
      <c r="A5" s="177">
        <v>1960</v>
      </c>
      <c r="B5" s="67">
        <v>1.391254</v>
      </c>
      <c r="C5" s="67">
        <v>67.110609999999994</v>
      </c>
      <c r="D5" s="67">
        <v>0</v>
      </c>
      <c r="E5" s="67">
        <v>8.0399999999999991</v>
      </c>
      <c r="F5" s="160">
        <v>16080000</v>
      </c>
      <c r="G5" s="161">
        <f t="shared" ref="G5:G36" si="0">(B5*1000000)/$F5</f>
        <v>8.6520771144278613E-2</v>
      </c>
      <c r="H5" s="161">
        <f t="shared" ref="H5:H36" si="1">(C5*1000000)/$F5</f>
        <v>4.1735453980099502</v>
      </c>
      <c r="I5" s="161">
        <f t="shared" ref="I5:I36" si="2">(D5*1000000)/$F5</f>
        <v>0</v>
      </c>
      <c r="J5" s="161">
        <f t="shared" ref="J5:J36" si="3">(E5*1000000)/$F5</f>
        <v>0.49999999999999994</v>
      </c>
      <c r="K5" s="67">
        <v>76.541870000000003</v>
      </c>
      <c r="L5" s="161">
        <f t="shared" ref="L5:L36" si="4">K5*1000000/F5</f>
        <v>4.7600665422885573</v>
      </c>
    </row>
    <row r="6" spans="1:12" ht="13.15" customHeight="1" x14ac:dyDescent="0.25">
      <c r="A6" s="177">
        <v>1961</v>
      </c>
      <c r="B6" s="67">
        <v>1.172221</v>
      </c>
      <c r="C6" s="67">
        <v>76.118319999999997</v>
      </c>
      <c r="D6" s="67">
        <v>0</v>
      </c>
      <c r="E6" s="67">
        <v>9</v>
      </c>
      <c r="F6" s="160">
        <v>16588000</v>
      </c>
      <c r="G6" s="161">
        <f t="shared" si="0"/>
        <v>7.0666807330600434E-2</v>
      </c>
      <c r="H6" s="161">
        <f t="shared" si="1"/>
        <v>4.5887581384133105</v>
      </c>
      <c r="I6" s="161">
        <f t="shared" si="2"/>
        <v>0</v>
      </c>
      <c r="J6" s="161">
        <f t="shared" si="3"/>
        <v>0.54256088738847363</v>
      </c>
      <c r="K6" s="67">
        <v>86.290539999999993</v>
      </c>
      <c r="L6" s="161">
        <f t="shared" si="4"/>
        <v>5.2019857728478422</v>
      </c>
    </row>
    <row r="7" spans="1:12" ht="13.15" customHeight="1" x14ac:dyDescent="0.25">
      <c r="A7" s="177">
        <v>1962</v>
      </c>
      <c r="B7" s="67">
        <v>1.4819659999999999</v>
      </c>
      <c r="C7" s="67">
        <v>77.465360000000004</v>
      </c>
      <c r="D7" s="67">
        <v>0</v>
      </c>
      <c r="E7" s="67">
        <v>9.9600000000000009</v>
      </c>
      <c r="F7" s="160">
        <v>16293000</v>
      </c>
      <c r="G7" s="161">
        <f t="shared" si="0"/>
        <v>9.0957220892407778E-2</v>
      </c>
      <c r="H7" s="161">
        <f t="shared" si="1"/>
        <v>4.7545178911188852</v>
      </c>
      <c r="I7" s="161">
        <f t="shared" si="2"/>
        <v>0</v>
      </c>
      <c r="J7" s="161">
        <f t="shared" si="3"/>
        <v>0.61130546860614987</v>
      </c>
      <c r="K7" s="67">
        <v>88.907330000000002</v>
      </c>
      <c r="L7" s="161">
        <f t="shared" si="4"/>
        <v>5.4567808261216477</v>
      </c>
    </row>
    <row r="8" spans="1:12" ht="13.15" customHeight="1" x14ac:dyDescent="0.25">
      <c r="A8" s="177">
        <v>1963</v>
      </c>
      <c r="B8" s="67">
        <v>1.6549160000000001</v>
      </c>
      <c r="C8" s="67">
        <v>78.728610000000003</v>
      </c>
      <c r="D8" s="67">
        <v>6.5000000000000002E-2</v>
      </c>
      <c r="E8" s="67">
        <v>10.92</v>
      </c>
      <c r="F8" s="160">
        <v>14843000</v>
      </c>
      <c r="G8" s="161">
        <f t="shared" si="0"/>
        <v>0.11149471131172943</v>
      </c>
      <c r="H8" s="161">
        <f t="shared" si="1"/>
        <v>5.3040901435019876</v>
      </c>
      <c r="I8" s="161">
        <f t="shared" si="2"/>
        <v>4.3791686316782324E-3</v>
      </c>
      <c r="J8" s="161">
        <f t="shared" si="3"/>
        <v>0.73570033012194302</v>
      </c>
      <c r="K8" s="67">
        <v>91.368520000000004</v>
      </c>
      <c r="L8" s="161">
        <f t="shared" si="4"/>
        <v>6.1556639493363878</v>
      </c>
    </row>
    <row r="9" spans="1:12" ht="13.15" customHeight="1" x14ac:dyDescent="0.25">
      <c r="A9" s="177">
        <v>1964</v>
      </c>
      <c r="B9" s="67">
        <v>2.0096449999999999</v>
      </c>
      <c r="C9" s="67">
        <v>67.901229999999998</v>
      </c>
      <c r="D9" s="67">
        <v>0.17</v>
      </c>
      <c r="E9" s="67">
        <v>11.88</v>
      </c>
      <c r="F9" s="160">
        <v>14835600</v>
      </c>
      <c r="G9" s="161">
        <f t="shared" si="0"/>
        <v>0.13546098573701099</v>
      </c>
      <c r="H9" s="161">
        <f t="shared" si="1"/>
        <v>4.5769116179999463</v>
      </c>
      <c r="I9" s="161">
        <f t="shared" si="2"/>
        <v>1.1458923130847421E-2</v>
      </c>
      <c r="J9" s="161">
        <f t="shared" si="3"/>
        <v>0.80077651055569032</v>
      </c>
      <c r="K9" s="67">
        <v>81.960880000000003</v>
      </c>
      <c r="L9" s="161">
        <f t="shared" si="4"/>
        <v>5.5246083744506453</v>
      </c>
    </row>
    <row r="10" spans="1:12" ht="13.15" customHeight="1" x14ac:dyDescent="0.25">
      <c r="A10" s="177">
        <v>1965</v>
      </c>
      <c r="B10" s="67">
        <v>5.3866509999999996</v>
      </c>
      <c r="C10" s="67">
        <v>58.770949999999999</v>
      </c>
      <c r="D10" s="67">
        <v>0.27500000000000002</v>
      </c>
      <c r="E10" s="67">
        <v>12.84</v>
      </c>
      <c r="F10" s="160">
        <v>14152300</v>
      </c>
      <c r="G10" s="161">
        <f t="shared" si="0"/>
        <v>0.38062018187856389</v>
      </c>
      <c r="H10" s="161">
        <f t="shared" si="1"/>
        <v>4.152749023126983</v>
      </c>
      <c r="I10" s="161">
        <f t="shared" si="2"/>
        <v>1.9431470503027775E-2</v>
      </c>
      <c r="J10" s="161">
        <f t="shared" si="3"/>
        <v>0.90727302275955146</v>
      </c>
      <c r="K10" s="67">
        <v>77.272599999999997</v>
      </c>
      <c r="L10" s="161">
        <f t="shared" si="4"/>
        <v>5.4600736276082333</v>
      </c>
    </row>
    <row r="11" spans="1:12" ht="13.15" customHeight="1" x14ac:dyDescent="0.25">
      <c r="A11" s="177">
        <v>1966</v>
      </c>
      <c r="B11" s="67">
        <v>5.4761740000000003</v>
      </c>
      <c r="C11" s="67">
        <v>62.942830000000001</v>
      </c>
      <c r="D11" s="67">
        <v>0.38</v>
      </c>
      <c r="E11" s="67">
        <v>13.8</v>
      </c>
      <c r="F11" s="160">
        <v>10349400</v>
      </c>
      <c r="G11" s="161">
        <f>(B11*1000000)/$F11</f>
        <v>0.52912961137843739</v>
      </c>
      <c r="H11" s="161">
        <f t="shared" si="1"/>
        <v>6.0817854175121262</v>
      </c>
      <c r="I11" s="161">
        <f t="shared" si="2"/>
        <v>3.6717104373200381E-2</v>
      </c>
      <c r="J11" s="161">
        <f t="shared" si="3"/>
        <v>1.3334106325004349</v>
      </c>
      <c r="K11" s="67">
        <v>82.599000000000004</v>
      </c>
      <c r="L11" s="161">
        <f t="shared" si="4"/>
        <v>7.9810423792683638</v>
      </c>
    </row>
    <row r="12" spans="1:12" ht="13.15" customHeight="1" x14ac:dyDescent="0.25">
      <c r="A12" s="177">
        <v>1967</v>
      </c>
      <c r="B12" s="67">
        <v>5.9561120000000001</v>
      </c>
      <c r="C12" s="67">
        <v>89.550780000000003</v>
      </c>
      <c r="D12" s="67">
        <v>0.34799999999999998</v>
      </c>
      <c r="E12" s="67">
        <v>14.922000000000001</v>
      </c>
      <c r="F12" s="160">
        <v>9449600</v>
      </c>
      <c r="G12" s="161">
        <f t="shared" si="0"/>
        <v>0.63030308161192006</v>
      </c>
      <c r="H12" s="161">
        <f t="shared" si="1"/>
        <v>9.4766741449373519</v>
      </c>
      <c r="I12" s="161">
        <f t="shared" si="2"/>
        <v>3.6826955638333901E-2</v>
      </c>
      <c r="J12" s="161">
        <f t="shared" si="3"/>
        <v>1.5791144598713174</v>
      </c>
      <c r="K12" s="67">
        <v>110.7769</v>
      </c>
      <c r="L12" s="161">
        <f t="shared" si="4"/>
        <v>11.722919488655604</v>
      </c>
    </row>
    <row r="13" spans="1:12" ht="13.15" customHeight="1" x14ac:dyDescent="0.25">
      <c r="A13" s="177">
        <v>1968</v>
      </c>
      <c r="B13" s="67">
        <v>13.61322</v>
      </c>
      <c r="C13" s="67">
        <v>76.732849999999999</v>
      </c>
      <c r="D13" s="67">
        <v>0.316</v>
      </c>
      <c r="E13" s="67">
        <v>16.044</v>
      </c>
      <c r="F13" s="160">
        <v>10912900</v>
      </c>
      <c r="G13" s="161">
        <f t="shared" si="0"/>
        <v>1.2474429345087008</v>
      </c>
      <c r="H13" s="161">
        <f t="shared" si="1"/>
        <v>7.0313894565147672</v>
      </c>
      <c r="I13" s="161">
        <f t="shared" si="2"/>
        <v>2.8956556002529117E-2</v>
      </c>
      <c r="J13" s="161">
        <f t="shared" si="3"/>
        <v>1.4701866598246112</v>
      </c>
      <c r="K13" s="67">
        <v>106.70610000000001</v>
      </c>
      <c r="L13" s="161">
        <f t="shared" si="4"/>
        <v>9.7779783558907347</v>
      </c>
    </row>
    <row r="14" spans="1:12" ht="13.15" customHeight="1" x14ac:dyDescent="0.25">
      <c r="A14" s="177">
        <v>1969</v>
      </c>
      <c r="B14" s="67">
        <v>12.797359999999999</v>
      </c>
      <c r="C14" s="67">
        <v>52.725830000000002</v>
      </c>
      <c r="D14" s="67">
        <v>0.28399999999999997</v>
      </c>
      <c r="E14" s="67">
        <v>17.166</v>
      </c>
      <c r="F14" s="160">
        <v>11882500</v>
      </c>
      <c r="G14" s="161">
        <f t="shared" si="0"/>
        <v>1.0769922154428782</v>
      </c>
      <c r="H14" s="161">
        <f t="shared" si="1"/>
        <v>4.4372674100568066</v>
      </c>
      <c r="I14" s="161">
        <f t="shared" si="2"/>
        <v>2.3900694298337893E-2</v>
      </c>
      <c r="J14" s="161">
        <f t="shared" si="3"/>
        <v>1.4446454870608036</v>
      </c>
      <c r="K14" s="67">
        <v>82.973200000000006</v>
      </c>
      <c r="L14" s="161">
        <f t="shared" si="4"/>
        <v>6.982806648432569</v>
      </c>
    </row>
    <row r="15" spans="1:12" ht="13.15" customHeight="1" x14ac:dyDescent="0.25">
      <c r="A15" s="177">
        <v>1970</v>
      </c>
      <c r="B15" s="67">
        <v>15.233499999999999</v>
      </c>
      <c r="C15" s="67">
        <v>63.275849999999998</v>
      </c>
      <c r="D15" s="67">
        <v>0.252</v>
      </c>
      <c r="E15" s="67">
        <v>18.288</v>
      </c>
      <c r="F15" s="160">
        <v>11945200</v>
      </c>
      <c r="G15" s="161">
        <f t="shared" si="0"/>
        <v>1.2752821216890466</v>
      </c>
      <c r="H15" s="161">
        <f t="shared" si="1"/>
        <v>5.2971779459531865</v>
      </c>
      <c r="I15" s="161">
        <f t="shared" si="2"/>
        <v>2.1096339952449521E-2</v>
      </c>
      <c r="J15" s="161">
        <f t="shared" si="3"/>
        <v>1.5309915279777651</v>
      </c>
      <c r="K15" s="67">
        <v>97.049350000000004</v>
      </c>
      <c r="L15" s="161">
        <f t="shared" si="4"/>
        <v>8.1245479355724477</v>
      </c>
    </row>
    <row r="16" spans="1:12" ht="13.15" customHeight="1" x14ac:dyDescent="0.25">
      <c r="A16" s="177">
        <v>1971</v>
      </c>
      <c r="B16" s="67">
        <v>20.97082</v>
      </c>
      <c r="C16" s="67">
        <v>78.641769999999994</v>
      </c>
      <c r="D16" s="67">
        <v>0.22</v>
      </c>
      <c r="E16" s="67">
        <v>19.41</v>
      </c>
      <c r="F16" s="160">
        <v>12354900</v>
      </c>
      <c r="G16" s="161">
        <f t="shared" si="0"/>
        <v>1.6973686553513181</v>
      </c>
      <c r="H16" s="161">
        <f t="shared" si="1"/>
        <v>6.3652291803252155</v>
      </c>
      <c r="I16" s="161">
        <f t="shared" si="2"/>
        <v>1.7806700175638814E-2</v>
      </c>
      <c r="J16" s="161">
        <f t="shared" si="3"/>
        <v>1.571036592768861</v>
      </c>
      <c r="K16" s="67">
        <v>119.2426</v>
      </c>
      <c r="L16" s="161">
        <f t="shared" si="4"/>
        <v>9.6514419380164949</v>
      </c>
    </row>
    <row r="17" spans="1:14" ht="13.15" customHeight="1" x14ac:dyDescent="0.25">
      <c r="A17" s="177">
        <v>1972</v>
      </c>
      <c r="B17" s="67">
        <v>19.532869999999999</v>
      </c>
      <c r="C17" s="67">
        <v>105.09690000000001</v>
      </c>
      <c r="D17" s="67">
        <v>0.186</v>
      </c>
      <c r="E17" s="67">
        <v>17.988</v>
      </c>
      <c r="F17" s="160">
        <v>14001300</v>
      </c>
      <c r="G17" s="161">
        <f t="shared" si="0"/>
        <v>1.395075457278967</v>
      </c>
      <c r="H17" s="161">
        <f t="shared" si="1"/>
        <v>7.5062244220179553</v>
      </c>
      <c r="I17" s="161">
        <f t="shared" si="2"/>
        <v>1.3284480726789656E-2</v>
      </c>
      <c r="J17" s="161">
        <f t="shared" si="3"/>
        <v>1.284737845771464</v>
      </c>
      <c r="K17" s="67">
        <v>142.8038</v>
      </c>
      <c r="L17" s="161">
        <f t="shared" si="4"/>
        <v>10.199324348453358</v>
      </c>
    </row>
    <row r="18" spans="1:14" ht="13.15" customHeight="1" x14ac:dyDescent="0.25">
      <c r="A18" s="177">
        <v>1973</v>
      </c>
      <c r="B18" s="67">
        <v>24.276119999999999</v>
      </c>
      <c r="C18" s="67">
        <v>67.39743</v>
      </c>
      <c r="D18" s="67">
        <v>0.152</v>
      </c>
      <c r="E18" s="67">
        <v>16.565999999999999</v>
      </c>
      <c r="F18" s="160">
        <v>12479700</v>
      </c>
      <c r="G18" s="161">
        <f t="shared" si="0"/>
        <v>1.9452486838625929</v>
      </c>
      <c r="H18" s="161">
        <f t="shared" si="1"/>
        <v>5.4005649174258998</v>
      </c>
      <c r="I18" s="161">
        <f t="shared" si="2"/>
        <v>1.2179779962659358E-2</v>
      </c>
      <c r="J18" s="161">
        <f t="shared" si="3"/>
        <v>1.3274357556672034</v>
      </c>
      <c r="K18" s="67">
        <v>108.39149999999999</v>
      </c>
      <c r="L18" s="161">
        <f t="shared" si="4"/>
        <v>8.6854251304117884</v>
      </c>
    </row>
    <row r="19" spans="1:14" ht="13.15" customHeight="1" x14ac:dyDescent="0.25">
      <c r="A19" s="177">
        <v>1974</v>
      </c>
      <c r="B19" s="67">
        <v>21.133590000000002</v>
      </c>
      <c r="C19" s="67">
        <v>72.147030000000001</v>
      </c>
      <c r="D19" s="67">
        <v>0.11799999999999999</v>
      </c>
      <c r="E19" s="67">
        <v>15.144</v>
      </c>
      <c r="F19" s="160">
        <v>13679400</v>
      </c>
      <c r="G19" s="161">
        <f t="shared" si="0"/>
        <v>1.5449208298609589</v>
      </c>
      <c r="H19" s="161">
        <f t="shared" si="1"/>
        <v>5.2741370235536644</v>
      </c>
      <c r="I19" s="161">
        <f t="shared" si="2"/>
        <v>8.626109332280656E-3</v>
      </c>
      <c r="J19" s="161">
        <f t="shared" si="3"/>
        <v>1.1070660993903241</v>
      </c>
      <c r="K19" s="67">
        <v>108.54259999999999</v>
      </c>
      <c r="L19" s="161">
        <f t="shared" si="4"/>
        <v>7.9347486000847987</v>
      </c>
    </row>
    <row r="20" spans="1:14" ht="13.15" customHeight="1" x14ac:dyDescent="0.25">
      <c r="A20" s="177">
        <v>1975</v>
      </c>
      <c r="B20" s="67">
        <v>16.006769999999999</v>
      </c>
      <c r="C20" s="67">
        <v>46.804690000000001</v>
      </c>
      <c r="D20" s="67">
        <v>8.4000000000000005E-2</v>
      </c>
      <c r="E20" s="67">
        <v>13.722</v>
      </c>
      <c r="F20" s="160">
        <v>9477600</v>
      </c>
      <c r="G20" s="161">
        <f t="shared" si="0"/>
        <v>1.6889054190934414</v>
      </c>
      <c r="H20" s="161">
        <f t="shared" si="1"/>
        <v>4.9384538279733263</v>
      </c>
      <c r="I20" s="161">
        <f t="shared" si="2"/>
        <v>8.8630032919726522E-3</v>
      </c>
      <c r="J20" s="161">
        <f t="shared" si="3"/>
        <v>1.4478348949101039</v>
      </c>
      <c r="K20" s="67">
        <v>76.617459999999994</v>
      </c>
      <c r="L20" s="161">
        <f t="shared" si="4"/>
        <v>8.0840571452688437</v>
      </c>
      <c r="N20" s="166" t="s">
        <v>1052</v>
      </c>
    </row>
    <row r="21" spans="1:14" ht="13.15" customHeight="1" x14ac:dyDescent="0.25">
      <c r="A21" s="177">
        <v>1976</v>
      </c>
      <c r="B21" s="67">
        <v>21.910969999999999</v>
      </c>
      <c r="C21" s="67">
        <v>69.166390000000007</v>
      </c>
      <c r="D21" s="67">
        <v>0.05</v>
      </c>
      <c r="E21" s="67">
        <v>12.3</v>
      </c>
      <c r="F21" s="160">
        <v>11635500</v>
      </c>
      <c r="G21" s="161">
        <f t="shared" si="0"/>
        <v>1.8831137467233896</v>
      </c>
      <c r="H21" s="161">
        <f t="shared" si="1"/>
        <v>5.944427828627906</v>
      </c>
      <c r="I21" s="161">
        <f t="shared" si="2"/>
        <v>4.2971939323621679E-3</v>
      </c>
      <c r="J21" s="161">
        <f t="shared" si="3"/>
        <v>1.0571097073610931</v>
      </c>
      <c r="K21" s="67">
        <v>103.42740000000001</v>
      </c>
      <c r="L21" s="161">
        <f t="shared" si="4"/>
        <v>8.8889519143998967</v>
      </c>
    </row>
    <row r="22" spans="1:14" ht="13.15" customHeight="1" x14ac:dyDescent="0.25">
      <c r="A22" s="177">
        <v>1977</v>
      </c>
      <c r="B22" s="67">
        <v>19.774170000000002</v>
      </c>
      <c r="C22" s="67">
        <v>62.09525</v>
      </c>
      <c r="D22" s="67">
        <v>7.4999999999999997E-2</v>
      </c>
      <c r="E22" s="67">
        <v>11.383330000000001</v>
      </c>
      <c r="F22" s="160">
        <v>13679500</v>
      </c>
      <c r="G22" s="161">
        <f t="shared" si="0"/>
        <v>1.4455330969699185</v>
      </c>
      <c r="H22" s="161">
        <f t="shared" si="1"/>
        <v>4.5392923717972149</v>
      </c>
      <c r="I22" s="161">
        <f t="shared" si="2"/>
        <v>5.4826565298439272E-3</v>
      </c>
      <c r="J22" s="161">
        <f t="shared" si="3"/>
        <v>0.83214518074491028</v>
      </c>
      <c r="K22" s="67">
        <v>93.327749999999995</v>
      </c>
      <c r="L22" s="161">
        <f t="shared" si="4"/>
        <v>6.8224533060418873</v>
      </c>
    </row>
    <row r="23" spans="1:14" ht="13.15" customHeight="1" x14ac:dyDescent="0.25">
      <c r="A23" s="177">
        <v>1978</v>
      </c>
      <c r="B23" s="67">
        <v>20.013210000000001</v>
      </c>
      <c r="C23" s="67">
        <v>21.159420000000001</v>
      </c>
      <c r="D23" s="67">
        <v>0.1</v>
      </c>
      <c r="E23" s="67">
        <v>10.466670000000001</v>
      </c>
      <c r="F23" s="160">
        <v>13375100</v>
      </c>
      <c r="G23" s="161">
        <f t="shared" si="0"/>
        <v>1.4963035790386614</v>
      </c>
      <c r="H23" s="161">
        <f t="shared" si="1"/>
        <v>1.5820008822363945</v>
      </c>
      <c r="I23" s="161">
        <f t="shared" si="2"/>
        <v>7.4765796143580233E-3</v>
      </c>
      <c r="J23" s="161">
        <f t="shared" si="3"/>
        <v>0.78254891552212691</v>
      </c>
      <c r="K23" s="67">
        <v>51.7393</v>
      </c>
      <c r="L23" s="161">
        <f t="shared" si="4"/>
        <v>3.8683299564115408</v>
      </c>
    </row>
    <row r="24" spans="1:14" ht="13.15" customHeight="1" x14ac:dyDescent="0.25">
      <c r="A24" s="177">
        <v>1979</v>
      </c>
      <c r="B24" s="67">
        <v>20.313500000000001</v>
      </c>
      <c r="C24" s="67">
        <v>19.011659999999999</v>
      </c>
      <c r="D24" s="67">
        <v>0.125</v>
      </c>
      <c r="E24" s="67">
        <v>9.5500000000000007</v>
      </c>
      <c r="F24" s="160">
        <v>13977500</v>
      </c>
      <c r="G24" s="161">
        <f t="shared" si="0"/>
        <v>1.4532999463423359</v>
      </c>
      <c r="H24" s="161">
        <f t="shared" si="1"/>
        <v>1.3601616884278305</v>
      </c>
      <c r="I24" s="161">
        <f t="shared" si="2"/>
        <v>8.9429440171704521E-3</v>
      </c>
      <c r="J24" s="161">
        <f t="shared" si="3"/>
        <v>0.68324092291182259</v>
      </c>
      <c r="K24" s="67">
        <v>49.000160000000001</v>
      </c>
      <c r="L24" s="161">
        <f t="shared" si="4"/>
        <v>3.5056455016991594</v>
      </c>
    </row>
    <row r="25" spans="1:14" ht="13.15" customHeight="1" x14ac:dyDescent="0.25">
      <c r="A25" s="177">
        <v>1980</v>
      </c>
      <c r="B25" s="67">
        <v>21.689779999999999</v>
      </c>
      <c r="C25" s="67">
        <v>18.717829999999999</v>
      </c>
      <c r="D25" s="67">
        <v>0.15</v>
      </c>
      <c r="E25" s="67">
        <v>8.6333330000000004</v>
      </c>
      <c r="F25" s="160">
        <v>14533800</v>
      </c>
      <c r="G25" s="161">
        <f t="shared" si="0"/>
        <v>1.4923681349681432</v>
      </c>
      <c r="H25" s="161">
        <f t="shared" si="1"/>
        <v>1.2878827285362398</v>
      </c>
      <c r="I25" s="161">
        <f t="shared" si="2"/>
        <v>1.0320769516575156E-2</v>
      </c>
      <c r="J25" s="161">
        <f t="shared" si="3"/>
        <v>0.59401760035228224</v>
      </c>
      <c r="K25" s="67">
        <v>49.190950000000001</v>
      </c>
      <c r="L25" s="161">
        <f t="shared" si="4"/>
        <v>3.3845897150091511</v>
      </c>
    </row>
    <row r="26" spans="1:14" ht="13.15" customHeight="1" x14ac:dyDescent="0.25">
      <c r="A26" s="177">
        <v>1981</v>
      </c>
      <c r="B26" s="67">
        <v>24.168990000000001</v>
      </c>
      <c r="C26" s="67">
        <v>24.4087</v>
      </c>
      <c r="D26" s="67">
        <v>0.17499999999999999</v>
      </c>
      <c r="E26" s="67">
        <v>7.7166670000000002</v>
      </c>
      <c r="F26" s="160">
        <v>14330100</v>
      </c>
      <c r="G26" s="161">
        <f t="shared" si="0"/>
        <v>1.6865890677664497</v>
      </c>
      <c r="H26" s="161">
        <f t="shared" si="1"/>
        <v>1.7033167947188086</v>
      </c>
      <c r="I26" s="161">
        <f t="shared" si="2"/>
        <v>1.2212057138470771E-2</v>
      </c>
      <c r="J26" s="161">
        <f t="shared" si="3"/>
        <v>0.53849359041458189</v>
      </c>
      <c r="K26" s="67">
        <v>56.469349999999999</v>
      </c>
      <c r="L26" s="161">
        <f t="shared" si="4"/>
        <v>3.9406110215560255</v>
      </c>
    </row>
    <row r="27" spans="1:14" ht="13.15" customHeight="1" x14ac:dyDescent="0.25">
      <c r="A27" s="177">
        <v>1982</v>
      </c>
      <c r="B27" s="67">
        <v>19.29149</v>
      </c>
      <c r="C27" s="67">
        <v>19.102740000000001</v>
      </c>
      <c r="D27" s="67">
        <v>0.2</v>
      </c>
      <c r="E27" s="67">
        <v>6.8</v>
      </c>
      <c r="F27" s="160">
        <v>11345400</v>
      </c>
      <c r="G27" s="161">
        <f t="shared" si="0"/>
        <v>1.7003798896469053</v>
      </c>
      <c r="H27" s="161">
        <f t="shared" si="1"/>
        <v>1.6837431910730341</v>
      </c>
      <c r="I27" s="161">
        <f t="shared" si="2"/>
        <v>1.7628289879598781E-2</v>
      </c>
      <c r="J27" s="161">
        <f t="shared" si="3"/>
        <v>0.59936185590635849</v>
      </c>
      <c r="K27" s="67">
        <v>45.39423</v>
      </c>
      <c r="L27" s="161">
        <f t="shared" si="4"/>
        <v>4.0011132265058968</v>
      </c>
    </row>
    <row r="28" spans="1:14" ht="13.15" customHeight="1" x14ac:dyDescent="0.25">
      <c r="A28" s="177">
        <v>1983</v>
      </c>
      <c r="B28" s="67">
        <v>15.75337</v>
      </c>
      <c r="C28" s="67">
        <v>15.922269999999999</v>
      </c>
      <c r="D28" s="67">
        <v>0.18116940000000001</v>
      </c>
      <c r="E28" s="67">
        <v>6.2611249999999998</v>
      </c>
      <c r="F28" s="160">
        <v>7926300</v>
      </c>
      <c r="G28" s="161">
        <f t="shared" si="0"/>
        <v>1.9874809179566759</v>
      </c>
      <c r="H28" s="161">
        <f t="shared" si="1"/>
        <v>2.0087897253447382</v>
      </c>
      <c r="I28" s="161">
        <f t="shared" si="2"/>
        <v>2.2856742742515423E-2</v>
      </c>
      <c r="J28" s="161">
        <f t="shared" si="3"/>
        <v>0.78991774220001765</v>
      </c>
      <c r="K28" s="67">
        <v>38.117930000000001</v>
      </c>
      <c r="L28" s="161">
        <f t="shared" si="4"/>
        <v>4.8090445731299596</v>
      </c>
    </row>
    <row r="29" spans="1:14" ht="13.15" customHeight="1" x14ac:dyDescent="0.25">
      <c r="A29" s="177">
        <v>1984</v>
      </c>
      <c r="B29" s="67">
        <v>20.100950000000001</v>
      </c>
      <c r="C29" s="67">
        <v>12.104850000000001</v>
      </c>
      <c r="D29" s="67">
        <v>0.16233880000000001</v>
      </c>
      <c r="E29" s="67">
        <v>5.7222499999999998</v>
      </c>
      <c r="F29" s="160">
        <v>11145400</v>
      </c>
      <c r="G29" s="161">
        <f t="shared" si="0"/>
        <v>1.803519837780609</v>
      </c>
      <c r="H29" s="161">
        <f t="shared" si="1"/>
        <v>1.0860848421770417</v>
      </c>
      <c r="I29" s="161">
        <f t="shared" si="2"/>
        <v>1.4565542735119423E-2</v>
      </c>
      <c r="J29" s="161">
        <f t="shared" si="3"/>
        <v>0.51341809176880149</v>
      </c>
      <c r="K29" s="67">
        <v>38.090389999999999</v>
      </c>
      <c r="L29" s="161">
        <f t="shared" si="4"/>
        <v>3.4175884221293091</v>
      </c>
    </row>
    <row r="30" spans="1:14" ht="13.15" customHeight="1" x14ac:dyDescent="0.25">
      <c r="A30" s="177">
        <v>1985</v>
      </c>
      <c r="B30" s="67">
        <v>16.31691</v>
      </c>
      <c r="C30" s="67">
        <v>12.45435</v>
      </c>
      <c r="D30" s="67">
        <v>0.1435081</v>
      </c>
      <c r="E30" s="67">
        <v>5.1833749999999998</v>
      </c>
      <c r="F30" s="160">
        <v>10684600</v>
      </c>
      <c r="G30" s="161">
        <f t="shared" si="0"/>
        <v>1.5271428036613444</v>
      </c>
      <c r="H30" s="161">
        <f t="shared" si="1"/>
        <v>1.1656355876682327</v>
      </c>
      <c r="I30" s="161">
        <f t="shared" si="2"/>
        <v>1.3431302996836569E-2</v>
      </c>
      <c r="J30" s="161">
        <f t="shared" si="3"/>
        <v>0.48512578851805405</v>
      </c>
      <c r="K30" s="67">
        <v>34.098140000000001</v>
      </c>
      <c r="L30" s="161">
        <f t="shared" si="4"/>
        <v>3.1913351927072608</v>
      </c>
    </row>
    <row r="31" spans="1:14" ht="13.15" customHeight="1" x14ac:dyDescent="0.25">
      <c r="A31" s="177">
        <v>1986</v>
      </c>
      <c r="B31" s="67">
        <v>20.828410000000002</v>
      </c>
      <c r="C31" s="67">
        <v>15.739890000000001</v>
      </c>
      <c r="D31" s="67">
        <v>0.1246775</v>
      </c>
      <c r="E31" s="67">
        <v>4.6444999999999999</v>
      </c>
      <c r="F31" s="160">
        <v>10044600</v>
      </c>
      <c r="G31" s="161">
        <f t="shared" si="0"/>
        <v>2.0735927762180673</v>
      </c>
      <c r="H31" s="161">
        <f t="shared" si="1"/>
        <v>1.5670001792007646</v>
      </c>
      <c r="I31" s="161">
        <f t="shared" si="2"/>
        <v>1.2412390737311591E-2</v>
      </c>
      <c r="J31" s="161">
        <f t="shared" si="3"/>
        <v>0.46238775063218046</v>
      </c>
      <c r="K31" s="67">
        <v>41.337490000000003</v>
      </c>
      <c r="L31" s="161">
        <f t="shared" si="4"/>
        <v>4.115394341238078</v>
      </c>
    </row>
    <row r="32" spans="1:14" ht="13.15" customHeight="1" x14ac:dyDescent="0.25">
      <c r="A32" s="177">
        <v>1987</v>
      </c>
      <c r="B32" s="67">
        <v>19.463730000000002</v>
      </c>
      <c r="C32" s="67">
        <v>15.26878</v>
      </c>
      <c r="D32" s="67">
        <v>0.10584689999999999</v>
      </c>
      <c r="E32" s="67">
        <v>4.1056249999999999</v>
      </c>
      <c r="F32" s="160">
        <v>10397200</v>
      </c>
      <c r="G32" s="161">
        <f t="shared" si="0"/>
        <v>1.872016504443504</v>
      </c>
      <c r="H32" s="161">
        <f t="shared" si="1"/>
        <v>1.468547301196476</v>
      </c>
      <c r="I32" s="161">
        <f t="shared" si="2"/>
        <v>1.018032739583734E-2</v>
      </c>
      <c r="J32" s="161">
        <f t="shared" si="3"/>
        <v>0.39487794790905245</v>
      </c>
      <c r="K32" s="67">
        <v>38.943980000000003</v>
      </c>
      <c r="L32" s="161">
        <f t="shared" si="4"/>
        <v>3.7456218982033627</v>
      </c>
    </row>
    <row r="33" spans="1:12" ht="13.15" customHeight="1" x14ac:dyDescent="0.25">
      <c r="A33" s="177">
        <v>1988</v>
      </c>
      <c r="B33" s="67">
        <v>21.643820000000002</v>
      </c>
      <c r="C33" s="67">
        <v>17.477080000000001</v>
      </c>
      <c r="D33" s="67">
        <v>8.7016300000000005E-2</v>
      </c>
      <c r="E33" s="67">
        <v>3.5667499999999999</v>
      </c>
      <c r="F33" s="160">
        <v>12514800</v>
      </c>
      <c r="G33" s="161">
        <f t="shared" si="0"/>
        <v>1.7294579218205643</v>
      </c>
      <c r="H33" s="161">
        <f t="shared" si="1"/>
        <v>1.3965129286924283</v>
      </c>
      <c r="I33" s="161">
        <f t="shared" si="2"/>
        <v>6.9530715632690893E-3</v>
      </c>
      <c r="J33" s="161">
        <f t="shared" si="3"/>
        <v>0.28500255697254451</v>
      </c>
      <c r="K33" s="67">
        <v>42.77467</v>
      </c>
      <c r="L33" s="161">
        <f t="shared" si="4"/>
        <v>3.4179267746987567</v>
      </c>
    </row>
    <row r="34" spans="1:12" ht="13.15" customHeight="1" x14ac:dyDescent="0.25">
      <c r="A34" s="177">
        <v>1989</v>
      </c>
      <c r="B34" s="67">
        <v>18.73441</v>
      </c>
      <c r="C34" s="67">
        <v>12.36548</v>
      </c>
      <c r="D34" s="67">
        <v>6.8185599999999999E-2</v>
      </c>
      <c r="E34" s="67">
        <v>3.0278749999999999</v>
      </c>
      <c r="F34" s="160">
        <v>10586600</v>
      </c>
      <c r="G34" s="161">
        <f t="shared" si="0"/>
        <v>1.7696342546237698</v>
      </c>
      <c r="H34" s="161">
        <f t="shared" si="1"/>
        <v>1.1680312848317684</v>
      </c>
      <c r="I34" s="161">
        <f t="shared" si="2"/>
        <v>6.440745848525495E-3</v>
      </c>
      <c r="J34" s="161">
        <f t="shared" si="3"/>
        <v>0.2860101449001568</v>
      </c>
      <c r="K34" s="67">
        <v>34.195959999999999</v>
      </c>
      <c r="L34" s="161">
        <f t="shared" si="4"/>
        <v>3.2301173181191318</v>
      </c>
    </row>
    <row r="35" spans="1:12" ht="13.15" customHeight="1" x14ac:dyDescent="0.25">
      <c r="A35" s="177">
        <v>1990</v>
      </c>
      <c r="B35" s="67">
        <v>25.265440000000002</v>
      </c>
      <c r="C35" s="67">
        <v>10.09554</v>
      </c>
      <c r="D35" s="67">
        <v>4.9355000000000003E-2</v>
      </c>
      <c r="E35" s="67">
        <v>2.4889999999999999</v>
      </c>
      <c r="F35" s="160">
        <v>12348100</v>
      </c>
      <c r="G35" s="161">
        <f t="shared" si="0"/>
        <v>2.046099399907678</v>
      </c>
      <c r="H35" s="161">
        <f t="shared" si="1"/>
        <v>0.81757841287323552</v>
      </c>
      <c r="I35" s="161">
        <f t="shared" si="2"/>
        <v>3.9969711939488667E-3</v>
      </c>
      <c r="J35" s="161">
        <f t="shared" si="3"/>
        <v>0.20156947222649638</v>
      </c>
      <c r="K35" s="67">
        <v>37.899340000000002</v>
      </c>
      <c r="L35" s="161">
        <f t="shared" si="4"/>
        <v>3.0692446611219539</v>
      </c>
    </row>
    <row r="36" spans="1:12" ht="13.15" customHeight="1" x14ac:dyDescent="0.25">
      <c r="A36" s="177">
        <v>1991</v>
      </c>
      <c r="B36" s="67">
        <v>29.195419999999999</v>
      </c>
      <c r="C36" s="67">
        <v>9.7284159999999993</v>
      </c>
      <c r="D36" s="67">
        <v>0.46610000000000001</v>
      </c>
      <c r="E36" s="67">
        <v>11.435</v>
      </c>
      <c r="F36" s="160">
        <v>14052100</v>
      </c>
      <c r="G36" s="161">
        <f t="shared" si="0"/>
        <v>2.0776552970730355</v>
      </c>
      <c r="H36" s="161">
        <f t="shared" si="1"/>
        <v>0.69231047316771155</v>
      </c>
      <c r="I36" s="161">
        <f t="shared" si="2"/>
        <v>3.3169419517367509E-2</v>
      </c>
      <c r="J36" s="161">
        <f t="shared" si="3"/>
        <v>0.81375737434262496</v>
      </c>
      <c r="K36" s="67">
        <v>50.824939999999998</v>
      </c>
      <c r="L36" s="161">
        <f t="shared" si="4"/>
        <v>3.6168928487557022</v>
      </c>
    </row>
    <row r="37" spans="1:12" ht="13.15" customHeight="1" x14ac:dyDescent="0.25">
      <c r="A37" s="177">
        <v>1992</v>
      </c>
      <c r="B37" s="67">
        <v>27.992039999999999</v>
      </c>
      <c r="C37" s="67">
        <v>15.195069999999999</v>
      </c>
      <c r="D37" s="67">
        <v>0.55696999999999997</v>
      </c>
      <c r="E37" s="67">
        <v>12.039</v>
      </c>
      <c r="F37" s="160">
        <v>13240000</v>
      </c>
      <c r="G37" s="161">
        <f t="shared" ref="G37:G53" si="5">(B37*1000000)/$F37</f>
        <v>2.1142024169184288</v>
      </c>
      <c r="H37" s="161">
        <f t="shared" ref="H37:H53" si="6">(C37*1000000)/$F37</f>
        <v>1.1476638972809667</v>
      </c>
      <c r="I37" s="161">
        <f t="shared" ref="I37:I53" si="7">(D37*1000000)/$F37</f>
        <v>4.2067220543806648E-2</v>
      </c>
      <c r="J37" s="161">
        <f t="shared" ref="J37:J53" si="8">(E37*1000000)/$F37</f>
        <v>0.90929003021148036</v>
      </c>
      <c r="K37" s="67">
        <v>55.783079999999998</v>
      </c>
      <c r="L37" s="161">
        <f t="shared" ref="L37:L53" si="9">K37*1000000/F37</f>
        <v>4.2132235649546832</v>
      </c>
    </row>
    <row r="38" spans="1:12" ht="13.15" customHeight="1" x14ac:dyDescent="0.25">
      <c r="A38" s="177">
        <v>1993</v>
      </c>
      <c r="B38" s="67">
        <v>29.24335</v>
      </c>
      <c r="C38" s="67">
        <v>23.480090000000001</v>
      </c>
      <c r="D38" s="67">
        <v>1.135</v>
      </c>
      <c r="E38" s="67">
        <v>12.581</v>
      </c>
      <c r="F38" s="160">
        <v>13438300</v>
      </c>
      <c r="G38" s="161">
        <f t="shared" si="5"/>
        <v>2.1761197472894636</v>
      </c>
      <c r="H38" s="161">
        <f t="shared" si="6"/>
        <v>1.747251512468095</v>
      </c>
      <c r="I38" s="161">
        <f t="shared" si="7"/>
        <v>8.446008795755415E-2</v>
      </c>
      <c r="J38" s="161">
        <f t="shared" si="8"/>
        <v>0.93620472827664214</v>
      </c>
      <c r="K38" s="67">
        <v>66.439440000000005</v>
      </c>
      <c r="L38" s="161">
        <f t="shared" si="9"/>
        <v>4.9440360759917557</v>
      </c>
    </row>
    <row r="39" spans="1:12" ht="13.15" customHeight="1" x14ac:dyDescent="0.25">
      <c r="A39" s="177">
        <v>1994</v>
      </c>
      <c r="B39" s="67">
        <v>33.884300000000003</v>
      </c>
      <c r="C39" s="67">
        <v>23.942209999999999</v>
      </c>
      <c r="D39" s="67">
        <v>0.86013099999999998</v>
      </c>
      <c r="E39" s="67">
        <v>11.6036</v>
      </c>
      <c r="F39" s="160">
        <v>13720100</v>
      </c>
      <c r="G39" s="161">
        <f t="shared" si="5"/>
        <v>2.4696831655745948</v>
      </c>
      <c r="H39" s="161">
        <f t="shared" si="6"/>
        <v>1.7450463189043812</v>
      </c>
      <c r="I39" s="161">
        <f t="shared" si="7"/>
        <v>6.2691306914672632E-2</v>
      </c>
      <c r="J39" s="161">
        <f t="shared" si="8"/>
        <v>0.84573727596737636</v>
      </c>
      <c r="K39" s="67">
        <v>70.290229999999994</v>
      </c>
      <c r="L39" s="161">
        <f t="shared" si="9"/>
        <v>5.1231572656175972</v>
      </c>
    </row>
    <row r="40" spans="1:12" ht="13.15" customHeight="1" x14ac:dyDescent="0.25">
      <c r="A40" s="177">
        <v>1995</v>
      </c>
      <c r="B40" s="67">
        <v>40.048679999999997</v>
      </c>
      <c r="C40" s="67">
        <v>28.208729999999999</v>
      </c>
      <c r="D40" s="67">
        <v>0.82359800000000005</v>
      </c>
      <c r="E40" s="67">
        <v>16.802350000000001</v>
      </c>
      <c r="F40" s="160">
        <v>16931400</v>
      </c>
      <c r="G40" s="161">
        <f t="shared" si="5"/>
        <v>2.3653495871575889</v>
      </c>
      <c r="H40" s="161">
        <f t="shared" si="6"/>
        <v>1.6660601013501541</v>
      </c>
      <c r="I40" s="161">
        <f t="shared" si="7"/>
        <v>4.8643230920065679E-2</v>
      </c>
      <c r="J40" s="161">
        <f t="shared" si="8"/>
        <v>0.9923780667871529</v>
      </c>
      <c r="K40" s="67">
        <v>85.883359999999996</v>
      </c>
      <c r="L40" s="161">
        <f t="shared" si="9"/>
        <v>5.0724311043386843</v>
      </c>
    </row>
    <row r="41" spans="1:12" ht="13.15" customHeight="1" x14ac:dyDescent="0.25">
      <c r="A41" s="177">
        <v>1996</v>
      </c>
      <c r="B41" s="67">
        <v>31.060669999999998</v>
      </c>
      <c r="C41" s="67">
        <v>23.559360000000002</v>
      </c>
      <c r="D41" s="67">
        <v>0.98669099999999998</v>
      </c>
      <c r="E41" s="67">
        <v>26.106999999999999</v>
      </c>
      <c r="F41" s="160">
        <v>14652500</v>
      </c>
      <c r="G41" s="161">
        <f t="shared" si="5"/>
        <v>2.1198205084456578</v>
      </c>
      <c r="H41" s="161">
        <f t="shared" si="6"/>
        <v>1.6078730592049137</v>
      </c>
      <c r="I41" s="161">
        <f t="shared" si="7"/>
        <v>6.7339430131376901E-2</v>
      </c>
      <c r="J41" s="161">
        <f t="shared" si="8"/>
        <v>1.7817437297389525</v>
      </c>
      <c r="K41" s="67">
        <v>81.713729999999998</v>
      </c>
      <c r="L41" s="161">
        <f t="shared" si="9"/>
        <v>5.5767773417505548</v>
      </c>
    </row>
    <row r="42" spans="1:12" ht="13.15" customHeight="1" x14ac:dyDescent="0.25">
      <c r="A42" s="177">
        <v>1997</v>
      </c>
      <c r="B42" s="67">
        <v>30.84244</v>
      </c>
      <c r="C42" s="67">
        <v>23.30349</v>
      </c>
      <c r="D42" s="67">
        <v>1.2889999999999999</v>
      </c>
      <c r="E42" s="67">
        <v>21.533000000000001</v>
      </c>
      <c r="F42" s="160">
        <v>13898000</v>
      </c>
      <c r="G42" s="161">
        <f t="shared" si="5"/>
        <v>2.2191998848755214</v>
      </c>
      <c r="H42" s="161">
        <f t="shared" si="6"/>
        <v>1.6767513311267808</v>
      </c>
      <c r="I42" s="161">
        <f t="shared" si="7"/>
        <v>9.2747157864440932E-2</v>
      </c>
      <c r="J42" s="161">
        <f t="shared" si="8"/>
        <v>1.5493596200892215</v>
      </c>
      <c r="K42" s="67">
        <v>76.967929999999996</v>
      </c>
      <c r="L42" s="161">
        <f t="shared" si="9"/>
        <v>5.5380579939559649</v>
      </c>
    </row>
    <row r="43" spans="1:12" ht="13.15" customHeight="1" x14ac:dyDescent="0.25">
      <c r="A43" s="177">
        <v>1998</v>
      </c>
      <c r="B43" s="67">
        <v>26.4285</v>
      </c>
      <c r="C43" s="67">
        <v>15.935359999999999</v>
      </c>
      <c r="D43" s="67">
        <v>0.48342299999999999</v>
      </c>
      <c r="E43" s="67">
        <v>10.961869999999999</v>
      </c>
      <c r="F43" s="160">
        <v>13392500</v>
      </c>
      <c r="G43" s="161">
        <f t="shared" si="5"/>
        <v>1.9733806234832929</v>
      </c>
      <c r="H43" s="161">
        <f t="shared" si="6"/>
        <v>1.1898719432518201</v>
      </c>
      <c r="I43" s="161">
        <f t="shared" si="7"/>
        <v>3.6096546574575325E-2</v>
      </c>
      <c r="J43" s="161">
        <f t="shared" si="8"/>
        <v>0.81850812021653907</v>
      </c>
      <c r="K43" s="67">
        <v>53.809159999999999</v>
      </c>
      <c r="L43" s="161">
        <f t="shared" si="9"/>
        <v>4.0178577562068325</v>
      </c>
    </row>
    <row r="44" spans="1:12" ht="13.15" customHeight="1" x14ac:dyDescent="0.25">
      <c r="A44" s="177">
        <v>1999</v>
      </c>
      <c r="B44" s="67">
        <v>30.481439999999999</v>
      </c>
      <c r="C44" s="67">
        <v>40.1295</v>
      </c>
      <c r="D44" s="67">
        <v>0.800091</v>
      </c>
      <c r="E44" s="67">
        <v>13.142910000000001</v>
      </c>
      <c r="F44" s="160">
        <v>14873500</v>
      </c>
      <c r="G44" s="161">
        <f t="shared" si="5"/>
        <v>2.0493790970518035</v>
      </c>
      <c r="H44" s="161">
        <f t="shared" si="6"/>
        <v>2.6980535852354861</v>
      </c>
      <c r="I44" s="161">
        <f t="shared" si="7"/>
        <v>5.3793054761824721E-2</v>
      </c>
      <c r="J44" s="161">
        <f t="shared" si="8"/>
        <v>0.88364608195784444</v>
      </c>
      <c r="K44" s="67">
        <v>84.553939999999997</v>
      </c>
      <c r="L44" s="161">
        <f t="shared" si="9"/>
        <v>5.6848717517732883</v>
      </c>
    </row>
    <row r="45" spans="1:12" ht="13.15" customHeight="1" x14ac:dyDescent="0.25">
      <c r="A45" s="177">
        <v>2000</v>
      </c>
      <c r="B45" s="67">
        <v>32.616700000000002</v>
      </c>
      <c r="C45" s="67">
        <v>41.246879999999997</v>
      </c>
      <c r="D45" s="67">
        <v>0.60109400000000002</v>
      </c>
      <c r="E45" s="67">
        <v>12.697900000000001</v>
      </c>
      <c r="F45" s="160">
        <v>15517200</v>
      </c>
      <c r="G45" s="161">
        <f t="shared" si="5"/>
        <v>2.1019707163663548</v>
      </c>
      <c r="H45" s="161">
        <f t="shared" si="6"/>
        <v>2.6581393550382799</v>
      </c>
      <c r="I45" s="161">
        <f t="shared" si="7"/>
        <v>3.8737272188281394E-2</v>
      </c>
      <c r="J45" s="161">
        <f t="shared" si="8"/>
        <v>0.81831129327455987</v>
      </c>
      <c r="K45" s="67">
        <v>87.162570000000002</v>
      </c>
      <c r="L45" s="161">
        <f t="shared" si="9"/>
        <v>5.6171583790890107</v>
      </c>
    </row>
    <row r="46" spans="1:12" ht="13.15" customHeight="1" x14ac:dyDescent="0.25">
      <c r="A46" s="177">
        <v>2001</v>
      </c>
      <c r="B46" s="67">
        <v>33.091320000000003</v>
      </c>
      <c r="C46" s="67">
        <v>24.92399</v>
      </c>
      <c r="D46" s="67">
        <v>0.57331399999999999</v>
      </c>
      <c r="E46" s="67">
        <v>14.03448</v>
      </c>
      <c r="F46" s="160">
        <v>15768500</v>
      </c>
      <c r="G46" s="161">
        <f t="shared" si="5"/>
        <v>2.0985712020800968</v>
      </c>
      <c r="H46" s="161">
        <f t="shared" si="6"/>
        <v>1.5806189555125725</v>
      </c>
      <c r="I46" s="161">
        <f t="shared" si="7"/>
        <v>3.635818245235755E-2</v>
      </c>
      <c r="J46" s="161">
        <f t="shared" si="8"/>
        <v>0.89003266005009984</v>
      </c>
      <c r="K46" s="67">
        <v>72.623109999999997</v>
      </c>
      <c r="L46" s="161">
        <f t="shared" si="9"/>
        <v>4.6055813806005643</v>
      </c>
    </row>
    <row r="47" spans="1:12" ht="13.15" customHeight="1" x14ac:dyDescent="0.25">
      <c r="A47" s="177">
        <v>2002</v>
      </c>
      <c r="B47" s="67">
        <v>34.349350000000001</v>
      </c>
      <c r="C47" s="67">
        <v>6.3126749999999996</v>
      </c>
      <c r="D47" s="67">
        <v>0.40431899999999998</v>
      </c>
      <c r="E47" s="67">
        <v>14.281359999999999</v>
      </c>
      <c r="F47" s="160">
        <v>13957900</v>
      </c>
      <c r="G47" s="161">
        <f t="shared" si="5"/>
        <v>2.4609253541005454</v>
      </c>
      <c r="H47" s="161">
        <f t="shared" si="6"/>
        <v>0.45226538376116748</v>
      </c>
      <c r="I47" s="161">
        <f t="shared" si="7"/>
        <v>2.8967036588598571E-2</v>
      </c>
      <c r="J47" s="161">
        <f t="shared" si="8"/>
        <v>1.0231739731621519</v>
      </c>
      <c r="K47" s="67">
        <v>55.347709999999999</v>
      </c>
      <c r="L47" s="161">
        <f t="shared" si="9"/>
        <v>3.9653321774765544</v>
      </c>
    </row>
    <row r="48" spans="1:12" ht="13.15" customHeight="1" x14ac:dyDescent="0.25">
      <c r="A48" s="177">
        <v>2003</v>
      </c>
      <c r="B48" s="67">
        <v>29.948699999999999</v>
      </c>
      <c r="C48" s="67">
        <v>13.91681</v>
      </c>
      <c r="D48" s="67">
        <v>0.35054999999999997</v>
      </c>
      <c r="E48" s="67">
        <v>13.325150000000001</v>
      </c>
      <c r="F48" s="160">
        <v>13479600</v>
      </c>
      <c r="G48" s="161">
        <f t="shared" si="5"/>
        <v>2.2217795780290217</v>
      </c>
      <c r="H48" s="161">
        <f t="shared" si="6"/>
        <v>1.0324349387222174</v>
      </c>
      <c r="I48" s="161">
        <f t="shared" si="7"/>
        <v>2.6005964568681563E-2</v>
      </c>
      <c r="J48" s="161">
        <f t="shared" si="8"/>
        <v>0.98854194486483282</v>
      </c>
      <c r="K48" s="67">
        <v>57.54121</v>
      </c>
      <c r="L48" s="161">
        <f t="shared" si="9"/>
        <v>4.268762426184753</v>
      </c>
    </row>
    <row r="49" spans="1:12" ht="13.15" customHeight="1" x14ac:dyDescent="0.25">
      <c r="A49" s="177">
        <v>2004</v>
      </c>
      <c r="B49" s="67">
        <v>34.114440000000002</v>
      </c>
      <c r="C49" s="67">
        <v>9.0958729999999992</v>
      </c>
      <c r="D49" s="67">
        <v>0.250197</v>
      </c>
      <c r="E49" s="67">
        <v>15.787879999999999</v>
      </c>
      <c r="F49" s="160">
        <v>13658600</v>
      </c>
      <c r="G49" s="161">
        <f t="shared" si="5"/>
        <v>2.4976527608978958</v>
      </c>
      <c r="H49" s="161">
        <f t="shared" si="6"/>
        <v>0.66594475275650511</v>
      </c>
      <c r="I49" s="161">
        <f t="shared" si="7"/>
        <v>1.8317909595419735E-2</v>
      </c>
      <c r="J49" s="161">
        <f t="shared" si="8"/>
        <v>1.1558929904968298</v>
      </c>
      <c r="K49" s="67">
        <v>59.248390000000001</v>
      </c>
      <c r="L49" s="161">
        <f t="shared" si="9"/>
        <v>4.3378084137466502</v>
      </c>
    </row>
    <row r="50" spans="1:12" ht="13.15" customHeight="1" x14ac:dyDescent="0.25">
      <c r="A50" s="177">
        <v>2005</v>
      </c>
      <c r="B50" s="67">
        <v>31.911280000000001</v>
      </c>
      <c r="C50" s="67">
        <v>15.230790000000001</v>
      </c>
      <c r="D50" s="67">
        <v>0.21052100000000001</v>
      </c>
      <c r="E50" s="67">
        <v>15.711220000000001</v>
      </c>
      <c r="F50" s="160">
        <v>14245400</v>
      </c>
      <c r="G50" s="161">
        <f t="shared" si="5"/>
        <v>2.2401111937888722</v>
      </c>
      <c r="H50" s="161">
        <f t="shared" si="6"/>
        <v>1.0691725048085698</v>
      </c>
      <c r="I50" s="161">
        <f t="shared" si="7"/>
        <v>1.477817400704789E-2</v>
      </c>
      <c r="J50" s="161">
        <f t="shared" si="8"/>
        <v>1.1028977775281845</v>
      </c>
      <c r="K50" s="67">
        <v>63.063809999999997</v>
      </c>
      <c r="L50" s="161">
        <f t="shared" si="9"/>
        <v>4.4269595799345751</v>
      </c>
    </row>
    <row r="51" spans="1:12" ht="13.15" customHeight="1" x14ac:dyDescent="0.25">
      <c r="A51" s="177">
        <v>2006</v>
      </c>
      <c r="B51" s="67">
        <v>34.668750000000003</v>
      </c>
      <c r="C51" s="67">
        <v>8.4134440000000001</v>
      </c>
      <c r="D51" s="67">
        <v>0.19853599999999999</v>
      </c>
      <c r="E51" s="67">
        <v>17.88241</v>
      </c>
      <c r="F51" s="160">
        <v>15274000</v>
      </c>
      <c r="G51" s="161">
        <f t="shared" si="5"/>
        <v>2.2697885295273013</v>
      </c>
      <c r="H51" s="161">
        <f t="shared" si="6"/>
        <v>0.55083435904150846</v>
      </c>
      <c r="I51" s="161">
        <f t="shared" si="7"/>
        <v>1.2998297760900878E-2</v>
      </c>
      <c r="J51" s="161">
        <f t="shared" si="8"/>
        <v>1.1707745187901009</v>
      </c>
      <c r="K51" s="67">
        <v>61.163130000000002</v>
      </c>
      <c r="L51" s="161">
        <f t="shared" si="9"/>
        <v>4.0043950504124659</v>
      </c>
    </row>
    <row r="52" spans="1:12" ht="13.15" customHeight="1" x14ac:dyDescent="0.25">
      <c r="A52" s="177">
        <v>2007</v>
      </c>
      <c r="B52" s="67">
        <v>26.08942</v>
      </c>
      <c r="C52" s="67">
        <v>6.621245</v>
      </c>
      <c r="D52" s="67">
        <v>6.114E-2</v>
      </c>
      <c r="E52" s="67">
        <v>13.67135</v>
      </c>
      <c r="F52" s="160">
        <v>10827200</v>
      </c>
      <c r="G52" s="161">
        <f t="shared" si="5"/>
        <v>2.4096183685532733</v>
      </c>
      <c r="H52" s="161">
        <f t="shared" si="6"/>
        <v>0.61153807078469036</v>
      </c>
      <c r="I52" s="161">
        <f t="shared" si="7"/>
        <v>5.6468893157972516E-3</v>
      </c>
      <c r="J52" s="161">
        <f t="shared" si="8"/>
        <v>1.2626856435643565</v>
      </c>
      <c r="K52" s="67">
        <v>46.443150000000003</v>
      </c>
      <c r="L52" s="161">
        <f t="shared" si="9"/>
        <v>4.2894885104182059</v>
      </c>
    </row>
    <row r="53" spans="1:12" ht="13.15" customHeight="1" x14ac:dyDescent="0.25">
      <c r="A53" s="177">
        <v>2008</v>
      </c>
      <c r="B53" s="67">
        <v>22.425699999999999</v>
      </c>
      <c r="C53" s="67">
        <v>5.3192579999999996</v>
      </c>
      <c r="D53" s="67">
        <v>7.4554999999999996E-2</v>
      </c>
      <c r="E53" s="67">
        <v>9.7453900000000004</v>
      </c>
      <c r="F53" s="160">
        <v>9471000</v>
      </c>
      <c r="G53" s="161">
        <f t="shared" si="5"/>
        <v>2.3678281068524969</v>
      </c>
      <c r="H53" s="161">
        <f t="shared" si="6"/>
        <v>0.5616363636363636</v>
      </c>
      <c r="I53" s="161">
        <f t="shared" si="7"/>
        <v>7.8719248231443346E-3</v>
      </c>
      <c r="J53" s="161">
        <f t="shared" si="8"/>
        <v>1.0289715975081828</v>
      </c>
      <c r="K53" s="67">
        <v>37.564900000000002</v>
      </c>
      <c r="L53" s="161">
        <f t="shared" si="9"/>
        <v>3.9663076760637734</v>
      </c>
    </row>
    <row r="54" spans="1:12" ht="13.15" customHeight="1" x14ac:dyDescent="0.25"/>
    <row r="55" spans="1:12" ht="13.15" customHeight="1" x14ac:dyDescent="0.25">
      <c r="A55" s="55" t="s">
        <v>63</v>
      </c>
      <c r="B55" s="67" t="s">
        <v>45</v>
      </c>
    </row>
    <row r="56" spans="1:12" ht="13.15" customHeight="1" x14ac:dyDescent="0.25">
      <c r="A56" s="55">
        <v>1960</v>
      </c>
      <c r="B56" s="67">
        <v>67.095609999999994</v>
      </c>
    </row>
    <row r="57" spans="1:12" ht="13.15" customHeight="1" x14ac:dyDescent="0.25">
      <c r="A57" s="55">
        <v>1961</v>
      </c>
      <c r="B57" s="67">
        <v>76.102320000000006</v>
      </c>
    </row>
    <row r="58" spans="1:12" ht="13.15" customHeight="1" x14ac:dyDescent="0.25">
      <c r="A58" s="55">
        <v>1962</v>
      </c>
      <c r="B58" s="67">
        <v>77.449359999999999</v>
      </c>
    </row>
    <row r="59" spans="1:12" ht="13.15" customHeight="1" x14ac:dyDescent="0.25">
      <c r="A59" s="55">
        <v>1963</v>
      </c>
      <c r="B59" s="67">
        <v>78.712609999999998</v>
      </c>
    </row>
    <row r="60" spans="1:12" ht="13.15" customHeight="1" x14ac:dyDescent="0.25">
      <c r="A60" s="55">
        <v>1964</v>
      </c>
      <c r="B60" s="67">
        <v>67.892229999999998</v>
      </c>
    </row>
    <row r="61" spans="1:12" ht="13.15" customHeight="1" x14ac:dyDescent="0.25">
      <c r="A61" s="55">
        <v>1965</v>
      </c>
      <c r="B61" s="67">
        <v>58.755949999999999</v>
      </c>
    </row>
    <row r="62" spans="1:12" ht="13.15" customHeight="1" x14ac:dyDescent="0.25">
      <c r="A62" s="55">
        <v>1966</v>
      </c>
      <c r="B62" s="67">
        <v>62.93083</v>
      </c>
    </row>
    <row r="63" spans="1:12" ht="13.15" customHeight="1" x14ac:dyDescent="0.25">
      <c r="A63" s="55">
        <v>1967</v>
      </c>
      <c r="B63" s="67">
        <v>89.535780000000003</v>
      </c>
    </row>
    <row r="64" spans="1:12" ht="13.15" customHeight="1" x14ac:dyDescent="0.25">
      <c r="A64" s="55">
        <v>1968</v>
      </c>
      <c r="B64" s="67">
        <v>76.715850000000003</v>
      </c>
    </row>
    <row r="65" spans="1:12" ht="13.15" customHeight="1" x14ac:dyDescent="0.25">
      <c r="A65" s="55">
        <v>1969</v>
      </c>
      <c r="B65" s="67">
        <v>52.711829999999999</v>
      </c>
      <c r="C65"/>
      <c r="D65"/>
      <c r="E65"/>
      <c r="F65"/>
      <c r="G65"/>
      <c r="H65"/>
      <c r="I65"/>
      <c r="J65"/>
      <c r="K65"/>
      <c r="L65"/>
    </row>
    <row r="66" spans="1:12" ht="13.15" customHeight="1" x14ac:dyDescent="0.25">
      <c r="A66" s="55">
        <v>1970</v>
      </c>
      <c r="B66" s="67">
        <v>63.26285</v>
      </c>
      <c r="C66"/>
      <c r="D66"/>
      <c r="E66"/>
      <c r="F66"/>
      <c r="G66"/>
      <c r="H66"/>
      <c r="I66"/>
      <c r="J66"/>
      <c r="K66"/>
      <c r="L66"/>
    </row>
    <row r="67" spans="1:12" ht="13.15" customHeight="1" x14ac:dyDescent="0.25">
      <c r="A67" s="55">
        <v>1971</v>
      </c>
      <c r="B67" s="67">
        <v>78.626769999999993</v>
      </c>
      <c r="C67"/>
      <c r="D67"/>
      <c r="E67"/>
      <c r="F67"/>
      <c r="G67"/>
      <c r="H67"/>
      <c r="I67"/>
      <c r="J67"/>
      <c r="K67"/>
      <c r="L67"/>
    </row>
    <row r="68" spans="1:12" ht="13.15" customHeight="1" x14ac:dyDescent="0.25">
      <c r="A68" s="55">
        <v>1972</v>
      </c>
      <c r="B68" s="67">
        <v>104.8959</v>
      </c>
      <c r="C68"/>
      <c r="D68"/>
      <c r="E68"/>
      <c r="F68"/>
      <c r="G68"/>
      <c r="H68"/>
      <c r="I68"/>
      <c r="J68"/>
      <c r="K68"/>
      <c r="L68"/>
    </row>
    <row r="69" spans="1:12" ht="13.15" customHeight="1" x14ac:dyDescent="0.25">
      <c r="A69" s="55">
        <v>1973</v>
      </c>
      <c r="B69" s="67">
        <v>67.332430000000002</v>
      </c>
      <c r="C69"/>
      <c r="D69"/>
      <c r="E69"/>
      <c r="F69"/>
      <c r="G69"/>
      <c r="H69"/>
      <c r="I69"/>
      <c r="J69"/>
      <c r="K69"/>
      <c r="L69"/>
    </row>
    <row r="70" spans="1:12" ht="13.15" customHeight="1" x14ac:dyDescent="0.25">
      <c r="A70" s="55">
        <v>1974</v>
      </c>
      <c r="B70" s="67">
        <v>71.951030000000003</v>
      </c>
      <c r="C70"/>
      <c r="D70"/>
      <c r="E70"/>
      <c r="F70"/>
      <c r="G70"/>
      <c r="H70"/>
      <c r="I70"/>
      <c r="J70"/>
      <c r="K70"/>
      <c r="L70"/>
    </row>
    <row r="71" spans="1:12" ht="13.15" customHeight="1" x14ac:dyDescent="0.25">
      <c r="A71" s="55">
        <v>1975</v>
      </c>
      <c r="B71" s="67">
        <v>46.67069</v>
      </c>
      <c r="C71"/>
      <c r="D71"/>
      <c r="E71"/>
      <c r="F71"/>
      <c r="G71"/>
      <c r="H71"/>
      <c r="I71"/>
      <c r="J71"/>
      <c r="K71"/>
      <c r="L71"/>
    </row>
    <row r="72" spans="1:12" ht="13.15" customHeight="1" x14ac:dyDescent="0.25">
      <c r="A72" s="55">
        <v>1976</v>
      </c>
      <c r="B72" s="67">
        <v>69.048389999999998</v>
      </c>
      <c r="C72"/>
      <c r="D72"/>
      <c r="E72"/>
      <c r="F72"/>
      <c r="G72"/>
      <c r="H72"/>
      <c r="I72"/>
      <c r="J72"/>
      <c r="K72"/>
      <c r="L72"/>
    </row>
    <row r="73" spans="1:12" ht="13.15" customHeight="1" x14ac:dyDescent="0.25">
      <c r="A73" s="55">
        <v>1977</v>
      </c>
      <c r="B73" s="67">
        <v>61.980249999999998</v>
      </c>
      <c r="C73"/>
      <c r="D73"/>
      <c r="E73"/>
      <c r="F73"/>
      <c r="G73"/>
      <c r="H73"/>
      <c r="I73"/>
      <c r="J73"/>
      <c r="K73"/>
      <c r="L73"/>
    </row>
    <row r="74" spans="1:12" ht="13.15" customHeight="1" x14ac:dyDescent="0.25">
      <c r="A74" s="55">
        <v>1978</v>
      </c>
      <c r="B74" s="67">
        <v>21.157419999999998</v>
      </c>
      <c r="C74"/>
      <c r="D74"/>
      <c r="E74"/>
      <c r="F74"/>
      <c r="G74"/>
      <c r="H74"/>
      <c r="I74"/>
      <c r="J74"/>
      <c r="K74"/>
      <c r="L74"/>
    </row>
    <row r="75" spans="1:12" ht="13.15" customHeight="1" x14ac:dyDescent="0.25">
      <c r="A75" s="55">
        <v>1979</v>
      </c>
      <c r="B75" s="67">
        <v>19.00966</v>
      </c>
      <c r="C75"/>
      <c r="D75"/>
      <c r="E75"/>
      <c r="F75"/>
      <c r="G75"/>
      <c r="H75"/>
      <c r="I75"/>
      <c r="J75"/>
      <c r="K75"/>
      <c r="L75"/>
    </row>
    <row r="76" spans="1:12" ht="13.15" customHeight="1" x14ac:dyDescent="0.25">
      <c r="A76" s="55">
        <v>1980</v>
      </c>
      <c r="B76" s="67">
        <v>18.71583</v>
      </c>
      <c r="C76"/>
      <c r="D76"/>
      <c r="E76"/>
      <c r="F76"/>
      <c r="G76"/>
      <c r="H76"/>
      <c r="I76"/>
      <c r="J76"/>
      <c r="K76"/>
      <c r="L76"/>
    </row>
    <row r="77" spans="1:12" ht="13.15" customHeight="1" x14ac:dyDescent="0.25">
      <c r="A77" s="55">
        <v>1981</v>
      </c>
      <c r="B77" s="67">
        <v>24.406700000000001</v>
      </c>
      <c r="C77"/>
      <c r="D77"/>
      <c r="E77"/>
      <c r="F77"/>
      <c r="G77"/>
      <c r="H77"/>
      <c r="I77"/>
      <c r="J77"/>
      <c r="K77"/>
      <c r="L77"/>
    </row>
    <row r="78" spans="1:12" ht="13.15" customHeight="1" x14ac:dyDescent="0.25">
      <c r="A78" s="55">
        <v>1982</v>
      </c>
      <c r="B78" s="67">
        <v>19.100739999999998</v>
      </c>
      <c r="C78"/>
      <c r="D78"/>
      <c r="E78"/>
      <c r="F78"/>
      <c r="G78"/>
      <c r="H78"/>
      <c r="I78"/>
      <c r="J78"/>
      <c r="K78"/>
      <c r="L78"/>
    </row>
    <row r="79" spans="1:12" ht="13.15" customHeight="1" x14ac:dyDescent="0.25">
      <c r="A79" s="55">
        <v>1983</v>
      </c>
      <c r="B79" s="67">
        <v>15.900270000000001</v>
      </c>
      <c r="C79"/>
      <c r="D79"/>
      <c r="E79"/>
      <c r="F79"/>
      <c r="G79"/>
      <c r="H79"/>
      <c r="I79"/>
      <c r="J79"/>
      <c r="K79"/>
      <c r="L79"/>
    </row>
    <row r="80" spans="1:12" ht="13.15" customHeight="1" x14ac:dyDescent="0.25">
      <c r="A80" s="55">
        <v>1984</v>
      </c>
      <c r="B80" s="67">
        <v>12.07185</v>
      </c>
      <c r="C80"/>
      <c r="D80"/>
      <c r="E80"/>
      <c r="F80"/>
      <c r="G80"/>
      <c r="H80"/>
      <c r="I80"/>
      <c r="J80"/>
      <c r="K80"/>
      <c r="L80"/>
    </row>
    <row r="81" spans="1:12" ht="13.15" customHeight="1" x14ac:dyDescent="0.25">
      <c r="A81" s="55">
        <v>1985</v>
      </c>
      <c r="B81" s="67">
        <v>12.423349999999999</v>
      </c>
      <c r="C81"/>
      <c r="D81"/>
      <c r="E81"/>
      <c r="F81"/>
      <c r="G81"/>
      <c r="H81"/>
      <c r="I81"/>
      <c r="J81"/>
      <c r="K81"/>
      <c r="L81"/>
    </row>
    <row r="82" spans="1:12" ht="13.15" customHeight="1" x14ac:dyDescent="0.25">
      <c r="A82" s="55">
        <v>1986</v>
      </c>
      <c r="B82" s="67">
        <v>15.71489</v>
      </c>
      <c r="C82"/>
      <c r="D82"/>
      <c r="E82"/>
      <c r="F82"/>
      <c r="G82"/>
      <c r="H82"/>
      <c r="I82"/>
      <c r="J82"/>
      <c r="K82"/>
      <c r="L82"/>
    </row>
    <row r="83" spans="1:12" ht="13.15" customHeight="1" x14ac:dyDescent="0.25">
      <c r="A83" s="55">
        <v>1987</v>
      </c>
      <c r="B83" s="67">
        <v>15.256779999999999</v>
      </c>
      <c r="C83"/>
      <c r="D83"/>
      <c r="E83"/>
      <c r="F83"/>
      <c r="G83"/>
      <c r="H83"/>
      <c r="I83"/>
      <c r="J83"/>
      <c r="K83"/>
      <c r="L83"/>
    </row>
    <row r="84" spans="1:12" ht="13.15" customHeight="1" x14ac:dyDescent="0.25">
      <c r="A84" s="55">
        <v>1988</v>
      </c>
      <c r="B84" s="67">
        <v>17.466080000000002</v>
      </c>
      <c r="C84"/>
      <c r="D84"/>
      <c r="E84"/>
      <c r="F84"/>
      <c r="G84"/>
      <c r="H84"/>
      <c r="I84"/>
      <c r="J84"/>
      <c r="K84"/>
      <c r="L84"/>
    </row>
    <row r="85" spans="1:12" ht="13.15" customHeight="1" x14ac:dyDescent="0.25">
      <c r="A85" s="55">
        <v>1989</v>
      </c>
      <c r="B85" s="67">
        <v>12.354480000000001</v>
      </c>
      <c r="C85"/>
      <c r="D85"/>
      <c r="E85"/>
      <c r="F85"/>
      <c r="G85"/>
      <c r="H85"/>
      <c r="I85"/>
      <c r="J85"/>
      <c r="K85"/>
      <c r="L85"/>
    </row>
    <row r="86" spans="1:12" ht="13.15" customHeight="1" x14ac:dyDescent="0.25">
      <c r="A86" s="55">
        <v>1990</v>
      </c>
      <c r="B86" s="67">
        <v>10.08344</v>
      </c>
      <c r="C86"/>
      <c r="D86"/>
      <c r="E86"/>
      <c r="F86"/>
      <c r="G86"/>
      <c r="H86"/>
      <c r="I86"/>
      <c r="J86"/>
      <c r="K86"/>
      <c r="L86"/>
    </row>
    <row r="87" spans="1:12" ht="13.15" customHeight="1" x14ac:dyDescent="0.25">
      <c r="A87" s="55">
        <v>1991</v>
      </c>
      <c r="B87" s="67">
        <v>9.1604159999999997</v>
      </c>
      <c r="C87"/>
      <c r="D87"/>
      <c r="E87"/>
      <c r="F87"/>
      <c r="G87"/>
      <c r="H87"/>
      <c r="I87"/>
      <c r="J87"/>
      <c r="K87"/>
      <c r="L87"/>
    </row>
    <row r="88" spans="1:12" ht="13.15" customHeight="1" x14ac:dyDescent="0.25">
      <c r="A88" s="55">
        <v>1992</v>
      </c>
      <c r="B88" s="67">
        <v>13.727069999999999</v>
      </c>
      <c r="C88"/>
      <c r="D88"/>
      <c r="E88"/>
      <c r="F88"/>
      <c r="G88"/>
      <c r="H88"/>
      <c r="I88"/>
      <c r="J88"/>
      <c r="K88"/>
      <c r="L88"/>
    </row>
    <row r="89" spans="1:12" ht="13.15" customHeight="1" x14ac:dyDescent="0.25">
      <c r="A89" s="55">
        <v>1993</v>
      </c>
      <c r="B89" s="67">
        <v>17.649069999999998</v>
      </c>
      <c r="C89"/>
      <c r="D89"/>
      <c r="E89"/>
      <c r="F89"/>
      <c r="G89"/>
      <c r="H89"/>
      <c r="I89"/>
      <c r="J89"/>
      <c r="K89"/>
      <c r="L89"/>
    </row>
    <row r="90" spans="1:12" ht="13.15" customHeight="1" x14ac:dyDescent="0.25">
      <c r="A90" s="55">
        <v>1994</v>
      </c>
      <c r="B90" s="67">
        <v>21.603210000000001</v>
      </c>
      <c r="C90"/>
      <c r="D90"/>
      <c r="E90"/>
      <c r="F90"/>
      <c r="G90"/>
      <c r="H90"/>
      <c r="I90"/>
      <c r="J90"/>
      <c r="K90"/>
      <c r="L90"/>
    </row>
    <row r="91" spans="1:12" ht="13.15" customHeight="1" x14ac:dyDescent="0.25">
      <c r="A91" s="55">
        <v>1995</v>
      </c>
      <c r="B91" s="67">
        <v>26.225729999999999</v>
      </c>
      <c r="C91"/>
      <c r="D91"/>
      <c r="E91"/>
      <c r="F91"/>
      <c r="G91"/>
      <c r="H91"/>
      <c r="I91"/>
      <c r="J91"/>
      <c r="K91"/>
      <c r="L91"/>
    </row>
    <row r="92" spans="1:12" ht="13.15" customHeight="1" x14ac:dyDescent="0.25">
      <c r="A92" s="55">
        <v>1996</v>
      </c>
      <c r="B92" s="67">
        <v>17.796569999999999</v>
      </c>
      <c r="C92"/>
      <c r="D92"/>
      <c r="E92"/>
      <c r="F92"/>
      <c r="G92"/>
      <c r="H92"/>
      <c r="I92"/>
      <c r="J92"/>
      <c r="K92"/>
      <c r="L92"/>
    </row>
    <row r="93" spans="1:12" ht="13.15" customHeight="1" x14ac:dyDescent="0.25">
      <c r="A93" s="55">
        <v>1997</v>
      </c>
      <c r="B93" s="67">
        <v>20.643889999999999</v>
      </c>
      <c r="C93"/>
      <c r="D93"/>
      <c r="E93"/>
      <c r="F93"/>
      <c r="G93"/>
      <c r="H93"/>
      <c r="I93"/>
      <c r="J93"/>
      <c r="K93"/>
      <c r="L93"/>
    </row>
    <row r="94" spans="1:12" ht="13.15" customHeight="1" x14ac:dyDescent="0.25">
      <c r="A94" s="55">
        <v>1998</v>
      </c>
      <c r="B94" s="67">
        <v>16.40382</v>
      </c>
      <c r="C94"/>
      <c r="D94"/>
      <c r="E94"/>
      <c r="F94"/>
      <c r="G94"/>
      <c r="H94"/>
      <c r="I94"/>
      <c r="J94"/>
      <c r="K94"/>
      <c r="L94"/>
    </row>
    <row r="95" spans="1:12" ht="13.15" customHeight="1" x14ac:dyDescent="0.25">
      <c r="A95" s="55">
        <v>1999</v>
      </c>
      <c r="B95" s="67">
        <v>40.111530000000002</v>
      </c>
      <c r="C95"/>
      <c r="D95"/>
      <c r="E95"/>
      <c r="F95"/>
      <c r="G95"/>
      <c r="H95"/>
      <c r="I95"/>
      <c r="J95"/>
      <c r="K95"/>
      <c r="L95"/>
    </row>
    <row r="96" spans="1:12" ht="13.15" customHeight="1" x14ac:dyDescent="0.25">
      <c r="A96" s="55">
        <v>2000</v>
      </c>
      <c r="B96" s="67">
        <v>41.010289999999998</v>
      </c>
      <c r="C96"/>
      <c r="D96"/>
      <c r="E96"/>
      <c r="F96"/>
      <c r="G96"/>
      <c r="H96"/>
      <c r="I96"/>
      <c r="J96"/>
      <c r="K96"/>
      <c r="L96"/>
    </row>
    <row r="97" spans="1:12" ht="13.15" customHeight="1" x14ac:dyDescent="0.25">
      <c r="A97" s="55">
        <v>2001</v>
      </c>
      <c r="B97" s="67">
        <v>24.805430000000001</v>
      </c>
      <c r="C97"/>
      <c r="D97"/>
      <c r="E97"/>
      <c r="F97"/>
      <c r="G97"/>
      <c r="H97"/>
      <c r="I97"/>
      <c r="J97"/>
      <c r="K97"/>
      <c r="L97"/>
    </row>
    <row r="98" spans="1:12" ht="13.15" customHeight="1" x14ac:dyDescent="0.25">
      <c r="A98" s="55">
        <v>2002</v>
      </c>
      <c r="B98" s="67">
        <v>6.1612850000000003</v>
      </c>
      <c r="C98"/>
      <c r="D98"/>
      <c r="E98"/>
      <c r="F98"/>
      <c r="G98"/>
      <c r="H98"/>
      <c r="I98"/>
      <c r="J98"/>
      <c r="K98"/>
      <c r="L98"/>
    </row>
    <row r="99" spans="1:12" ht="13.15" customHeight="1" x14ac:dyDescent="0.25">
      <c r="A99" s="55">
        <v>2003</v>
      </c>
      <c r="B99" s="67">
        <v>13.93604</v>
      </c>
      <c r="C99"/>
      <c r="D99"/>
      <c r="E99"/>
      <c r="F99"/>
      <c r="G99"/>
      <c r="H99"/>
      <c r="I99"/>
      <c r="J99"/>
      <c r="K99"/>
      <c r="L99"/>
    </row>
    <row r="100" spans="1:12" ht="13.15" customHeight="1" x14ac:dyDescent="0.25">
      <c r="A100" s="55">
        <v>2004</v>
      </c>
      <c r="B100" s="67">
        <v>8.9940099999999994</v>
      </c>
      <c r="C100"/>
      <c r="D100"/>
      <c r="E100"/>
      <c r="F100"/>
      <c r="G100"/>
      <c r="H100"/>
      <c r="I100"/>
      <c r="J100"/>
      <c r="K100"/>
      <c r="L100"/>
    </row>
    <row r="101" spans="1:12" ht="13.15" customHeight="1" x14ac:dyDescent="0.25">
      <c r="A101" s="55">
        <v>2005</v>
      </c>
      <c r="B101" s="67">
        <v>15.008139999999999</v>
      </c>
      <c r="C101"/>
      <c r="D101"/>
      <c r="E101"/>
      <c r="F101"/>
      <c r="G101"/>
      <c r="H101"/>
      <c r="I101"/>
      <c r="J101"/>
      <c r="K101"/>
      <c r="L101"/>
    </row>
    <row r="102" spans="1:12" ht="13.15" customHeight="1" x14ac:dyDescent="0.25">
      <c r="A102" s="55">
        <v>2006</v>
      </c>
      <c r="B102" s="67">
        <v>8.3465349999999994</v>
      </c>
      <c r="C102"/>
      <c r="D102"/>
      <c r="E102"/>
      <c r="F102"/>
      <c r="G102"/>
      <c r="H102"/>
      <c r="I102"/>
      <c r="J102"/>
      <c r="K102"/>
      <c r="L102"/>
    </row>
    <row r="103" spans="1:12" ht="13.15" customHeight="1" x14ac:dyDescent="0.25">
      <c r="A103" s="55">
        <v>2007</v>
      </c>
      <c r="B103" s="67">
        <v>6.5829519999999997</v>
      </c>
      <c r="C103"/>
      <c r="D103"/>
      <c r="E103"/>
      <c r="F103"/>
      <c r="G103"/>
      <c r="H103"/>
      <c r="I103"/>
      <c r="J103"/>
      <c r="K103"/>
      <c r="L103"/>
    </row>
    <row r="104" spans="1:12" ht="13.15" customHeight="1" x14ac:dyDescent="0.25">
      <c r="A104" s="55">
        <v>2008</v>
      </c>
      <c r="B104" s="67">
        <v>5.251188</v>
      </c>
      <c r="C104"/>
      <c r="D104"/>
      <c r="E104"/>
      <c r="F104"/>
      <c r="G104"/>
      <c r="H104"/>
      <c r="I104"/>
      <c r="J104"/>
      <c r="K104"/>
      <c r="L104"/>
    </row>
  </sheetData>
  <pageMargins left="0.7" right="0.7" top="0.75" bottom="0.75" header="0.3" footer="0.3"/>
  <pageSetup scale="41"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3"/>
  <sheetViews>
    <sheetView workbookViewId="0"/>
  </sheetViews>
  <sheetFormatPr defaultColWidth="9.140625" defaultRowHeight="12.75" x14ac:dyDescent="0.2"/>
  <cols>
    <col min="1" max="1" width="9.7109375" style="55" customWidth="1"/>
    <col min="2" max="5" width="9.7109375" style="67" customWidth="1"/>
    <col min="6" max="6" width="1.42578125" style="55" customWidth="1"/>
    <col min="7" max="7" width="9.7109375" style="67" customWidth="1"/>
    <col min="8" max="12" width="9.7109375" style="193" customWidth="1"/>
    <col min="13" max="13" width="1.7109375" style="193" customWidth="1"/>
    <col min="14" max="14" width="9.7109375" style="193" customWidth="1"/>
    <col min="15" max="15" width="3.7109375" style="55" customWidth="1"/>
    <col min="16" max="16384" width="9.140625" style="58"/>
  </cols>
  <sheetData>
    <row r="1" spans="1:15" x14ac:dyDescent="0.2">
      <c r="A1" s="187" t="s">
        <v>1064</v>
      </c>
      <c r="B1" s="183"/>
      <c r="C1" s="184"/>
      <c r="D1" s="184"/>
      <c r="E1" s="184"/>
      <c r="F1" s="185"/>
      <c r="G1" s="184"/>
      <c r="H1" s="188"/>
      <c r="I1" s="188"/>
      <c r="J1" s="188"/>
      <c r="K1" s="188"/>
      <c r="L1" s="188"/>
      <c r="M1" s="188"/>
      <c r="N1" s="188"/>
      <c r="O1" s="185"/>
    </row>
    <row r="2" spans="1:15" x14ac:dyDescent="0.2">
      <c r="A2" s="540"/>
      <c r="B2" s="184"/>
      <c r="C2" s="184"/>
      <c r="D2" s="184"/>
      <c r="E2" s="184"/>
      <c r="F2" s="185"/>
      <c r="G2" s="184"/>
      <c r="H2" s="188"/>
      <c r="I2" s="188"/>
      <c r="J2" s="188"/>
      <c r="K2" s="188"/>
      <c r="L2" s="188"/>
      <c r="M2" s="188"/>
      <c r="N2" s="188"/>
      <c r="O2" s="185"/>
    </row>
    <row r="3" spans="1:15" s="171" customFormat="1" ht="76.5" x14ac:dyDescent="0.2">
      <c r="A3" s="177" t="s">
        <v>10</v>
      </c>
      <c r="B3" s="168" t="s">
        <v>82</v>
      </c>
      <c r="C3" s="168" t="s">
        <v>81</v>
      </c>
      <c r="D3" s="168" t="s">
        <v>80</v>
      </c>
      <c r="E3" s="168" t="s">
        <v>994</v>
      </c>
      <c r="F3" s="169"/>
      <c r="G3" s="168" t="s">
        <v>663</v>
      </c>
      <c r="H3" s="170" t="s">
        <v>79</v>
      </c>
      <c r="I3" s="170" t="s">
        <v>78</v>
      </c>
      <c r="J3" s="170" t="s">
        <v>77</v>
      </c>
      <c r="K3" s="170" t="s">
        <v>76</v>
      </c>
      <c r="L3" s="170" t="s">
        <v>993</v>
      </c>
      <c r="M3" s="170"/>
      <c r="N3" s="167" t="s">
        <v>75</v>
      </c>
      <c r="O3" s="169"/>
    </row>
    <row r="4" spans="1:15" s="171" customFormat="1" x14ac:dyDescent="0.2">
      <c r="A4" s="177"/>
      <c r="B4" s="168"/>
      <c r="C4" s="168"/>
      <c r="D4" s="168"/>
      <c r="E4" s="168"/>
      <c r="F4" s="169"/>
      <c r="G4" s="168"/>
      <c r="H4" s="170"/>
      <c r="I4" s="170"/>
      <c r="J4" s="170"/>
      <c r="K4" s="170"/>
      <c r="L4" s="170"/>
      <c r="M4" s="170"/>
      <c r="N4" s="167"/>
      <c r="O4" s="169"/>
    </row>
    <row r="5" spans="1:15" x14ac:dyDescent="0.2">
      <c r="A5" s="177">
        <v>1960</v>
      </c>
      <c r="B5" s="67">
        <v>0.49480299999999999</v>
      </c>
      <c r="C5" s="67">
        <v>1.890795</v>
      </c>
      <c r="D5" s="67">
        <v>4.0999999999999996</v>
      </c>
      <c r="E5" s="67">
        <v>2.71</v>
      </c>
      <c r="G5" s="67">
        <v>9.1955980000000004</v>
      </c>
      <c r="H5" s="189">
        <v>1399800</v>
      </c>
      <c r="I5" s="190">
        <f t="shared" ref="I5:L5" si="0">B5*1000000/$H5</f>
        <v>0.35348121160165735</v>
      </c>
      <c r="J5" s="190">
        <f t="shared" si="0"/>
        <v>1.3507608229747106</v>
      </c>
      <c r="K5" s="190">
        <f t="shared" si="0"/>
        <v>2.9289898556936702</v>
      </c>
      <c r="L5" s="190">
        <f t="shared" si="0"/>
        <v>1.9359908558365482</v>
      </c>
      <c r="M5" s="190"/>
      <c r="N5" s="190">
        <f>G5*1000000/$H5</f>
        <v>6.5692227461065871</v>
      </c>
      <c r="O5" s="111"/>
    </row>
    <row r="6" spans="1:15" x14ac:dyDescent="0.2">
      <c r="A6" s="177">
        <v>1961</v>
      </c>
      <c r="B6" s="67">
        <v>0.52776500000000004</v>
      </c>
      <c r="C6" s="67">
        <v>1.954664</v>
      </c>
      <c r="D6" s="67">
        <v>4.0049999999999999</v>
      </c>
      <c r="E6" s="67">
        <v>2.2599999999999998</v>
      </c>
      <c r="G6" s="67">
        <v>8.7474290000000003</v>
      </c>
      <c r="H6" s="189">
        <v>1511000</v>
      </c>
      <c r="I6" s="190">
        <f t="shared" ref="I6:I53" si="1">B6*1000000/$H6</f>
        <v>0.34928193249503642</v>
      </c>
      <c r="J6" s="190">
        <f t="shared" ref="J6:J53" si="2">C6*1000000/$H6</f>
        <v>1.2936227663798809</v>
      </c>
      <c r="K6" s="190">
        <f t="shared" ref="K6:K53" si="3">D6*1000000/$H6</f>
        <v>2.6505625413633354</v>
      </c>
      <c r="L6" s="190">
        <f t="shared" ref="L6:L53" si="4">E6*1000000/$H6</f>
        <v>1.4956982131039047</v>
      </c>
      <c r="M6" s="190"/>
      <c r="N6" s="190">
        <f t="shared" ref="N6:N53" si="5">G6*1000000/$H6</f>
        <v>5.7891654533421573</v>
      </c>
      <c r="O6" s="111"/>
    </row>
    <row r="7" spans="1:15" x14ac:dyDescent="0.2">
      <c r="A7" s="177">
        <v>1962</v>
      </c>
      <c r="B7" s="67">
        <v>0.44894499999999998</v>
      </c>
      <c r="C7" s="67">
        <v>1.832041</v>
      </c>
      <c r="D7" s="67">
        <v>3.91</v>
      </c>
      <c r="E7" s="67">
        <v>1.81</v>
      </c>
      <c r="G7" s="67">
        <v>8.0009859999999993</v>
      </c>
      <c r="H7" s="189">
        <v>1377900</v>
      </c>
      <c r="I7" s="190">
        <f t="shared" si="1"/>
        <v>0.32581827418535453</v>
      </c>
      <c r="J7" s="190">
        <f t="shared" si="2"/>
        <v>1.3295892299876624</v>
      </c>
      <c r="K7" s="190">
        <f t="shared" si="3"/>
        <v>2.8376514986573773</v>
      </c>
      <c r="L7" s="190">
        <f t="shared" si="4"/>
        <v>1.3135931489948471</v>
      </c>
      <c r="M7" s="190"/>
      <c r="N7" s="190">
        <f>G7*1000000/$H7</f>
        <v>5.806652151825241</v>
      </c>
      <c r="O7" s="111"/>
    </row>
    <row r="8" spans="1:15" x14ac:dyDescent="0.2">
      <c r="A8" s="177">
        <v>1963</v>
      </c>
      <c r="B8" s="67">
        <v>0.45370500000000002</v>
      </c>
      <c r="C8" s="67">
        <v>1.2826850000000001</v>
      </c>
      <c r="D8" s="67">
        <v>3.8149999999999999</v>
      </c>
      <c r="E8" s="67">
        <v>1.36</v>
      </c>
      <c r="G8" s="67">
        <v>6.9113899999999999</v>
      </c>
      <c r="H8" s="189">
        <v>1337400</v>
      </c>
      <c r="I8" s="190">
        <f t="shared" si="1"/>
        <v>0.3392440556303275</v>
      </c>
      <c r="J8" s="190">
        <f t="shared" si="2"/>
        <v>0.95908852998355021</v>
      </c>
      <c r="K8" s="190">
        <f t="shared" si="3"/>
        <v>2.8525497233438015</v>
      </c>
      <c r="L8" s="190">
        <f t="shared" si="4"/>
        <v>1.0168984596979214</v>
      </c>
      <c r="M8" s="190"/>
      <c r="N8" s="190">
        <f t="shared" si="5"/>
        <v>5.1677807686556001</v>
      </c>
      <c r="O8" s="111"/>
    </row>
    <row r="9" spans="1:15" x14ac:dyDescent="0.2">
      <c r="A9" s="177">
        <v>1964</v>
      </c>
      <c r="B9" s="67">
        <v>0.46342499999999998</v>
      </c>
      <c r="C9" s="67">
        <v>1.092633</v>
      </c>
      <c r="D9" s="67">
        <v>3.72</v>
      </c>
      <c r="E9" s="67">
        <v>0.91</v>
      </c>
      <c r="G9" s="67">
        <v>6.1860580000000001</v>
      </c>
      <c r="H9" s="189">
        <v>1311300</v>
      </c>
      <c r="I9" s="190">
        <f t="shared" si="1"/>
        <v>0.35340883093113706</v>
      </c>
      <c r="J9" s="190">
        <f t="shared" si="2"/>
        <v>0.83324410889956535</v>
      </c>
      <c r="K9" s="190">
        <f t="shared" si="3"/>
        <v>2.8368794326241136</v>
      </c>
      <c r="L9" s="190">
        <f t="shared" si="4"/>
        <v>0.69396781819568365</v>
      </c>
      <c r="M9" s="190"/>
      <c r="N9" s="190">
        <f t="shared" si="5"/>
        <v>4.7175001906504992</v>
      </c>
      <c r="O9" s="111"/>
    </row>
    <row r="10" spans="1:15" x14ac:dyDescent="0.2">
      <c r="A10" s="177">
        <v>1965</v>
      </c>
      <c r="B10" s="67">
        <v>0.54735699999999998</v>
      </c>
      <c r="C10" s="67">
        <v>1.6681649999999999</v>
      </c>
      <c r="D10" s="67">
        <v>3.625</v>
      </c>
      <c r="E10" s="67">
        <v>0.46</v>
      </c>
      <c r="G10" s="67">
        <v>6.300522</v>
      </c>
      <c r="H10" s="189">
        <v>1418400</v>
      </c>
      <c r="I10" s="190">
        <f t="shared" si="1"/>
        <v>0.38589749012972363</v>
      </c>
      <c r="J10" s="190">
        <f t="shared" si="2"/>
        <v>1.176089255499154</v>
      </c>
      <c r="K10" s="190">
        <f t="shared" si="3"/>
        <v>2.5556965595036663</v>
      </c>
      <c r="L10" s="190">
        <f t="shared" si="4"/>
        <v>0.32430908065425834</v>
      </c>
      <c r="M10" s="190"/>
      <c r="N10" s="190">
        <f t="shared" si="5"/>
        <v>4.4419923857868024</v>
      </c>
      <c r="O10" s="111"/>
    </row>
    <row r="11" spans="1:15" x14ac:dyDescent="0.2">
      <c r="A11" s="177">
        <v>1966</v>
      </c>
      <c r="B11" s="67">
        <v>0.55805499999999997</v>
      </c>
      <c r="C11" s="67">
        <v>2.6298180000000002</v>
      </c>
      <c r="D11" s="67">
        <v>3.53</v>
      </c>
      <c r="E11" s="67">
        <v>0.01</v>
      </c>
      <c r="G11" s="67">
        <v>6.7278729999999998</v>
      </c>
      <c r="H11" s="189">
        <v>1497600</v>
      </c>
      <c r="I11" s="190">
        <f t="shared" si="1"/>
        <v>0.37263287927350425</v>
      </c>
      <c r="J11" s="190">
        <f t="shared" si="2"/>
        <v>1.7560216346153845</v>
      </c>
      <c r="K11" s="190">
        <f t="shared" si="3"/>
        <v>2.357104700854701</v>
      </c>
      <c r="L11" s="190">
        <f t="shared" si="4"/>
        <v>6.677350427350427E-3</v>
      </c>
      <c r="M11" s="190"/>
      <c r="N11" s="190">
        <f t="shared" si="5"/>
        <v>4.4924365651709399</v>
      </c>
      <c r="O11" s="111"/>
    </row>
    <row r="12" spans="1:15" x14ac:dyDescent="0.2">
      <c r="A12" s="177">
        <v>1967</v>
      </c>
      <c r="B12" s="67">
        <v>0.494425</v>
      </c>
      <c r="C12" s="67">
        <v>2.4023729999999999</v>
      </c>
      <c r="D12" s="67">
        <v>3.6480000000000001</v>
      </c>
      <c r="E12" s="67">
        <v>1.288</v>
      </c>
      <c r="G12" s="67">
        <v>7.8327980000000004</v>
      </c>
      <c r="H12" s="189">
        <v>1499100</v>
      </c>
      <c r="I12" s="190">
        <f t="shared" si="1"/>
        <v>0.32981455539990662</v>
      </c>
      <c r="J12" s="190">
        <f t="shared" si="2"/>
        <v>1.6025435261156693</v>
      </c>
      <c r="K12" s="190">
        <f t="shared" si="3"/>
        <v>2.4334600760456273</v>
      </c>
      <c r="L12" s="190">
        <f t="shared" si="4"/>
        <v>0.85918217597225</v>
      </c>
      <c r="M12" s="190"/>
      <c r="N12" s="190">
        <f t="shared" si="5"/>
        <v>5.2250003335334538</v>
      </c>
      <c r="O12" s="111"/>
    </row>
    <row r="13" spans="1:15" x14ac:dyDescent="0.2">
      <c r="A13" s="177">
        <v>1968</v>
      </c>
      <c r="B13" s="67">
        <v>0.43262400000000001</v>
      </c>
      <c r="C13" s="67">
        <v>2.2159970000000002</v>
      </c>
      <c r="D13" s="67">
        <v>3.766</v>
      </c>
      <c r="E13" s="67">
        <v>2.5659999999999998</v>
      </c>
      <c r="G13" s="67">
        <v>8.9806209999999993</v>
      </c>
      <c r="H13" s="189">
        <v>1414500</v>
      </c>
      <c r="I13" s="190">
        <f t="shared" si="1"/>
        <v>0.30584941675503713</v>
      </c>
      <c r="J13" s="190">
        <f t="shared" si="2"/>
        <v>1.5666291975963238</v>
      </c>
      <c r="K13" s="190">
        <f t="shared" si="3"/>
        <v>2.6624248851184165</v>
      </c>
      <c r="L13" s="190">
        <f t="shared" si="4"/>
        <v>1.8140685754683634</v>
      </c>
      <c r="M13" s="190"/>
      <c r="N13" s="190">
        <f t="shared" si="5"/>
        <v>6.3489720749381409</v>
      </c>
      <c r="O13" s="111"/>
    </row>
    <row r="14" spans="1:15" x14ac:dyDescent="0.2">
      <c r="A14" s="177">
        <v>1969</v>
      </c>
      <c r="B14" s="67">
        <v>0.65396200000000004</v>
      </c>
      <c r="C14" s="67">
        <v>2.2925339999999998</v>
      </c>
      <c r="D14" s="67">
        <v>3.8839999999999999</v>
      </c>
      <c r="E14" s="67">
        <v>3.8439999999999999</v>
      </c>
      <c r="G14" s="67">
        <v>10.6745</v>
      </c>
      <c r="H14" s="189">
        <v>1457600</v>
      </c>
      <c r="I14" s="190">
        <f t="shared" si="1"/>
        <v>0.44865669593852908</v>
      </c>
      <c r="J14" s="190">
        <f t="shared" si="2"/>
        <v>1.5728142151481888</v>
      </c>
      <c r="K14" s="190">
        <f t="shared" si="3"/>
        <v>2.6646542261251374</v>
      </c>
      <c r="L14" s="190">
        <f t="shared" si="4"/>
        <v>2.6372118551042809</v>
      </c>
      <c r="M14" s="190"/>
      <c r="N14" s="190">
        <f t="shared" si="5"/>
        <v>7.3233397365532378</v>
      </c>
      <c r="O14" s="111"/>
    </row>
    <row r="15" spans="1:15" x14ac:dyDescent="0.2">
      <c r="A15" s="177">
        <v>1970</v>
      </c>
      <c r="B15" s="67">
        <v>0.65232599999999996</v>
      </c>
      <c r="C15" s="67">
        <v>2.3191999999999999</v>
      </c>
      <c r="D15" s="67">
        <v>4.0019999999999998</v>
      </c>
      <c r="E15" s="67">
        <v>5.1219999999999999</v>
      </c>
      <c r="G15" s="67">
        <v>12.09553</v>
      </c>
      <c r="H15" s="189">
        <v>1449500</v>
      </c>
      <c r="I15" s="190">
        <f t="shared" si="1"/>
        <v>0.45003518454639529</v>
      </c>
      <c r="J15" s="190">
        <f t="shared" si="2"/>
        <v>1.6</v>
      </c>
      <c r="K15" s="190">
        <f t="shared" si="3"/>
        <v>2.7609520524318731</v>
      </c>
      <c r="L15" s="190">
        <f t="shared" si="4"/>
        <v>3.5336322869955157</v>
      </c>
      <c r="M15" s="190"/>
      <c r="N15" s="190">
        <f t="shared" si="5"/>
        <v>8.34462228354605</v>
      </c>
      <c r="O15" s="111"/>
    </row>
    <row r="16" spans="1:15" x14ac:dyDescent="0.2">
      <c r="A16" s="177">
        <v>1971</v>
      </c>
      <c r="B16" s="67">
        <v>1.2488950000000001</v>
      </c>
      <c r="C16" s="67">
        <v>1.6382220000000001</v>
      </c>
      <c r="D16" s="67">
        <v>4.12</v>
      </c>
      <c r="E16" s="67">
        <v>6.4</v>
      </c>
      <c r="G16" s="67">
        <v>13.407120000000001</v>
      </c>
      <c r="H16" s="189">
        <v>1432100</v>
      </c>
      <c r="I16" s="190">
        <f t="shared" si="1"/>
        <v>0.87207248097199919</v>
      </c>
      <c r="J16" s="190">
        <f t="shared" si="2"/>
        <v>1.1439298931638853</v>
      </c>
      <c r="K16" s="190">
        <f t="shared" si="3"/>
        <v>2.8768940716430418</v>
      </c>
      <c r="L16" s="190">
        <f t="shared" si="4"/>
        <v>4.4689616646882202</v>
      </c>
      <c r="M16" s="190"/>
      <c r="N16" s="190">
        <f t="shared" si="5"/>
        <v>9.3618602052929258</v>
      </c>
      <c r="O16" s="111"/>
    </row>
    <row r="17" spans="1:16" x14ac:dyDescent="0.2">
      <c r="A17" s="177">
        <v>1972</v>
      </c>
      <c r="B17" s="67">
        <v>0.93347999999999998</v>
      </c>
      <c r="C17" s="67">
        <v>1.049639</v>
      </c>
      <c r="D17" s="67">
        <v>4.13</v>
      </c>
      <c r="E17" s="67">
        <v>6.8360000000000003</v>
      </c>
      <c r="G17" s="67">
        <v>12.949120000000001</v>
      </c>
      <c r="H17" s="189">
        <v>1301100</v>
      </c>
      <c r="I17" s="190">
        <f t="shared" si="1"/>
        <v>0.7174544616094074</v>
      </c>
      <c r="J17" s="190">
        <f t="shared" si="2"/>
        <v>0.80673199600338175</v>
      </c>
      <c r="K17" s="190">
        <f t="shared" si="3"/>
        <v>3.1742371839212975</v>
      </c>
      <c r="L17" s="190">
        <f t="shared" si="4"/>
        <v>5.254015832756898</v>
      </c>
      <c r="M17" s="190"/>
      <c r="N17" s="190">
        <f t="shared" si="5"/>
        <v>9.9524402428714165</v>
      </c>
      <c r="O17" s="111"/>
    </row>
    <row r="18" spans="1:16" x14ac:dyDescent="0.2">
      <c r="A18" s="177">
        <v>1973</v>
      </c>
      <c r="B18" s="67">
        <v>1.244</v>
      </c>
      <c r="C18" s="67">
        <v>1.2160299999999999</v>
      </c>
      <c r="D18" s="67">
        <v>4.1399999999999997</v>
      </c>
      <c r="E18" s="67">
        <v>7.2720000000000002</v>
      </c>
      <c r="G18" s="67">
        <v>13.872030000000001</v>
      </c>
      <c r="H18" s="189">
        <v>1329800</v>
      </c>
      <c r="I18" s="190">
        <f t="shared" si="1"/>
        <v>0.93547901940141376</v>
      </c>
      <c r="J18" s="190">
        <f t="shared" si="2"/>
        <v>0.91444578132049936</v>
      </c>
      <c r="K18" s="190">
        <f t="shared" si="3"/>
        <v>3.1132501127989167</v>
      </c>
      <c r="L18" s="190">
        <f t="shared" si="4"/>
        <v>5.4684915024815766</v>
      </c>
      <c r="M18" s="190"/>
      <c r="N18" s="190">
        <f t="shared" si="5"/>
        <v>10.431666416002406</v>
      </c>
      <c r="O18" s="111"/>
    </row>
    <row r="19" spans="1:16" x14ac:dyDescent="0.2">
      <c r="A19" s="177">
        <v>1974</v>
      </c>
      <c r="B19" s="67">
        <v>1.5208250000000001</v>
      </c>
      <c r="C19" s="67">
        <v>1.4121919999999999</v>
      </c>
      <c r="D19" s="67">
        <v>4.1500000000000004</v>
      </c>
      <c r="E19" s="67">
        <v>7.7080000000000002</v>
      </c>
      <c r="G19" s="67">
        <v>14.79102</v>
      </c>
      <c r="H19" s="189">
        <v>1421600</v>
      </c>
      <c r="I19" s="190">
        <f t="shared" si="1"/>
        <v>1.0697981148002251</v>
      </c>
      <c r="J19" s="190">
        <f t="shared" si="2"/>
        <v>0.99338210467079346</v>
      </c>
      <c r="K19" s="190">
        <f t="shared" si="3"/>
        <v>2.9192459200900398</v>
      </c>
      <c r="L19" s="190">
        <f t="shared" si="4"/>
        <v>5.4220596510973547</v>
      </c>
      <c r="M19" s="190"/>
      <c r="N19" s="190">
        <f t="shared" si="5"/>
        <v>10.404487900956669</v>
      </c>
      <c r="O19" s="111"/>
      <c r="P19" s="129" t="s">
        <v>1051</v>
      </c>
    </row>
    <row r="20" spans="1:16" x14ac:dyDescent="0.2">
      <c r="A20" s="177">
        <v>1975</v>
      </c>
      <c r="B20" s="67">
        <v>1.2178469999999999</v>
      </c>
      <c r="C20" s="67">
        <v>1.1272249999999999</v>
      </c>
      <c r="D20" s="67">
        <v>4.16</v>
      </c>
      <c r="E20" s="67">
        <v>8.1440000000000001</v>
      </c>
      <c r="G20" s="67">
        <v>14.64907</v>
      </c>
      <c r="H20" s="189">
        <v>1298500</v>
      </c>
      <c r="I20" s="190">
        <f t="shared" si="1"/>
        <v>0.93788756257219874</v>
      </c>
      <c r="J20" s="190">
        <f t="shared" si="2"/>
        <v>0.86809780515979973</v>
      </c>
      <c r="K20" s="190">
        <f t="shared" si="3"/>
        <v>3.2036965729688101</v>
      </c>
      <c r="L20" s="190">
        <f t="shared" si="4"/>
        <v>6.2718521370812477</v>
      </c>
      <c r="M20" s="190"/>
      <c r="N20" s="190">
        <f t="shared" si="5"/>
        <v>11.281532537543319</v>
      </c>
      <c r="O20" s="111"/>
    </row>
    <row r="21" spans="1:16" x14ac:dyDescent="0.2">
      <c r="A21" s="177">
        <v>1976</v>
      </c>
      <c r="B21" s="67">
        <v>1.3516600000000001</v>
      </c>
      <c r="C21" s="67">
        <v>1.2635609999999999</v>
      </c>
      <c r="D21" s="67">
        <v>4.17</v>
      </c>
      <c r="E21" s="67">
        <v>8.58</v>
      </c>
      <c r="G21" s="67">
        <v>15.365220000000001</v>
      </c>
      <c r="H21" s="189">
        <v>1404200</v>
      </c>
      <c r="I21" s="190">
        <f t="shared" si="1"/>
        <v>0.96258367753881213</v>
      </c>
      <c r="J21" s="190">
        <f t="shared" si="2"/>
        <v>0.8998440393106395</v>
      </c>
      <c r="K21" s="190">
        <f t="shared" si="3"/>
        <v>2.9696624412476855</v>
      </c>
      <c r="L21" s="190">
        <f t="shared" si="4"/>
        <v>6.1102407064520721</v>
      </c>
      <c r="M21" s="190"/>
      <c r="N21" s="190">
        <f t="shared" si="5"/>
        <v>10.942330152399943</v>
      </c>
      <c r="O21" s="111"/>
    </row>
    <row r="22" spans="1:16" x14ac:dyDescent="0.2">
      <c r="A22" s="177">
        <v>1977</v>
      </c>
      <c r="B22" s="67">
        <v>1.2776380000000001</v>
      </c>
      <c r="C22" s="67">
        <v>1.1969920000000001</v>
      </c>
      <c r="D22" s="67">
        <v>4.1466669999999999</v>
      </c>
      <c r="E22" s="67">
        <v>9.6816669999999991</v>
      </c>
      <c r="G22" s="67">
        <v>16.302959999999999</v>
      </c>
      <c r="H22" s="189">
        <v>1398900</v>
      </c>
      <c r="I22" s="190">
        <f t="shared" si="1"/>
        <v>0.91331617699621126</v>
      </c>
      <c r="J22" s="190">
        <f t="shared" si="2"/>
        <v>0.85566659518192867</v>
      </c>
      <c r="K22" s="190">
        <f t="shared" si="3"/>
        <v>2.9642340410322396</v>
      </c>
      <c r="L22" s="190">
        <f t="shared" si="4"/>
        <v>6.9209142897991276</v>
      </c>
      <c r="M22" s="190"/>
      <c r="N22" s="190">
        <f t="shared" si="5"/>
        <v>11.654128243619986</v>
      </c>
      <c r="O22" s="111"/>
    </row>
    <row r="23" spans="1:16" x14ac:dyDescent="0.2">
      <c r="A23" s="177">
        <v>1978</v>
      </c>
      <c r="B23" s="67">
        <v>1.2974570000000001</v>
      </c>
      <c r="C23" s="67">
        <v>1.346042</v>
      </c>
      <c r="D23" s="67">
        <v>4.1233329999999997</v>
      </c>
      <c r="E23" s="67">
        <v>10.783329999999999</v>
      </c>
      <c r="G23" s="67">
        <v>17.550170000000001</v>
      </c>
      <c r="H23" s="189">
        <v>1401000</v>
      </c>
      <c r="I23" s="190">
        <f t="shared" si="1"/>
        <v>0.92609350463954321</v>
      </c>
      <c r="J23" s="190">
        <f t="shared" si="2"/>
        <v>0.96077230549607429</v>
      </c>
      <c r="K23" s="190">
        <f t="shared" si="3"/>
        <v>2.9431356174161309</v>
      </c>
      <c r="L23" s="190">
        <f t="shared" si="4"/>
        <v>7.6968807994289792</v>
      </c>
      <c r="M23" s="190"/>
      <c r="N23" s="190">
        <f t="shared" si="5"/>
        <v>12.526887937187723</v>
      </c>
      <c r="O23" s="111"/>
    </row>
    <row r="24" spans="1:16" x14ac:dyDescent="0.2">
      <c r="A24" s="177">
        <v>1979</v>
      </c>
      <c r="B24" s="67">
        <v>0.72911199999999998</v>
      </c>
      <c r="C24" s="67">
        <v>1.3876660000000001</v>
      </c>
      <c r="D24" s="67">
        <v>4.0999999999999996</v>
      </c>
      <c r="E24" s="67">
        <v>11.885</v>
      </c>
      <c r="G24" s="67">
        <v>18.101780000000002</v>
      </c>
      <c r="H24" s="189">
        <v>1295400</v>
      </c>
      <c r="I24" s="190">
        <f t="shared" si="1"/>
        <v>0.56284699706654318</v>
      </c>
      <c r="J24" s="190">
        <f t="shared" si="2"/>
        <v>1.0712258761772426</v>
      </c>
      <c r="K24" s="190">
        <f t="shared" si="3"/>
        <v>3.1650455457773656</v>
      </c>
      <c r="L24" s="190">
        <f t="shared" si="4"/>
        <v>9.1747722711131701</v>
      </c>
      <c r="M24" s="190"/>
      <c r="N24" s="190">
        <f t="shared" si="5"/>
        <v>13.973892234058978</v>
      </c>
      <c r="O24" s="111"/>
    </row>
    <row r="25" spans="1:16" x14ac:dyDescent="0.2">
      <c r="A25" s="177">
        <v>1980</v>
      </c>
      <c r="B25" s="67">
        <v>0.66148200000000001</v>
      </c>
      <c r="C25" s="67">
        <v>1.629365</v>
      </c>
      <c r="D25" s="67">
        <v>4.0766669999999996</v>
      </c>
      <c r="E25" s="67">
        <v>12.98667</v>
      </c>
      <c r="G25" s="67">
        <v>19.354179999999999</v>
      </c>
      <c r="H25" s="189">
        <v>1175400</v>
      </c>
      <c r="I25" s="190">
        <f t="shared" si="1"/>
        <v>0.56277182235834611</v>
      </c>
      <c r="J25" s="190">
        <f t="shared" si="2"/>
        <v>1.3862217117576996</v>
      </c>
      <c r="K25" s="190">
        <f t="shared" si="3"/>
        <v>3.4683231240428785</v>
      </c>
      <c r="L25" s="190">
        <f t="shared" si="4"/>
        <v>11.048723838693212</v>
      </c>
      <c r="M25" s="190"/>
      <c r="N25" s="190">
        <f t="shared" si="5"/>
        <v>16.466037093755318</v>
      </c>
      <c r="O25" s="111"/>
    </row>
    <row r="26" spans="1:16" x14ac:dyDescent="0.2">
      <c r="A26" s="177">
        <v>1981</v>
      </c>
      <c r="B26" s="67">
        <v>0.71671600000000002</v>
      </c>
      <c r="C26" s="67">
        <v>1.734011</v>
      </c>
      <c r="D26" s="67">
        <v>4.0533330000000003</v>
      </c>
      <c r="E26" s="67">
        <v>14.088329999999999</v>
      </c>
      <c r="G26" s="67">
        <v>20.592390000000002</v>
      </c>
      <c r="H26" s="189">
        <v>1255300</v>
      </c>
      <c r="I26" s="190">
        <f t="shared" si="1"/>
        <v>0.57095196367402212</v>
      </c>
      <c r="J26" s="190">
        <f t="shared" si="2"/>
        <v>1.3813518680793435</v>
      </c>
      <c r="K26" s="190">
        <f t="shared" si="3"/>
        <v>3.2289755436947347</v>
      </c>
      <c r="L26" s="190">
        <f t="shared" si="4"/>
        <v>11.223078148649725</v>
      </c>
      <c r="M26" s="190"/>
      <c r="N26" s="190">
        <f t="shared" si="5"/>
        <v>16.404357524097826</v>
      </c>
      <c r="O26" s="111"/>
    </row>
    <row r="27" spans="1:16" x14ac:dyDescent="0.2">
      <c r="A27" s="177">
        <v>1982</v>
      </c>
      <c r="B27" s="67">
        <v>1.3557360000000001</v>
      </c>
      <c r="C27" s="67">
        <v>1.7692030000000001</v>
      </c>
      <c r="D27" s="67">
        <v>4.03</v>
      </c>
      <c r="E27" s="67">
        <v>15.19</v>
      </c>
      <c r="G27" s="67">
        <v>22.344940000000001</v>
      </c>
      <c r="H27" s="189">
        <v>1302800</v>
      </c>
      <c r="I27" s="190">
        <f t="shared" si="1"/>
        <v>1.040632483880872</v>
      </c>
      <c r="J27" s="190">
        <f t="shared" si="2"/>
        <v>1.3580004605465152</v>
      </c>
      <c r="K27" s="190">
        <f t="shared" si="3"/>
        <v>3.0933374270801353</v>
      </c>
      <c r="L27" s="190">
        <f t="shared" si="4"/>
        <v>11.659502609763587</v>
      </c>
      <c r="M27" s="190"/>
      <c r="N27" s="190">
        <f t="shared" si="5"/>
        <v>17.151473748848634</v>
      </c>
      <c r="O27" s="111"/>
    </row>
    <row r="28" spans="1:16" x14ac:dyDescent="0.2">
      <c r="A28" s="177">
        <v>1983</v>
      </c>
      <c r="B28" s="67">
        <v>1.39516</v>
      </c>
      <c r="C28" s="67">
        <v>1.542465</v>
      </c>
      <c r="D28" s="67">
        <v>3.9682810000000002</v>
      </c>
      <c r="E28" s="67">
        <v>15.011240000000001</v>
      </c>
      <c r="G28" s="67">
        <v>21.917149999999999</v>
      </c>
      <c r="H28" s="189">
        <v>1271100</v>
      </c>
      <c r="I28" s="190">
        <f t="shared" si="1"/>
        <v>1.0976005035009047</v>
      </c>
      <c r="J28" s="190">
        <f t="shared" si="2"/>
        <v>1.2134883172055699</v>
      </c>
      <c r="K28" s="190">
        <f t="shared" si="3"/>
        <v>3.1219266776807491</v>
      </c>
      <c r="L28" s="190">
        <f t="shared" si="4"/>
        <v>11.809645189206199</v>
      </c>
      <c r="M28" s="190"/>
      <c r="N28" s="190">
        <f t="shared" si="5"/>
        <v>17.242663834474076</v>
      </c>
      <c r="O28" s="111"/>
    </row>
    <row r="29" spans="1:16" x14ac:dyDescent="0.2">
      <c r="A29" s="177">
        <v>1984</v>
      </c>
      <c r="B29" s="67">
        <v>1.443932</v>
      </c>
      <c r="C29" s="67">
        <v>1.5948800000000001</v>
      </c>
      <c r="D29" s="67">
        <v>3.906561</v>
      </c>
      <c r="E29" s="67">
        <v>14.83248</v>
      </c>
      <c r="G29" s="67">
        <v>21.777850000000001</v>
      </c>
      <c r="H29" s="189">
        <v>1333700</v>
      </c>
      <c r="I29" s="190">
        <f t="shared" si="1"/>
        <v>1.0826512709005023</v>
      </c>
      <c r="J29" s="190">
        <f t="shared" si="2"/>
        <v>1.1958311464347304</v>
      </c>
      <c r="K29" s="190">
        <f t="shared" si="3"/>
        <v>2.9291152433080905</v>
      </c>
      <c r="L29" s="190">
        <f t="shared" si="4"/>
        <v>11.121301642048437</v>
      </c>
      <c r="M29" s="190"/>
      <c r="N29" s="190">
        <f t="shared" si="5"/>
        <v>16.328897053310339</v>
      </c>
      <c r="O29" s="111"/>
    </row>
    <row r="30" spans="1:16" x14ac:dyDescent="0.2">
      <c r="A30" s="177">
        <v>1985</v>
      </c>
      <c r="B30" s="67">
        <v>1.4887159999999999</v>
      </c>
      <c r="C30" s="67">
        <v>1.6750689999999999</v>
      </c>
      <c r="D30" s="67">
        <v>3.8448419999999999</v>
      </c>
      <c r="E30" s="67">
        <v>14.65372</v>
      </c>
      <c r="G30" s="67">
        <v>21.66235</v>
      </c>
      <c r="H30" s="189">
        <v>1406700</v>
      </c>
      <c r="I30" s="190">
        <f t="shared" si="1"/>
        <v>1.0583038316627569</v>
      </c>
      <c r="J30" s="190">
        <f t="shared" si="2"/>
        <v>1.1907791284566716</v>
      </c>
      <c r="K30" s="190">
        <f t="shared" si="3"/>
        <v>2.7332352313926211</v>
      </c>
      <c r="L30" s="190">
        <f t="shared" si="4"/>
        <v>10.417089642425536</v>
      </c>
      <c r="M30" s="190"/>
      <c r="N30" s="190">
        <f t="shared" si="5"/>
        <v>15.39940996658847</v>
      </c>
      <c r="O30" s="111"/>
    </row>
    <row r="31" spans="1:16" x14ac:dyDescent="0.2">
      <c r="A31" s="177">
        <v>1986</v>
      </c>
      <c r="B31" s="67">
        <v>1.9013599999999999</v>
      </c>
      <c r="C31" s="67">
        <v>1.5959319999999999</v>
      </c>
      <c r="D31" s="67">
        <v>3.7831220000000001</v>
      </c>
      <c r="E31" s="67">
        <v>14.474959999999999</v>
      </c>
      <c r="G31" s="67">
        <v>21.755369999999999</v>
      </c>
      <c r="H31" s="189">
        <v>1256600</v>
      </c>
      <c r="I31" s="190">
        <f t="shared" si="1"/>
        <v>1.5130988381346491</v>
      </c>
      <c r="J31" s="190">
        <f t="shared" si="2"/>
        <v>1.270039789909279</v>
      </c>
      <c r="K31" s="190">
        <f t="shared" si="3"/>
        <v>3.0106016234282986</v>
      </c>
      <c r="L31" s="190">
        <f t="shared" si="4"/>
        <v>11.519146904345059</v>
      </c>
      <c r="M31" s="190"/>
      <c r="N31" s="190">
        <f t="shared" si="5"/>
        <v>17.312883972624544</v>
      </c>
      <c r="O31" s="111"/>
    </row>
    <row r="32" spans="1:16" x14ac:dyDescent="0.2">
      <c r="A32" s="177">
        <v>1987</v>
      </c>
      <c r="B32" s="67">
        <v>2.4487649999999999</v>
      </c>
      <c r="C32" s="67">
        <v>1.6294029999999999</v>
      </c>
      <c r="D32" s="67">
        <v>3.721403</v>
      </c>
      <c r="E32" s="67">
        <v>14.296200000000001</v>
      </c>
      <c r="G32" s="67">
        <v>22.095770000000002</v>
      </c>
      <c r="H32" s="189">
        <v>1316600</v>
      </c>
      <c r="I32" s="190">
        <f t="shared" si="1"/>
        <v>1.8599156919337687</v>
      </c>
      <c r="J32" s="190">
        <f t="shared" si="2"/>
        <v>1.2375839283001671</v>
      </c>
      <c r="K32" s="190">
        <f t="shared" si="3"/>
        <v>2.8265251405134437</v>
      </c>
      <c r="L32" s="190">
        <f t="shared" si="4"/>
        <v>10.858423211301838</v>
      </c>
      <c r="M32" s="190"/>
      <c r="N32" s="190">
        <f t="shared" si="5"/>
        <v>16.782447212517088</v>
      </c>
      <c r="O32" s="111"/>
    </row>
    <row r="33" spans="1:15" x14ac:dyDescent="0.2">
      <c r="A33" s="177">
        <v>1988</v>
      </c>
      <c r="B33" s="67">
        <v>2.6602899999999998</v>
      </c>
      <c r="C33" s="67">
        <v>1.433978</v>
      </c>
      <c r="D33" s="67">
        <v>3.6596829999999998</v>
      </c>
      <c r="E33" s="67">
        <v>14.11744</v>
      </c>
      <c r="G33" s="67">
        <v>21.871390000000002</v>
      </c>
      <c r="H33" s="189">
        <v>1284700</v>
      </c>
      <c r="I33" s="190">
        <f t="shared" si="1"/>
        <v>2.070748034560598</v>
      </c>
      <c r="J33" s="190">
        <f t="shared" si="2"/>
        <v>1.1161967774577723</v>
      </c>
      <c r="K33" s="190">
        <f t="shared" si="3"/>
        <v>2.8486673931657198</v>
      </c>
      <c r="L33" s="190">
        <f t="shared" si="4"/>
        <v>10.988900132326613</v>
      </c>
      <c r="M33" s="190"/>
      <c r="N33" s="190">
        <f t="shared" si="5"/>
        <v>17.02451155911886</v>
      </c>
      <c r="O33" s="111"/>
    </row>
    <row r="34" spans="1:15" x14ac:dyDescent="0.2">
      <c r="A34" s="177">
        <v>1989</v>
      </c>
      <c r="B34" s="67">
        <v>2.448493</v>
      </c>
      <c r="C34" s="67">
        <v>1.4011690000000001</v>
      </c>
      <c r="D34" s="67">
        <v>3.5979640000000002</v>
      </c>
      <c r="E34" s="67">
        <v>13.93868</v>
      </c>
      <c r="G34" s="67">
        <v>21.386299999999999</v>
      </c>
      <c r="H34" s="189">
        <v>1305000</v>
      </c>
      <c r="I34" s="190">
        <f t="shared" si="1"/>
        <v>1.876239846743295</v>
      </c>
      <c r="J34" s="190">
        <f t="shared" si="2"/>
        <v>1.0736927203065134</v>
      </c>
      <c r="K34" s="190">
        <f t="shared" si="3"/>
        <v>2.7570605363984675</v>
      </c>
      <c r="L34" s="190">
        <f t="shared" si="4"/>
        <v>10.680980842911877</v>
      </c>
      <c r="M34" s="190"/>
      <c r="N34" s="190">
        <f t="shared" si="5"/>
        <v>16.387969348659002</v>
      </c>
      <c r="O34" s="111"/>
    </row>
    <row r="35" spans="1:15" x14ac:dyDescent="0.2">
      <c r="A35" s="177">
        <v>1990</v>
      </c>
      <c r="B35" s="67">
        <v>2.1354410000000001</v>
      </c>
      <c r="C35" s="67">
        <v>2.8900570000000001</v>
      </c>
      <c r="D35" s="67">
        <v>3.5362439999999999</v>
      </c>
      <c r="E35" s="67">
        <v>13.759919999999999</v>
      </c>
      <c r="G35" s="67">
        <v>22.321660000000001</v>
      </c>
      <c r="H35" s="189">
        <v>1399700</v>
      </c>
      <c r="I35" s="190">
        <f t="shared" si="1"/>
        <v>1.5256419232692719</v>
      </c>
      <c r="J35" s="190">
        <f t="shared" si="2"/>
        <v>2.0647688790455097</v>
      </c>
      <c r="K35" s="190">
        <f t="shared" si="3"/>
        <v>2.5264299492748448</v>
      </c>
      <c r="L35" s="190">
        <f t="shared" si="4"/>
        <v>9.8306208473244272</v>
      </c>
      <c r="M35" s="190"/>
      <c r="N35" s="190">
        <f t="shared" si="5"/>
        <v>15.947460170036436</v>
      </c>
      <c r="O35" s="111"/>
    </row>
    <row r="36" spans="1:15" x14ac:dyDescent="0.2">
      <c r="A36" s="177">
        <v>1991</v>
      </c>
      <c r="B36" s="67">
        <v>2.3492090000000001</v>
      </c>
      <c r="C36" s="67">
        <v>3.12053</v>
      </c>
      <c r="D36" s="67">
        <v>3.4688119999999998</v>
      </c>
      <c r="E36" s="67">
        <v>20.933920000000001</v>
      </c>
      <c r="G36" s="67">
        <v>29.87247</v>
      </c>
      <c r="H36" s="189">
        <v>1407500</v>
      </c>
      <c r="I36" s="190">
        <f t="shared" si="1"/>
        <v>1.6690650088809946</v>
      </c>
      <c r="J36" s="190">
        <f t="shared" si="2"/>
        <v>2.2170728241563054</v>
      </c>
      <c r="K36" s="190">
        <f t="shared" si="3"/>
        <v>2.4645200710479576</v>
      </c>
      <c r="L36" s="190">
        <f t="shared" si="4"/>
        <v>14.873122557726465</v>
      </c>
      <c r="M36" s="190"/>
      <c r="N36" s="190">
        <f t="shared" si="5"/>
        <v>21.223779751332149</v>
      </c>
      <c r="O36" s="111"/>
    </row>
    <row r="37" spans="1:15" x14ac:dyDescent="0.2">
      <c r="A37" s="177">
        <v>1992</v>
      </c>
      <c r="B37" s="67">
        <v>2.0607950000000002</v>
      </c>
      <c r="C37" s="67">
        <v>3.2121179999999998</v>
      </c>
      <c r="D37" s="67">
        <v>3.568978</v>
      </c>
      <c r="E37" s="67">
        <v>24.44192</v>
      </c>
      <c r="G37" s="67">
        <v>33.283810000000003</v>
      </c>
      <c r="H37" s="189">
        <v>1339300</v>
      </c>
      <c r="I37" s="190">
        <f t="shared" si="1"/>
        <v>1.5387105204211158</v>
      </c>
      <c r="J37" s="190">
        <f t="shared" si="2"/>
        <v>2.3983558575375197</v>
      </c>
      <c r="K37" s="190">
        <f t="shared" si="3"/>
        <v>2.6648084820428584</v>
      </c>
      <c r="L37" s="190">
        <f t="shared" si="4"/>
        <v>18.249772269095796</v>
      </c>
      <c r="M37" s="190"/>
      <c r="N37" s="190">
        <f t="shared" si="5"/>
        <v>24.851646382438592</v>
      </c>
      <c r="O37" s="111"/>
    </row>
    <row r="38" spans="1:15" x14ac:dyDescent="0.2">
      <c r="A38" s="177">
        <v>1993</v>
      </c>
      <c r="B38" s="67">
        <v>3.3189760000000001</v>
      </c>
      <c r="C38" s="67">
        <v>4.0668009999999999</v>
      </c>
      <c r="D38" s="67">
        <v>4.7736270000000003</v>
      </c>
      <c r="E38" s="67">
        <v>33.844000000000001</v>
      </c>
      <c r="G38" s="67">
        <v>46.003399999999999</v>
      </c>
      <c r="H38" s="189">
        <v>1389900</v>
      </c>
      <c r="I38" s="190">
        <f t="shared" si="1"/>
        <v>2.3879243111015183</v>
      </c>
      <c r="J38" s="190">
        <f t="shared" si="2"/>
        <v>2.9259666163033313</v>
      </c>
      <c r="K38" s="190">
        <f t="shared" si="3"/>
        <v>3.4345111159076191</v>
      </c>
      <c r="L38" s="190">
        <f t="shared" si="4"/>
        <v>24.349953234045614</v>
      </c>
      <c r="M38" s="190"/>
      <c r="N38" s="190">
        <f t="shared" si="5"/>
        <v>33.098352399453198</v>
      </c>
      <c r="O38" s="111"/>
    </row>
    <row r="39" spans="1:15" x14ac:dyDescent="0.2">
      <c r="A39" s="177">
        <v>1994</v>
      </c>
      <c r="B39" s="67">
        <v>2.643221</v>
      </c>
      <c r="C39" s="67">
        <v>3.480054</v>
      </c>
      <c r="D39" s="67">
        <v>5.772392</v>
      </c>
      <c r="E39" s="67">
        <v>39.231999999999999</v>
      </c>
      <c r="G39" s="67">
        <v>51.127670000000002</v>
      </c>
      <c r="H39" s="189">
        <v>1421800</v>
      </c>
      <c r="I39" s="190">
        <f t="shared" si="1"/>
        <v>1.8590666760444507</v>
      </c>
      <c r="J39" s="190">
        <f t="shared" si="2"/>
        <v>2.4476396117597412</v>
      </c>
      <c r="K39" s="190">
        <f t="shared" si="3"/>
        <v>4.0599184132789423</v>
      </c>
      <c r="L39" s="190">
        <f t="shared" si="4"/>
        <v>27.593191728794487</v>
      </c>
      <c r="M39" s="190"/>
      <c r="N39" s="190">
        <f t="shared" si="5"/>
        <v>35.959818539879024</v>
      </c>
      <c r="O39" s="111"/>
    </row>
    <row r="40" spans="1:15" x14ac:dyDescent="0.2">
      <c r="A40" s="177">
        <v>1995</v>
      </c>
      <c r="B40" s="67">
        <v>2.698766</v>
      </c>
      <c r="C40" s="67">
        <v>2.6890100000000001</v>
      </c>
      <c r="D40" s="67">
        <v>6.9216530000000001</v>
      </c>
      <c r="E40" s="67">
        <v>31.762</v>
      </c>
      <c r="G40" s="67">
        <v>44.071429999999999</v>
      </c>
      <c r="H40" s="189">
        <v>1400700</v>
      </c>
      <c r="I40" s="190">
        <f t="shared" si="1"/>
        <v>1.9267266366816591</v>
      </c>
      <c r="J40" s="190">
        <f t="shared" si="2"/>
        <v>1.9197615477975298</v>
      </c>
      <c r="K40" s="190">
        <f t="shared" si="3"/>
        <v>4.9415670736060537</v>
      </c>
      <c r="L40" s="190">
        <f t="shared" si="4"/>
        <v>22.675804954665523</v>
      </c>
      <c r="M40" s="190"/>
      <c r="N40" s="190">
        <f t="shared" si="5"/>
        <v>31.463860926679516</v>
      </c>
      <c r="O40" s="111"/>
    </row>
    <row r="41" spans="1:15" x14ac:dyDescent="0.2">
      <c r="A41" s="177">
        <v>1996</v>
      </c>
      <c r="B41" s="67">
        <v>3.177435</v>
      </c>
      <c r="C41" s="67">
        <v>2.844087</v>
      </c>
      <c r="D41" s="67">
        <v>7.6471099999999996</v>
      </c>
      <c r="E41" s="67">
        <v>33.1235</v>
      </c>
      <c r="G41" s="67">
        <v>46.79213</v>
      </c>
      <c r="H41" s="189">
        <v>1454700</v>
      </c>
      <c r="I41" s="190">
        <f t="shared" si="1"/>
        <v>2.1842544854609196</v>
      </c>
      <c r="J41" s="190">
        <f t="shared" si="2"/>
        <v>1.9551020829036916</v>
      </c>
      <c r="K41" s="190">
        <f t="shared" si="3"/>
        <v>5.2568295868563961</v>
      </c>
      <c r="L41" s="190">
        <f t="shared" si="4"/>
        <v>22.769986938887744</v>
      </c>
      <c r="M41" s="190"/>
      <c r="N41" s="190">
        <f t="shared" si="5"/>
        <v>32.166171719254827</v>
      </c>
      <c r="O41" s="111"/>
    </row>
    <row r="42" spans="1:15" x14ac:dyDescent="0.2">
      <c r="A42" s="177">
        <v>1997</v>
      </c>
      <c r="B42" s="67">
        <v>3.0523699999999998</v>
      </c>
      <c r="C42" s="67">
        <v>3.0263140000000002</v>
      </c>
      <c r="D42" s="67">
        <v>9.7889239999999997</v>
      </c>
      <c r="E42" s="67">
        <v>33.465000000000003</v>
      </c>
      <c r="G42" s="67">
        <v>49.332610000000003</v>
      </c>
      <c r="H42" s="189">
        <v>1383500</v>
      </c>
      <c r="I42" s="190">
        <f t="shared" si="1"/>
        <v>2.2062667148536321</v>
      </c>
      <c r="J42" s="190">
        <f t="shared" si="2"/>
        <v>2.187433321286592</v>
      </c>
      <c r="K42" s="190">
        <f t="shared" si="3"/>
        <v>7.0754781351644382</v>
      </c>
      <c r="L42" s="190">
        <f t="shared" si="4"/>
        <v>24.188651969642216</v>
      </c>
      <c r="M42" s="190"/>
      <c r="N42" s="190">
        <f t="shared" si="5"/>
        <v>35.657831586555837</v>
      </c>
      <c r="O42" s="111"/>
    </row>
    <row r="43" spans="1:15" x14ac:dyDescent="0.2">
      <c r="A43" s="177">
        <v>1998</v>
      </c>
      <c r="B43" s="67">
        <v>2.8083429999999998</v>
      </c>
      <c r="C43" s="67">
        <v>2.4368919999999998</v>
      </c>
      <c r="D43" s="67">
        <v>7.3891590000000003</v>
      </c>
      <c r="E43" s="67">
        <v>42.37238</v>
      </c>
      <c r="G43" s="67">
        <v>55.006770000000003</v>
      </c>
      <c r="H43" s="189">
        <v>1415800</v>
      </c>
      <c r="I43" s="190">
        <f t="shared" si="1"/>
        <v>1.9835732448085888</v>
      </c>
      <c r="J43" s="190">
        <f t="shared" si="2"/>
        <v>1.7212120355982483</v>
      </c>
      <c r="K43" s="190">
        <f t="shared" si="3"/>
        <v>5.219069783867778</v>
      </c>
      <c r="L43" s="190">
        <f t="shared" si="4"/>
        <v>29.928224325469699</v>
      </c>
      <c r="M43" s="190"/>
      <c r="N43" s="190">
        <f t="shared" si="5"/>
        <v>38.852076564486509</v>
      </c>
      <c r="O43" s="111"/>
    </row>
    <row r="44" spans="1:15" x14ac:dyDescent="0.2">
      <c r="A44" s="177">
        <v>1999</v>
      </c>
      <c r="B44" s="67">
        <v>2.7992309999999998</v>
      </c>
      <c r="C44" s="67">
        <v>3.2348970000000001</v>
      </c>
      <c r="D44" s="67">
        <v>8.0759480000000003</v>
      </c>
      <c r="E44" s="67">
        <v>46.125</v>
      </c>
      <c r="G44" s="67">
        <v>60.235080000000004</v>
      </c>
      <c r="H44" s="189">
        <v>1376100</v>
      </c>
      <c r="I44" s="190">
        <f t="shared" si="1"/>
        <v>2.0341770220187487</v>
      </c>
      <c r="J44" s="190">
        <f t="shared" si="2"/>
        <v>2.350771746239372</v>
      </c>
      <c r="K44" s="190">
        <f t="shared" si="3"/>
        <v>5.8687217498728286</v>
      </c>
      <c r="L44" s="190">
        <f t="shared" si="4"/>
        <v>33.518639633747547</v>
      </c>
      <c r="M44" s="190"/>
      <c r="N44" s="190">
        <f t="shared" si="5"/>
        <v>43.772313058643995</v>
      </c>
      <c r="O44" s="111"/>
    </row>
    <row r="45" spans="1:15" x14ac:dyDescent="0.2">
      <c r="A45" s="177">
        <v>2000</v>
      </c>
      <c r="B45" s="67">
        <v>2.6949879999999999</v>
      </c>
      <c r="C45" s="67">
        <v>2.141559</v>
      </c>
      <c r="D45" s="67">
        <v>6.6225649999999998</v>
      </c>
      <c r="E45" s="67">
        <v>44.599640000000001</v>
      </c>
      <c r="G45" s="67">
        <v>56.058750000000003</v>
      </c>
      <c r="H45" s="189">
        <v>1383100</v>
      </c>
      <c r="I45" s="190">
        <f t="shared" si="1"/>
        <v>1.9485127611886341</v>
      </c>
      <c r="J45" s="190">
        <f t="shared" si="2"/>
        <v>1.5483761116332875</v>
      </c>
      <c r="K45" s="190">
        <f t="shared" si="3"/>
        <v>4.7882040344154433</v>
      </c>
      <c r="L45" s="190">
        <f t="shared" si="4"/>
        <v>32.246142722868917</v>
      </c>
      <c r="M45" s="190"/>
      <c r="N45" s="190">
        <f t="shared" si="5"/>
        <v>40.531234184079246</v>
      </c>
      <c r="O45" s="111"/>
    </row>
    <row r="46" spans="1:15" x14ac:dyDescent="0.2">
      <c r="A46" s="177">
        <v>2001</v>
      </c>
      <c r="B46" s="67">
        <v>2.248523</v>
      </c>
      <c r="C46" s="67">
        <v>2.1180119999999998</v>
      </c>
      <c r="D46" s="67">
        <v>6.6173060000000001</v>
      </c>
      <c r="E46" s="67">
        <v>38.417540000000002</v>
      </c>
      <c r="G46" s="67">
        <v>49.401380000000003</v>
      </c>
      <c r="H46" s="189">
        <v>1246900</v>
      </c>
      <c r="I46" s="190">
        <f t="shared" si="1"/>
        <v>1.8032905605902638</v>
      </c>
      <c r="J46" s="190">
        <f t="shared" si="2"/>
        <v>1.6986221830138744</v>
      </c>
      <c r="K46" s="190">
        <f t="shared" si="3"/>
        <v>5.3070061753147808</v>
      </c>
      <c r="L46" s="190">
        <f t="shared" si="4"/>
        <v>30.810441895901835</v>
      </c>
      <c r="M46" s="190"/>
      <c r="N46" s="190">
        <f t="shared" si="5"/>
        <v>39.61936001283182</v>
      </c>
      <c r="O46" s="111"/>
    </row>
    <row r="47" spans="1:15" x14ac:dyDescent="0.2">
      <c r="A47" s="177">
        <v>2002</v>
      </c>
      <c r="B47" s="67">
        <v>2.4008729999999998</v>
      </c>
      <c r="C47" s="67">
        <v>1.651087</v>
      </c>
      <c r="D47" s="67">
        <v>5.5417149999999999</v>
      </c>
      <c r="E47" s="67">
        <v>42.849629999999998</v>
      </c>
      <c r="G47" s="67">
        <v>52.443309999999997</v>
      </c>
      <c r="H47" s="189">
        <v>1299600</v>
      </c>
      <c r="I47" s="190">
        <f t="shared" si="1"/>
        <v>1.847393813481071</v>
      </c>
      <c r="J47" s="190">
        <f t="shared" si="2"/>
        <v>1.2704578331794398</v>
      </c>
      <c r="K47" s="190">
        <f t="shared" si="3"/>
        <v>4.2641697445367805</v>
      </c>
      <c r="L47" s="190">
        <f t="shared" si="4"/>
        <v>32.971398891966757</v>
      </c>
      <c r="M47" s="190"/>
      <c r="N47" s="190">
        <f t="shared" si="5"/>
        <v>40.353424130501693</v>
      </c>
      <c r="O47" s="111"/>
    </row>
    <row r="48" spans="1:15" x14ac:dyDescent="0.2">
      <c r="A48" s="177">
        <v>2003</v>
      </c>
      <c r="B48" s="67">
        <v>2.1389960000000001</v>
      </c>
      <c r="C48" s="67">
        <v>1.9469190000000001</v>
      </c>
      <c r="D48" s="67">
        <v>6.9927640000000002</v>
      </c>
      <c r="E48" s="67">
        <v>39.447229999999998</v>
      </c>
      <c r="G48" s="67">
        <v>50.525910000000003</v>
      </c>
      <c r="H48" s="189">
        <v>1273600</v>
      </c>
      <c r="I48" s="190">
        <f t="shared" si="1"/>
        <v>1.6794880653266331</v>
      </c>
      <c r="J48" s="190">
        <f t="shared" si="2"/>
        <v>1.5286738379396985</v>
      </c>
      <c r="K48" s="190">
        <f t="shared" si="3"/>
        <v>5.4905496231155775</v>
      </c>
      <c r="L48" s="190">
        <f t="shared" si="4"/>
        <v>30.973013505025126</v>
      </c>
      <c r="M48" s="190"/>
      <c r="N48" s="190">
        <f t="shared" si="5"/>
        <v>39.671725816582914</v>
      </c>
      <c r="O48" s="111"/>
    </row>
    <row r="49" spans="1:15" x14ac:dyDescent="0.2">
      <c r="A49" s="177">
        <v>2004</v>
      </c>
      <c r="B49" s="67">
        <v>2.538189</v>
      </c>
      <c r="C49" s="67">
        <v>1.6479239999999999</v>
      </c>
      <c r="D49" s="67">
        <v>6.4171820000000004</v>
      </c>
      <c r="E49" s="67">
        <v>42.656489999999998</v>
      </c>
      <c r="G49" s="67">
        <v>53.259779999999999</v>
      </c>
      <c r="H49" s="189">
        <v>1192400</v>
      </c>
      <c r="I49" s="190">
        <f t="shared" si="1"/>
        <v>2.1286388795706137</v>
      </c>
      <c r="J49" s="190">
        <f t="shared" si="2"/>
        <v>1.3820228111372024</v>
      </c>
      <c r="K49" s="190">
        <f t="shared" si="3"/>
        <v>5.3817359946326739</v>
      </c>
      <c r="L49" s="190">
        <f t="shared" si="4"/>
        <v>35.773641395504868</v>
      </c>
      <c r="M49" s="190"/>
      <c r="N49" s="190">
        <f t="shared" si="5"/>
        <v>44.666034887621606</v>
      </c>
      <c r="O49" s="111"/>
    </row>
    <row r="50" spans="1:15" x14ac:dyDescent="0.2">
      <c r="A50" s="177">
        <v>2005</v>
      </c>
      <c r="B50" s="67">
        <v>1.9669410000000001</v>
      </c>
      <c r="C50" s="67">
        <v>1.260305</v>
      </c>
      <c r="D50" s="67">
        <v>5.7578500000000004</v>
      </c>
      <c r="E50" s="67">
        <v>30.903289999999998</v>
      </c>
      <c r="G50" s="67">
        <v>39.888390000000001</v>
      </c>
      <c r="H50" s="189">
        <v>1108400</v>
      </c>
      <c r="I50" s="190">
        <f t="shared" si="1"/>
        <v>1.7745768675568387</v>
      </c>
      <c r="J50" s="190">
        <f t="shared" si="2"/>
        <v>1.1370488993143271</v>
      </c>
      <c r="K50" s="190">
        <f t="shared" si="3"/>
        <v>5.1947401660050527</v>
      </c>
      <c r="L50" s="190">
        <f t="shared" si="4"/>
        <v>27.880990617105738</v>
      </c>
      <c r="M50" s="190"/>
      <c r="N50" s="190">
        <f t="shared" si="5"/>
        <v>35.987360158787439</v>
      </c>
      <c r="O50" s="111"/>
    </row>
    <row r="51" spans="1:15" x14ac:dyDescent="0.2">
      <c r="A51" s="177">
        <v>2006</v>
      </c>
      <c r="B51" s="67">
        <v>2.0264549999999999</v>
      </c>
      <c r="C51" s="67">
        <v>1.7445930000000001</v>
      </c>
      <c r="D51" s="67">
        <v>5.7664869999999997</v>
      </c>
      <c r="E51" s="67">
        <v>31.907389999999999</v>
      </c>
      <c r="G51" s="67">
        <v>41.444920000000003</v>
      </c>
      <c r="H51" s="189">
        <v>1139400</v>
      </c>
      <c r="I51" s="190">
        <f t="shared" si="1"/>
        <v>1.7785281727224855</v>
      </c>
      <c r="J51" s="190">
        <f t="shared" si="2"/>
        <v>1.5311506055818851</v>
      </c>
      <c r="K51" s="190">
        <f t="shared" si="3"/>
        <v>5.06098560645954</v>
      </c>
      <c r="L51" s="190">
        <f t="shared" si="4"/>
        <v>28.003677374056522</v>
      </c>
      <c r="M51" s="190"/>
      <c r="N51" s="190">
        <f t="shared" si="5"/>
        <v>36.374337370545902</v>
      </c>
      <c r="O51" s="111"/>
    </row>
    <row r="52" spans="1:15" x14ac:dyDescent="0.2">
      <c r="A52" s="177">
        <v>2007</v>
      </c>
      <c r="B52" s="67">
        <v>2.2836880000000002</v>
      </c>
      <c r="C52" s="67">
        <v>1.452129</v>
      </c>
      <c r="D52" s="67">
        <v>5.4342199999999998</v>
      </c>
      <c r="E52" s="67">
        <v>41.485370000000003</v>
      </c>
      <c r="G52" s="67">
        <v>50.655410000000003</v>
      </c>
      <c r="H52" s="189">
        <v>1141900</v>
      </c>
      <c r="I52" s="190">
        <f t="shared" si="1"/>
        <v>1.9999019178562045</v>
      </c>
      <c r="J52" s="190">
        <f t="shared" si="2"/>
        <v>1.2716779052456433</v>
      </c>
      <c r="K52" s="190">
        <f t="shared" si="3"/>
        <v>4.7589281022856644</v>
      </c>
      <c r="L52" s="190">
        <f t="shared" si="4"/>
        <v>36.330125229880025</v>
      </c>
      <c r="M52" s="190"/>
      <c r="N52" s="190">
        <f t="shared" si="5"/>
        <v>44.360635782467817</v>
      </c>
      <c r="O52" s="111"/>
    </row>
    <row r="53" spans="1:15" x14ac:dyDescent="0.2">
      <c r="A53" s="178">
        <v>2008</v>
      </c>
      <c r="B53" s="114">
        <v>2.3213789999999999</v>
      </c>
      <c r="C53" s="114">
        <v>1.379359</v>
      </c>
      <c r="D53" s="114">
        <v>5.3095860000000004</v>
      </c>
      <c r="E53" s="114">
        <v>43.519500000000001</v>
      </c>
      <c r="F53" s="99"/>
      <c r="G53" s="114">
        <v>52.529820000000001</v>
      </c>
      <c r="H53" s="191">
        <v>1059600</v>
      </c>
      <c r="I53" s="192">
        <f t="shared" si="1"/>
        <v>2.1908069082672705</v>
      </c>
      <c r="J53" s="192">
        <f t="shared" si="2"/>
        <v>1.3017733106832767</v>
      </c>
      <c r="K53" s="192">
        <f t="shared" si="3"/>
        <v>5.0109343148357874</v>
      </c>
      <c r="L53" s="192">
        <f t="shared" si="4"/>
        <v>41.07163080407701</v>
      </c>
      <c r="M53" s="192"/>
      <c r="N53" s="192">
        <f t="shared" si="5"/>
        <v>49.575141562853908</v>
      </c>
      <c r="O53" s="111"/>
    </row>
  </sheetData>
  <pageMargins left="0.7" right="0.7" top="0.75" bottom="0.75" header="0.3" footer="0.3"/>
  <pageSetup scale="41"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04"/>
  <sheetViews>
    <sheetView workbookViewId="0"/>
  </sheetViews>
  <sheetFormatPr defaultColWidth="9.140625" defaultRowHeight="12.75" x14ac:dyDescent="0.2"/>
  <cols>
    <col min="1" max="1" width="9.7109375" style="55" customWidth="1"/>
    <col min="2" max="4" width="9.7109375" style="67" customWidth="1"/>
    <col min="5" max="8" width="9.7109375" style="55" customWidth="1"/>
    <col min="9" max="10" width="9.7109375" style="193" customWidth="1"/>
    <col min="11" max="16384" width="9.140625" style="58"/>
  </cols>
  <sheetData>
    <row r="1" spans="1:10" ht="15" customHeight="1" x14ac:dyDescent="0.2">
      <c r="A1" s="93" t="s">
        <v>1065</v>
      </c>
      <c r="B1" s="252"/>
      <c r="C1" s="252"/>
      <c r="D1" s="252"/>
      <c r="E1" s="251"/>
      <c r="F1" s="251"/>
      <c r="G1" s="251"/>
      <c r="H1" s="251"/>
      <c r="I1" s="253"/>
      <c r="J1" s="188"/>
    </row>
    <row r="2" spans="1:10" ht="15" customHeight="1" x14ac:dyDescent="0.2">
      <c r="A2" s="124"/>
      <c r="B2" s="252"/>
      <c r="C2" s="252"/>
      <c r="D2" s="252"/>
      <c r="E2" s="251"/>
      <c r="F2" s="251"/>
      <c r="G2" s="251"/>
      <c r="H2" s="251"/>
      <c r="I2" s="253"/>
      <c r="J2" s="188"/>
    </row>
    <row r="3" spans="1:10" s="96" customFormat="1" ht="63.75" x14ac:dyDescent="0.2">
      <c r="A3" s="177" t="s">
        <v>10</v>
      </c>
      <c r="B3" s="168" t="s">
        <v>82</v>
      </c>
      <c r="C3" s="168" t="s">
        <v>81</v>
      </c>
      <c r="D3" s="168" t="s">
        <v>80</v>
      </c>
      <c r="E3" s="170" t="s">
        <v>79</v>
      </c>
      <c r="F3" s="170" t="s">
        <v>78</v>
      </c>
      <c r="G3" s="170" t="s">
        <v>77</v>
      </c>
      <c r="H3" s="170" t="s">
        <v>76</v>
      </c>
      <c r="I3" s="167" t="s">
        <v>75</v>
      </c>
      <c r="J3" s="169" t="s">
        <v>74</v>
      </c>
    </row>
    <row r="4" spans="1:10" s="96" customFormat="1" x14ac:dyDescent="0.2">
      <c r="A4" s="182"/>
      <c r="B4" s="168"/>
      <c r="C4" s="168"/>
      <c r="D4" s="168"/>
      <c r="E4" s="170"/>
      <c r="F4" s="170"/>
      <c r="G4" s="170"/>
      <c r="H4" s="170"/>
      <c r="I4" s="169"/>
      <c r="J4" s="169"/>
    </row>
    <row r="5" spans="1:10" x14ac:dyDescent="0.2">
      <c r="A5" s="177">
        <v>1960</v>
      </c>
      <c r="B5" s="67">
        <v>5.5583299999999998</v>
      </c>
      <c r="C5" s="67">
        <v>0.92100000000000004</v>
      </c>
      <c r="D5" s="67">
        <v>0</v>
      </c>
      <c r="E5" s="160">
        <v>54906000</v>
      </c>
      <c r="F5" s="161">
        <f t="shared" ref="F5:F36" si="0">B5*1000000/$E5</f>
        <v>0.10123356281644993</v>
      </c>
      <c r="G5" s="161">
        <f t="shared" ref="G5:G36" si="1">C5*1000000/$E5</f>
        <v>1.6774123046661565E-2</v>
      </c>
      <c r="H5" s="161">
        <f t="shared" ref="H5:H36" si="2">D5*1000000/$E5</f>
        <v>0</v>
      </c>
      <c r="I5" s="190">
        <v>6.47933</v>
      </c>
      <c r="J5" s="190">
        <f>I5*1000000/$E5</f>
        <v>0.1180076858631115</v>
      </c>
    </row>
    <row r="6" spans="1:10" x14ac:dyDescent="0.2">
      <c r="A6" s="177">
        <v>1961</v>
      </c>
      <c r="B6" s="67">
        <v>5.8057699999999999</v>
      </c>
      <c r="C6" s="67">
        <v>0.91349999999999998</v>
      </c>
      <c r="D6" s="67">
        <v>0</v>
      </c>
      <c r="E6" s="160">
        <v>55707000</v>
      </c>
      <c r="F6" s="161">
        <f t="shared" si="0"/>
        <v>0.10421975694257454</v>
      </c>
      <c r="G6" s="161">
        <f t="shared" si="1"/>
        <v>1.6398298239000485E-2</v>
      </c>
      <c r="H6" s="161">
        <f t="shared" si="2"/>
        <v>0</v>
      </c>
      <c r="I6" s="190">
        <v>6.7192699999999999</v>
      </c>
      <c r="J6" s="190">
        <f t="shared" ref="J6:J53" si="3">I6*1000000/$E6</f>
        <v>0.12061805518157502</v>
      </c>
    </row>
    <row r="7" spans="1:10" x14ac:dyDescent="0.2">
      <c r="A7" s="177">
        <v>1962</v>
      </c>
      <c r="B7" s="67">
        <v>5.4075800000000003</v>
      </c>
      <c r="C7" s="67">
        <v>0.90600000000000003</v>
      </c>
      <c r="D7" s="67">
        <v>0</v>
      </c>
      <c r="E7" s="160">
        <v>49274000</v>
      </c>
      <c r="F7" s="161">
        <f t="shared" si="0"/>
        <v>0.10974509883508544</v>
      </c>
      <c r="G7" s="161">
        <f t="shared" si="1"/>
        <v>1.8386978934123471E-2</v>
      </c>
      <c r="H7" s="161">
        <f t="shared" si="2"/>
        <v>0</v>
      </c>
      <c r="I7" s="190">
        <v>6.31358</v>
      </c>
      <c r="J7" s="190">
        <f t="shared" si="3"/>
        <v>0.1281320777692089</v>
      </c>
    </row>
    <row r="8" spans="1:10" x14ac:dyDescent="0.2">
      <c r="A8" s="177">
        <v>1963</v>
      </c>
      <c r="B8" s="67">
        <v>5.7801</v>
      </c>
      <c r="C8" s="67">
        <v>0.89849999999999997</v>
      </c>
      <c r="D8" s="67">
        <v>0</v>
      </c>
      <c r="E8" s="160">
        <v>53364000</v>
      </c>
      <c r="F8" s="161">
        <f t="shared" si="0"/>
        <v>0.10831459410838767</v>
      </c>
      <c r="G8" s="161">
        <f t="shared" si="1"/>
        <v>1.6837193613672138E-2</v>
      </c>
      <c r="H8" s="161">
        <f t="shared" si="2"/>
        <v>0</v>
      </c>
      <c r="I8" s="190">
        <v>6.6786000000000003</v>
      </c>
      <c r="J8" s="190">
        <f t="shared" si="3"/>
        <v>0.12515178772205982</v>
      </c>
    </row>
    <row r="9" spans="1:10" x14ac:dyDescent="0.2">
      <c r="A9" s="177">
        <v>1964</v>
      </c>
      <c r="B9" s="67">
        <v>10.19961</v>
      </c>
      <c r="C9" s="67">
        <v>0.89100000000000001</v>
      </c>
      <c r="D9" s="67">
        <v>0</v>
      </c>
      <c r="E9" s="160">
        <v>55672000</v>
      </c>
      <c r="F9" s="161">
        <f t="shared" si="0"/>
        <v>0.18320897399051589</v>
      </c>
      <c r="G9" s="161">
        <f t="shared" si="1"/>
        <v>1.6004454663026298E-2</v>
      </c>
      <c r="H9" s="161">
        <f t="shared" si="2"/>
        <v>0</v>
      </c>
      <c r="I9" s="190">
        <v>11.09061</v>
      </c>
      <c r="J9" s="190">
        <f t="shared" si="3"/>
        <v>0.19921342865354216</v>
      </c>
    </row>
    <row r="10" spans="1:10" x14ac:dyDescent="0.2">
      <c r="A10" s="177">
        <v>1965</v>
      </c>
      <c r="B10" s="67">
        <v>8.2771299999999997</v>
      </c>
      <c r="C10" s="67">
        <v>0.88349999999999995</v>
      </c>
      <c r="D10" s="67">
        <v>0</v>
      </c>
      <c r="E10" s="160">
        <v>57361000</v>
      </c>
      <c r="F10" s="161">
        <f t="shared" si="0"/>
        <v>0.14429891389620125</v>
      </c>
      <c r="G10" s="161">
        <f t="shared" si="1"/>
        <v>1.5402451142762504E-2</v>
      </c>
      <c r="H10" s="161">
        <f t="shared" si="2"/>
        <v>0</v>
      </c>
      <c r="I10" s="190">
        <v>9.1856299999999997</v>
      </c>
      <c r="J10" s="190">
        <f t="shared" si="3"/>
        <v>0.1601372012342881</v>
      </c>
    </row>
    <row r="11" spans="1:10" x14ac:dyDescent="0.2">
      <c r="A11" s="177">
        <v>1966</v>
      </c>
      <c r="B11" s="67">
        <v>8.6801999999999992</v>
      </c>
      <c r="C11" s="67">
        <v>0.876</v>
      </c>
      <c r="D11" s="67">
        <v>0</v>
      </c>
      <c r="E11" s="160">
        <v>54105000</v>
      </c>
      <c r="F11" s="161">
        <f t="shared" si="0"/>
        <v>0.16043249237593568</v>
      </c>
      <c r="G11" s="161">
        <f t="shared" si="1"/>
        <v>1.6190740227335736E-2</v>
      </c>
      <c r="H11" s="161">
        <f t="shared" si="2"/>
        <v>0</v>
      </c>
      <c r="I11" s="190">
        <v>9.6061999999999994</v>
      </c>
      <c r="J11" s="190">
        <f t="shared" si="3"/>
        <v>0.177547361611681</v>
      </c>
    </row>
    <row r="12" spans="1:10" x14ac:dyDescent="0.2">
      <c r="A12" s="177">
        <v>1967</v>
      </c>
      <c r="B12" s="67">
        <v>10.09839</v>
      </c>
      <c r="C12" s="67">
        <v>1.0431999999999999</v>
      </c>
      <c r="D12" s="67">
        <v>0</v>
      </c>
      <c r="E12" s="160">
        <v>67264000</v>
      </c>
      <c r="F12" s="161">
        <f t="shared" si="0"/>
        <v>0.15013067911512845</v>
      </c>
      <c r="G12" s="161">
        <f t="shared" si="1"/>
        <v>1.550903901046622E-2</v>
      </c>
      <c r="H12" s="161">
        <f t="shared" si="2"/>
        <v>0</v>
      </c>
      <c r="I12" s="190">
        <v>11.231590000000001</v>
      </c>
      <c r="J12" s="190">
        <f t="shared" si="3"/>
        <v>0.1669777295432921</v>
      </c>
    </row>
    <row r="13" spans="1:10" x14ac:dyDescent="0.2">
      <c r="A13" s="177">
        <v>1968</v>
      </c>
      <c r="B13" s="67">
        <v>9.2857800000000008</v>
      </c>
      <c r="C13" s="67">
        <v>1.2103999999999999</v>
      </c>
      <c r="D13" s="67">
        <v>0</v>
      </c>
      <c r="E13" s="160">
        <v>61860000</v>
      </c>
      <c r="F13" s="161">
        <f t="shared" si="0"/>
        <v>0.15010960232783704</v>
      </c>
      <c r="G13" s="161">
        <f t="shared" si="1"/>
        <v>1.9566763659877143E-2</v>
      </c>
      <c r="H13" s="161">
        <f t="shared" si="2"/>
        <v>0</v>
      </c>
      <c r="I13" s="190">
        <v>10.62618</v>
      </c>
      <c r="J13" s="190">
        <f t="shared" si="3"/>
        <v>0.17177788554801163</v>
      </c>
    </row>
    <row r="14" spans="1:10" x14ac:dyDescent="0.2">
      <c r="A14" s="177">
        <v>1969</v>
      </c>
      <c r="B14" s="67">
        <v>7.1911300000000002</v>
      </c>
      <c r="C14" s="67">
        <v>1.3775999999999999</v>
      </c>
      <c r="D14" s="67">
        <v>0</v>
      </c>
      <c r="E14" s="160">
        <v>53450000</v>
      </c>
      <c r="F14" s="161">
        <f t="shared" si="0"/>
        <v>0.13453938260056128</v>
      </c>
      <c r="G14" s="161">
        <f t="shared" si="1"/>
        <v>2.5773620205799812E-2</v>
      </c>
      <c r="H14" s="161">
        <f t="shared" si="2"/>
        <v>0</v>
      </c>
      <c r="I14" s="190">
        <v>8.7387300000000003</v>
      </c>
      <c r="J14" s="190">
        <f t="shared" si="3"/>
        <v>0.16349354536950422</v>
      </c>
    </row>
    <row r="15" spans="1:10" x14ac:dyDescent="0.2">
      <c r="A15" s="177">
        <v>1970</v>
      </c>
      <c r="B15" s="67">
        <v>7.8467799999999999</v>
      </c>
      <c r="C15" s="67">
        <v>1.5448</v>
      </c>
      <c r="D15" s="67">
        <v>0</v>
      </c>
      <c r="E15" s="160">
        <v>48739000</v>
      </c>
      <c r="F15" s="161">
        <f t="shared" si="0"/>
        <v>0.16099591702743182</v>
      </c>
      <c r="G15" s="161">
        <f t="shared" si="1"/>
        <v>3.1695356901044337E-2</v>
      </c>
      <c r="H15" s="161">
        <f t="shared" si="2"/>
        <v>0</v>
      </c>
      <c r="I15" s="190">
        <v>9.6015800000000002</v>
      </c>
      <c r="J15" s="190">
        <f t="shared" si="3"/>
        <v>0.19699993844764974</v>
      </c>
    </row>
    <row r="16" spans="1:10" x14ac:dyDescent="0.2">
      <c r="A16" s="177">
        <v>1971</v>
      </c>
      <c r="B16" s="67">
        <v>10.11102</v>
      </c>
      <c r="C16" s="67">
        <v>1.712</v>
      </c>
      <c r="D16" s="67">
        <v>0</v>
      </c>
      <c r="E16" s="160">
        <v>53822000</v>
      </c>
      <c r="F16" s="161">
        <f t="shared" si="0"/>
        <v>0.18786035450187655</v>
      </c>
      <c r="G16" s="161">
        <f t="shared" si="1"/>
        <v>3.1808554122849393E-2</v>
      </c>
      <c r="H16" s="161">
        <f t="shared" si="2"/>
        <v>0</v>
      </c>
      <c r="I16" s="190">
        <v>12.07302</v>
      </c>
      <c r="J16" s="190">
        <f t="shared" si="3"/>
        <v>0.22431384935528223</v>
      </c>
    </row>
    <row r="17" spans="1:13" x14ac:dyDescent="0.2">
      <c r="A17" s="177">
        <v>1972</v>
      </c>
      <c r="B17" s="67">
        <v>10.25118</v>
      </c>
      <c r="C17" s="67">
        <v>2.8168000000000002</v>
      </c>
      <c r="D17" s="67">
        <v>0.17199999999999999</v>
      </c>
      <c r="E17" s="160">
        <v>54913000</v>
      </c>
      <c r="F17" s="161">
        <f t="shared" si="0"/>
        <v>0.1866803853368055</v>
      </c>
      <c r="G17" s="161">
        <f t="shared" si="1"/>
        <v>5.1295685903155898E-2</v>
      </c>
      <c r="H17" s="161">
        <f t="shared" si="2"/>
        <v>3.1322273414309907E-3</v>
      </c>
      <c r="I17" s="190">
        <v>13.43998</v>
      </c>
      <c r="J17" s="190">
        <f t="shared" si="3"/>
        <v>0.24475042339700981</v>
      </c>
    </row>
    <row r="18" spans="1:13" x14ac:dyDescent="0.2">
      <c r="A18" s="177">
        <v>1973</v>
      </c>
      <c r="B18" s="67">
        <v>11.9482</v>
      </c>
      <c r="C18" s="67">
        <v>3.9216000000000002</v>
      </c>
      <c r="D18" s="67">
        <v>0.34399999999999997</v>
      </c>
      <c r="E18" s="160">
        <v>59254000</v>
      </c>
      <c r="F18" s="161">
        <f t="shared" si="0"/>
        <v>0.20164377088466601</v>
      </c>
      <c r="G18" s="161">
        <f t="shared" si="1"/>
        <v>6.6182873730043543E-2</v>
      </c>
      <c r="H18" s="161">
        <f t="shared" si="2"/>
        <v>5.8055152394775036E-3</v>
      </c>
      <c r="I18" s="190">
        <v>16.363800000000001</v>
      </c>
      <c r="J18" s="190">
        <f t="shared" si="3"/>
        <v>0.27616363452256393</v>
      </c>
      <c r="L18" s="129" t="s">
        <v>1051</v>
      </c>
    </row>
    <row r="19" spans="1:13" x14ac:dyDescent="0.2">
      <c r="A19" s="177">
        <v>1974</v>
      </c>
      <c r="B19" s="67">
        <v>15.21618</v>
      </c>
      <c r="C19" s="67">
        <v>5.0263999999999998</v>
      </c>
      <c r="D19" s="67">
        <v>0.51600000000000001</v>
      </c>
      <c r="E19" s="160">
        <v>71044000</v>
      </c>
      <c r="F19" s="161">
        <f t="shared" si="0"/>
        <v>0.21417966330724622</v>
      </c>
      <c r="G19" s="161">
        <f t="shared" si="1"/>
        <v>7.0750520804008787E-2</v>
      </c>
      <c r="H19" s="161">
        <f t="shared" si="2"/>
        <v>7.2631045549237097E-3</v>
      </c>
      <c r="I19" s="190">
        <v>20.85858</v>
      </c>
      <c r="J19" s="190">
        <f t="shared" si="3"/>
        <v>0.29360086706829569</v>
      </c>
    </row>
    <row r="20" spans="1:13" x14ac:dyDescent="0.2">
      <c r="A20" s="177">
        <v>1975</v>
      </c>
      <c r="B20" s="67">
        <v>14.55301</v>
      </c>
      <c r="C20" s="67">
        <v>6.1311999999999998</v>
      </c>
      <c r="D20" s="67">
        <v>0.68799999999999994</v>
      </c>
      <c r="E20" s="160">
        <v>74900000</v>
      </c>
      <c r="F20" s="161">
        <f t="shared" si="0"/>
        <v>0.19429919893190922</v>
      </c>
      <c r="G20" s="161">
        <f t="shared" si="1"/>
        <v>8.1858477970627508E-2</v>
      </c>
      <c r="H20" s="161">
        <f t="shared" si="2"/>
        <v>9.1855807743658219E-3</v>
      </c>
      <c r="I20" s="190">
        <v>21.42221</v>
      </c>
      <c r="J20" s="190">
        <f t="shared" si="3"/>
        <v>0.28601081441922566</v>
      </c>
    </row>
    <row r="21" spans="1:13" x14ac:dyDescent="0.2">
      <c r="A21" s="177">
        <v>1976</v>
      </c>
      <c r="B21" s="67">
        <v>16.475919999999999</v>
      </c>
      <c r="C21" s="67">
        <v>7.2359999999999998</v>
      </c>
      <c r="D21" s="67">
        <v>0.86</v>
      </c>
      <c r="E21" s="160">
        <v>80395000</v>
      </c>
      <c r="F21" s="161">
        <f t="shared" si="0"/>
        <v>0.20493712295540764</v>
      </c>
      <c r="G21" s="161">
        <f t="shared" si="1"/>
        <v>9.0005597363020093E-2</v>
      </c>
      <c r="H21" s="161">
        <f t="shared" si="2"/>
        <v>1.0697182660613222E-2</v>
      </c>
      <c r="I21" s="190">
        <v>24.571919999999999</v>
      </c>
      <c r="J21" s="190">
        <f t="shared" si="3"/>
        <v>0.30563990297904098</v>
      </c>
    </row>
    <row r="22" spans="1:13" x14ac:dyDescent="0.2">
      <c r="A22" s="177">
        <v>1977</v>
      </c>
      <c r="B22" s="67">
        <v>15.413399999999999</v>
      </c>
      <c r="C22" s="67">
        <v>6.5054999999999996</v>
      </c>
      <c r="D22" s="67">
        <v>0.88333329999999999</v>
      </c>
      <c r="E22" s="160">
        <v>75410000</v>
      </c>
      <c r="F22" s="161">
        <f t="shared" si="0"/>
        <v>0.20439464262034213</v>
      </c>
      <c r="G22" s="161">
        <f t="shared" si="1"/>
        <v>8.6268399416523006E-2</v>
      </c>
      <c r="H22" s="161">
        <f t="shared" si="2"/>
        <v>1.1713742209256067E-2</v>
      </c>
      <c r="I22" s="190">
        <v>22.802230000000002</v>
      </c>
      <c r="J22" s="190">
        <f t="shared" si="3"/>
        <v>0.3023767404853468</v>
      </c>
    </row>
    <row r="23" spans="1:13" x14ac:dyDescent="0.2">
      <c r="A23" s="177">
        <v>1978</v>
      </c>
      <c r="B23" s="67">
        <v>18.826360000000001</v>
      </c>
      <c r="C23" s="67">
        <v>5.7750000000000004</v>
      </c>
      <c r="D23" s="67">
        <v>0.90666670000000005</v>
      </c>
      <c r="E23" s="160">
        <v>65989000</v>
      </c>
      <c r="F23" s="161">
        <f t="shared" si="0"/>
        <v>0.28529542802588309</v>
      </c>
      <c r="G23" s="161">
        <f t="shared" si="1"/>
        <v>8.7514585764294051E-2</v>
      </c>
      <c r="H23" s="161">
        <f t="shared" si="2"/>
        <v>1.3739664186455319E-2</v>
      </c>
      <c r="I23" s="190">
        <v>25.508030000000002</v>
      </c>
      <c r="J23" s="190">
        <f t="shared" si="3"/>
        <v>0.38654972798496717</v>
      </c>
    </row>
    <row r="24" spans="1:13" x14ac:dyDescent="0.2">
      <c r="A24" s="177">
        <v>1979</v>
      </c>
      <c r="B24" s="67">
        <v>21.00601</v>
      </c>
      <c r="C24" s="67">
        <v>5.0445000000000002</v>
      </c>
      <c r="D24" s="67">
        <v>0.93</v>
      </c>
      <c r="E24" s="160">
        <v>71424000</v>
      </c>
      <c r="F24" s="161">
        <f t="shared" si="0"/>
        <v>0.29410296258960572</v>
      </c>
      <c r="G24" s="161">
        <f t="shared" si="1"/>
        <v>7.0627520161290328E-2</v>
      </c>
      <c r="H24" s="161">
        <f t="shared" si="2"/>
        <v>1.3020833333333334E-2</v>
      </c>
      <c r="I24" s="190">
        <v>26.980509999999999</v>
      </c>
      <c r="J24" s="190">
        <f t="shared" si="3"/>
        <v>0.3777513160842294</v>
      </c>
    </row>
    <row r="25" spans="1:13" x14ac:dyDescent="0.2">
      <c r="A25" s="177">
        <v>1980</v>
      </c>
      <c r="B25" s="67">
        <v>26.14556</v>
      </c>
      <c r="C25" s="67">
        <v>4.3140000000000001</v>
      </c>
      <c r="D25" s="67">
        <v>0.95333330000000005</v>
      </c>
      <c r="E25" s="160">
        <v>80788000</v>
      </c>
      <c r="F25" s="161">
        <f t="shared" si="0"/>
        <v>0.32363172748427982</v>
      </c>
      <c r="G25" s="161">
        <f t="shared" si="1"/>
        <v>5.3399019656384612E-2</v>
      </c>
      <c r="H25" s="161">
        <f t="shared" si="2"/>
        <v>1.1800431994850721E-2</v>
      </c>
      <c r="I25" s="190">
        <v>31.412890000000001</v>
      </c>
      <c r="J25" s="190">
        <f t="shared" si="3"/>
        <v>0.38883113828786453</v>
      </c>
    </row>
    <row r="26" spans="1:13" x14ac:dyDescent="0.2">
      <c r="A26" s="177">
        <v>1981</v>
      </c>
      <c r="B26" s="67">
        <v>23.338149999999999</v>
      </c>
      <c r="C26" s="67">
        <v>3.5834999999999999</v>
      </c>
      <c r="D26" s="67">
        <v>0.9766667</v>
      </c>
      <c r="E26" s="160">
        <v>88251000</v>
      </c>
      <c r="F26" s="161">
        <f t="shared" si="0"/>
        <v>0.26445196088429596</v>
      </c>
      <c r="G26" s="161">
        <f t="shared" si="1"/>
        <v>4.0605772172553282E-2</v>
      </c>
      <c r="H26" s="161">
        <f t="shared" si="2"/>
        <v>1.1066919355021472E-2</v>
      </c>
      <c r="I26" s="190">
        <v>27.898319999999998</v>
      </c>
      <c r="J26" s="190">
        <f t="shared" si="3"/>
        <v>0.31612468980521469</v>
      </c>
    </row>
    <row r="27" spans="1:13" x14ac:dyDescent="0.2">
      <c r="A27" s="177">
        <v>1982</v>
      </c>
      <c r="B27" s="67">
        <v>23.924099999999999</v>
      </c>
      <c r="C27" s="67">
        <v>2.8530000000000002</v>
      </c>
      <c r="D27" s="67">
        <v>1</v>
      </c>
      <c r="E27" s="160">
        <v>86232000</v>
      </c>
      <c r="F27" s="161">
        <f t="shared" si="0"/>
        <v>0.27743876983022542</v>
      </c>
      <c r="G27" s="161">
        <f t="shared" si="1"/>
        <v>3.3085165599777346E-2</v>
      </c>
      <c r="H27" s="161">
        <f t="shared" si="2"/>
        <v>1.1596623063363948E-2</v>
      </c>
      <c r="I27" s="190">
        <v>27.777100000000001</v>
      </c>
      <c r="J27" s="190">
        <f t="shared" si="3"/>
        <v>0.32212055849336674</v>
      </c>
    </row>
    <row r="28" spans="1:13" x14ac:dyDescent="0.2">
      <c r="A28" s="177">
        <v>1983</v>
      </c>
      <c r="B28" s="67">
        <v>17.97465</v>
      </c>
      <c r="C28" s="67">
        <v>2.2170000000000001</v>
      </c>
      <c r="D28" s="67">
        <v>0.89649999999999996</v>
      </c>
      <c r="E28" s="160">
        <v>76419000</v>
      </c>
      <c r="F28" s="161">
        <f t="shared" si="0"/>
        <v>0.23521179287873434</v>
      </c>
      <c r="G28" s="161">
        <f t="shared" si="1"/>
        <v>2.9011109802536017E-2</v>
      </c>
      <c r="H28" s="161">
        <f t="shared" si="2"/>
        <v>1.173137570499483E-2</v>
      </c>
      <c r="I28" s="190">
        <v>21.088149999999999</v>
      </c>
      <c r="J28" s="190">
        <f t="shared" si="3"/>
        <v>0.27595427838626518</v>
      </c>
    </row>
    <row r="29" spans="1:13" x14ac:dyDescent="0.2">
      <c r="A29" s="177">
        <v>1984</v>
      </c>
      <c r="B29" s="67">
        <v>19.364809999999999</v>
      </c>
      <c r="C29" s="67">
        <v>1.581</v>
      </c>
      <c r="D29" s="67">
        <v>0.79300000000000004</v>
      </c>
      <c r="E29" s="160">
        <v>79213000</v>
      </c>
      <c r="F29" s="161">
        <f t="shared" si="0"/>
        <v>0.24446504992867332</v>
      </c>
      <c r="G29" s="161">
        <f t="shared" si="1"/>
        <v>1.9958845139055457E-2</v>
      </c>
      <c r="H29" s="161">
        <f t="shared" si="2"/>
        <v>1.0010983045712194E-2</v>
      </c>
      <c r="I29" s="190">
        <v>21.738810000000001</v>
      </c>
      <c r="J29" s="190">
        <f t="shared" si="3"/>
        <v>0.27443487811344097</v>
      </c>
    </row>
    <row r="30" spans="1:13" x14ac:dyDescent="0.2">
      <c r="A30" s="177">
        <v>1985</v>
      </c>
      <c r="B30" s="67">
        <v>17.500399999999999</v>
      </c>
      <c r="C30" s="67">
        <v>0.94499999999999995</v>
      </c>
      <c r="D30" s="67">
        <v>0.6895</v>
      </c>
      <c r="E30" s="160">
        <v>75535000</v>
      </c>
      <c r="F30" s="161">
        <f t="shared" si="0"/>
        <v>0.23168597338981928</v>
      </c>
      <c r="G30" s="161">
        <f t="shared" si="1"/>
        <v>1.2510756602899319E-2</v>
      </c>
      <c r="H30" s="161">
        <f t="shared" si="2"/>
        <v>9.1282187065598736E-3</v>
      </c>
      <c r="I30" s="190">
        <v>19.134899999999998</v>
      </c>
      <c r="J30" s="190">
        <f t="shared" si="3"/>
        <v>0.25332494869927846</v>
      </c>
      <c r="M30" s="55"/>
    </row>
    <row r="31" spans="1:13" x14ac:dyDescent="0.2">
      <c r="A31" s="177">
        <v>1986</v>
      </c>
      <c r="B31" s="67">
        <v>17.748380000000001</v>
      </c>
      <c r="C31" s="67">
        <v>0.309</v>
      </c>
      <c r="D31" s="67">
        <v>0.58599999999999997</v>
      </c>
      <c r="E31" s="160">
        <v>71998000</v>
      </c>
      <c r="F31" s="161">
        <f t="shared" si="0"/>
        <v>0.24651212533681491</v>
      </c>
      <c r="G31" s="161">
        <f t="shared" si="1"/>
        <v>4.2917858829411926E-3</v>
      </c>
      <c r="H31" s="161">
        <f t="shared" si="2"/>
        <v>8.1391149754159835E-3</v>
      </c>
      <c r="I31" s="190">
        <v>18.643380000000001</v>
      </c>
      <c r="J31" s="190">
        <f t="shared" si="3"/>
        <v>0.25894302619517207</v>
      </c>
    </row>
    <row r="32" spans="1:13" x14ac:dyDescent="0.2">
      <c r="A32" s="177">
        <v>1987</v>
      </c>
      <c r="B32" s="67">
        <v>16.12556</v>
      </c>
      <c r="C32" s="67">
        <v>0.84399999999999997</v>
      </c>
      <c r="D32" s="67">
        <v>0.48249999999999998</v>
      </c>
      <c r="E32" s="160">
        <v>65829000</v>
      </c>
      <c r="F32" s="161">
        <f t="shared" si="0"/>
        <v>0.24496133922739219</v>
      </c>
      <c r="G32" s="161">
        <f t="shared" si="1"/>
        <v>1.2821097084871409E-2</v>
      </c>
      <c r="H32" s="161">
        <f t="shared" si="2"/>
        <v>7.3295963784957997E-3</v>
      </c>
      <c r="I32" s="190">
        <v>17.452059999999999</v>
      </c>
      <c r="J32" s="190">
        <f t="shared" si="3"/>
        <v>0.26511203269075939</v>
      </c>
    </row>
    <row r="33" spans="1:18" x14ac:dyDescent="0.2">
      <c r="A33" s="177">
        <v>1988</v>
      </c>
      <c r="B33" s="67">
        <v>17.53762</v>
      </c>
      <c r="C33" s="67">
        <v>0.55800000000000005</v>
      </c>
      <c r="D33" s="67">
        <v>0.379</v>
      </c>
      <c r="E33" s="160">
        <v>65529000</v>
      </c>
      <c r="F33" s="161">
        <f t="shared" si="0"/>
        <v>0.26763143035907766</v>
      </c>
      <c r="G33" s="161">
        <f t="shared" si="1"/>
        <v>8.5153138305177865E-3</v>
      </c>
      <c r="H33" s="161">
        <f t="shared" si="2"/>
        <v>5.7836988203696076E-3</v>
      </c>
      <c r="I33" s="190">
        <v>18.474620000000002</v>
      </c>
      <c r="J33" s="190">
        <f t="shared" si="3"/>
        <v>0.28193044300996506</v>
      </c>
      <c r="L33" s="55"/>
      <c r="M33" s="55"/>
      <c r="N33" s="55"/>
      <c r="O33" s="55"/>
      <c r="P33" s="55"/>
      <c r="Q33" s="55"/>
      <c r="R33" s="55"/>
    </row>
    <row r="34" spans="1:18" x14ac:dyDescent="0.2">
      <c r="A34" s="177">
        <v>1989</v>
      </c>
      <c r="B34" s="67">
        <v>25.802379999999999</v>
      </c>
      <c r="C34" s="67">
        <v>0.43</v>
      </c>
      <c r="D34" s="67">
        <v>0.27550000000000002</v>
      </c>
      <c r="E34" s="160">
        <v>76615000</v>
      </c>
      <c r="F34" s="161">
        <f t="shared" si="0"/>
        <v>0.33677974287019513</v>
      </c>
      <c r="G34" s="161">
        <f t="shared" si="1"/>
        <v>5.6124779742870194E-3</v>
      </c>
      <c r="H34" s="161">
        <f t="shared" si="2"/>
        <v>3.5959015858513348E-3</v>
      </c>
      <c r="I34" s="190">
        <v>26.50788</v>
      </c>
      <c r="J34" s="190">
        <f t="shared" si="3"/>
        <v>0.3459881224303335</v>
      </c>
    </row>
    <row r="35" spans="1:18" x14ac:dyDescent="0.2">
      <c r="A35" s="177">
        <v>1990</v>
      </c>
      <c r="B35" s="67">
        <v>19.805340000000001</v>
      </c>
      <c r="C35" s="67">
        <v>0.33500000000000002</v>
      </c>
      <c r="D35" s="67">
        <v>0.17199999999999999</v>
      </c>
      <c r="E35" s="160">
        <v>77041000</v>
      </c>
      <c r="F35" s="161">
        <f t="shared" si="0"/>
        <v>0.25707532352903001</v>
      </c>
      <c r="G35" s="161">
        <f t="shared" si="1"/>
        <v>4.348334003971911E-3</v>
      </c>
      <c r="H35" s="161">
        <f t="shared" si="2"/>
        <v>2.2325774587557273E-3</v>
      </c>
      <c r="I35" s="190">
        <v>20.312339999999999</v>
      </c>
      <c r="J35" s="190">
        <f t="shared" si="3"/>
        <v>0.26365623499175761</v>
      </c>
    </row>
    <row r="36" spans="1:18" x14ac:dyDescent="0.2">
      <c r="A36" s="177">
        <v>1991</v>
      </c>
      <c r="B36" s="67">
        <v>15.394080000000001</v>
      </c>
      <c r="C36" s="67">
        <v>0.45500000000000002</v>
      </c>
      <c r="D36" s="67">
        <v>1.2999999999999999E-2</v>
      </c>
      <c r="E36" s="160">
        <v>69881000</v>
      </c>
      <c r="F36" s="161">
        <f t="shared" si="0"/>
        <v>0.22028992143787296</v>
      </c>
      <c r="G36" s="161">
        <f t="shared" si="1"/>
        <v>6.5110688169888811E-3</v>
      </c>
      <c r="H36" s="161">
        <f t="shared" si="2"/>
        <v>1.8603053762825374E-4</v>
      </c>
      <c r="I36" s="190">
        <v>15.862080000000001</v>
      </c>
      <c r="J36" s="190">
        <f t="shared" si="3"/>
        <v>0.22698702079249009</v>
      </c>
    </row>
    <row r="37" spans="1:18" x14ac:dyDescent="0.2">
      <c r="A37" s="177">
        <v>1992</v>
      </c>
      <c r="B37" s="67">
        <v>12.01178</v>
      </c>
      <c r="C37" s="67">
        <v>0.498</v>
      </c>
      <c r="D37" s="67">
        <v>1.155</v>
      </c>
      <c r="E37" s="160">
        <v>72219000</v>
      </c>
      <c r="F37" s="161">
        <f t="shared" ref="F37:F53" si="4">B37*1000000/$E37</f>
        <v>0.16632437447209183</v>
      </c>
      <c r="G37" s="161">
        <f t="shared" ref="G37:G53" si="5">C37*1000000/$E37</f>
        <v>6.8956922693474013E-3</v>
      </c>
      <c r="H37" s="161">
        <f t="shared" ref="H37:H53" si="6">D37*1000000/$E37</f>
        <v>1.59930212271009E-2</v>
      </c>
      <c r="I37" s="190">
        <v>13.66478</v>
      </c>
      <c r="J37" s="190">
        <f t="shared" si="3"/>
        <v>0.18921308796854014</v>
      </c>
    </row>
    <row r="38" spans="1:18" x14ac:dyDescent="0.2">
      <c r="A38" s="177">
        <v>1993</v>
      </c>
      <c r="B38" s="67">
        <v>18.38242</v>
      </c>
      <c r="C38" s="67">
        <v>0.74399999999999999</v>
      </c>
      <c r="D38" s="67">
        <v>0.63</v>
      </c>
      <c r="E38" s="160">
        <v>72168000</v>
      </c>
      <c r="F38" s="161">
        <f t="shared" si="4"/>
        <v>0.25471704910763776</v>
      </c>
      <c r="G38" s="161">
        <f t="shared" si="5"/>
        <v>1.0309278350515464E-2</v>
      </c>
      <c r="H38" s="161">
        <f t="shared" si="6"/>
        <v>8.7296308613235788E-3</v>
      </c>
      <c r="I38" s="190">
        <v>19.767420000000001</v>
      </c>
      <c r="J38" s="190">
        <f t="shared" si="3"/>
        <v>0.27390838044562688</v>
      </c>
    </row>
    <row r="39" spans="1:18" x14ac:dyDescent="0.2">
      <c r="A39" s="177">
        <v>1994</v>
      </c>
      <c r="B39" s="67">
        <v>21.012250000000002</v>
      </c>
      <c r="C39" s="67">
        <v>1.7669999999999999</v>
      </c>
      <c r="D39" s="67">
        <v>1.9E-2</v>
      </c>
      <c r="E39" s="160">
        <v>70349000</v>
      </c>
      <c r="F39" s="161">
        <f t="shared" si="4"/>
        <v>0.29868583775178043</v>
      </c>
      <c r="G39" s="161">
        <f t="shared" si="5"/>
        <v>2.5117627826976928E-2</v>
      </c>
      <c r="H39" s="161">
        <f t="shared" si="6"/>
        <v>2.7008201964491324E-4</v>
      </c>
      <c r="I39" s="190">
        <v>22.798249999999999</v>
      </c>
      <c r="J39" s="190">
        <f t="shared" si="3"/>
        <v>0.32407354759840223</v>
      </c>
    </row>
    <row r="40" spans="1:18" x14ac:dyDescent="0.2">
      <c r="A40" s="177">
        <v>1995</v>
      </c>
      <c r="B40" s="67">
        <v>20.663250000000001</v>
      </c>
      <c r="C40" s="67">
        <v>1.43</v>
      </c>
      <c r="D40" s="67">
        <v>1.6E-2</v>
      </c>
      <c r="E40" s="160">
        <v>69031000</v>
      </c>
      <c r="F40" s="161">
        <f t="shared" si="4"/>
        <v>0.29933290840347093</v>
      </c>
      <c r="G40" s="161">
        <f t="shared" si="5"/>
        <v>2.0715330793411656E-2</v>
      </c>
      <c r="H40" s="161">
        <f t="shared" si="6"/>
        <v>2.3177992496124929E-4</v>
      </c>
      <c r="I40" s="190">
        <v>22.109249999999999</v>
      </c>
      <c r="J40" s="190">
        <f t="shared" si="3"/>
        <v>0.32028001912184378</v>
      </c>
    </row>
    <row r="41" spans="1:18" x14ac:dyDescent="0.2">
      <c r="A41" s="177">
        <v>1996</v>
      </c>
      <c r="B41" s="67">
        <v>23.670490000000001</v>
      </c>
      <c r="C41" s="67">
        <v>2.8919999999999999</v>
      </c>
      <c r="D41" s="67">
        <v>0.71199999999999997</v>
      </c>
      <c r="E41" s="160">
        <v>75105000</v>
      </c>
      <c r="F41" s="161">
        <f t="shared" si="4"/>
        <v>0.31516530191065839</v>
      </c>
      <c r="G41" s="161">
        <f t="shared" si="5"/>
        <v>3.8506091471939285E-2</v>
      </c>
      <c r="H41" s="161">
        <f t="shared" si="6"/>
        <v>9.4800612475867112E-3</v>
      </c>
      <c r="I41" s="190">
        <v>27.36749</v>
      </c>
      <c r="J41" s="190">
        <f t="shared" si="3"/>
        <v>0.36438972105718659</v>
      </c>
    </row>
    <row r="42" spans="1:18" x14ac:dyDescent="0.2">
      <c r="A42" s="177">
        <v>1997</v>
      </c>
      <c r="B42" s="67">
        <v>21.98649</v>
      </c>
      <c r="C42" s="67">
        <v>1.5840000000000001</v>
      </c>
      <c r="D42" s="67">
        <v>0.64</v>
      </c>
      <c r="E42" s="160">
        <v>70412000</v>
      </c>
      <c r="F42" s="161">
        <f t="shared" si="4"/>
        <v>0.31225487132875079</v>
      </c>
      <c r="G42" s="161">
        <f t="shared" si="5"/>
        <v>2.2496165426347782E-2</v>
      </c>
      <c r="H42" s="161">
        <f t="shared" si="6"/>
        <v>9.0893597682213251E-3</v>
      </c>
      <c r="I42" s="190">
        <v>24.28349</v>
      </c>
      <c r="J42" s="190">
        <f t="shared" si="3"/>
        <v>0.34487715162188265</v>
      </c>
    </row>
    <row r="43" spans="1:18" x14ac:dyDescent="0.2">
      <c r="A43" s="177">
        <v>1998</v>
      </c>
      <c r="B43" s="67">
        <v>20.09197</v>
      </c>
      <c r="C43" s="67">
        <v>0.54971499999999995</v>
      </c>
      <c r="D43" s="67">
        <v>0.34522900000000001</v>
      </c>
      <c r="E43" s="160">
        <v>65821000</v>
      </c>
      <c r="F43" s="161">
        <f t="shared" si="4"/>
        <v>0.30525166740098147</v>
      </c>
      <c r="G43" s="161">
        <f t="shared" si="5"/>
        <v>8.3516658817094844E-3</v>
      </c>
      <c r="H43" s="161">
        <f t="shared" si="6"/>
        <v>5.2449674116163535E-3</v>
      </c>
      <c r="I43" s="190">
        <v>20.986910000000002</v>
      </c>
      <c r="J43" s="190">
        <f t="shared" si="3"/>
        <v>0.3188482399234287</v>
      </c>
    </row>
    <row r="44" spans="1:18" x14ac:dyDescent="0.2">
      <c r="A44" s="177">
        <v>1999</v>
      </c>
      <c r="B44" s="67">
        <v>17.797809999999998</v>
      </c>
      <c r="C44" s="67">
        <v>0.39226499999999997</v>
      </c>
      <c r="D44" s="67">
        <v>0.99837200000000004</v>
      </c>
      <c r="E44" s="160">
        <v>62664000</v>
      </c>
      <c r="F44" s="161">
        <f t="shared" si="4"/>
        <v>0.2840196923273331</v>
      </c>
      <c r="G44" s="161">
        <f t="shared" si="5"/>
        <v>6.2598142474147838E-3</v>
      </c>
      <c r="H44" s="161">
        <f t="shared" si="6"/>
        <v>1.5932146048768032E-2</v>
      </c>
      <c r="I44" s="190">
        <v>19.18845</v>
      </c>
      <c r="J44" s="190">
        <f t="shared" si="3"/>
        <v>0.30621170049789354</v>
      </c>
    </row>
    <row r="45" spans="1:18" x14ac:dyDescent="0.2">
      <c r="A45" s="177">
        <v>2000</v>
      </c>
      <c r="B45" s="67">
        <v>17.243459999999999</v>
      </c>
      <c r="C45" s="67">
        <v>1.137057</v>
      </c>
      <c r="D45" s="67">
        <v>0.36182700000000001</v>
      </c>
      <c r="E45" s="160">
        <v>62549000</v>
      </c>
      <c r="F45" s="161">
        <f t="shared" si="4"/>
        <v>0.27567922748565127</v>
      </c>
      <c r="G45" s="161">
        <f t="shared" si="5"/>
        <v>1.8178659930614398E-2</v>
      </c>
      <c r="H45" s="161">
        <f t="shared" si="6"/>
        <v>5.7846967977105953E-3</v>
      </c>
      <c r="I45" s="190">
        <v>18.742349999999998</v>
      </c>
      <c r="J45" s="190">
        <f t="shared" si="3"/>
        <v>0.29964268013877121</v>
      </c>
    </row>
    <row r="46" spans="1:18" x14ac:dyDescent="0.2">
      <c r="A46" s="177">
        <v>2001</v>
      </c>
      <c r="B46" s="67">
        <v>16.098800000000001</v>
      </c>
      <c r="C46" s="67">
        <v>0.64347100000000002</v>
      </c>
      <c r="D46" s="67">
        <v>0.28285700000000003</v>
      </c>
      <c r="E46" s="160">
        <v>59432000</v>
      </c>
      <c r="F46" s="161">
        <f t="shared" si="4"/>
        <v>0.27087764167451878</v>
      </c>
      <c r="G46" s="161">
        <f t="shared" si="5"/>
        <v>1.0827012383900929E-2</v>
      </c>
      <c r="H46" s="161">
        <f t="shared" si="6"/>
        <v>4.7593384035536411E-3</v>
      </c>
      <c r="I46" s="190">
        <v>17.025130000000001</v>
      </c>
      <c r="J46" s="190">
        <f t="shared" si="3"/>
        <v>0.28646402611387806</v>
      </c>
    </row>
    <row r="47" spans="1:18" x14ac:dyDescent="0.2">
      <c r="A47" s="177">
        <v>2002</v>
      </c>
      <c r="B47" s="67">
        <v>13.66412</v>
      </c>
      <c r="C47" s="67">
        <v>0.79314700000000005</v>
      </c>
      <c r="D47" s="67">
        <v>0.32189499999999999</v>
      </c>
      <c r="E47" s="160">
        <v>60318000</v>
      </c>
      <c r="F47" s="161">
        <f t="shared" si="4"/>
        <v>0.22653469942637355</v>
      </c>
      <c r="G47" s="161">
        <f t="shared" si="5"/>
        <v>1.3149424715673597E-2</v>
      </c>
      <c r="H47" s="161">
        <f t="shared" si="6"/>
        <v>5.3366325143406612E-3</v>
      </c>
      <c r="I47" s="190">
        <v>14.779159999999999</v>
      </c>
      <c r="J47" s="190">
        <f t="shared" si="3"/>
        <v>0.24502072349878976</v>
      </c>
    </row>
    <row r="48" spans="1:18" x14ac:dyDescent="0.2">
      <c r="A48" s="177">
        <v>2003</v>
      </c>
      <c r="B48" s="67">
        <v>17.347280000000001</v>
      </c>
      <c r="C48" s="67">
        <v>0.41817300000000002</v>
      </c>
      <c r="D48" s="67">
        <v>0.44063099999999999</v>
      </c>
      <c r="E48" s="160">
        <v>62141000</v>
      </c>
      <c r="F48" s="161">
        <f t="shared" si="4"/>
        <v>0.27915997489580147</v>
      </c>
      <c r="G48" s="161">
        <f t="shared" si="5"/>
        <v>6.7294217988123784E-3</v>
      </c>
      <c r="H48" s="161">
        <f t="shared" si="6"/>
        <v>7.0908257028370961E-3</v>
      </c>
      <c r="I48" s="190">
        <v>18.20608</v>
      </c>
      <c r="J48" s="190">
        <f t="shared" si="3"/>
        <v>0.29298015802771116</v>
      </c>
    </row>
    <row r="49" spans="1:10" x14ac:dyDescent="0.2">
      <c r="A49" s="177">
        <v>2004</v>
      </c>
      <c r="B49" s="67">
        <v>18.651039999999998</v>
      </c>
      <c r="C49" s="67">
        <v>0.66732800000000003</v>
      </c>
      <c r="D49" s="67">
        <v>0.65129000000000004</v>
      </c>
      <c r="E49" s="160">
        <v>59644000</v>
      </c>
      <c r="F49" s="161">
        <f t="shared" si="4"/>
        <v>0.3127060559318624</v>
      </c>
      <c r="G49" s="161">
        <f t="shared" si="5"/>
        <v>1.1188518543357253E-2</v>
      </c>
      <c r="H49" s="161">
        <f t="shared" si="6"/>
        <v>1.0919623097042452E-2</v>
      </c>
      <c r="I49" s="190">
        <v>20.218979999999998</v>
      </c>
      <c r="J49" s="190">
        <f t="shared" si="3"/>
        <v>0.33899436657501175</v>
      </c>
    </row>
    <row r="50" spans="1:10" x14ac:dyDescent="0.2">
      <c r="A50" s="177">
        <v>2005</v>
      </c>
      <c r="B50" s="67">
        <v>16.948969999999999</v>
      </c>
      <c r="C50" s="67">
        <v>0.31028099999999997</v>
      </c>
      <c r="D50" s="67">
        <v>0.777644</v>
      </c>
      <c r="E50" s="160">
        <v>57214000</v>
      </c>
      <c r="F50" s="161">
        <f t="shared" si="4"/>
        <v>0.2962381584926766</v>
      </c>
      <c r="G50" s="161">
        <f t="shared" si="5"/>
        <v>5.4231656587548499E-3</v>
      </c>
      <c r="H50" s="161">
        <f t="shared" si="6"/>
        <v>1.3591848149054427E-2</v>
      </c>
      <c r="I50" s="190">
        <v>18.05707</v>
      </c>
      <c r="J50" s="190">
        <f t="shared" si="3"/>
        <v>0.31560579578424863</v>
      </c>
    </row>
    <row r="51" spans="1:10" x14ac:dyDescent="0.2">
      <c r="A51" s="177">
        <v>2006</v>
      </c>
      <c r="B51" s="67">
        <v>23.763639999999999</v>
      </c>
      <c r="C51" s="67">
        <v>0.54840699999999998</v>
      </c>
      <c r="D51" s="67">
        <v>0.56386800000000004</v>
      </c>
      <c r="E51" s="160">
        <v>57334000</v>
      </c>
      <c r="F51" s="161">
        <f t="shared" si="4"/>
        <v>0.41447727352007535</v>
      </c>
      <c r="G51" s="161">
        <f t="shared" si="5"/>
        <v>9.5651271496843063E-3</v>
      </c>
      <c r="H51" s="161">
        <f t="shared" si="6"/>
        <v>9.834792618690481E-3</v>
      </c>
      <c r="I51" s="190">
        <v>24.875920000000001</v>
      </c>
      <c r="J51" s="190">
        <f t="shared" si="3"/>
        <v>0.4338772804967384</v>
      </c>
    </row>
    <row r="52" spans="1:10" x14ac:dyDescent="0.2">
      <c r="A52" s="177">
        <v>2007</v>
      </c>
      <c r="B52" s="67">
        <v>19.122810000000001</v>
      </c>
      <c r="C52" s="67">
        <v>0.50542699999999996</v>
      </c>
      <c r="D52" s="67">
        <v>1.0155149999999999</v>
      </c>
      <c r="E52" s="160">
        <v>60460000</v>
      </c>
      <c r="F52" s="161">
        <f t="shared" si="4"/>
        <v>0.31628862057558715</v>
      </c>
      <c r="G52" s="161">
        <f t="shared" si="5"/>
        <v>8.3596923585841868E-3</v>
      </c>
      <c r="H52" s="161">
        <f t="shared" si="6"/>
        <v>1.6796477009593119E-2</v>
      </c>
      <c r="I52" s="190">
        <v>20.740110000000001</v>
      </c>
      <c r="J52" s="190">
        <f t="shared" si="3"/>
        <v>0.34303853787628186</v>
      </c>
    </row>
    <row r="53" spans="1:10" x14ac:dyDescent="0.2">
      <c r="A53" s="177">
        <v>2008</v>
      </c>
      <c r="B53" s="67">
        <v>20.371639999999999</v>
      </c>
      <c r="C53" s="67">
        <v>1.2555970000000001</v>
      </c>
      <c r="D53" s="67">
        <v>1.682177</v>
      </c>
      <c r="E53" s="160">
        <v>63193000</v>
      </c>
      <c r="F53" s="161">
        <f t="shared" si="4"/>
        <v>0.32237178168468028</v>
      </c>
      <c r="G53" s="161">
        <f t="shared" si="5"/>
        <v>1.9869241846407037E-2</v>
      </c>
      <c r="H53" s="161">
        <f t="shared" si="6"/>
        <v>2.6619673065054673E-2</v>
      </c>
      <c r="I53" s="190">
        <v>23.30941</v>
      </c>
      <c r="J53" s="190">
        <f t="shared" si="3"/>
        <v>0.36886063329799185</v>
      </c>
    </row>
    <row r="55" spans="1:10" x14ac:dyDescent="0.2">
      <c r="A55" s="55" t="s">
        <v>63</v>
      </c>
      <c r="B55" s="67" t="s">
        <v>45</v>
      </c>
    </row>
    <row r="56" spans="1:10" x14ac:dyDescent="0.2">
      <c r="A56" s="55">
        <v>1960</v>
      </c>
      <c r="B56" s="67">
        <v>67.095609999999994</v>
      </c>
    </row>
    <row r="57" spans="1:10" x14ac:dyDescent="0.2">
      <c r="A57" s="55">
        <v>1961</v>
      </c>
      <c r="B57" s="67">
        <v>76.102320000000006</v>
      </c>
    </row>
    <row r="58" spans="1:10" x14ac:dyDescent="0.2">
      <c r="A58" s="55">
        <v>1962</v>
      </c>
      <c r="B58" s="67">
        <v>77.449359999999999</v>
      </c>
    </row>
    <row r="59" spans="1:10" x14ac:dyDescent="0.2">
      <c r="A59" s="55">
        <v>1963</v>
      </c>
      <c r="B59" s="67">
        <v>78.712609999999998</v>
      </c>
    </row>
    <row r="60" spans="1:10" x14ac:dyDescent="0.2">
      <c r="A60" s="55">
        <v>1964</v>
      </c>
      <c r="B60" s="67">
        <v>67.892229999999998</v>
      </c>
    </row>
    <row r="61" spans="1:10" x14ac:dyDescent="0.2">
      <c r="A61" s="55">
        <v>1965</v>
      </c>
      <c r="B61" s="67">
        <v>58.755949999999999</v>
      </c>
    </row>
    <row r="62" spans="1:10" x14ac:dyDescent="0.2">
      <c r="A62" s="55">
        <v>1966</v>
      </c>
      <c r="B62" s="67">
        <v>62.93083</v>
      </c>
    </row>
    <row r="63" spans="1:10" x14ac:dyDescent="0.2">
      <c r="A63" s="55">
        <v>1967</v>
      </c>
      <c r="B63" s="67">
        <v>89.535780000000003</v>
      </c>
    </row>
    <row r="64" spans="1:10" x14ac:dyDescent="0.2">
      <c r="A64" s="55">
        <v>1968</v>
      </c>
      <c r="B64" s="67">
        <v>76.715850000000003</v>
      </c>
    </row>
    <row r="65" spans="1:10" x14ac:dyDescent="0.2">
      <c r="A65" s="55">
        <v>1969</v>
      </c>
      <c r="B65" s="67">
        <v>52.711829999999999</v>
      </c>
      <c r="C65" s="58"/>
      <c r="D65" s="58"/>
      <c r="E65" s="58"/>
      <c r="F65" s="58"/>
      <c r="G65" s="58"/>
      <c r="H65" s="58"/>
      <c r="I65" s="58"/>
      <c r="J65" s="58"/>
    </row>
    <row r="66" spans="1:10" x14ac:dyDescent="0.2">
      <c r="A66" s="55">
        <v>1970</v>
      </c>
      <c r="B66" s="67">
        <v>63.26285</v>
      </c>
      <c r="C66" s="58"/>
      <c r="D66" s="58"/>
      <c r="E66" s="58"/>
      <c r="F66" s="58"/>
      <c r="G66" s="58"/>
      <c r="H66" s="58"/>
      <c r="I66" s="58"/>
      <c r="J66" s="58"/>
    </row>
    <row r="67" spans="1:10" x14ac:dyDescent="0.2">
      <c r="A67" s="55">
        <v>1971</v>
      </c>
      <c r="B67" s="67">
        <v>78.626769999999993</v>
      </c>
      <c r="C67" s="58"/>
      <c r="D67" s="58"/>
      <c r="E67" s="58"/>
      <c r="F67" s="58"/>
      <c r="G67" s="58"/>
      <c r="H67" s="58"/>
      <c r="I67" s="58"/>
      <c r="J67" s="58"/>
    </row>
    <row r="68" spans="1:10" x14ac:dyDescent="0.2">
      <c r="A68" s="55">
        <v>1972</v>
      </c>
      <c r="B68" s="67">
        <v>104.8959</v>
      </c>
      <c r="C68" s="58"/>
      <c r="D68" s="58"/>
      <c r="E68" s="58"/>
      <c r="F68" s="58"/>
      <c r="G68" s="58"/>
      <c r="H68" s="58"/>
      <c r="I68" s="58"/>
      <c r="J68" s="58"/>
    </row>
    <row r="69" spans="1:10" x14ac:dyDescent="0.2">
      <c r="A69" s="55">
        <v>1973</v>
      </c>
      <c r="B69" s="67">
        <v>67.332430000000002</v>
      </c>
      <c r="C69" s="58"/>
      <c r="D69" s="58"/>
      <c r="E69" s="58"/>
      <c r="F69" s="58"/>
      <c r="G69" s="58"/>
      <c r="H69" s="58"/>
      <c r="I69" s="58"/>
      <c r="J69" s="58"/>
    </row>
    <row r="70" spans="1:10" x14ac:dyDescent="0.2">
      <c r="A70" s="55">
        <v>1974</v>
      </c>
      <c r="B70" s="67">
        <v>71.951030000000003</v>
      </c>
      <c r="C70" s="58"/>
      <c r="D70" s="58"/>
      <c r="E70" s="58"/>
      <c r="F70" s="58"/>
      <c r="G70" s="58"/>
      <c r="H70" s="58"/>
      <c r="I70" s="58"/>
      <c r="J70" s="58"/>
    </row>
    <row r="71" spans="1:10" x14ac:dyDescent="0.2">
      <c r="A71" s="55">
        <v>1975</v>
      </c>
      <c r="B71" s="67">
        <v>46.67069</v>
      </c>
      <c r="C71" s="58"/>
      <c r="D71" s="58"/>
      <c r="E71" s="58"/>
      <c r="F71" s="58"/>
      <c r="G71" s="58"/>
      <c r="H71" s="58"/>
      <c r="I71" s="58"/>
      <c r="J71" s="58"/>
    </row>
    <row r="72" spans="1:10" x14ac:dyDescent="0.2">
      <c r="A72" s="55">
        <v>1976</v>
      </c>
      <c r="B72" s="67">
        <v>69.048389999999998</v>
      </c>
      <c r="C72" s="58"/>
      <c r="D72" s="58"/>
      <c r="E72" s="58"/>
      <c r="F72" s="58"/>
      <c r="G72" s="58"/>
      <c r="H72" s="58"/>
      <c r="I72" s="58"/>
      <c r="J72" s="58"/>
    </row>
    <row r="73" spans="1:10" x14ac:dyDescent="0.2">
      <c r="A73" s="55">
        <v>1977</v>
      </c>
      <c r="B73" s="67">
        <v>61.980249999999998</v>
      </c>
      <c r="C73" s="58"/>
      <c r="D73" s="58"/>
      <c r="E73" s="58"/>
      <c r="F73" s="58"/>
      <c r="G73" s="58"/>
      <c r="H73" s="58"/>
      <c r="I73" s="58"/>
      <c r="J73" s="58"/>
    </row>
    <row r="74" spans="1:10" x14ac:dyDescent="0.2">
      <c r="A74" s="55">
        <v>1978</v>
      </c>
      <c r="B74" s="67">
        <v>21.157419999999998</v>
      </c>
      <c r="C74" s="58"/>
      <c r="D74" s="58"/>
      <c r="E74" s="58"/>
      <c r="F74" s="58"/>
      <c r="G74" s="58"/>
      <c r="H74" s="58"/>
      <c r="I74" s="58"/>
      <c r="J74" s="58"/>
    </row>
    <row r="75" spans="1:10" x14ac:dyDescent="0.2">
      <c r="A75" s="55">
        <v>1979</v>
      </c>
      <c r="B75" s="67">
        <v>19.00966</v>
      </c>
      <c r="C75" s="58"/>
      <c r="D75" s="58"/>
      <c r="E75" s="58"/>
      <c r="F75" s="58"/>
      <c r="G75" s="58"/>
      <c r="H75" s="58"/>
      <c r="I75" s="58"/>
      <c r="J75" s="58"/>
    </row>
    <row r="76" spans="1:10" x14ac:dyDescent="0.2">
      <c r="A76" s="55">
        <v>1980</v>
      </c>
      <c r="B76" s="67">
        <v>18.71583</v>
      </c>
      <c r="C76" s="58"/>
      <c r="D76" s="58"/>
      <c r="E76" s="58"/>
      <c r="F76" s="58"/>
      <c r="G76" s="58"/>
      <c r="H76" s="58"/>
      <c r="I76" s="58"/>
      <c r="J76" s="58"/>
    </row>
    <row r="77" spans="1:10" x14ac:dyDescent="0.2">
      <c r="A77" s="55">
        <v>1981</v>
      </c>
      <c r="B77" s="67">
        <v>24.406700000000001</v>
      </c>
      <c r="C77" s="58"/>
      <c r="D77" s="58"/>
      <c r="E77" s="58"/>
      <c r="F77" s="58"/>
      <c r="G77" s="58"/>
      <c r="H77" s="58"/>
      <c r="I77" s="58"/>
      <c r="J77" s="58"/>
    </row>
    <row r="78" spans="1:10" x14ac:dyDescent="0.2">
      <c r="A78" s="55">
        <v>1982</v>
      </c>
      <c r="B78" s="67">
        <v>19.100739999999998</v>
      </c>
      <c r="C78" s="58"/>
      <c r="D78" s="58"/>
      <c r="E78" s="58"/>
      <c r="F78" s="58"/>
      <c r="G78" s="58"/>
      <c r="H78" s="58"/>
      <c r="I78" s="58"/>
      <c r="J78" s="58"/>
    </row>
    <row r="79" spans="1:10" x14ac:dyDescent="0.2">
      <c r="A79" s="55">
        <v>1983</v>
      </c>
      <c r="B79" s="67">
        <v>15.900270000000001</v>
      </c>
      <c r="C79" s="58"/>
      <c r="D79" s="58"/>
      <c r="E79" s="58"/>
      <c r="F79" s="58"/>
      <c r="G79" s="58"/>
      <c r="H79" s="58"/>
      <c r="I79" s="58"/>
      <c r="J79" s="58"/>
    </row>
    <row r="80" spans="1:10" x14ac:dyDescent="0.2">
      <c r="A80" s="55">
        <v>1984</v>
      </c>
      <c r="B80" s="67">
        <v>12.07185</v>
      </c>
      <c r="C80" s="58"/>
      <c r="D80" s="58"/>
      <c r="E80" s="58"/>
      <c r="F80" s="58"/>
      <c r="G80" s="58"/>
      <c r="H80" s="58"/>
      <c r="I80" s="58"/>
      <c r="J80" s="58"/>
    </row>
    <row r="81" spans="1:10" x14ac:dyDescent="0.2">
      <c r="A81" s="55">
        <v>1985</v>
      </c>
      <c r="B81" s="67">
        <v>12.423349999999999</v>
      </c>
      <c r="C81" s="58"/>
      <c r="D81" s="58"/>
      <c r="E81" s="58"/>
      <c r="F81" s="58"/>
      <c r="G81" s="58"/>
      <c r="H81" s="58"/>
      <c r="I81" s="58"/>
      <c r="J81" s="58"/>
    </row>
    <row r="82" spans="1:10" x14ac:dyDescent="0.2">
      <c r="A82" s="55">
        <v>1986</v>
      </c>
      <c r="B82" s="67">
        <v>15.71489</v>
      </c>
      <c r="C82" s="58"/>
      <c r="D82" s="58"/>
      <c r="E82" s="58"/>
      <c r="F82" s="58"/>
      <c r="G82" s="58"/>
      <c r="H82" s="58"/>
      <c r="I82" s="58"/>
      <c r="J82" s="58"/>
    </row>
    <row r="83" spans="1:10" x14ac:dyDescent="0.2">
      <c r="A83" s="55">
        <v>1987</v>
      </c>
      <c r="B83" s="67">
        <v>15.256779999999999</v>
      </c>
      <c r="C83" s="58"/>
      <c r="D83" s="58"/>
      <c r="E83" s="58"/>
      <c r="F83" s="58"/>
      <c r="G83" s="58"/>
      <c r="H83" s="58"/>
      <c r="I83" s="58"/>
      <c r="J83" s="58"/>
    </row>
    <row r="84" spans="1:10" x14ac:dyDescent="0.2">
      <c r="A84" s="55">
        <v>1988</v>
      </c>
      <c r="B84" s="67">
        <v>17.466080000000002</v>
      </c>
      <c r="C84" s="58"/>
      <c r="D84" s="58"/>
      <c r="E84" s="58"/>
      <c r="F84" s="58"/>
      <c r="G84" s="58"/>
      <c r="H84" s="58"/>
      <c r="I84" s="58"/>
      <c r="J84" s="58"/>
    </row>
    <row r="85" spans="1:10" x14ac:dyDescent="0.2">
      <c r="A85" s="55">
        <v>1989</v>
      </c>
      <c r="B85" s="67">
        <v>12.354480000000001</v>
      </c>
      <c r="C85" s="58"/>
      <c r="D85" s="58"/>
      <c r="E85" s="58"/>
      <c r="F85" s="58"/>
      <c r="G85" s="58"/>
      <c r="H85" s="58"/>
      <c r="I85" s="58"/>
      <c r="J85" s="58"/>
    </row>
    <row r="86" spans="1:10" x14ac:dyDescent="0.2">
      <c r="A86" s="55">
        <v>1990</v>
      </c>
      <c r="B86" s="67">
        <v>10.08344</v>
      </c>
      <c r="C86" s="58"/>
      <c r="D86" s="58"/>
      <c r="E86" s="58"/>
      <c r="F86" s="58"/>
      <c r="G86" s="58"/>
      <c r="H86" s="58"/>
      <c r="I86" s="58"/>
      <c r="J86" s="58"/>
    </row>
    <row r="87" spans="1:10" x14ac:dyDescent="0.2">
      <c r="A87" s="55">
        <v>1991</v>
      </c>
      <c r="B87" s="67">
        <v>9.1604159999999997</v>
      </c>
      <c r="C87" s="58"/>
      <c r="D87" s="58"/>
      <c r="E87" s="58"/>
      <c r="F87" s="58"/>
      <c r="G87" s="58"/>
      <c r="H87" s="58"/>
      <c r="I87" s="58"/>
      <c r="J87" s="58"/>
    </row>
    <row r="88" spans="1:10" x14ac:dyDescent="0.2">
      <c r="A88" s="55">
        <v>1992</v>
      </c>
      <c r="B88" s="67">
        <v>13.727069999999999</v>
      </c>
      <c r="C88" s="58"/>
      <c r="D88" s="58"/>
      <c r="E88" s="58"/>
      <c r="F88" s="58"/>
      <c r="G88" s="58"/>
      <c r="H88" s="58"/>
      <c r="I88" s="58"/>
      <c r="J88" s="58"/>
    </row>
    <row r="89" spans="1:10" x14ac:dyDescent="0.2">
      <c r="A89" s="55">
        <v>1993</v>
      </c>
      <c r="B89" s="67">
        <v>17.649069999999998</v>
      </c>
      <c r="C89" s="58"/>
      <c r="D89" s="58"/>
      <c r="E89" s="58"/>
      <c r="F89" s="58"/>
      <c r="G89" s="58"/>
      <c r="H89" s="58"/>
      <c r="I89" s="58"/>
      <c r="J89" s="58"/>
    </row>
    <row r="90" spans="1:10" x14ac:dyDescent="0.2">
      <c r="A90" s="55">
        <v>1994</v>
      </c>
      <c r="B90" s="67">
        <v>21.603210000000001</v>
      </c>
      <c r="C90" s="58"/>
      <c r="D90" s="58"/>
      <c r="E90" s="58"/>
      <c r="F90" s="58"/>
      <c r="G90" s="58"/>
      <c r="H90" s="58"/>
      <c r="I90" s="58"/>
      <c r="J90" s="58"/>
    </row>
    <row r="91" spans="1:10" x14ac:dyDescent="0.2">
      <c r="A91" s="55">
        <v>1995</v>
      </c>
      <c r="B91" s="67">
        <v>26.225729999999999</v>
      </c>
      <c r="C91" s="58"/>
      <c r="D91" s="58"/>
      <c r="E91" s="58"/>
      <c r="F91" s="58"/>
      <c r="G91" s="58"/>
      <c r="H91" s="58"/>
      <c r="I91" s="58"/>
      <c r="J91" s="58"/>
    </row>
    <row r="92" spans="1:10" x14ac:dyDescent="0.2">
      <c r="A92" s="55">
        <v>1996</v>
      </c>
      <c r="B92" s="67">
        <v>17.796569999999999</v>
      </c>
      <c r="C92" s="58"/>
      <c r="D92" s="58"/>
      <c r="E92" s="58"/>
      <c r="F92" s="58"/>
      <c r="G92" s="58"/>
      <c r="H92" s="58"/>
      <c r="I92" s="58"/>
      <c r="J92" s="58"/>
    </row>
    <row r="93" spans="1:10" x14ac:dyDescent="0.2">
      <c r="A93" s="55">
        <v>1997</v>
      </c>
      <c r="B93" s="67">
        <v>20.643889999999999</v>
      </c>
      <c r="C93" s="58"/>
      <c r="D93" s="58"/>
      <c r="E93" s="58"/>
      <c r="F93" s="58"/>
      <c r="G93" s="58"/>
      <c r="H93" s="58"/>
      <c r="I93" s="58"/>
      <c r="J93" s="58"/>
    </row>
    <row r="94" spans="1:10" x14ac:dyDescent="0.2">
      <c r="A94" s="55">
        <v>1998</v>
      </c>
      <c r="B94" s="67">
        <v>16.40382</v>
      </c>
      <c r="C94" s="58"/>
      <c r="D94" s="58"/>
      <c r="E94" s="58"/>
      <c r="F94" s="58"/>
      <c r="G94" s="58"/>
      <c r="H94" s="58"/>
      <c r="I94" s="58"/>
      <c r="J94" s="58"/>
    </row>
    <row r="95" spans="1:10" x14ac:dyDescent="0.2">
      <c r="A95" s="55">
        <v>1999</v>
      </c>
      <c r="B95" s="67">
        <v>40.111530000000002</v>
      </c>
      <c r="C95" s="58"/>
      <c r="D95" s="58"/>
      <c r="E95" s="58"/>
      <c r="F95" s="58"/>
      <c r="G95" s="58"/>
      <c r="H95" s="58"/>
      <c r="I95" s="58"/>
      <c r="J95" s="58"/>
    </row>
    <row r="96" spans="1:10" x14ac:dyDescent="0.2">
      <c r="A96" s="55">
        <v>2000</v>
      </c>
      <c r="B96" s="67">
        <v>41.010289999999998</v>
      </c>
      <c r="C96" s="58"/>
      <c r="D96" s="58"/>
      <c r="E96" s="58"/>
      <c r="F96" s="58"/>
      <c r="G96" s="58"/>
      <c r="H96" s="58"/>
      <c r="I96" s="58"/>
      <c r="J96" s="58"/>
    </row>
    <row r="97" spans="1:10" x14ac:dyDescent="0.2">
      <c r="A97" s="55">
        <v>2001</v>
      </c>
      <c r="B97" s="67">
        <v>24.805430000000001</v>
      </c>
      <c r="C97" s="58"/>
      <c r="D97" s="58"/>
      <c r="E97" s="58"/>
      <c r="F97" s="58"/>
      <c r="G97" s="58"/>
      <c r="H97" s="58"/>
      <c r="I97" s="58"/>
      <c r="J97" s="58"/>
    </row>
    <row r="98" spans="1:10" x14ac:dyDescent="0.2">
      <c r="A98" s="55">
        <v>2002</v>
      </c>
      <c r="B98" s="67">
        <v>6.1612850000000003</v>
      </c>
      <c r="C98" s="58"/>
      <c r="D98" s="58"/>
      <c r="E98" s="58"/>
      <c r="F98" s="58"/>
      <c r="G98" s="58"/>
      <c r="H98" s="58"/>
      <c r="I98" s="58"/>
      <c r="J98" s="58"/>
    </row>
    <row r="99" spans="1:10" x14ac:dyDescent="0.2">
      <c r="A99" s="55">
        <v>2003</v>
      </c>
      <c r="B99" s="67">
        <v>13.93604</v>
      </c>
      <c r="C99" s="58"/>
      <c r="D99" s="58"/>
      <c r="E99" s="58"/>
      <c r="F99" s="58"/>
      <c r="G99" s="58"/>
      <c r="H99" s="58"/>
      <c r="I99" s="58"/>
      <c r="J99" s="58"/>
    </row>
    <row r="100" spans="1:10" x14ac:dyDescent="0.2">
      <c r="A100" s="55">
        <v>2004</v>
      </c>
      <c r="B100" s="67">
        <v>8.9940099999999994</v>
      </c>
      <c r="C100" s="58"/>
      <c r="D100" s="58"/>
      <c r="E100" s="58"/>
      <c r="F100" s="58"/>
      <c r="G100" s="58"/>
      <c r="H100" s="58"/>
      <c r="I100" s="58"/>
      <c r="J100" s="58"/>
    </row>
    <row r="101" spans="1:10" x14ac:dyDescent="0.2">
      <c r="A101" s="55">
        <v>2005</v>
      </c>
      <c r="B101" s="67">
        <v>15.008139999999999</v>
      </c>
      <c r="C101" s="58"/>
      <c r="D101" s="58"/>
      <c r="E101" s="58"/>
      <c r="F101" s="58"/>
      <c r="G101" s="58"/>
      <c r="H101" s="58"/>
      <c r="I101" s="58"/>
      <c r="J101" s="58"/>
    </row>
    <row r="102" spans="1:10" x14ac:dyDescent="0.2">
      <c r="A102" s="55">
        <v>2006</v>
      </c>
      <c r="B102" s="67">
        <v>8.3465349999999994</v>
      </c>
      <c r="C102" s="58"/>
      <c r="D102" s="58"/>
      <c r="E102" s="58"/>
      <c r="F102" s="58"/>
      <c r="G102" s="58"/>
      <c r="H102" s="58"/>
      <c r="I102" s="58"/>
      <c r="J102" s="58"/>
    </row>
    <row r="103" spans="1:10" x14ac:dyDescent="0.2">
      <c r="A103" s="55">
        <v>2007</v>
      </c>
      <c r="B103" s="67">
        <v>6.5829519999999997</v>
      </c>
      <c r="C103" s="58"/>
      <c r="D103" s="58"/>
      <c r="E103" s="58"/>
      <c r="F103" s="58"/>
      <c r="G103" s="58"/>
      <c r="H103" s="58"/>
      <c r="I103" s="58"/>
      <c r="J103" s="58"/>
    </row>
    <row r="104" spans="1:10" x14ac:dyDescent="0.2">
      <c r="A104" s="55">
        <v>2008</v>
      </c>
      <c r="B104" s="67">
        <v>5.251188</v>
      </c>
      <c r="C104" s="58"/>
      <c r="D104" s="58"/>
      <c r="E104" s="58"/>
      <c r="F104" s="58"/>
      <c r="G104" s="58"/>
      <c r="H104" s="58"/>
      <c r="I104" s="58"/>
      <c r="J104" s="58"/>
    </row>
  </sheetData>
  <pageMargins left="0.7" right="0.7" top="0.75" bottom="0.75" header="0.3" footer="0.3"/>
  <pageSetup scale="46"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workbookViewId="0"/>
  </sheetViews>
  <sheetFormatPr defaultColWidth="9.140625" defaultRowHeight="12.75" x14ac:dyDescent="0.2"/>
  <cols>
    <col min="1" max="1" width="20.7109375" style="58" customWidth="1"/>
    <col min="2" max="2" width="9.7109375" style="55" customWidth="1"/>
    <col min="3" max="3" width="9.7109375" style="58" customWidth="1"/>
    <col min="4" max="16384" width="9.140625" style="58"/>
  </cols>
  <sheetData>
    <row r="1" spans="1:12" x14ac:dyDescent="0.2">
      <c r="A1" s="93" t="s">
        <v>1161</v>
      </c>
      <c r="J1" s="93" t="s">
        <v>1025</v>
      </c>
    </row>
    <row r="2" spans="1:12" ht="14.25" x14ac:dyDescent="0.2">
      <c r="J2" s="93" t="s">
        <v>1162</v>
      </c>
    </row>
    <row r="3" spans="1:12" x14ac:dyDescent="0.2">
      <c r="A3" s="96" t="s">
        <v>1001</v>
      </c>
      <c r="B3" s="71" t="s">
        <v>769</v>
      </c>
      <c r="C3" s="96" t="s">
        <v>1008</v>
      </c>
    </row>
    <row r="4" spans="1:12" x14ac:dyDescent="0.2">
      <c r="J4" s="93"/>
    </row>
    <row r="5" spans="1:12" x14ac:dyDescent="0.2">
      <c r="A5" s="58" t="s">
        <v>71</v>
      </c>
      <c r="B5" s="67">
        <v>57.132192561641467</v>
      </c>
      <c r="C5" s="59">
        <v>43.240180000000002</v>
      </c>
      <c r="E5" s="93"/>
      <c r="F5" s="93"/>
      <c r="G5" s="93"/>
      <c r="H5" s="93"/>
      <c r="I5" s="93"/>
      <c r="J5" s="93"/>
      <c r="K5" s="93"/>
      <c r="L5" s="93"/>
    </row>
    <row r="6" spans="1:12" x14ac:dyDescent="0.2">
      <c r="A6" s="58" t="s">
        <v>98</v>
      </c>
      <c r="B6" s="67">
        <v>15.065263084459634</v>
      </c>
      <c r="C6" s="59">
        <v>11.402060000000001</v>
      </c>
      <c r="E6" s="93"/>
      <c r="F6" s="93"/>
      <c r="G6" s="93"/>
      <c r="H6" s="93"/>
      <c r="I6" s="93"/>
      <c r="J6" s="93"/>
      <c r="K6" s="93"/>
      <c r="L6" s="93"/>
    </row>
    <row r="7" spans="1:12" x14ac:dyDescent="0.2">
      <c r="A7" s="58" t="s">
        <v>73</v>
      </c>
      <c r="B7" s="67">
        <v>13.069889927176579</v>
      </c>
      <c r="C7" s="59">
        <v>9.8918730000000004</v>
      </c>
    </row>
    <row r="8" spans="1:12" x14ac:dyDescent="0.2">
      <c r="A8" s="58" t="s">
        <v>89</v>
      </c>
      <c r="B8" s="67">
        <v>9.6480069086855895</v>
      </c>
      <c r="C8" s="59">
        <v>7.3020399999999999</v>
      </c>
    </row>
    <row r="9" spans="1:12" x14ac:dyDescent="0.2">
      <c r="A9" s="58" t="s">
        <v>92</v>
      </c>
      <c r="B9" s="67">
        <v>1.5197311362811166</v>
      </c>
      <c r="C9" s="59">
        <v>1.1501999999999999</v>
      </c>
    </row>
    <row r="10" spans="1:12" x14ac:dyDescent="0.2">
      <c r="A10" s="58" t="s">
        <v>91</v>
      </c>
      <c r="B10" s="67">
        <v>1.1375455774000576</v>
      </c>
      <c r="C10" s="59">
        <v>0.86094499999999996</v>
      </c>
    </row>
    <row r="11" spans="1:12" x14ac:dyDescent="0.2">
      <c r="A11" s="58" t="s">
        <v>997</v>
      </c>
      <c r="B11" s="67">
        <v>2.4273708043555322</v>
      </c>
      <c r="C11" s="59">
        <v>1.8371419999999801</v>
      </c>
    </row>
    <row r="12" spans="1:12" x14ac:dyDescent="0.2">
      <c r="A12" s="55" t="s">
        <v>75</v>
      </c>
      <c r="B12" s="67">
        <v>100</v>
      </c>
      <c r="C12" s="59">
        <v>75.684439999999995</v>
      </c>
    </row>
    <row r="20" spans="2:10" ht="14.25" x14ac:dyDescent="0.2">
      <c r="J20" s="58" t="s">
        <v>1163</v>
      </c>
    </row>
    <row r="21" spans="2:10" x14ac:dyDescent="0.2">
      <c r="J21" s="58" t="s">
        <v>1051</v>
      </c>
    </row>
    <row r="22" spans="2:10" x14ac:dyDescent="0.2">
      <c r="B22" s="58"/>
    </row>
    <row r="23" spans="2:10" x14ac:dyDescent="0.2">
      <c r="B23" s="58"/>
    </row>
  </sheetData>
  <sortState ref="A3:B12">
    <sortCondition descending="1" ref="B3:B12"/>
  </sortState>
  <pageMargins left="0.7" right="0.7" top="0.75" bottom="0.75" header="0.3" footer="0.3"/>
  <pageSetup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workbookViewId="0"/>
  </sheetViews>
  <sheetFormatPr defaultColWidth="8.85546875" defaultRowHeight="12.75" x14ac:dyDescent="0.2"/>
  <cols>
    <col min="1" max="1" width="20.140625" style="58" customWidth="1"/>
    <col min="2" max="2" width="9.7109375" style="55" customWidth="1"/>
    <col min="3" max="3" width="9.7109375" style="58" customWidth="1"/>
    <col min="4" max="16384" width="8.85546875" style="58"/>
  </cols>
  <sheetData>
    <row r="1" spans="1:12" x14ac:dyDescent="0.2">
      <c r="A1" s="93" t="s">
        <v>1164</v>
      </c>
      <c r="L1" s="93" t="s">
        <v>1026</v>
      </c>
    </row>
    <row r="2" spans="1:12" ht="14.25" x14ac:dyDescent="0.2">
      <c r="L2" s="93" t="s">
        <v>1162</v>
      </c>
    </row>
    <row r="3" spans="1:12" x14ac:dyDescent="0.2">
      <c r="A3" s="537" t="s">
        <v>1001</v>
      </c>
      <c r="B3" s="71" t="s">
        <v>769</v>
      </c>
      <c r="C3" s="537" t="s">
        <v>1008</v>
      </c>
      <c r="E3" s="93"/>
      <c r="F3" s="93"/>
      <c r="G3" s="93"/>
      <c r="H3" s="93"/>
      <c r="I3" s="93"/>
      <c r="J3" s="93"/>
      <c r="K3" s="93"/>
      <c r="L3" s="93"/>
    </row>
    <row r="4" spans="1:12" x14ac:dyDescent="0.2">
      <c r="E4" s="93"/>
      <c r="F4" s="93"/>
      <c r="G4" s="93"/>
      <c r="H4" s="93"/>
      <c r="I4" s="93"/>
      <c r="J4" s="93"/>
      <c r="K4" s="93"/>
      <c r="L4" s="93"/>
    </row>
    <row r="5" spans="1:12" x14ac:dyDescent="0.2">
      <c r="A5" s="58" t="s">
        <v>70</v>
      </c>
      <c r="B5" s="67">
        <v>33.260469305662248</v>
      </c>
      <c r="C5" s="59">
        <v>67.760390000000001</v>
      </c>
      <c r="E5" s="93"/>
      <c r="F5" s="93"/>
      <c r="G5" s="93"/>
      <c r="H5" s="93"/>
      <c r="I5" s="93"/>
      <c r="J5" s="93"/>
      <c r="K5" s="93"/>
      <c r="L5" s="93"/>
    </row>
    <row r="6" spans="1:12" x14ac:dyDescent="0.2">
      <c r="A6" s="58" t="s">
        <v>71</v>
      </c>
      <c r="B6" s="67">
        <v>28.634757873914296</v>
      </c>
      <c r="C6" s="59">
        <v>58.336590000000001</v>
      </c>
    </row>
    <row r="7" spans="1:12" x14ac:dyDescent="0.2">
      <c r="A7" s="58" t="s">
        <v>72</v>
      </c>
      <c r="B7" s="67">
        <v>15.077783204443213</v>
      </c>
      <c r="C7" s="59">
        <v>30.71744</v>
      </c>
    </row>
    <row r="8" spans="1:12" x14ac:dyDescent="0.2">
      <c r="A8" s="58" t="s">
        <v>97</v>
      </c>
      <c r="B8" s="67">
        <v>11.620142691304276</v>
      </c>
      <c r="C8" s="59">
        <v>23.673310000000001</v>
      </c>
    </row>
    <row r="9" spans="1:12" x14ac:dyDescent="0.2">
      <c r="A9" s="58" t="s">
        <v>73</v>
      </c>
      <c r="B9" s="67">
        <v>1.6154579792025094</v>
      </c>
      <c r="C9" s="59">
        <v>3.2911160000000002</v>
      </c>
    </row>
    <row r="10" spans="1:12" x14ac:dyDescent="0.2">
      <c r="A10" s="58" t="s">
        <v>69</v>
      </c>
      <c r="B10" s="67">
        <v>1.3969724115419448</v>
      </c>
      <c r="C10" s="59">
        <v>2.8460030000000001</v>
      </c>
    </row>
    <row r="11" spans="1:12" x14ac:dyDescent="0.2">
      <c r="A11" s="55" t="s">
        <v>96</v>
      </c>
      <c r="B11" s="67">
        <v>0.96961023725435824</v>
      </c>
      <c r="C11" s="59">
        <v>1.9753529999999999</v>
      </c>
    </row>
    <row r="12" spans="1:12" x14ac:dyDescent="0.2">
      <c r="A12" s="55" t="s">
        <v>95</v>
      </c>
      <c r="B12" s="67">
        <v>0.88481567199161626</v>
      </c>
      <c r="C12" s="59">
        <v>1.8026040000000001</v>
      </c>
    </row>
    <row r="13" spans="1:12" x14ac:dyDescent="0.2">
      <c r="A13" s="55" t="s">
        <v>94</v>
      </c>
      <c r="B13" s="67">
        <v>0.58997086780561203</v>
      </c>
      <c r="C13" s="59">
        <v>1.201927</v>
      </c>
    </row>
    <row r="14" spans="1:12" x14ac:dyDescent="0.2">
      <c r="A14" s="55" t="s">
        <v>93</v>
      </c>
      <c r="B14" s="67">
        <v>0.55777721602246144</v>
      </c>
      <c r="C14" s="59">
        <v>1.1363399999999999</v>
      </c>
    </row>
    <row r="15" spans="1:12" x14ac:dyDescent="0.2">
      <c r="A15" s="58" t="s">
        <v>997</v>
      </c>
      <c r="B15" s="67">
        <v>5.3922425408574668</v>
      </c>
      <c r="C15" s="59">
        <v>10.985426999999987</v>
      </c>
    </row>
    <row r="16" spans="1:12" x14ac:dyDescent="0.2">
      <c r="A16" s="55" t="s">
        <v>75</v>
      </c>
      <c r="B16" s="67">
        <v>100</v>
      </c>
      <c r="C16" s="59">
        <v>203.72649999999999</v>
      </c>
    </row>
    <row r="22" spans="2:12" ht="14.25" x14ac:dyDescent="0.2">
      <c r="B22" s="58"/>
      <c r="L22" s="58" t="s">
        <v>1189</v>
      </c>
    </row>
    <row r="23" spans="2:12" x14ac:dyDescent="0.2">
      <c r="B23" s="58"/>
      <c r="L23" s="58" t="s">
        <v>1051</v>
      </c>
    </row>
    <row r="24" spans="2:12" x14ac:dyDescent="0.2">
      <c r="B24" s="58"/>
    </row>
  </sheetData>
  <sortState ref="A4:B13">
    <sortCondition descending="1" ref="B4:B13"/>
  </sortState>
  <pageMargins left="0.7" right="0.7" top="0.75" bottom="0.75" header="0.3" footer="0.3"/>
  <pageSetup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workbookViewId="0"/>
  </sheetViews>
  <sheetFormatPr defaultColWidth="9.140625" defaultRowHeight="12.75" x14ac:dyDescent="0.2"/>
  <cols>
    <col min="1" max="1" width="23" style="58" customWidth="1"/>
    <col min="2" max="3" width="9.7109375" style="58" customWidth="1"/>
    <col min="4" max="16384" width="9.140625" style="58"/>
  </cols>
  <sheetData>
    <row r="1" spans="1:12" x14ac:dyDescent="0.2">
      <c r="A1" s="93" t="s">
        <v>1165</v>
      </c>
      <c r="L1" s="93" t="s">
        <v>1027</v>
      </c>
    </row>
    <row r="2" spans="1:12" ht="14.25" x14ac:dyDescent="0.2">
      <c r="L2" s="93" t="s">
        <v>1162</v>
      </c>
    </row>
    <row r="3" spans="1:12" x14ac:dyDescent="0.2">
      <c r="A3" s="96" t="s">
        <v>1001</v>
      </c>
      <c r="B3" s="71" t="s">
        <v>769</v>
      </c>
      <c r="C3" s="96" t="s">
        <v>1008</v>
      </c>
      <c r="D3" s="96"/>
    </row>
    <row r="4" spans="1:12" x14ac:dyDescent="0.2">
      <c r="B4" s="55"/>
    </row>
    <row r="5" spans="1:12" x14ac:dyDescent="0.2">
      <c r="A5" s="58" t="s">
        <v>104</v>
      </c>
      <c r="B5" s="67">
        <v>33.559547465226117</v>
      </c>
      <c r="C5" s="59">
        <v>6.7217760000000002</v>
      </c>
      <c r="E5" s="93"/>
      <c r="F5" s="93"/>
      <c r="G5" s="93"/>
      <c r="H5" s="93"/>
      <c r="I5" s="93"/>
      <c r="J5" s="93"/>
      <c r="K5" s="93"/>
      <c r="L5" s="93"/>
    </row>
    <row r="6" spans="1:12" x14ac:dyDescent="0.2">
      <c r="A6" s="58" t="s">
        <v>99</v>
      </c>
      <c r="B6" s="67">
        <v>21.709981327448656</v>
      </c>
      <c r="C6" s="59">
        <v>4.3483790000000004</v>
      </c>
      <c r="E6" s="93"/>
      <c r="F6" s="93"/>
      <c r="G6" s="93"/>
      <c r="H6" s="93"/>
      <c r="I6" s="93"/>
      <c r="J6" s="93"/>
      <c r="K6" s="93"/>
      <c r="L6" s="93"/>
    </row>
    <row r="7" spans="1:12" x14ac:dyDescent="0.2">
      <c r="A7" s="58" t="s">
        <v>103</v>
      </c>
      <c r="B7" s="67">
        <v>7.8504248754331138</v>
      </c>
      <c r="C7" s="59">
        <v>1.5723929999999999</v>
      </c>
    </row>
    <row r="8" spans="1:12" x14ac:dyDescent="0.2">
      <c r="A8" s="58" t="s">
        <v>90</v>
      </c>
      <c r="B8" s="67">
        <v>3.3016116309025731</v>
      </c>
      <c r="C8" s="59">
        <v>0.66129300000000002</v>
      </c>
    </row>
    <row r="9" spans="1:12" x14ac:dyDescent="0.2">
      <c r="A9" s="58" t="s">
        <v>664</v>
      </c>
      <c r="B9" s="67">
        <v>3.2212647408309785</v>
      </c>
      <c r="C9" s="59">
        <v>0.6452</v>
      </c>
    </row>
    <row r="10" spans="1:12" x14ac:dyDescent="0.2">
      <c r="A10" s="58" t="s">
        <v>116</v>
      </c>
      <c r="B10" s="67">
        <v>3.2196071774491499</v>
      </c>
      <c r="C10" s="59">
        <v>0.644868</v>
      </c>
    </row>
    <row r="11" spans="1:12" x14ac:dyDescent="0.2">
      <c r="A11" s="58" t="s">
        <v>322</v>
      </c>
      <c r="B11" s="67">
        <v>3.1403836360549988</v>
      </c>
      <c r="C11" s="59">
        <v>0.629</v>
      </c>
    </row>
    <row r="12" spans="1:12" x14ac:dyDescent="0.2">
      <c r="A12" s="58" t="s">
        <v>102</v>
      </c>
      <c r="B12" s="67">
        <v>2.5533116319011055</v>
      </c>
      <c r="C12" s="59">
        <v>0.51141300000000001</v>
      </c>
    </row>
    <row r="13" spans="1:12" x14ac:dyDescent="0.2">
      <c r="A13" s="58" t="s">
        <v>120</v>
      </c>
      <c r="B13" s="67">
        <v>1.7866935604661152</v>
      </c>
      <c r="C13" s="59">
        <v>0.35786400000000002</v>
      </c>
    </row>
    <row r="14" spans="1:12" x14ac:dyDescent="0.2">
      <c r="A14" s="58" t="s">
        <v>996</v>
      </c>
      <c r="B14" s="67">
        <v>19.657173954287185</v>
      </c>
      <c r="C14" s="59">
        <v>3.9372139999999973</v>
      </c>
    </row>
    <row r="15" spans="1:12" x14ac:dyDescent="0.2">
      <c r="A15" s="58" t="s">
        <v>75</v>
      </c>
      <c r="B15" s="59">
        <v>100</v>
      </c>
      <c r="C15" s="59">
        <v>20.029399999999999</v>
      </c>
    </row>
    <row r="21" spans="12:12" ht="14.25" x14ac:dyDescent="0.2">
      <c r="L21" s="58" t="s">
        <v>1166</v>
      </c>
    </row>
    <row r="22" spans="12:12" x14ac:dyDescent="0.2">
      <c r="L22" s="58" t="s">
        <v>1051</v>
      </c>
    </row>
  </sheetData>
  <sortState ref="A3:B12">
    <sortCondition descending="1" ref="B3:B12"/>
  </sortState>
  <pageMargins left="0.7" right="0.7" top="0.75" bottom="0.75" header="0.3" footer="0.3"/>
  <pageSetup orientation="portrait"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workbookViewId="0"/>
  </sheetViews>
  <sheetFormatPr defaultColWidth="9.140625" defaultRowHeight="12.75" x14ac:dyDescent="0.2"/>
  <cols>
    <col min="1" max="1" width="21.140625" style="58" customWidth="1"/>
    <col min="2" max="3" width="9.7109375" style="58" customWidth="1"/>
    <col min="4" max="16384" width="9.140625" style="58"/>
  </cols>
  <sheetData>
    <row r="1" spans="1:12" x14ac:dyDescent="0.2">
      <c r="A1" s="93" t="s">
        <v>1167</v>
      </c>
      <c r="L1" s="93" t="s">
        <v>1028</v>
      </c>
    </row>
    <row r="2" spans="1:12" ht="14.25" x14ac:dyDescent="0.2">
      <c r="A2" s="93"/>
      <c r="L2" s="93" t="s">
        <v>1162</v>
      </c>
    </row>
    <row r="3" spans="1:12" x14ac:dyDescent="0.2">
      <c r="A3" s="96" t="s">
        <v>1005</v>
      </c>
      <c r="B3" s="71" t="s">
        <v>769</v>
      </c>
      <c r="C3" s="96" t="s">
        <v>1008</v>
      </c>
      <c r="E3" s="93"/>
      <c r="F3" s="93"/>
      <c r="G3" s="93"/>
      <c r="H3" s="93"/>
      <c r="I3" s="93"/>
      <c r="J3" s="93"/>
      <c r="K3" s="93"/>
    </row>
    <row r="4" spans="1:12" x14ac:dyDescent="0.2">
      <c r="B4" s="55"/>
      <c r="E4" s="93"/>
      <c r="F4" s="93"/>
      <c r="G4" s="93"/>
      <c r="H4" s="93"/>
      <c r="I4" s="93"/>
      <c r="J4" s="93"/>
      <c r="K4" s="93"/>
      <c r="L4" s="93"/>
    </row>
    <row r="5" spans="1:12" x14ac:dyDescent="0.2">
      <c r="A5" s="58" t="s">
        <v>70</v>
      </c>
      <c r="B5" s="67">
        <v>85.206463275867307</v>
      </c>
      <c r="C5" s="59">
        <v>95.398690000000002</v>
      </c>
      <c r="E5" s="93"/>
      <c r="F5" s="93"/>
      <c r="G5" s="93"/>
      <c r="H5" s="93"/>
      <c r="I5" s="93"/>
      <c r="J5" s="93"/>
      <c r="K5" s="93"/>
    </row>
    <row r="6" spans="1:12" x14ac:dyDescent="0.2">
      <c r="A6" s="58" t="s">
        <v>73</v>
      </c>
      <c r="B6" s="67">
        <v>3.1999682034408199</v>
      </c>
      <c r="C6" s="59">
        <v>3.5827420000000001</v>
      </c>
    </row>
    <row r="7" spans="1:12" x14ac:dyDescent="0.2">
      <c r="A7" s="58" t="s">
        <v>101</v>
      </c>
      <c r="B7" s="67">
        <v>2.829481126598536</v>
      </c>
      <c r="C7" s="59">
        <v>3.1679379999999999</v>
      </c>
    </row>
    <row r="8" spans="1:12" x14ac:dyDescent="0.2">
      <c r="A8" s="58" t="s">
        <v>100</v>
      </c>
      <c r="B8" s="67">
        <v>2.0601830267108956</v>
      </c>
      <c r="C8" s="59">
        <v>2.3066179999999998</v>
      </c>
    </row>
    <row r="9" spans="1:12" x14ac:dyDescent="0.2">
      <c r="A9" s="58" t="s">
        <v>99</v>
      </c>
      <c r="B9" s="67">
        <v>1.1397333733469808</v>
      </c>
      <c r="C9" s="59">
        <v>1.2760659999999999</v>
      </c>
    </row>
    <row r="10" spans="1:12" x14ac:dyDescent="0.2">
      <c r="A10" s="58" t="s">
        <v>97</v>
      </c>
      <c r="B10" s="67">
        <v>1.033107720669014</v>
      </c>
      <c r="C10" s="59">
        <v>1.1566860000000001</v>
      </c>
    </row>
    <row r="11" spans="1:12" x14ac:dyDescent="0.2">
      <c r="A11" s="58" t="s">
        <v>997</v>
      </c>
      <c r="B11" s="67">
        <v>4.5310632733664526</v>
      </c>
      <c r="C11" s="59">
        <v>5.0730600000000008</v>
      </c>
    </row>
    <row r="12" spans="1:12" x14ac:dyDescent="0.2">
      <c r="A12" s="55" t="s">
        <v>75</v>
      </c>
      <c r="B12" s="67">
        <v>100</v>
      </c>
      <c r="C12" s="59">
        <v>111.9618</v>
      </c>
    </row>
    <row r="15" spans="1:12" x14ac:dyDescent="0.2">
      <c r="B15" s="256"/>
    </row>
    <row r="22" spans="12:12" ht="14.25" x14ac:dyDescent="0.2">
      <c r="L22" s="58" t="s">
        <v>1168</v>
      </c>
    </row>
    <row r="23" spans="12:12" x14ac:dyDescent="0.2">
      <c r="L23" s="58" t="s">
        <v>1051</v>
      </c>
    </row>
  </sheetData>
  <sortState ref="A3:B12">
    <sortCondition descending="1" ref="B3:B12"/>
  </sortState>
  <pageMargins left="0.7" right="0.7" top="0.75" bottom="0.75" header="0.3" footer="0.3"/>
  <pageSetup orientation="portrait"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workbookViewId="0"/>
  </sheetViews>
  <sheetFormatPr defaultColWidth="9.140625" defaultRowHeight="12.75" x14ac:dyDescent="0.2"/>
  <cols>
    <col min="1" max="1" width="20.85546875" style="58" customWidth="1"/>
    <col min="2" max="3" width="9.7109375" style="58" customWidth="1"/>
    <col min="4" max="16384" width="9.140625" style="58"/>
  </cols>
  <sheetData>
    <row r="1" spans="1:12" x14ac:dyDescent="0.2">
      <c r="A1" s="93" t="s">
        <v>1169</v>
      </c>
      <c r="L1" s="93" t="s">
        <v>1029</v>
      </c>
    </row>
    <row r="2" spans="1:12" ht="14.25" x14ac:dyDescent="0.2">
      <c r="L2" s="93" t="s">
        <v>1162</v>
      </c>
    </row>
    <row r="3" spans="1:12" x14ac:dyDescent="0.2">
      <c r="A3" s="96" t="s">
        <v>1001</v>
      </c>
      <c r="B3" s="71" t="s">
        <v>769</v>
      </c>
      <c r="C3" s="96" t="s">
        <v>1008</v>
      </c>
      <c r="E3" s="93"/>
      <c r="F3" s="93"/>
      <c r="G3" s="93"/>
      <c r="H3" s="93"/>
      <c r="I3" s="93"/>
      <c r="J3" s="93"/>
      <c r="K3" s="93"/>
      <c r="L3" s="93"/>
    </row>
    <row r="4" spans="1:12" x14ac:dyDescent="0.2">
      <c r="B4" s="55"/>
      <c r="E4" s="93"/>
      <c r="F4" s="93"/>
      <c r="G4" s="93"/>
      <c r="H4" s="93"/>
      <c r="I4" s="93"/>
      <c r="J4" s="93"/>
      <c r="K4" s="93"/>
      <c r="L4" s="93"/>
    </row>
    <row r="5" spans="1:12" x14ac:dyDescent="0.2">
      <c r="A5" s="58" t="s">
        <v>116</v>
      </c>
      <c r="B5" s="94">
        <f>C5/C$16</f>
        <v>0.30355621956862322</v>
      </c>
      <c r="C5" s="59">
        <v>32.391289999999998</v>
      </c>
      <c r="E5" s="93"/>
      <c r="F5" s="93"/>
      <c r="G5" s="93"/>
      <c r="H5" s="93"/>
      <c r="I5" s="93"/>
      <c r="J5" s="93"/>
      <c r="K5" s="93"/>
      <c r="L5" s="93"/>
    </row>
    <row r="6" spans="1:12" x14ac:dyDescent="0.2">
      <c r="A6" s="58" t="s">
        <v>120</v>
      </c>
      <c r="B6" s="94">
        <f t="shared" ref="B6:B15" si="0">C6/C$16</f>
        <v>0.19473072880411504</v>
      </c>
      <c r="C6" s="59">
        <v>20.778949999999998</v>
      </c>
    </row>
    <row r="7" spans="1:12" x14ac:dyDescent="0.2">
      <c r="A7" s="58" t="s">
        <v>666</v>
      </c>
      <c r="B7" s="94">
        <f t="shared" si="0"/>
        <v>0.11211199558233176</v>
      </c>
      <c r="C7" s="59">
        <v>11.96303</v>
      </c>
    </row>
    <row r="8" spans="1:12" x14ac:dyDescent="0.2">
      <c r="A8" s="58" t="s">
        <v>117</v>
      </c>
      <c r="B8" s="94">
        <f t="shared" si="0"/>
        <v>4.2615815299572569E-2</v>
      </c>
      <c r="C8" s="59">
        <v>4.5473660000000002</v>
      </c>
    </row>
    <row r="9" spans="1:12" x14ac:dyDescent="0.2">
      <c r="A9" s="58" t="s">
        <v>99</v>
      </c>
      <c r="B9" s="94">
        <f t="shared" si="0"/>
        <v>3.3370614562812206E-2</v>
      </c>
      <c r="C9" s="59">
        <v>3.5608469999999999</v>
      </c>
    </row>
    <row r="10" spans="1:12" x14ac:dyDescent="0.2">
      <c r="A10" s="58" t="s">
        <v>119</v>
      </c>
      <c r="B10" s="94">
        <f t="shared" si="0"/>
        <v>2.6440333766966913E-2</v>
      </c>
      <c r="C10" s="59">
        <v>2.8213439999999999</v>
      </c>
    </row>
    <row r="11" spans="1:12" x14ac:dyDescent="0.2">
      <c r="A11" s="58" t="s">
        <v>109</v>
      </c>
      <c r="B11" s="94">
        <f t="shared" si="0"/>
        <v>2.3101563879226884E-2</v>
      </c>
      <c r="C11" s="59">
        <v>2.465077</v>
      </c>
    </row>
    <row r="12" spans="1:12" x14ac:dyDescent="0.2">
      <c r="A12" s="58" t="s">
        <v>118</v>
      </c>
      <c r="B12" s="94">
        <f t="shared" si="0"/>
        <v>1.5472363117575716E-2</v>
      </c>
      <c r="C12" s="59">
        <v>1.650995</v>
      </c>
    </row>
    <row r="13" spans="1:12" x14ac:dyDescent="0.2">
      <c r="A13" s="58" t="s">
        <v>318</v>
      </c>
      <c r="B13" s="94">
        <f t="shared" si="0"/>
        <v>1.3402377705499893E-2</v>
      </c>
      <c r="C13" s="59">
        <v>1.430115</v>
      </c>
    </row>
    <row r="14" spans="1:12" x14ac:dyDescent="0.2">
      <c r="A14" s="58" t="s">
        <v>90</v>
      </c>
      <c r="B14" s="94">
        <f t="shared" si="0"/>
        <v>1.2413746000157105E-2</v>
      </c>
      <c r="C14" s="59">
        <v>1.324622</v>
      </c>
    </row>
    <row r="15" spans="1:12" x14ac:dyDescent="0.2">
      <c r="A15" s="58" t="s">
        <v>996</v>
      </c>
      <c r="B15" s="94">
        <f t="shared" si="0"/>
        <v>0.22278424171311886</v>
      </c>
      <c r="C15" s="59">
        <f>C16-SUM(C5:C14)</f>
        <v>23.772430000000014</v>
      </c>
    </row>
    <row r="16" spans="1:12" x14ac:dyDescent="0.2">
      <c r="A16" s="58" t="s">
        <v>75</v>
      </c>
      <c r="B16" s="67">
        <v>100</v>
      </c>
      <c r="C16" s="59">
        <v>106.70606599999999</v>
      </c>
    </row>
    <row r="18" spans="2:12" x14ac:dyDescent="0.2">
      <c r="B18" s="59"/>
    </row>
    <row r="21" spans="2:12" ht="14.25" x14ac:dyDescent="0.2">
      <c r="L21" s="58" t="s">
        <v>1170</v>
      </c>
    </row>
    <row r="22" spans="2:12" x14ac:dyDescent="0.2">
      <c r="L22" s="58" t="s">
        <v>1051</v>
      </c>
    </row>
  </sheetData>
  <sortState ref="A4:B13">
    <sortCondition descending="1" ref="B4:B13"/>
  </sortState>
  <pageMargins left="0.7" right="0.7" top="0.75" bottom="0.75" header="0.3" footer="0.3"/>
  <pageSetup orientation="portrait" r:id="rId1"/>
  <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sheetViews>
  <sheetFormatPr defaultColWidth="8.85546875" defaultRowHeight="12.75" x14ac:dyDescent="0.2"/>
  <cols>
    <col min="1" max="1" width="20.7109375" style="58" customWidth="1"/>
    <col min="2" max="3" width="9.7109375" style="58" customWidth="1"/>
    <col min="4" max="16384" width="8.85546875" style="58"/>
  </cols>
  <sheetData>
    <row r="1" spans="1:13" x14ac:dyDescent="0.2">
      <c r="A1" s="93" t="s">
        <v>1171</v>
      </c>
      <c r="L1" s="93" t="s">
        <v>1030</v>
      </c>
    </row>
    <row r="2" spans="1:13" ht="14.25" x14ac:dyDescent="0.2">
      <c r="L2" s="93" t="s">
        <v>1162</v>
      </c>
    </row>
    <row r="3" spans="1:13" x14ac:dyDescent="0.2">
      <c r="A3" s="58" t="s">
        <v>1001</v>
      </c>
      <c r="B3" s="55" t="s">
        <v>769</v>
      </c>
      <c r="C3" s="58" t="s">
        <v>1006</v>
      </c>
    </row>
    <row r="4" spans="1:13" x14ac:dyDescent="0.2">
      <c r="B4" s="55"/>
      <c r="F4" s="93"/>
      <c r="G4" s="93"/>
      <c r="H4" s="93"/>
      <c r="I4" s="93"/>
      <c r="J4" s="93"/>
      <c r="K4" s="93"/>
      <c r="L4" s="93"/>
      <c r="M4" s="93"/>
    </row>
    <row r="5" spans="1:13" x14ac:dyDescent="0.2">
      <c r="A5" s="58" t="s">
        <v>70</v>
      </c>
      <c r="B5" s="94">
        <f t="shared" ref="B5:B15" si="0">C5/C$16</f>
        <v>0.36616741151991533</v>
      </c>
      <c r="C5" s="59">
        <v>13.755039999999999</v>
      </c>
      <c r="F5" s="93"/>
      <c r="G5" s="93"/>
      <c r="H5" s="93"/>
      <c r="I5" s="93"/>
      <c r="J5" s="93"/>
      <c r="K5" s="93"/>
      <c r="L5" s="93"/>
      <c r="M5" s="93"/>
    </row>
    <row r="6" spans="1:13" x14ac:dyDescent="0.2">
      <c r="A6" s="58" t="s">
        <v>108</v>
      </c>
      <c r="B6" s="94">
        <f t="shared" si="0"/>
        <v>0.13645714000949929</v>
      </c>
      <c r="C6" s="59">
        <v>5.1259980000000001</v>
      </c>
      <c r="F6" s="93"/>
      <c r="G6" s="93"/>
      <c r="H6" s="93"/>
      <c r="I6" s="93"/>
      <c r="J6" s="93"/>
      <c r="K6" s="93"/>
      <c r="L6" s="93"/>
      <c r="M6" s="93"/>
    </row>
    <row r="7" spans="1:13" x14ac:dyDescent="0.2">
      <c r="A7" s="58" t="s">
        <v>99</v>
      </c>
      <c r="B7" s="94">
        <f t="shared" si="0"/>
        <v>6.2790540550972926E-2</v>
      </c>
      <c r="C7" s="59">
        <v>2.3587199999999999</v>
      </c>
    </row>
    <row r="8" spans="1:13" x14ac:dyDescent="0.2">
      <c r="A8" s="58" t="s">
        <v>105</v>
      </c>
      <c r="B8" s="94">
        <f t="shared" si="0"/>
        <v>5.8966810874003801E-2</v>
      </c>
      <c r="C8" s="59">
        <v>2.2150820000000002</v>
      </c>
    </row>
    <row r="9" spans="1:13" x14ac:dyDescent="0.2">
      <c r="A9" s="58" t="s">
        <v>667</v>
      </c>
      <c r="B9" s="94">
        <f t="shared" si="0"/>
        <v>5.5306238851625666E-2</v>
      </c>
      <c r="C9" s="59">
        <v>2.0775730000000001</v>
      </c>
    </row>
    <row r="10" spans="1:13" x14ac:dyDescent="0.2">
      <c r="A10" s="58" t="s">
        <v>107</v>
      </c>
      <c r="B10" s="94">
        <f t="shared" si="0"/>
        <v>4.264561481259603E-2</v>
      </c>
      <c r="C10" s="59">
        <v>1.6019779999999999</v>
      </c>
    </row>
    <row r="11" spans="1:13" x14ac:dyDescent="0.2">
      <c r="A11" s="58" t="s">
        <v>100</v>
      </c>
      <c r="B11" s="94">
        <f t="shared" si="0"/>
        <v>3.8934543512887325E-2</v>
      </c>
      <c r="C11" s="59">
        <v>1.462572</v>
      </c>
    </row>
    <row r="12" spans="1:13" x14ac:dyDescent="0.2">
      <c r="A12" s="58" t="s">
        <v>110</v>
      </c>
      <c r="B12" s="94">
        <f t="shared" si="0"/>
        <v>3.5027171912158199E-2</v>
      </c>
      <c r="C12" s="59">
        <v>1.3157920000000001</v>
      </c>
    </row>
    <row r="13" spans="1:13" x14ac:dyDescent="0.2">
      <c r="A13" s="58" t="s">
        <v>97</v>
      </c>
      <c r="B13" s="94">
        <f t="shared" si="0"/>
        <v>2.4005631428109447E-2</v>
      </c>
      <c r="C13" s="59">
        <v>0.90176900000000004</v>
      </c>
    </row>
    <row r="14" spans="1:13" x14ac:dyDescent="0.2">
      <c r="A14" s="58" t="s">
        <v>109</v>
      </c>
      <c r="B14" s="94">
        <f t="shared" si="0"/>
        <v>2.1151157780453206E-2</v>
      </c>
      <c r="C14" s="59">
        <v>0.79454100000000005</v>
      </c>
    </row>
    <row r="15" spans="1:13" x14ac:dyDescent="0.2">
      <c r="A15" s="58" t="s">
        <v>997</v>
      </c>
      <c r="B15" s="94">
        <f t="shared" si="0"/>
        <v>0.15854773874777869</v>
      </c>
      <c r="C15" s="59">
        <v>5.9558289999999996</v>
      </c>
    </row>
    <row r="16" spans="1:13" x14ac:dyDescent="0.2">
      <c r="A16" s="58" t="s">
        <v>75</v>
      </c>
      <c r="B16" s="55">
        <v>100</v>
      </c>
      <c r="C16" s="59">
        <v>37.564894000000002</v>
      </c>
    </row>
    <row r="19" spans="2:12" x14ac:dyDescent="0.2">
      <c r="B19" s="59"/>
    </row>
    <row r="21" spans="2:12" ht="14.25" x14ac:dyDescent="0.2">
      <c r="L21" s="58" t="s">
        <v>1188</v>
      </c>
    </row>
    <row r="22" spans="2:12" x14ac:dyDescent="0.2">
      <c r="L22" s="58" t="s">
        <v>1051</v>
      </c>
    </row>
  </sheetData>
  <sortState ref="A4:B13">
    <sortCondition descending="1" ref="B5:B14"/>
  </sortState>
  <pageMargins left="0.7" right="0.7" top="0.75" bottom="0.75" header="0.3" footer="0.3"/>
  <pageSetup orientation="portrait" r:id="rId1"/>
  <drawing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workbookViewId="0"/>
  </sheetViews>
  <sheetFormatPr defaultRowHeight="15" x14ac:dyDescent="0.25"/>
  <sheetData>
    <row r="1" spans="1:1" x14ac:dyDescent="0.25">
      <c r="A1" s="1" t="s">
        <v>1193</v>
      </c>
    </row>
    <row r="2" spans="1:1" x14ac:dyDescent="0.25">
      <c r="A2" s="1" t="s">
        <v>1194</v>
      </c>
    </row>
    <row r="3" spans="1:1" x14ac:dyDescent="0.25">
      <c r="A3" t="s">
        <v>1207</v>
      </c>
    </row>
    <row r="4" spans="1:1" x14ac:dyDescent="0.25">
      <c r="A4" t="s">
        <v>1195</v>
      </c>
    </row>
    <row r="5" spans="1:1" x14ac:dyDescent="0.25">
      <c r="A5" t="s">
        <v>1208</v>
      </c>
    </row>
    <row r="6" spans="1:1" x14ac:dyDescent="0.25">
      <c r="A6" t="s">
        <v>1196</v>
      </c>
    </row>
    <row r="7" spans="1:1" x14ac:dyDescent="0.25">
      <c r="A7" t="s">
        <v>1209</v>
      </c>
    </row>
    <row r="8" spans="1:1" x14ac:dyDescent="0.25">
      <c r="A8" t="s">
        <v>1197</v>
      </c>
    </row>
    <row r="9" spans="1:1" x14ac:dyDescent="0.25">
      <c r="A9" t="s">
        <v>1210</v>
      </c>
    </row>
    <row r="10" spans="1:1" x14ac:dyDescent="0.25">
      <c r="A10" t="s">
        <v>1198</v>
      </c>
    </row>
    <row r="11" spans="1:1" x14ac:dyDescent="0.25">
      <c r="A11" t="s">
        <v>1199</v>
      </c>
    </row>
    <row r="12" spans="1:1" x14ac:dyDescent="0.25">
      <c r="A12" t="s">
        <v>1211</v>
      </c>
    </row>
    <row r="13" spans="1:1" x14ac:dyDescent="0.25">
      <c r="A13" t="s">
        <v>1234</v>
      </c>
    </row>
    <row r="14" spans="1:1" x14ac:dyDescent="0.25">
      <c r="A14" t="s">
        <v>1200</v>
      </c>
    </row>
    <row r="15" spans="1:1" x14ac:dyDescent="0.25">
      <c r="A15" t="s">
        <v>1236</v>
      </c>
    </row>
    <row r="16" spans="1:1" x14ac:dyDescent="0.25">
      <c r="A16" t="s">
        <v>1206</v>
      </c>
    </row>
    <row r="17" spans="1:1" x14ac:dyDescent="0.25">
      <c r="A17" t="s">
        <v>1201</v>
      </c>
    </row>
    <row r="18" spans="1:1" x14ac:dyDescent="0.25">
      <c r="A18" t="s">
        <v>1212</v>
      </c>
    </row>
    <row r="19" spans="1:1" x14ac:dyDescent="0.25">
      <c r="A19" t="s">
        <v>1202</v>
      </c>
    </row>
    <row r="20" spans="1:1" x14ac:dyDescent="0.25">
      <c r="A20" t="s">
        <v>1203</v>
      </c>
    </row>
    <row r="21" spans="1:1" x14ac:dyDescent="0.25">
      <c r="A21" t="s">
        <v>1213</v>
      </c>
    </row>
    <row r="22" spans="1:1" x14ac:dyDescent="0.25">
      <c r="A22" t="s">
        <v>1204</v>
      </c>
    </row>
    <row r="23" spans="1:1" x14ac:dyDescent="0.25">
      <c r="A23" t="s">
        <v>1205</v>
      </c>
    </row>
    <row r="24" spans="1:1" x14ac:dyDescent="0.25">
      <c r="A24" t="s">
        <v>1214</v>
      </c>
    </row>
    <row r="25" spans="1:1" x14ac:dyDescent="0.25">
      <c r="A25" t="s">
        <v>1215</v>
      </c>
    </row>
    <row r="26" spans="1:1" x14ac:dyDescent="0.25">
      <c r="A26" t="s">
        <v>1216</v>
      </c>
    </row>
    <row r="27" spans="1:1" x14ac:dyDescent="0.25">
      <c r="A27" t="s">
        <v>1229</v>
      </c>
    </row>
    <row r="28" spans="1:1" x14ac:dyDescent="0.25">
      <c r="A28" t="s">
        <v>1217</v>
      </c>
    </row>
    <row r="29" spans="1:1" x14ac:dyDescent="0.25">
      <c r="A29" t="s">
        <v>1230</v>
      </c>
    </row>
    <row r="30" spans="1:1" x14ac:dyDescent="0.25">
      <c r="A30" t="s">
        <v>1218</v>
      </c>
    </row>
    <row r="31" spans="1:1" x14ac:dyDescent="0.25">
      <c r="A31" t="s">
        <v>1231</v>
      </c>
    </row>
    <row r="32" spans="1:1" x14ac:dyDescent="0.25">
      <c r="A32" t="s">
        <v>1219</v>
      </c>
    </row>
    <row r="33" spans="1:1" x14ac:dyDescent="0.25">
      <c r="A33" t="s">
        <v>1220</v>
      </c>
    </row>
    <row r="34" spans="1:1" x14ac:dyDescent="0.25">
      <c r="A34" t="s">
        <v>1232</v>
      </c>
    </row>
    <row r="35" spans="1:1" x14ac:dyDescent="0.25">
      <c r="A35" t="s">
        <v>1221</v>
      </c>
    </row>
    <row r="36" spans="1:1" x14ac:dyDescent="0.25">
      <c r="A36" t="s">
        <v>1222</v>
      </c>
    </row>
    <row r="37" spans="1:1" x14ac:dyDescent="0.25">
      <c r="A37" t="s">
        <v>1223</v>
      </c>
    </row>
    <row r="38" spans="1:1" x14ac:dyDescent="0.25">
      <c r="A38" t="s">
        <v>1224</v>
      </c>
    </row>
    <row r="39" spans="1:1" x14ac:dyDescent="0.25">
      <c r="A39" t="s">
        <v>1235</v>
      </c>
    </row>
    <row r="40" spans="1:1" x14ac:dyDescent="0.25">
      <c r="A40" t="s">
        <v>1225</v>
      </c>
    </row>
    <row r="41" spans="1:1" x14ac:dyDescent="0.25">
      <c r="A41" t="s">
        <v>1226</v>
      </c>
    </row>
    <row r="42" spans="1:1" x14ac:dyDescent="0.25">
      <c r="A42" t="s">
        <v>1233</v>
      </c>
    </row>
    <row r="43" spans="1:1" x14ac:dyDescent="0.25">
      <c r="A43" t="s">
        <v>1227</v>
      </c>
    </row>
    <row r="44" spans="1:1" x14ac:dyDescent="0.25">
      <c r="A44" t="s">
        <v>1228</v>
      </c>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Z59"/>
  <sheetViews>
    <sheetView workbookViewId="0"/>
  </sheetViews>
  <sheetFormatPr defaultColWidth="9.140625" defaultRowHeight="12.75" x14ac:dyDescent="0.2"/>
  <cols>
    <col min="1" max="1" width="19.140625" style="171" customWidth="1"/>
    <col min="2" max="2" width="9.140625" style="58"/>
    <col min="3" max="6" width="9.140625" style="58" hidden="1" customWidth="1"/>
    <col min="7" max="7" width="9.140625" style="58"/>
    <col min="8" max="11" width="9.140625" style="58" hidden="1" customWidth="1"/>
    <col min="12" max="12" width="9.140625" style="58"/>
    <col min="13" max="16" width="9.140625" style="58" hidden="1" customWidth="1"/>
    <col min="17" max="17" width="9.140625" style="58"/>
    <col min="18" max="21" width="9.140625" style="58" hidden="1" customWidth="1"/>
    <col min="22" max="22" width="9.140625" style="58"/>
    <col min="23" max="26" width="9.140625" style="58" hidden="1" customWidth="1"/>
    <col min="27" max="27" width="9.140625" style="58"/>
    <col min="28" max="31" width="9.140625" style="58" hidden="1" customWidth="1"/>
    <col min="32" max="32" width="9.140625" style="58"/>
    <col min="33" max="36" width="9.140625" style="58" hidden="1" customWidth="1"/>
    <col min="37" max="37" width="9.140625" style="58"/>
    <col min="38" max="41" width="9.140625" style="58" hidden="1" customWidth="1"/>
    <col min="42" max="42" width="9.140625" style="55"/>
    <col min="43" max="46" width="9.140625" style="58" hidden="1" customWidth="1"/>
    <col min="47" max="47" width="9.140625" style="58" customWidth="1"/>
    <col min="48" max="49" width="9.140625" style="58" hidden="1" customWidth="1"/>
    <col min="50" max="50" width="9.140625" style="58" customWidth="1"/>
    <col min="51" max="53" width="9.140625" style="58"/>
    <col min="54" max="54" width="11.7109375" style="58" customWidth="1"/>
    <col min="55" max="16384" width="9.140625" style="58"/>
  </cols>
  <sheetData>
    <row r="1" spans="1:50" x14ac:dyDescent="0.2">
      <c r="A1" s="283" t="s">
        <v>1031</v>
      </c>
      <c r="B1" s="260"/>
      <c r="C1" s="260"/>
      <c r="D1" s="260"/>
      <c r="E1" s="260"/>
      <c r="F1" s="260"/>
      <c r="G1" s="260"/>
      <c r="H1" s="260"/>
      <c r="I1" s="260"/>
      <c r="J1" s="260"/>
      <c r="K1" s="260"/>
      <c r="L1" s="260"/>
      <c r="M1" s="260"/>
      <c r="N1" s="260"/>
      <c r="O1" s="260"/>
      <c r="P1" s="260"/>
      <c r="Q1" s="260"/>
      <c r="R1" s="260"/>
      <c r="S1" s="260"/>
      <c r="T1" s="260"/>
      <c r="U1" s="260"/>
      <c r="V1" s="260"/>
      <c r="W1" s="260"/>
      <c r="X1" s="260"/>
      <c r="Y1" s="260"/>
      <c r="Z1" s="260"/>
      <c r="AA1" s="260"/>
      <c r="AB1" s="260"/>
      <c r="AC1" s="260"/>
      <c r="AD1" s="260"/>
      <c r="AE1" s="260"/>
      <c r="AF1" s="260"/>
      <c r="AG1" s="260"/>
      <c r="AH1" s="260"/>
      <c r="AI1" s="260"/>
      <c r="AJ1" s="260"/>
      <c r="AK1" s="260"/>
      <c r="AL1" s="260"/>
      <c r="AM1" s="260"/>
      <c r="AN1" s="260"/>
      <c r="AO1" s="260"/>
      <c r="AP1" s="260"/>
      <c r="AQ1" s="260"/>
      <c r="AR1" s="260"/>
      <c r="AS1" s="260"/>
      <c r="AT1" s="260"/>
      <c r="AU1" s="260"/>
      <c r="AV1" s="260"/>
      <c r="AW1" s="260"/>
      <c r="AX1" s="261"/>
    </row>
    <row r="2" spans="1:50" ht="13.5" thickBot="1" x14ac:dyDescent="0.25">
      <c r="A2" s="284"/>
      <c r="B2" s="262"/>
      <c r="C2" s="262"/>
      <c r="D2" s="262"/>
      <c r="E2" s="262"/>
      <c r="F2" s="262"/>
      <c r="G2" s="262"/>
      <c r="H2" s="262"/>
      <c r="I2" s="262"/>
      <c r="J2" s="262"/>
      <c r="K2" s="262"/>
      <c r="L2" s="262"/>
      <c r="M2" s="262"/>
      <c r="N2" s="262"/>
      <c r="O2" s="262"/>
      <c r="P2" s="262"/>
      <c r="Q2" s="262"/>
      <c r="R2" s="262"/>
      <c r="S2" s="262"/>
      <c r="T2" s="262"/>
      <c r="U2" s="262"/>
      <c r="V2" s="262"/>
      <c r="W2" s="262"/>
      <c r="X2" s="262"/>
      <c r="Y2" s="262"/>
      <c r="Z2" s="262"/>
      <c r="AA2" s="262"/>
      <c r="AB2" s="262"/>
      <c r="AC2" s="262"/>
      <c r="AD2" s="262"/>
      <c r="AE2" s="262"/>
      <c r="AF2" s="262"/>
      <c r="AG2" s="262"/>
      <c r="AH2" s="262"/>
      <c r="AI2" s="262"/>
      <c r="AJ2" s="262"/>
      <c r="AK2" s="262"/>
      <c r="AL2" s="262"/>
      <c r="AM2" s="262"/>
      <c r="AN2" s="262"/>
      <c r="AO2" s="262"/>
      <c r="AP2" s="262"/>
      <c r="AQ2" s="262"/>
      <c r="AR2" s="262"/>
      <c r="AS2" s="262"/>
      <c r="AT2" s="262"/>
      <c r="AU2" s="262"/>
      <c r="AV2" s="262"/>
      <c r="AW2" s="262"/>
      <c r="AX2" s="263"/>
    </row>
    <row r="3" spans="1:50" ht="5.25" customHeight="1" x14ac:dyDescent="0.2">
      <c r="A3" s="285"/>
      <c r="B3" s="264"/>
      <c r="C3" s="264"/>
      <c r="D3" s="264"/>
      <c r="E3" s="264"/>
      <c r="F3" s="264"/>
      <c r="G3" s="264"/>
      <c r="H3" s="264"/>
      <c r="I3" s="264"/>
      <c r="J3" s="264"/>
      <c r="K3" s="264"/>
      <c r="L3" s="264"/>
      <c r="M3" s="264"/>
      <c r="N3" s="264"/>
      <c r="O3" s="264"/>
      <c r="P3" s="264"/>
      <c r="Q3" s="264"/>
      <c r="R3" s="264"/>
      <c r="S3" s="264"/>
      <c r="T3" s="264"/>
      <c r="U3" s="264"/>
      <c r="V3" s="264"/>
      <c r="W3" s="264"/>
      <c r="X3" s="264"/>
      <c r="Y3" s="264"/>
      <c r="Z3" s="264"/>
      <c r="AA3" s="264"/>
      <c r="AB3" s="264"/>
      <c r="AC3" s="264"/>
      <c r="AD3" s="264"/>
      <c r="AE3" s="264"/>
      <c r="AF3" s="264"/>
      <c r="AG3" s="264"/>
      <c r="AH3" s="264"/>
      <c r="AI3" s="264"/>
      <c r="AJ3" s="264"/>
      <c r="AK3" s="264"/>
      <c r="AL3" s="264"/>
      <c r="AM3" s="264"/>
      <c r="AN3" s="264"/>
      <c r="AO3" s="264"/>
      <c r="AP3" s="265"/>
      <c r="AQ3" s="264"/>
      <c r="AR3" s="264"/>
      <c r="AS3" s="264"/>
      <c r="AT3" s="264"/>
      <c r="AU3" s="264"/>
      <c r="AV3" s="264"/>
      <c r="AW3" s="264"/>
      <c r="AX3" s="266"/>
    </row>
    <row r="4" spans="1:50" x14ac:dyDescent="0.2">
      <c r="A4" s="568" t="s">
        <v>46</v>
      </c>
      <c r="B4" s="565">
        <v>1960</v>
      </c>
      <c r="C4" s="565">
        <v>1961</v>
      </c>
      <c r="D4" s="565">
        <v>1962</v>
      </c>
      <c r="E4" s="565">
        <v>1963</v>
      </c>
      <c r="F4" s="565">
        <v>1964</v>
      </c>
      <c r="G4" s="565">
        <v>1965</v>
      </c>
      <c r="H4" s="565">
        <v>1966</v>
      </c>
      <c r="I4" s="565">
        <v>1967</v>
      </c>
      <c r="J4" s="565">
        <v>1968</v>
      </c>
      <c r="K4" s="565">
        <v>1969</v>
      </c>
      <c r="L4" s="565">
        <v>1970</v>
      </c>
      <c r="M4" s="565">
        <v>1971</v>
      </c>
      <c r="N4" s="565">
        <v>1972</v>
      </c>
      <c r="O4" s="565">
        <v>1973</v>
      </c>
      <c r="P4" s="565">
        <v>1974</v>
      </c>
      <c r="Q4" s="565">
        <v>1975</v>
      </c>
      <c r="R4" s="565">
        <v>1976</v>
      </c>
      <c r="S4" s="565">
        <v>1977</v>
      </c>
      <c r="T4" s="565">
        <v>1978</v>
      </c>
      <c r="U4" s="565">
        <v>1979</v>
      </c>
      <c r="V4" s="565">
        <v>1980</v>
      </c>
      <c r="W4" s="565">
        <v>1981</v>
      </c>
      <c r="X4" s="565">
        <v>1982</v>
      </c>
      <c r="Y4" s="565">
        <v>1983</v>
      </c>
      <c r="Z4" s="565">
        <v>1984</v>
      </c>
      <c r="AA4" s="565">
        <v>1985</v>
      </c>
      <c r="AB4" s="565">
        <v>1986</v>
      </c>
      <c r="AC4" s="565">
        <v>1987</v>
      </c>
      <c r="AD4" s="565">
        <v>1988</v>
      </c>
      <c r="AE4" s="565">
        <v>1989</v>
      </c>
      <c r="AF4" s="565">
        <v>1990</v>
      </c>
      <c r="AG4" s="565">
        <v>1991</v>
      </c>
      <c r="AH4" s="565">
        <v>1992</v>
      </c>
      <c r="AI4" s="565">
        <v>1993</v>
      </c>
      <c r="AJ4" s="565">
        <v>1994</v>
      </c>
      <c r="AK4" s="565">
        <v>1995</v>
      </c>
      <c r="AL4" s="565">
        <v>1996</v>
      </c>
      <c r="AM4" s="565">
        <v>1997</v>
      </c>
      <c r="AN4" s="565">
        <v>1998</v>
      </c>
      <c r="AO4" s="565">
        <v>1999</v>
      </c>
      <c r="AP4" s="567">
        <v>2000</v>
      </c>
      <c r="AQ4" s="565">
        <v>2001</v>
      </c>
      <c r="AR4" s="565">
        <v>2002</v>
      </c>
      <c r="AS4" s="565">
        <v>2003</v>
      </c>
      <c r="AT4" s="565">
        <v>2004</v>
      </c>
      <c r="AU4" s="565">
        <v>2005</v>
      </c>
      <c r="AV4" s="565">
        <v>2006</v>
      </c>
      <c r="AW4" s="565">
        <v>2007</v>
      </c>
      <c r="AX4" s="566">
        <v>2008</v>
      </c>
    </row>
    <row r="5" spans="1:50" x14ac:dyDescent="0.2">
      <c r="A5" s="569"/>
      <c r="B5" s="565"/>
      <c r="C5" s="565"/>
      <c r="D5" s="565"/>
      <c r="E5" s="565"/>
      <c r="F5" s="565"/>
      <c r="G5" s="565"/>
      <c r="H5" s="565"/>
      <c r="I5" s="565"/>
      <c r="J5" s="565"/>
      <c r="K5" s="565"/>
      <c r="L5" s="565"/>
      <c r="M5" s="565"/>
      <c r="N5" s="565"/>
      <c r="O5" s="565"/>
      <c r="P5" s="565"/>
      <c r="Q5" s="565"/>
      <c r="R5" s="565"/>
      <c r="S5" s="565"/>
      <c r="T5" s="565"/>
      <c r="U5" s="565"/>
      <c r="V5" s="565"/>
      <c r="W5" s="565"/>
      <c r="X5" s="565"/>
      <c r="Y5" s="565"/>
      <c r="Z5" s="565"/>
      <c r="AA5" s="565"/>
      <c r="AB5" s="565"/>
      <c r="AC5" s="565"/>
      <c r="AD5" s="565"/>
      <c r="AE5" s="565"/>
      <c r="AF5" s="565"/>
      <c r="AG5" s="565"/>
      <c r="AH5" s="565"/>
      <c r="AI5" s="565"/>
      <c r="AJ5" s="565"/>
      <c r="AK5" s="565"/>
      <c r="AL5" s="565"/>
      <c r="AM5" s="565"/>
      <c r="AN5" s="565"/>
      <c r="AO5" s="565"/>
      <c r="AP5" s="567"/>
      <c r="AQ5" s="565"/>
      <c r="AR5" s="565"/>
      <c r="AS5" s="565"/>
      <c r="AT5" s="565"/>
      <c r="AU5" s="565"/>
      <c r="AV5" s="565"/>
      <c r="AW5" s="565"/>
      <c r="AX5" s="566"/>
    </row>
    <row r="6" spans="1:50" ht="15" customHeight="1" x14ac:dyDescent="0.2">
      <c r="A6" s="286"/>
      <c r="B6" s="564" t="s">
        <v>1073</v>
      </c>
      <c r="C6" s="565"/>
      <c r="D6" s="565"/>
      <c r="E6" s="565"/>
      <c r="F6" s="565"/>
      <c r="G6" s="565"/>
      <c r="H6" s="565"/>
      <c r="I6" s="565"/>
      <c r="J6" s="565"/>
      <c r="K6" s="565"/>
      <c r="L6" s="565"/>
      <c r="M6" s="565"/>
      <c r="N6" s="565"/>
      <c r="O6" s="565"/>
      <c r="P6" s="565"/>
      <c r="Q6" s="565"/>
      <c r="R6" s="565"/>
      <c r="S6" s="565"/>
      <c r="T6" s="565"/>
      <c r="U6" s="565"/>
      <c r="V6" s="565"/>
      <c r="W6" s="565"/>
      <c r="X6" s="565"/>
      <c r="Y6" s="565"/>
      <c r="Z6" s="565"/>
      <c r="AA6" s="565"/>
      <c r="AB6" s="565"/>
      <c r="AC6" s="565"/>
      <c r="AD6" s="565"/>
      <c r="AE6" s="565"/>
      <c r="AF6" s="565"/>
      <c r="AG6" s="565"/>
      <c r="AH6" s="565"/>
      <c r="AI6" s="565"/>
      <c r="AJ6" s="565"/>
      <c r="AK6" s="565"/>
      <c r="AL6" s="565"/>
      <c r="AM6" s="565"/>
      <c r="AN6" s="565"/>
      <c r="AO6" s="565"/>
      <c r="AP6" s="565"/>
      <c r="AQ6" s="565"/>
      <c r="AR6" s="565"/>
      <c r="AS6" s="565"/>
      <c r="AT6" s="565"/>
      <c r="AU6" s="565"/>
      <c r="AV6" s="565"/>
      <c r="AW6" s="565"/>
      <c r="AX6" s="566"/>
    </row>
    <row r="7" spans="1:50" ht="13.5" customHeight="1" x14ac:dyDescent="0.2">
      <c r="A7" s="287"/>
      <c r="B7" s="267"/>
      <c r="C7" s="267"/>
      <c r="D7" s="267"/>
      <c r="E7" s="267"/>
      <c r="F7" s="267"/>
      <c r="G7" s="267"/>
      <c r="H7" s="267"/>
      <c r="I7" s="267"/>
      <c r="J7" s="267"/>
      <c r="K7" s="267"/>
      <c r="L7" s="267"/>
      <c r="M7" s="267"/>
      <c r="N7" s="267"/>
      <c r="O7" s="267"/>
      <c r="P7" s="267"/>
      <c r="Q7" s="267"/>
      <c r="R7" s="267"/>
      <c r="S7" s="267"/>
      <c r="T7" s="267"/>
      <c r="U7" s="267"/>
      <c r="V7" s="267"/>
      <c r="W7" s="267"/>
      <c r="X7" s="267"/>
      <c r="Y7" s="267"/>
      <c r="Z7" s="267"/>
      <c r="AA7" s="267"/>
      <c r="AB7" s="267"/>
      <c r="AC7" s="267"/>
      <c r="AD7" s="267"/>
      <c r="AE7" s="267"/>
      <c r="AF7" s="267"/>
      <c r="AG7" s="267"/>
      <c r="AH7" s="267"/>
      <c r="AI7" s="267"/>
      <c r="AJ7" s="267"/>
      <c r="AK7" s="267"/>
      <c r="AL7" s="267"/>
      <c r="AM7" s="267"/>
      <c r="AN7" s="267"/>
      <c r="AO7" s="267"/>
      <c r="AP7" s="268"/>
      <c r="AQ7" s="267"/>
      <c r="AR7" s="267"/>
      <c r="AS7" s="267"/>
      <c r="AT7" s="267"/>
      <c r="AU7" s="267"/>
      <c r="AV7" s="267"/>
      <c r="AW7" s="267"/>
      <c r="AX7" s="269"/>
    </row>
    <row r="8" spans="1:50" ht="15" customHeight="1" x14ac:dyDescent="0.2">
      <c r="A8" s="288"/>
      <c r="B8" s="270"/>
      <c r="C8" s="270"/>
      <c r="D8" s="270"/>
      <c r="E8" s="270"/>
      <c r="F8" s="270"/>
      <c r="G8" s="270"/>
      <c r="H8" s="270"/>
      <c r="I8" s="270"/>
      <c r="J8" s="270"/>
      <c r="K8" s="270"/>
      <c r="L8" s="270"/>
      <c r="M8" s="270"/>
      <c r="N8" s="270"/>
      <c r="O8" s="270"/>
      <c r="P8" s="270"/>
      <c r="Q8" s="270"/>
      <c r="R8" s="270"/>
      <c r="S8" s="270"/>
      <c r="T8" s="270"/>
      <c r="U8" s="270"/>
      <c r="V8" s="270"/>
      <c r="W8" s="270"/>
      <c r="X8" s="270"/>
      <c r="Y8" s="270"/>
      <c r="Z8" s="270"/>
      <c r="AA8" s="270"/>
      <c r="AB8" s="270"/>
      <c r="AC8" s="270"/>
      <c r="AD8" s="270"/>
      <c r="AE8" s="270"/>
      <c r="AF8" s="270"/>
      <c r="AG8" s="270"/>
      <c r="AH8" s="270"/>
      <c r="AI8" s="270"/>
      <c r="AJ8" s="270"/>
      <c r="AK8" s="270"/>
      <c r="AL8" s="270"/>
      <c r="AM8" s="270"/>
      <c r="AN8" s="270"/>
      <c r="AO8" s="270"/>
      <c r="AP8" s="271"/>
      <c r="AQ8" s="270"/>
      <c r="AR8" s="270"/>
      <c r="AS8" s="270"/>
      <c r="AT8" s="270"/>
      <c r="AU8" s="270"/>
      <c r="AV8" s="270"/>
      <c r="AW8" s="270"/>
      <c r="AX8" s="272"/>
    </row>
    <row r="9" spans="1:50" x14ac:dyDescent="0.2">
      <c r="A9" s="289" t="s">
        <v>43</v>
      </c>
      <c r="B9" s="295">
        <v>29.13852</v>
      </c>
      <c r="C9" s="295">
        <v>32.894979999999997</v>
      </c>
      <c r="D9" s="295">
        <v>36.376179999999998</v>
      </c>
      <c r="E9" s="295">
        <v>40.734969999999997</v>
      </c>
      <c r="F9" s="295">
        <v>44.554450000000003</v>
      </c>
      <c r="G9" s="295">
        <v>59.25891</v>
      </c>
      <c r="H9" s="295">
        <v>63.852980000000002</v>
      </c>
      <c r="I9" s="295">
        <v>73.142309999999995</v>
      </c>
      <c r="J9" s="295">
        <v>75.684439999999995</v>
      </c>
      <c r="K9" s="295">
        <v>83.495140000000006</v>
      </c>
      <c r="L9" s="295">
        <v>101.5325</v>
      </c>
      <c r="M9" s="295">
        <v>125.7046</v>
      </c>
      <c r="N9" s="295">
        <v>120.3653</v>
      </c>
      <c r="O9" s="295">
        <v>140.4641</v>
      </c>
      <c r="P9" s="295">
        <v>164.11660000000001</v>
      </c>
      <c r="Q9" s="295">
        <v>173.8467</v>
      </c>
      <c r="R9" s="295">
        <v>231.07069999999999</v>
      </c>
      <c r="S9" s="295">
        <v>245.05369999999999</v>
      </c>
      <c r="T9" s="295">
        <v>246.13050000000001</v>
      </c>
      <c r="U9" s="295">
        <v>260.1764</v>
      </c>
      <c r="V9" s="295">
        <v>269.74299999999999</v>
      </c>
      <c r="W9" s="295">
        <v>273.10680000000002</v>
      </c>
      <c r="X9" s="295">
        <v>279.45119999999997</v>
      </c>
      <c r="Y9" s="295">
        <v>195.26320000000001</v>
      </c>
      <c r="Z9" s="295">
        <v>273.7253</v>
      </c>
      <c r="AA9" s="295">
        <v>269.86779999999999</v>
      </c>
      <c r="AB9" s="295">
        <v>243.81809999999999</v>
      </c>
      <c r="AC9" s="295">
        <v>236.739</v>
      </c>
      <c r="AD9" s="295">
        <v>241.52119999999999</v>
      </c>
      <c r="AE9" s="295">
        <v>256.041</v>
      </c>
      <c r="AF9" s="295">
        <v>259.03789999999998</v>
      </c>
      <c r="AG9" s="295">
        <v>242.58250000000001</v>
      </c>
      <c r="AH9" s="295">
        <v>248.6591</v>
      </c>
      <c r="AI9" s="295">
        <v>226.83170000000001</v>
      </c>
      <c r="AJ9" s="295">
        <v>237.64189999999999</v>
      </c>
      <c r="AK9" s="295">
        <v>210.73419999999999</v>
      </c>
      <c r="AL9" s="295">
        <v>230.9057</v>
      </c>
      <c r="AM9" s="295">
        <v>230.43260000000001</v>
      </c>
      <c r="AN9" s="295">
        <v>215.83619999999999</v>
      </c>
      <c r="AO9" s="295">
        <v>190.02500000000001</v>
      </c>
      <c r="AP9" s="296">
        <v>179.51920000000001</v>
      </c>
      <c r="AQ9" s="295">
        <v>178.7379</v>
      </c>
      <c r="AR9" s="295">
        <v>160.36840000000001</v>
      </c>
      <c r="AS9" s="295">
        <v>171.96960000000001</v>
      </c>
      <c r="AT9" s="295">
        <v>175.47909999999999</v>
      </c>
      <c r="AU9" s="295">
        <v>173.0308</v>
      </c>
      <c r="AV9" s="295">
        <v>164.56970000000001</v>
      </c>
      <c r="AW9" s="295">
        <v>208.47139999999999</v>
      </c>
      <c r="AX9" s="297">
        <v>203.72649999999999</v>
      </c>
    </row>
    <row r="10" spans="1:50" x14ac:dyDescent="0.2">
      <c r="A10" s="289" t="s">
        <v>133</v>
      </c>
      <c r="B10" s="295"/>
      <c r="C10" s="295"/>
      <c r="D10" s="295"/>
      <c r="E10" s="295"/>
      <c r="F10" s="295"/>
      <c r="G10" s="295"/>
      <c r="H10" s="295"/>
      <c r="I10" s="295"/>
      <c r="J10" s="295"/>
      <c r="K10" s="295"/>
      <c r="L10" s="295"/>
      <c r="M10" s="295"/>
      <c r="N10" s="295"/>
      <c r="O10" s="295"/>
      <c r="P10" s="295"/>
      <c r="Q10" s="295"/>
      <c r="R10" s="295"/>
      <c r="S10" s="295"/>
      <c r="T10" s="295"/>
      <c r="U10" s="295"/>
      <c r="V10" s="295"/>
      <c r="W10" s="295"/>
      <c r="X10" s="295"/>
      <c r="Y10" s="295"/>
      <c r="Z10" s="295"/>
      <c r="AA10" s="295"/>
      <c r="AB10" s="295"/>
      <c r="AC10" s="295"/>
      <c r="AD10" s="295"/>
      <c r="AE10" s="295"/>
      <c r="AF10" s="295"/>
      <c r="AG10" s="295"/>
      <c r="AH10" s="295"/>
      <c r="AI10" s="295"/>
      <c r="AJ10" s="295"/>
      <c r="AK10" s="295"/>
      <c r="AL10" s="295"/>
      <c r="AM10" s="295"/>
      <c r="AN10" s="295"/>
      <c r="AO10" s="295"/>
      <c r="AP10" s="296"/>
      <c r="AQ10" s="295"/>
      <c r="AR10" s="295"/>
      <c r="AS10" s="295"/>
      <c r="AT10" s="295"/>
      <c r="AU10" s="295"/>
      <c r="AV10" s="295"/>
      <c r="AW10" s="295"/>
      <c r="AX10" s="297"/>
    </row>
    <row r="11" spans="1:50" x14ac:dyDescent="0.2">
      <c r="A11" s="289" t="s">
        <v>40</v>
      </c>
      <c r="B11" s="295">
        <v>2.7408830000000002</v>
      </c>
      <c r="C11" s="295">
        <v>3.6110060000000002</v>
      </c>
      <c r="D11" s="295">
        <v>4.9666670000000002</v>
      </c>
      <c r="E11" s="295">
        <v>6.1612970000000002</v>
      </c>
      <c r="F11" s="295">
        <v>7.5657310000000004</v>
      </c>
      <c r="G11" s="295">
        <v>11.881729999999999</v>
      </c>
      <c r="H11" s="295">
        <v>14.793939999999999</v>
      </c>
      <c r="I11" s="295">
        <v>20.65315</v>
      </c>
      <c r="J11" s="295">
        <v>20.029399999999999</v>
      </c>
      <c r="K11" s="295">
        <v>28.24869</v>
      </c>
      <c r="L11" s="295">
        <v>35.685690000000001</v>
      </c>
      <c r="M11" s="295">
        <v>45.661160000000002</v>
      </c>
      <c r="N11" s="295">
        <v>51.540790000000001</v>
      </c>
      <c r="O11" s="295">
        <v>70.481629999999996</v>
      </c>
      <c r="P11" s="295">
        <v>66.361109999999996</v>
      </c>
      <c r="Q11" s="295">
        <v>75.9114</v>
      </c>
      <c r="R11" s="295">
        <v>96.72157</v>
      </c>
      <c r="S11" s="295">
        <v>117.2398</v>
      </c>
      <c r="T11" s="295">
        <v>118.3604</v>
      </c>
      <c r="U11" s="295">
        <v>135.48249999999999</v>
      </c>
      <c r="V11" s="295">
        <v>138.3903</v>
      </c>
      <c r="W11" s="295">
        <v>144.02189999999999</v>
      </c>
      <c r="X11" s="295">
        <v>145.53370000000001</v>
      </c>
      <c r="Y11" s="295">
        <v>124.2698</v>
      </c>
      <c r="Z11" s="295">
        <v>136.6943</v>
      </c>
      <c r="AA11" s="295">
        <v>83.99033</v>
      </c>
      <c r="AB11" s="295">
        <v>96.162109999999998</v>
      </c>
      <c r="AC11" s="295">
        <v>64.973500000000001</v>
      </c>
      <c r="AD11" s="295">
        <v>67.018500000000003</v>
      </c>
      <c r="AE11" s="295">
        <v>68.34066</v>
      </c>
      <c r="AF11" s="295">
        <v>80.488240000000005</v>
      </c>
      <c r="AG11" s="295">
        <v>73.271119999999996</v>
      </c>
      <c r="AH11" s="295">
        <v>67.817099999999996</v>
      </c>
      <c r="AI11" s="295">
        <v>70.788060000000002</v>
      </c>
      <c r="AJ11" s="295">
        <v>76.14246</v>
      </c>
      <c r="AK11" s="295">
        <v>70.229579999999999</v>
      </c>
      <c r="AL11" s="295">
        <v>77.624489999999994</v>
      </c>
      <c r="AM11" s="295">
        <v>89.263750000000002</v>
      </c>
      <c r="AN11" s="295">
        <v>81.489590000000007</v>
      </c>
      <c r="AO11" s="295">
        <v>78.913679999999999</v>
      </c>
      <c r="AP11" s="296">
        <v>80.838030000000003</v>
      </c>
      <c r="AQ11" s="295">
        <v>78.781689999999998</v>
      </c>
      <c r="AR11" s="295">
        <v>86.786249999999995</v>
      </c>
      <c r="AS11" s="295">
        <v>88.002200000000002</v>
      </c>
      <c r="AT11" s="295">
        <v>89.032719999999998</v>
      </c>
      <c r="AU11" s="295">
        <v>90.960239999999999</v>
      </c>
      <c r="AV11" s="295">
        <v>109.11799999999999</v>
      </c>
      <c r="AW11" s="295">
        <v>85.475840000000005</v>
      </c>
      <c r="AX11" s="297">
        <v>111.9618</v>
      </c>
    </row>
    <row r="12" spans="1:50" x14ac:dyDescent="0.2">
      <c r="A12" s="289" t="s">
        <v>133</v>
      </c>
      <c r="B12" s="295"/>
      <c r="C12" s="295"/>
      <c r="D12" s="295"/>
      <c r="E12" s="295"/>
      <c r="F12" s="295"/>
      <c r="G12" s="295"/>
      <c r="H12" s="295"/>
      <c r="I12" s="295"/>
      <c r="J12" s="295"/>
      <c r="K12" s="295"/>
      <c r="L12" s="295"/>
      <c r="M12" s="295"/>
      <c r="N12" s="295"/>
      <c r="O12" s="295"/>
      <c r="P12" s="295"/>
      <c r="Q12" s="295"/>
      <c r="R12" s="295"/>
      <c r="S12" s="295"/>
      <c r="T12" s="295"/>
      <c r="U12" s="295"/>
      <c r="V12" s="295"/>
      <c r="W12" s="295"/>
      <c r="X12" s="295"/>
      <c r="Y12" s="295"/>
      <c r="Z12" s="295"/>
      <c r="AA12" s="295"/>
      <c r="AB12" s="295"/>
      <c r="AC12" s="295"/>
      <c r="AD12" s="295"/>
      <c r="AE12" s="295"/>
      <c r="AF12" s="295"/>
      <c r="AG12" s="295"/>
      <c r="AH12" s="295"/>
      <c r="AI12" s="295"/>
      <c r="AJ12" s="295"/>
      <c r="AK12" s="295"/>
      <c r="AL12" s="295"/>
      <c r="AM12" s="295"/>
      <c r="AN12" s="295"/>
      <c r="AO12" s="295"/>
      <c r="AP12" s="296"/>
      <c r="AQ12" s="295"/>
      <c r="AR12" s="295"/>
      <c r="AS12" s="295"/>
      <c r="AT12" s="295"/>
      <c r="AU12" s="295"/>
      <c r="AV12" s="295"/>
      <c r="AW12" s="295"/>
      <c r="AX12" s="297"/>
    </row>
    <row r="13" spans="1:50" x14ac:dyDescent="0.2">
      <c r="A13" s="289" t="s">
        <v>38</v>
      </c>
      <c r="B13" s="295">
        <v>9.1955980000000004</v>
      </c>
      <c r="C13" s="295">
        <v>8.7474290000000003</v>
      </c>
      <c r="D13" s="295">
        <v>8.0009859999999993</v>
      </c>
      <c r="E13" s="295">
        <v>6.9113899999999999</v>
      </c>
      <c r="F13" s="295">
        <v>6.1860580000000001</v>
      </c>
      <c r="G13" s="295">
        <v>6.300522</v>
      </c>
      <c r="H13" s="295">
        <v>6.7278729999999998</v>
      </c>
      <c r="I13" s="295">
        <v>7.8327980000000004</v>
      </c>
      <c r="J13" s="295">
        <v>8.9806209999999993</v>
      </c>
      <c r="K13" s="295">
        <v>10.6745</v>
      </c>
      <c r="L13" s="295">
        <v>12.09553</v>
      </c>
      <c r="M13" s="295">
        <v>13.407120000000001</v>
      </c>
      <c r="N13" s="295">
        <v>12.949120000000001</v>
      </c>
      <c r="O13" s="295">
        <v>13.872030000000001</v>
      </c>
      <c r="P13" s="295">
        <v>14.79102</v>
      </c>
      <c r="Q13" s="295">
        <v>14.64907</v>
      </c>
      <c r="R13" s="295">
        <v>15.365220000000001</v>
      </c>
      <c r="S13" s="295">
        <v>16.302959999999999</v>
      </c>
      <c r="T13" s="295">
        <v>17.550170000000001</v>
      </c>
      <c r="U13" s="295">
        <v>18.101780000000002</v>
      </c>
      <c r="V13" s="295">
        <v>19.354179999999999</v>
      </c>
      <c r="W13" s="295">
        <v>20.592390000000002</v>
      </c>
      <c r="X13" s="295">
        <v>22.344940000000001</v>
      </c>
      <c r="Y13" s="295">
        <v>21.917149999999999</v>
      </c>
      <c r="Z13" s="295">
        <v>21.777850000000001</v>
      </c>
      <c r="AA13" s="295">
        <v>21.66235</v>
      </c>
      <c r="AB13" s="295">
        <v>21.755369999999999</v>
      </c>
      <c r="AC13" s="295">
        <v>22.095770000000002</v>
      </c>
      <c r="AD13" s="295">
        <v>21.871390000000002</v>
      </c>
      <c r="AE13" s="295">
        <v>21.386299999999999</v>
      </c>
      <c r="AF13" s="295">
        <v>22.321660000000001</v>
      </c>
      <c r="AG13" s="295">
        <v>29.87247</v>
      </c>
      <c r="AH13" s="295">
        <v>33.283810000000003</v>
      </c>
      <c r="AI13" s="295">
        <v>46.003399999999999</v>
      </c>
      <c r="AJ13" s="295">
        <v>51.127670000000002</v>
      </c>
      <c r="AK13" s="295">
        <v>44.071429999999999</v>
      </c>
      <c r="AL13" s="295">
        <v>46.79213</v>
      </c>
      <c r="AM13" s="295">
        <v>49.332610000000003</v>
      </c>
      <c r="AN13" s="295">
        <v>55.006770000000003</v>
      </c>
      <c r="AO13" s="295">
        <v>60.235080000000004</v>
      </c>
      <c r="AP13" s="296">
        <v>56.058750000000003</v>
      </c>
      <c r="AQ13" s="295">
        <v>49.401380000000003</v>
      </c>
      <c r="AR13" s="295">
        <v>52.443309999999997</v>
      </c>
      <c r="AS13" s="295">
        <v>50.525910000000003</v>
      </c>
      <c r="AT13" s="295">
        <v>53.259779999999999</v>
      </c>
      <c r="AU13" s="295">
        <v>39.888390000000001</v>
      </c>
      <c r="AV13" s="295">
        <v>41.444920000000003</v>
      </c>
      <c r="AW13" s="295">
        <v>50.655410000000003</v>
      </c>
      <c r="AX13" s="297">
        <v>52.529820000000001</v>
      </c>
    </row>
    <row r="14" spans="1:50" x14ac:dyDescent="0.2">
      <c r="A14" s="289" t="s">
        <v>133</v>
      </c>
      <c r="B14" s="295"/>
      <c r="C14" s="295"/>
      <c r="D14" s="295"/>
      <c r="E14" s="295"/>
      <c r="F14" s="295"/>
      <c r="G14" s="295"/>
      <c r="H14" s="295"/>
      <c r="I14" s="295"/>
      <c r="J14" s="295"/>
      <c r="K14" s="295"/>
      <c r="L14" s="295"/>
      <c r="M14" s="295"/>
      <c r="N14" s="295"/>
      <c r="O14" s="295"/>
      <c r="P14" s="295"/>
      <c r="Q14" s="295"/>
      <c r="R14" s="295"/>
      <c r="S14" s="295"/>
      <c r="T14" s="295"/>
      <c r="U14" s="295"/>
      <c r="V14" s="295"/>
      <c r="W14" s="295"/>
      <c r="X14" s="295"/>
      <c r="Y14" s="295"/>
      <c r="Z14" s="295"/>
      <c r="AA14" s="295"/>
      <c r="AB14" s="295"/>
      <c r="AC14" s="295"/>
      <c r="AD14" s="295"/>
      <c r="AE14" s="295"/>
      <c r="AF14" s="295"/>
      <c r="AG14" s="295"/>
      <c r="AH14" s="295"/>
      <c r="AI14" s="295"/>
      <c r="AJ14" s="295"/>
      <c r="AK14" s="295"/>
      <c r="AL14" s="295"/>
      <c r="AM14" s="295"/>
      <c r="AN14" s="295"/>
      <c r="AO14" s="295"/>
      <c r="AP14" s="296"/>
      <c r="AQ14" s="295"/>
      <c r="AR14" s="295"/>
      <c r="AS14" s="295"/>
      <c r="AT14" s="295"/>
      <c r="AU14" s="295"/>
      <c r="AV14" s="295"/>
      <c r="AW14" s="295"/>
      <c r="AX14" s="297"/>
    </row>
    <row r="15" spans="1:50" x14ac:dyDescent="0.2">
      <c r="A15" s="289" t="s">
        <v>36</v>
      </c>
      <c r="B15" s="295">
        <v>76.541870000000003</v>
      </c>
      <c r="C15" s="295">
        <v>86.290539999999993</v>
      </c>
      <c r="D15" s="295">
        <v>88.907330000000002</v>
      </c>
      <c r="E15" s="295">
        <v>91.368520000000004</v>
      </c>
      <c r="F15" s="295">
        <v>81.960880000000003</v>
      </c>
      <c r="G15" s="295">
        <v>77.272599999999997</v>
      </c>
      <c r="H15" s="295">
        <v>82.599000000000004</v>
      </c>
      <c r="I15" s="295">
        <v>110.7769</v>
      </c>
      <c r="J15" s="295">
        <v>106.70610000000001</v>
      </c>
      <c r="K15" s="295">
        <v>82.973200000000006</v>
      </c>
      <c r="L15" s="295">
        <v>97.049350000000004</v>
      </c>
      <c r="M15" s="295">
        <v>119.2426</v>
      </c>
      <c r="N15" s="295">
        <v>142.8038</v>
      </c>
      <c r="O15" s="295">
        <v>108.39149999999999</v>
      </c>
      <c r="P15" s="295">
        <v>108.54259999999999</v>
      </c>
      <c r="Q15" s="295">
        <v>76.617459999999994</v>
      </c>
      <c r="R15" s="295">
        <v>103.42740000000001</v>
      </c>
      <c r="S15" s="295">
        <v>93.327749999999995</v>
      </c>
      <c r="T15" s="295">
        <v>51.7393</v>
      </c>
      <c r="U15" s="295">
        <v>49.000160000000001</v>
      </c>
      <c r="V15" s="295">
        <v>49.190950000000001</v>
      </c>
      <c r="W15" s="295">
        <v>56.469349999999999</v>
      </c>
      <c r="X15" s="295">
        <v>45.39423</v>
      </c>
      <c r="Y15" s="295">
        <v>38.117930000000001</v>
      </c>
      <c r="Z15" s="295">
        <v>38.090389999999999</v>
      </c>
      <c r="AA15" s="295">
        <v>34.098140000000001</v>
      </c>
      <c r="AB15" s="295">
        <v>41.337490000000003</v>
      </c>
      <c r="AC15" s="295">
        <v>38.943980000000003</v>
      </c>
      <c r="AD15" s="295">
        <v>42.77467</v>
      </c>
      <c r="AE15" s="295">
        <v>34.195959999999999</v>
      </c>
      <c r="AF15" s="295">
        <v>37.899340000000002</v>
      </c>
      <c r="AG15" s="295">
        <v>50.824939999999998</v>
      </c>
      <c r="AH15" s="295">
        <v>55.783079999999998</v>
      </c>
      <c r="AI15" s="295">
        <v>66.439440000000005</v>
      </c>
      <c r="AJ15" s="295">
        <v>70.290229999999994</v>
      </c>
      <c r="AK15" s="295">
        <v>85.883359999999996</v>
      </c>
      <c r="AL15" s="295">
        <v>81.713729999999998</v>
      </c>
      <c r="AM15" s="295">
        <v>76.967929999999996</v>
      </c>
      <c r="AN15" s="295">
        <v>53.809159999999999</v>
      </c>
      <c r="AO15" s="295">
        <v>84.553939999999997</v>
      </c>
      <c r="AP15" s="296">
        <v>87.162570000000002</v>
      </c>
      <c r="AQ15" s="295">
        <v>72.623109999999997</v>
      </c>
      <c r="AR15" s="295">
        <v>55.347709999999999</v>
      </c>
      <c r="AS15" s="295">
        <v>57.54121</v>
      </c>
      <c r="AT15" s="295">
        <v>59.248390000000001</v>
      </c>
      <c r="AU15" s="295">
        <v>63.063809999999997</v>
      </c>
      <c r="AV15" s="295">
        <v>61.163130000000002</v>
      </c>
      <c r="AW15" s="295">
        <v>46.443150000000003</v>
      </c>
      <c r="AX15" s="297">
        <v>37.564900000000002</v>
      </c>
    </row>
    <row r="16" spans="1:50" x14ac:dyDescent="0.2">
      <c r="A16" s="289" t="s">
        <v>133</v>
      </c>
      <c r="B16" s="295"/>
      <c r="C16" s="295"/>
      <c r="D16" s="295"/>
      <c r="E16" s="295"/>
      <c r="F16" s="295"/>
      <c r="G16" s="295"/>
      <c r="H16" s="295"/>
      <c r="I16" s="295"/>
      <c r="J16" s="295"/>
      <c r="K16" s="295"/>
      <c r="L16" s="295"/>
      <c r="M16" s="295"/>
      <c r="N16" s="295"/>
      <c r="O16" s="295"/>
      <c r="P16" s="295"/>
      <c r="Q16" s="295"/>
      <c r="R16" s="295"/>
      <c r="S16" s="295"/>
      <c r="T16" s="295"/>
      <c r="U16" s="295"/>
      <c r="V16" s="295"/>
      <c r="W16" s="295"/>
      <c r="X16" s="295"/>
      <c r="Y16" s="295"/>
      <c r="Z16" s="295"/>
      <c r="AA16" s="295"/>
      <c r="AB16" s="295"/>
      <c r="AC16" s="295"/>
      <c r="AD16" s="295"/>
      <c r="AE16" s="295"/>
      <c r="AF16" s="295"/>
      <c r="AG16" s="295"/>
      <c r="AH16" s="295"/>
      <c r="AI16" s="295"/>
      <c r="AJ16" s="295"/>
      <c r="AK16" s="295"/>
      <c r="AL16" s="295"/>
      <c r="AM16" s="295"/>
      <c r="AN16" s="295"/>
      <c r="AO16" s="295"/>
      <c r="AP16" s="296"/>
      <c r="AQ16" s="295"/>
      <c r="AR16" s="295"/>
      <c r="AS16" s="295"/>
      <c r="AT16" s="295"/>
      <c r="AU16" s="295"/>
      <c r="AV16" s="295"/>
      <c r="AW16" s="295"/>
      <c r="AX16" s="297"/>
    </row>
    <row r="17" spans="1:50" x14ac:dyDescent="0.2">
      <c r="A17" s="289" t="s">
        <v>34</v>
      </c>
      <c r="B17" s="295">
        <v>6.47933</v>
      </c>
      <c r="C17" s="295">
        <v>6.7192699999999999</v>
      </c>
      <c r="D17" s="295">
        <v>6.31358</v>
      </c>
      <c r="E17" s="295">
        <v>6.6786000000000003</v>
      </c>
      <c r="F17" s="295">
        <v>11.09061</v>
      </c>
      <c r="G17" s="295">
        <v>9.1856299999999997</v>
      </c>
      <c r="H17" s="295">
        <v>9.6061999999999994</v>
      </c>
      <c r="I17" s="295">
        <v>11.231590000000001</v>
      </c>
      <c r="J17" s="295">
        <v>10.62618</v>
      </c>
      <c r="K17" s="295">
        <v>8.7387300000000003</v>
      </c>
      <c r="L17" s="295">
        <v>9.6015800000000002</v>
      </c>
      <c r="M17" s="295">
        <v>12.07302</v>
      </c>
      <c r="N17" s="295">
        <v>13.43998</v>
      </c>
      <c r="O17" s="295">
        <v>16.363800000000001</v>
      </c>
      <c r="P17" s="295">
        <v>20.85858</v>
      </c>
      <c r="Q17" s="295">
        <v>21.42221</v>
      </c>
      <c r="R17" s="295">
        <v>24.571919999999999</v>
      </c>
      <c r="S17" s="295">
        <v>22.802230000000002</v>
      </c>
      <c r="T17" s="295">
        <v>25.508030000000002</v>
      </c>
      <c r="U17" s="295">
        <v>26.980509999999999</v>
      </c>
      <c r="V17" s="295">
        <v>31.412890000000001</v>
      </c>
      <c r="W17" s="295">
        <v>27.898319999999998</v>
      </c>
      <c r="X17" s="295">
        <v>27.777100000000001</v>
      </c>
      <c r="Y17" s="295">
        <v>21.088149999999999</v>
      </c>
      <c r="Z17" s="295">
        <v>21.738810000000001</v>
      </c>
      <c r="AA17" s="295">
        <v>19.134899999999998</v>
      </c>
      <c r="AB17" s="295">
        <v>18.643380000000001</v>
      </c>
      <c r="AC17" s="295">
        <v>17.452059999999999</v>
      </c>
      <c r="AD17" s="295">
        <v>18.474620000000002</v>
      </c>
      <c r="AE17" s="295">
        <v>26.50788</v>
      </c>
      <c r="AF17" s="295">
        <v>20.312339999999999</v>
      </c>
      <c r="AG17" s="295">
        <v>15.862080000000001</v>
      </c>
      <c r="AH17" s="295">
        <v>13.66478</v>
      </c>
      <c r="AI17" s="295">
        <v>19.767420000000001</v>
      </c>
      <c r="AJ17" s="295">
        <v>22.798249999999999</v>
      </c>
      <c r="AK17" s="295">
        <v>22.109249999999999</v>
      </c>
      <c r="AL17" s="295">
        <v>27.36749</v>
      </c>
      <c r="AM17" s="295">
        <v>24.28349</v>
      </c>
      <c r="AN17" s="295">
        <v>20.986910000000002</v>
      </c>
      <c r="AO17" s="295">
        <v>19.18845</v>
      </c>
      <c r="AP17" s="296">
        <v>18.742349999999998</v>
      </c>
      <c r="AQ17" s="295">
        <v>17.025130000000001</v>
      </c>
      <c r="AR17" s="295">
        <v>14.779159999999999</v>
      </c>
      <c r="AS17" s="295">
        <v>18.20608</v>
      </c>
      <c r="AT17" s="295">
        <v>20.218979999999998</v>
      </c>
      <c r="AU17" s="295">
        <v>18.05707</v>
      </c>
      <c r="AV17" s="295">
        <v>24.875920000000001</v>
      </c>
      <c r="AW17" s="295">
        <v>20.740110000000001</v>
      </c>
      <c r="AX17" s="297">
        <v>23.30941</v>
      </c>
    </row>
    <row r="18" spans="1:50" x14ac:dyDescent="0.2">
      <c r="A18" s="289" t="s">
        <v>133</v>
      </c>
      <c r="B18" s="295"/>
      <c r="C18" s="295"/>
      <c r="D18" s="295"/>
      <c r="E18" s="295"/>
      <c r="F18" s="295"/>
      <c r="G18" s="295"/>
      <c r="H18" s="295"/>
      <c r="I18" s="295"/>
      <c r="J18" s="295"/>
      <c r="K18" s="295"/>
      <c r="L18" s="295"/>
      <c r="M18" s="295"/>
      <c r="N18" s="295"/>
      <c r="O18" s="295"/>
      <c r="P18" s="295"/>
      <c r="Q18" s="295"/>
      <c r="R18" s="295"/>
      <c r="S18" s="295"/>
      <c r="T18" s="295"/>
      <c r="U18" s="295"/>
      <c r="V18" s="295"/>
      <c r="W18" s="295"/>
      <c r="X18" s="295"/>
      <c r="Y18" s="295"/>
      <c r="Z18" s="295"/>
      <c r="AA18" s="295"/>
      <c r="AB18" s="295"/>
      <c r="AC18" s="295"/>
      <c r="AD18" s="295"/>
      <c r="AE18" s="295"/>
      <c r="AF18" s="295"/>
      <c r="AG18" s="295"/>
      <c r="AH18" s="295"/>
      <c r="AI18" s="295"/>
      <c r="AJ18" s="295"/>
      <c r="AK18" s="295"/>
      <c r="AL18" s="295"/>
      <c r="AM18" s="295"/>
      <c r="AN18" s="295"/>
      <c r="AO18" s="295"/>
      <c r="AP18" s="296"/>
      <c r="AQ18" s="295"/>
      <c r="AR18" s="295"/>
      <c r="AS18" s="295"/>
      <c r="AT18" s="295"/>
      <c r="AU18" s="295"/>
      <c r="AV18" s="295"/>
      <c r="AW18" s="295"/>
      <c r="AX18" s="297"/>
    </row>
    <row r="19" spans="1:50" x14ac:dyDescent="0.2">
      <c r="A19" s="289" t="s">
        <v>32</v>
      </c>
      <c r="B19" s="295">
        <v>2.7170000000000001</v>
      </c>
      <c r="C19" s="295">
        <v>2.556</v>
      </c>
      <c r="D19" s="295">
        <v>2.637</v>
      </c>
      <c r="E19" s="295">
        <v>2.9649999999999999</v>
      </c>
      <c r="F19" s="295">
        <v>2.8330000000000002</v>
      </c>
      <c r="G19" s="295">
        <v>3.4809999999999999</v>
      </c>
      <c r="H19" s="295">
        <v>4.7450000000000001</v>
      </c>
      <c r="I19" s="295">
        <v>7.5309999999999997</v>
      </c>
      <c r="J19" s="295">
        <v>7.1669999999999998</v>
      </c>
      <c r="K19" s="295">
        <v>8.9309999999999992</v>
      </c>
      <c r="L19" s="295">
        <v>8.4819999999999993</v>
      </c>
      <c r="M19" s="295">
        <v>9.8759999999999994</v>
      </c>
      <c r="N19" s="295">
        <v>9.9260000000000002</v>
      </c>
      <c r="O19" s="295">
        <v>12.861000000000001</v>
      </c>
      <c r="P19" s="295">
        <v>11.09</v>
      </c>
      <c r="Q19" s="295">
        <v>12.327999999999999</v>
      </c>
      <c r="R19" s="295">
        <v>15.803000000000001</v>
      </c>
      <c r="S19" s="295">
        <v>18.446999999999999</v>
      </c>
      <c r="T19" s="295">
        <v>19.178999999999998</v>
      </c>
      <c r="U19" s="295">
        <v>16.27</v>
      </c>
      <c r="V19" s="295">
        <v>20.018999999999998</v>
      </c>
      <c r="W19" s="295">
        <v>18.603999999999999</v>
      </c>
      <c r="X19" s="295">
        <v>14.621</v>
      </c>
      <c r="Y19" s="295">
        <v>8.1389999999999993</v>
      </c>
      <c r="Z19" s="295">
        <v>14.332000000000001</v>
      </c>
      <c r="AA19" s="295">
        <v>12.083</v>
      </c>
      <c r="AB19" s="295">
        <v>10.303000000000001</v>
      </c>
      <c r="AC19" s="295">
        <v>5.6189999999999998</v>
      </c>
      <c r="AD19" s="295">
        <v>4.4619999999999997</v>
      </c>
      <c r="AE19" s="295">
        <v>6.7625000000000002</v>
      </c>
      <c r="AF19" s="295">
        <v>10.184369999999999</v>
      </c>
      <c r="AG19" s="295">
        <v>13.141999999999999</v>
      </c>
      <c r="AH19" s="295">
        <v>12.962</v>
      </c>
      <c r="AI19" s="295">
        <v>15.817629999999999</v>
      </c>
      <c r="AJ19" s="295">
        <v>15.5305</v>
      </c>
      <c r="AK19" s="295">
        <v>15.297499999999999</v>
      </c>
      <c r="AL19" s="295">
        <v>24.195499999999999</v>
      </c>
      <c r="AM19" s="295">
        <v>20.093499999999999</v>
      </c>
      <c r="AN19" s="295">
        <v>15.18745</v>
      </c>
      <c r="AO19" s="295">
        <v>14.99844</v>
      </c>
      <c r="AP19" s="296">
        <v>14.855700000000001</v>
      </c>
      <c r="AQ19" s="295">
        <v>15.580500000000001</v>
      </c>
      <c r="AR19" s="295">
        <v>13.50508</v>
      </c>
      <c r="AS19" s="295">
        <v>17.063300000000002</v>
      </c>
      <c r="AT19" s="295">
        <v>12.8576</v>
      </c>
      <c r="AU19" s="295">
        <v>12.23189</v>
      </c>
      <c r="AV19" s="295">
        <v>9.681006</v>
      </c>
      <c r="AW19" s="295">
        <v>13.268800000000001</v>
      </c>
      <c r="AX19" s="297">
        <v>14.169790000000001</v>
      </c>
    </row>
    <row r="20" spans="1:50" x14ac:dyDescent="0.2">
      <c r="A20" s="289" t="s">
        <v>133</v>
      </c>
      <c r="B20" s="295"/>
      <c r="C20" s="295"/>
      <c r="D20" s="295"/>
      <c r="E20" s="295"/>
      <c r="F20" s="295"/>
      <c r="G20" s="295"/>
      <c r="H20" s="295"/>
      <c r="I20" s="295"/>
      <c r="J20" s="295"/>
      <c r="K20" s="295"/>
      <c r="L20" s="295"/>
      <c r="M20" s="295"/>
      <c r="N20" s="295"/>
      <c r="O20" s="295"/>
      <c r="P20" s="295"/>
      <c r="Q20" s="295"/>
      <c r="R20" s="295"/>
      <c r="S20" s="295"/>
      <c r="T20" s="295"/>
      <c r="U20" s="295"/>
      <c r="V20" s="295"/>
      <c r="W20" s="295"/>
      <c r="X20" s="295"/>
      <c r="Y20" s="295"/>
      <c r="Z20" s="295"/>
      <c r="AA20" s="295"/>
      <c r="AB20" s="295"/>
      <c r="AC20" s="295"/>
      <c r="AD20" s="295"/>
      <c r="AE20" s="295"/>
      <c r="AF20" s="295"/>
      <c r="AG20" s="295"/>
      <c r="AH20" s="295"/>
      <c r="AI20" s="295"/>
      <c r="AJ20" s="295"/>
      <c r="AK20" s="295"/>
      <c r="AL20" s="295"/>
      <c r="AM20" s="295"/>
      <c r="AN20" s="295"/>
      <c r="AO20" s="295"/>
      <c r="AP20" s="296"/>
      <c r="AQ20" s="295"/>
      <c r="AR20" s="295"/>
      <c r="AS20" s="295"/>
      <c r="AT20" s="295"/>
      <c r="AU20" s="295"/>
      <c r="AV20" s="295"/>
      <c r="AW20" s="295"/>
      <c r="AX20" s="297"/>
    </row>
    <row r="21" spans="1:50" x14ac:dyDescent="0.2">
      <c r="A21" s="289" t="s">
        <v>30</v>
      </c>
      <c r="B21" s="295">
        <v>2.295245</v>
      </c>
      <c r="C21" s="295">
        <v>2.1606130000000001</v>
      </c>
      <c r="D21" s="295">
        <v>2.1221459999999999</v>
      </c>
      <c r="E21" s="295">
        <v>2.55762</v>
      </c>
      <c r="F21" s="295">
        <v>1.929263</v>
      </c>
      <c r="G21" s="295">
        <v>3.6677399999999998</v>
      </c>
      <c r="H21" s="295">
        <v>4.0595869999999996</v>
      </c>
      <c r="I21" s="295">
        <v>3.9818020000000001</v>
      </c>
      <c r="J21" s="295">
        <v>4.0710420000000003</v>
      </c>
      <c r="K21" s="295">
        <v>5.2337999999999996</v>
      </c>
      <c r="L21" s="295">
        <v>5.3354879999999998</v>
      </c>
      <c r="M21" s="295">
        <v>5.3958570000000003</v>
      </c>
      <c r="N21" s="295">
        <v>3.795703</v>
      </c>
      <c r="O21" s="295">
        <v>3.784322</v>
      </c>
      <c r="P21" s="295">
        <v>3.4108079999999998</v>
      </c>
      <c r="Q21" s="295">
        <v>2.0156749999999999</v>
      </c>
      <c r="R21" s="295">
        <v>1.982728</v>
      </c>
      <c r="S21" s="295">
        <v>1.977786</v>
      </c>
      <c r="T21" s="295">
        <v>3.4869119999999998</v>
      </c>
      <c r="U21" s="295">
        <v>3.5113699999999999</v>
      </c>
      <c r="V21" s="295">
        <v>3.4979719999999999</v>
      </c>
      <c r="W21" s="295">
        <v>3.8075169999999998</v>
      </c>
      <c r="X21" s="295">
        <v>5.5953989999999996</v>
      </c>
      <c r="Y21" s="295">
        <v>5.4052639999999998</v>
      </c>
      <c r="Z21" s="295">
        <v>5.0475289999999999</v>
      </c>
      <c r="AA21" s="295">
        <v>4.7373019999999997</v>
      </c>
      <c r="AB21" s="295">
        <v>4.4368049999999997</v>
      </c>
      <c r="AC21" s="295">
        <v>4.1246510000000001</v>
      </c>
      <c r="AD21" s="295">
        <v>4.3717639999999998</v>
      </c>
      <c r="AE21" s="295">
        <v>3.912712</v>
      </c>
      <c r="AF21" s="295">
        <v>5.1581859999999997</v>
      </c>
      <c r="AG21" s="295">
        <v>10.53872</v>
      </c>
      <c r="AH21" s="295">
        <v>8.6566539999999996</v>
      </c>
      <c r="AI21" s="295">
        <v>8.4026460000000007</v>
      </c>
      <c r="AJ21" s="295">
        <v>8.3944109999999998</v>
      </c>
      <c r="AK21" s="295">
        <v>7.453462</v>
      </c>
      <c r="AL21" s="295">
        <v>7.6288330000000002</v>
      </c>
      <c r="AM21" s="295">
        <v>8.2807410000000008</v>
      </c>
      <c r="AN21" s="295">
        <v>11.664350000000001</v>
      </c>
      <c r="AO21" s="295">
        <v>8.4115059999999993</v>
      </c>
      <c r="AP21" s="296">
        <v>9.9920310000000008</v>
      </c>
      <c r="AQ21" s="295">
        <v>6.9285949999999996</v>
      </c>
      <c r="AR21" s="295">
        <v>7.0526080000000002</v>
      </c>
      <c r="AS21" s="295">
        <v>4.3381119999999997</v>
      </c>
      <c r="AT21" s="295">
        <v>7.3128190000000002</v>
      </c>
      <c r="AU21" s="295">
        <v>6.0119499999999997</v>
      </c>
      <c r="AV21" s="295">
        <v>9.1803670000000004</v>
      </c>
      <c r="AW21" s="295">
        <v>12.47959</v>
      </c>
      <c r="AX21" s="297">
        <v>13.116289999999999</v>
      </c>
    </row>
    <row r="22" spans="1:50" x14ac:dyDescent="0.2">
      <c r="A22" s="289" t="s">
        <v>133</v>
      </c>
      <c r="B22" s="295"/>
      <c r="C22" s="295"/>
      <c r="D22" s="295"/>
      <c r="E22" s="295"/>
      <c r="F22" s="295"/>
      <c r="G22" s="295"/>
      <c r="H22" s="295"/>
      <c r="I22" s="295"/>
      <c r="J22" s="295"/>
      <c r="K22" s="295"/>
      <c r="L22" s="295"/>
      <c r="M22" s="295"/>
      <c r="N22" s="295"/>
      <c r="O22" s="295"/>
      <c r="P22" s="295"/>
      <c r="Q22" s="295"/>
      <c r="R22" s="295"/>
      <c r="S22" s="295"/>
      <c r="T22" s="295"/>
      <c r="U22" s="295"/>
      <c r="V22" s="295"/>
      <c r="W22" s="295"/>
      <c r="X22" s="295"/>
      <c r="Y22" s="295"/>
      <c r="Z22" s="295"/>
      <c r="AA22" s="295"/>
      <c r="AB22" s="295"/>
      <c r="AC22" s="295"/>
      <c r="AD22" s="295"/>
      <c r="AE22" s="295"/>
      <c r="AF22" s="295"/>
      <c r="AG22" s="295"/>
      <c r="AH22" s="295"/>
      <c r="AI22" s="295"/>
      <c r="AJ22" s="295"/>
      <c r="AK22" s="295"/>
      <c r="AL22" s="295"/>
      <c r="AM22" s="295"/>
      <c r="AN22" s="295"/>
      <c r="AO22" s="295"/>
      <c r="AP22" s="296"/>
      <c r="AQ22" s="295"/>
      <c r="AR22" s="295"/>
      <c r="AS22" s="295"/>
      <c r="AT22" s="295"/>
      <c r="AU22" s="295"/>
      <c r="AV22" s="295"/>
      <c r="AW22" s="295"/>
      <c r="AX22" s="297"/>
    </row>
    <row r="23" spans="1:50" x14ac:dyDescent="0.2">
      <c r="A23" s="289" t="s">
        <v>28</v>
      </c>
      <c r="B23" s="295">
        <v>6.7709200000000003</v>
      </c>
      <c r="C23" s="295">
        <v>6.9344099999999997</v>
      </c>
      <c r="D23" s="295">
        <v>6.8605</v>
      </c>
      <c r="E23" s="295">
        <v>6.9196</v>
      </c>
      <c r="F23" s="295">
        <v>10.8459</v>
      </c>
      <c r="G23" s="295">
        <v>13.617789999999999</v>
      </c>
      <c r="H23" s="295">
        <v>19.50994</v>
      </c>
      <c r="I23" s="295">
        <v>19.579029999999999</v>
      </c>
      <c r="J23" s="295">
        <v>19.867190000000001</v>
      </c>
      <c r="K23" s="295">
        <v>20.06898</v>
      </c>
      <c r="L23" s="295">
        <v>20.31108</v>
      </c>
      <c r="M23" s="295">
        <v>19.156949999999998</v>
      </c>
      <c r="N23" s="295">
        <v>19.164539999999999</v>
      </c>
      <c r="O23" s="295">
        <v>14.65889</v>
      </c>
      <c r="P23" s="295">
        <v>14.574350000000001</v>
      </c>
      <c r="Q23" s="295">
        <v>16.316130000000001</v>
      </c>
      <c r="R23" s="295">
        <v>27.62893</v>
      </c>
      <c r="S23" s="295">
        <v>27.399360000000001</v>
      </c>
      <c r="T23" s="295">
        <v>26.844940000000001</v>
      </c>
      <c r="U23" s="295">
        <v>27.036560000000001</v>
      </c>
      <c r="V23" s="295">
        <v>26.664259999999999</v>
      </c>
      <c r="W23" s="295">
        <v>17.523990000000001</v>
      </c>
      <c r="X23" s="295">
        <v>3.5228100000000002</v>
      </c>
      <c r="Y23" s="295">
        <v>15.06321</v>
      </c>
      <c r="Z23" s="295">
        <v>16.422450000000001</v>
      </c>
      <c r="AA23" s="295">
        <v>15.46763</v>
      </c>
      <c r="AB23" s="295">
        <v>16.94229</v>
      </c>
      <c r="AC23" s="295">
        <v>16.617619999999999</v>
      </c>
      <c r="AD23" s="295">
        <v>16.634360000000001</v>
      </c>
      <c r="AE23" s="295">
        <v>16.631250000000001</v>
      </c>
      <c r="AF23" s="295">
        <v>26.017510000000001</v>
      </c>
      <c r="AG23" s="295">
        <v>22.889759999999999</v>
      </c>
      <c r="AH23" s="295">
        <v>23.365159999999999</v>
      </c>
      <c r="AI23" s="295">
        <v>16.508710000000001</v>
      </c>
      <c r="AJ23" s="295">
        <v>18.94444</v>
      </c>
      <c r="AK23" s="295">
        <v>19.021139999999999</v>
      </c>
      <c r="AL23" s="295">
        <v>13.997490000000001</v>
      </c>
      <c r="AM23" s="295">
        <v>11.057460000000001</v>
      </c>
      <c r="AN23" s="295">
        <v>9.75122</v>
      </c>
      <c r="AO23" s="295">
        <v>9.1465350000000001</v>
      </c>
      <c r="AP23" s="296">
        <v>10.491149999999999</v>
      </c>
      <c r="AQ23" s="295">
        <v>9.0007219999999997</v>
      </c>
      <c r="AR23" s="295">
        <v>8.3997930000000007</v>
      </c>
      <c r="AS23" s="295">
        <v>6.0339239999999998</v>
      </c>
      <c r="AT23" s="295">
        <v>11.130280000000001</v>
      </c>
      <c r="AU23" s="295">
        <v>10.695869999999999</v>
      </c>
      <c r="AV23" s="295">
        <v>8.2961960000000001</v>
      </c>
      <c r="AW23" s="295">
        <v>7.5100379999999998</v>
      </c>
      <c r="AX23" s="297">
        <v>10.320650000000001</v>
      </c>
    </row>
    <row r="24" spans="1:50" x14ac:dyDescent="0.2">
      <c r="A24" s="289" t="s">
        <v>133</v>
      </c>
      <c r="B24" s="295"/>
      <c r="C24" s="295"/>
      <c r="D24" s="295"/>
      <c r="E24" s="295"/>
      <c r="F24" s="295"/>
      <c r="G24" s="295"/>
      <c r="H24" s="295"/>
      <c r="I24" s="295"/>
      <c r="J24" s="295"/>
      <c r="K24" s="295"/>
      <c r="L24" s="295"/>
      <c r="M24" s="295"/>
      <c r="N24" s="295"/>
      <c r="O24" s="295"/>
      <c r="P24" s="295"/>
      <c r="Q24" s="295"/>
      <c r="R24" s="295"/>
      <c r="S24" s="295"/>
      <c r="T24" s="295"/>
      <c r="U24" s="295"/>
      <c r="V24" s="295"/>
      <c r="W24" s="295"/>
      <c r="X24" s="295"/>
      <c r="Y24" s="295"/>
      <c r="Z24" s="295"/>
      <c r="AA24" s="295"/>
      <c r="AB24" s="295"/>
      <c r="AC24" s="295"/>
      <c r="AD24" s="295"/>
      <c r="AE24" s="295"/>
      <c r="AF24" s="295"/>
      <c r="AG24" s="295"/>
      <c r="AH24" s="295"/>
      <c r="AI24" s="295"/>
      <c r="AJ24" s="295"/>
      <c r="AK24" s="295"/>
      <c r="AL24" s="295"/>
      <c r="AM24" s="295"/>
      <c r="AN24" s="295"/>
      <c r="AO24" s="295"/>
      <c r="AP24" s="296"/>
      <c r="AQ24" s="295"/>
      <c r="AR24" s="295"/>
      <c r="AS24" s="295"/>
      <c r="AT24" s="295"/>
      <c r="AU24" s="295"/>
      <c r="AV24" s="295"/>
      <c r="AW24" s="295"/>
      <c r="AX24" s="297"/>
    </row>
    <row r="25" spans="1:50" x14ac:dyDescent="0.2">
      <c r="A25" s="289" t="s">
        <v>26</v>
      </c>
      <c r="B25" s="295">
        <v>0.76812000000000002</v>
      </c>
      <c r="C25" s="295">
        <v>0.76836000000000004</v>
      </c>
      <c r="D25" s="295">
        <v>0.83960000000000001</v>
      </c>
      <c r="E25" s="295">
        <v>0.86304000000000003</v>
      </c>
      <c r="F25" s="295">
        <v>0.98587999999999998</v>
      </c>
      <c r="G25" s="295">
        <v>2.1449600000000002</v>
      </c>
      <c r="H25" s="295">
        <v>2.3565800000000001</v>
      </c>
      <c r="I25" s="295">
        <v>2.6617299999999999</v>
      </c>
      <c r="J25" s="295">
        <v>3.1784300000000001</v>
      </c>
      <c r="K25" s="295">
        <v>3.1869000000000001</v>
      </c>
      <c r="L25" s="295">
        <v>5.1486499999999999</v>
      </c>
      <c r="M25" s="295">
        <v>5.1456400000000002</v>
      </c>
      <c r="N25" s="295">
        <v>4.6206300000000002</v>
      </c>
      <c r="O25" s="295">
        <v>5.52562</v>
      </c>
      <c r="P25" s="295">
        <v>6.7013499999999997</v>
      </c>
      <c r="Q25" s="295">
        <v>7.77135</v>
      </c>
      <c r="R25" s="295">
        <v>7.8111499999999996</v>
      </c>
      <c r="S25" s="295">
        <v>7.1315200000000001</v>
      </c>
      <c r="T25" s="295">
        <v>9.7001000000000008</v>
      </c>
      <c r="U25" s="295">
        <v>9.0625499999999999</v>
      </c>
      <c r="V25" s="295">
        <v>10.66919</v>
      </c>
      <c r="W25" s="295">
        <v>11.9498</v>
      </c>
      <c r="X25" s="295">
        <v>9.8709000000000007</v>
      </c>
      <c r="Y25" s="295">
        <v>6.7625200000000003</v>
      </c>
      <c r="Z25" s="295">
        <v>8.5916499999999996</v>
      </c>
      <c r="AA25" s="295">
        <v>6.7949999999999999</v>
      </c>
      <c r="AB25" s="295">
        <v>6.6553000000000004</v>
      </c>
      <c r="AC25" s="295">
        <v>7.0444000000000004</v>
      </c>
      <c r="AD25" s="295">
        <v>9.8587500000000006</v>
      </c>
      <c r="AE25" s="295">
        <v>9.2295999999999996</v>
      </c>
      <c r="AF25" s="295">
        <v>14.3865</v>
      </c>
      <c r="AG25" s="295">
        <v>15.17235</v>
      </c>
      <c r="AH25" s="295">
        <v>16.430599999999998</v>
      </c>
      <c r="AI25" s="295">
        <v>17.585650000000001</v>
      </c>
      <c r="AJ25" s="295">
        <v>15.63566</v>
      </c>
      <c r="AK25" s="295">
        <v>13.812200000000001</v>
      </c>
      <c r="AL25" s="295">
        <v>15.875500000000001</v>
      </c>
      <c r="AM25" s="295">
        <v>15.7872</v>
      </c>
      <c r="AN25" s="295">
        <v>16.626100000000001</v>
      </c>
      <c r="AO25" s="295">
        <v>18.114090000000001</v>
      </c>
      <c r="AP25" s="296">
        <v>13.21655</v>
      </c>
      <c r="AQ25" s="295">
        <v>13.517010000000001</v>
      </c>
      <c r="AR25" s="295">
        <v>12.165419999999999</v>
      </c>
      <c r="AS25" s="295">
        <v>10.477639999999999</v>
      </c>
      <c r="AT25" s="295">
        <v>12.202669999999999</v>
      </c>
      <c r="AU25" s="295">
        <v>10.158010000000001</v>
      </c>
      <c r="AV25" s="295">
        <v>9.042033</v>
      </c>
      <c r="AW25" s="295">
        <v>8.9450199999999995</v>
      </c>
      <c r="AX25" s="297">
        <v>7.5762</v>
      </c>
    </row>
    <row r="26" spans="1:50" x14ac:dyDescent="0.2">
      <c r="A26" s="289" t="s">
        <v>133</v>
      </c>
      <c r="B26" s="295"/>
      <c r="C26" s="295"/>
      <c r="D26" s="295"/>
      <c r="E26" s="295"/>
      <c r="F26" s="295"/>
      <c r="G26" s="295"/>
      <c r="H26" s="295"/>
      <c r="I26" s="295"/>
      <c r="J26" s="295"/>
      <c r="K26" s="295"/>
      <c r="L26" s="295"/>
      <c r="M26" s="295"/>
      <c r="N26" s="295"/>
      <c r="O26" s="295"/>
      <c r="P26" s="295"/>
      <c r="Q26" s="295"/>
      <c r="R26" s="295"/>
      <c r="S26" s="295"/>
      <c r="T26" s="295"/>
      <c r="U26" s="295"/>
      <c r="V26" s="295"/>
      <c r="W26" s="295"/>
      <c r="X26" s="295"/>
      <c r="Y26" s="295"/>
      <c r="Z26" s="295"/>
      <c r="AA26" s="295"/>
      <c r="AB26" s="295"/>
      <c r="AC26" s="295"/>
      <c r="AD26" s="295"/>
      <c r="AE26" s="295"/>
      <c r="AF26" s="295"/>
      <c r="AG26" s="295"/>
      <c r="AH26" s="295"/>
      <c r="AI26" s="295"/>
      <c r="AJ26" s="295"/>
      <c r="AK26" s="295"/>
      <c r="AL26" s="295"/>
      <c r="AM26" s="295"/>
      <c r="AN26" s="295"/>
      <c r="AO26" s="295"/>
      <c r="AP26" s="296"/>
      <c r="AQ26" s="295"/>
      <c r="AR26" s="295"/>
      <c r="AS26" s="295"/>
      <c r="AT26" s="295"/>
      <c r="AU26" s="295"/>
      <c r="AV26" s="295"/>
      <c r="AW26" s="295"/>
      <c r="AX26" s="297"/>
    </row>
    <row r="27" spans="1:50" x14ac:dyDescent="0.2">
      <c r="A27" s="289" t="s">
        <v>25</v>
      </c>
      <c r="B27" s="295">
        <v>9.8758789999999994</v>
      </c>
      <c r="C27" s="295">
        <v>10.8536</v>
      </c>
      <c r="D27" s="295">
        <v>4.2791059999999996</v>
      </c>
      <c r="E27" s="295">
        <v>8.6180800000000009</v>
      </c>
      <c r="F27" s="295">
        <v>8.6752780000000005</v>
      </c>
      <c r="G27" s="295">
        <v>8.8219619999999992</v>
      </c>
      <c r="H27" s="295">
        <v>9.8218870000000003</v>
      </c>
      <c r="I27" s="295">
        <v>9.8218870000000003</v>
      </c>
      <c r="J27" s="295">
        <v>9.8465679999999995</v>
      </c>
      <c r="K27" s="295">
        <v>9.1706690000000002</v>
      </c>
      <c r="L27" s="295">
        <v>9.1706690000000002</v>
      </c>
      <c r="M27" s="295">
        <v>10.34459</v>
      </c>
      <c r="N27" s="295">
        <v>9.1792060000000006</v>
      </c>
      <c r="O27" s="295">
        <v>4.165235</v>
      </c>
      <c r="P27" s="295">
        <v>6.0060779999999996</v>
      </c>
      <c r="Q27" s="295">
        <v>5.3118990000000004</v>
      </c>
      <c r="R27" s="295">
        <v>4.4084899999999996</v>
      </c>
      <c r="S27" s="295">
        <v>7.5936940000000002</v>
      </c>
      <c r="T27" s="295">
        <v>5.5072419999999997</v>
      </c>
      <c r="U27" s="295">
        <v>5.9444520000000001</v>
      </c>
      <c r="V27" s="295">
        <v>5.9444520000000001</v>
      </c>
      <c r="W27" s="295">
        <v>5.4648960000000004</v>
      </c>
      <c r="X27" s="295">
        <v>5.6973120000000002</v>
      </c>
      <c r="Y27" s="295">
        <v>5.7340799999999996</v>
      </c>
      <c r="Z27" s="295">
        <v>5.9276499999999999</v>
      </c>
      <c r="AA27" s="295">
        <v>5.9276499999999999</v>
      </c>
      <c r="AB27" s="295">
        <v>5.6756500000000001</v>
      </c>
      <c r="AC27" s="295">
        <v>0.70670809999999995</v>
      </c>
      <c r="AD27" s="295">
        <v>0.70670809999999995</v>
      </c>
      <c r="AE27" s="295">
        <v>0.70670809999999995</v>
      </c>
      <c r="AF27" s="295">
        <v>13.93976</v>
      </c>
      <c r="AG27" s="295">
        <v>12.25822</v>
      </c>
      <c r="AH27" s="295">
        <v>12.004300000000001</v>
      </c>
      <c r="AI27" s="295">
        <v>12.1134</v>
      </c>
      <c r="AJ27" s="295">
        <v>19.80762</v>
      </c>
      <c r="AK27" s="295">
        <v>18.019839999999999</v>
      </c>
      <c r="AL27" s="295">
        <v>17.651399999999999</v>
      </c>
      <c r="AM27" s="295">
        <v>19.761900000000001</v>
      </c>
      <c r="AN27" s="295">
        <v>16.537500000000001</v>
      </c>
      <c r="AO27" s="295">
        <v>12.8307</v>
      </c>
      <c r="AP27" s="296">
        <v>14.30214</v>
      </c>
      <c r="AQ27" s="295">
        <v>12.84901</v>
      </c>
      <c r="AR27" s="295">
        <v>18.949870000000001</v>
      </c>
      <c r="AS27" s="295">
        <v>20.239129999999999</v>
      </c>
      <c r="AT27" s="295">
        <v>20.064050000000002</v>
      </c>
      <c r="AU27" s="295">
        <v>15.301740000000001</v>
      </c>
      <c r="AV27" s="295">
        <v>12.334540000000001</v>
      </c>
      <c r="AW27" s="295">
        <v>12.334820000000001</v>
      </c>
      <c r="AX27" s="297">
        <v>9.6967610000000004</v>
      </c>
    </row>
    <row r="28" spans="1:50" x14ac:dyDescent="0.2">
      <c r="A28" s="289" t="s">
        <v>133</v>
      </c>
      <c r="B28" s="295"/>
      <c r="C28" s="295"/>
      <c r="D28" s="295"/>
      <c r="E28" s="295"/>
      <c r="F28" s="295"/>
      <c r="G28" s="295"/>
      <c r="H28" s="295"/>
      <c r="I28" s="295"/>
      <c r="J28" s="295"/>
      <c r="K28" s="295"/>
      <c r="L28" s="295"/>
      <c r="M28" s="295"/>
      <c r="N28" s="295"/>
      <c r="O28" s="295"/>
      <c r="P28" s="295"/>
      <c r="Q28" s="295"/>
      <c r="R28" s="295"/>
      <c r="S28" s="295"/>
      <c r="T28" s="295"/>
      <c r="U28" s="295"/>
      <c r="V28" s="295"/>
      <c r="W28" s="295"/>
      <c r="X28" s="295"/>
      <c r="Y28" s="295"/>
      <c r="Z28" s="295"/>
      <c r="AA28" s="295"/>
      <c r="AB28" s="295"/>
      <c r="AC28" s="295"/>
      <c r="AD28" s="295"/>
      <c r="AE28" s="295"/>
      <c r="AF28" s="295"/>
      <c r="AG28" s="295"/>
      <c r="AH28" s="295"/>
      <c r="AI28" s="295"/>
      <c r="AJ28" s="295"/>
      <c r="AK28" s="295"/>
      <c r="AL28" s="295"/>
      <c r="AM28" s="295"/>
      <c r="AN28" s="295"/>
      <c r="AO28" s="295"/>
      <c r="AP28" s="296"/>
      <c r="AQ28" s="295"/>
      <c r="AR28" s="295"/>
      <c r="AS28" s="295"/>
      <c r="AT28" s="295"/>
      <c r="AU28" s="295"/>
      <c r="AV28" s="295"/>
      <c r="AW28" s="295"/>
      <c r="AX28" s="297"/>
    </row>
    <row r="29" spans="1:50" x14ac:dyDescent="0.2">
      <c r="A29" s="289" t="s">
        <v>23</v>
      </c>
      <c r="B29" s="295">
        <v>9.1695989999999998</v>
      </c>
      <c r="C29" s="295">
        <v>8.8479880000000009</v>
      </c>
      <c r="D29" s="295">
        <v>8.8479880000000009</v>
      </c>
      <c r="E29" s="295">
        <v>6.8437939999999999</v>
      </c>
      <c r="F29" s="295">
        <v>7.0050970000000001</v>
      </c>
      <c r="G29" s="295">
        <v>6.3083999999999998</v>
      </c>
      <c r="H29" s="295">
        <v>3.3166579999999999</v>
      </c>
      <c r="I29" s="295">
        <v>3.297987</v>
      </c>
      <c r="J29" s="295">
        <v>3.2854920000000001</v>
      </c>
      <c r="K29" s="295">
        <v>2.8508010000000001</v>
      </c>
      <c r="L29" s="295">
        <v>2.8461080000000001</v>
      </c>
      <c r="M29" s="295">
        <v>5.8479640000000002</v>
      </c>
      <c r="N29" s="295">
        <v>2.4312480000000001</v>
      </c>
      <c r="O29" s="295">
        <v>2.4312480000000001</v>
      </c>
      <c r="P29" s="295">
        <v>2.3949560000000001</v>
      </c>
      <c r="Q29" s="295">
        <v>2.3938920000000001</v>
      </c>
      <c r="R29" s="295">
        <v>2.4615269999999998</v>
      </c>
      <c r="S29" s="295">
        <v>2.3310050000000002</v>
      </c>
      <c r="T29" s="295">
        <v>1.9831989999999999</v>
      </c>
      <c r="U29" s="295">
        <v>1.8369610000000001</v>
      </c>
      <c r="V29" s="295">
        <v>5.3444529999999997</v>
      </c>
      <c r="W29" s="295">
        <v>3.5391309999999998</v>
      </c>
      <c r="X29" s="295">
        <v>3.9299270000000002</v>
      </c>
      <c r="Y29" s="295">
        <v>4.3486940000000001</v>
      </c>
      <c r="Z29" s="295">
        <v>4.2692759999999996</v>
      </c>
      <c r="AA29" s="295">
        <v>4.2706059999999999</v>
      </c>
      <c r="AB29" s="295">
        <v>4.7117529999999999</v>
      </c>
      <c r="AC29" s="295">
        <v>4.5868520000000004</v>
      </c>
      <c r="AD29" s="295">
        <v>4.693784</v>
      </c>
      <c r="AE29" s="295">
        <v>4.6982429999999997</v>
      </c>
      <c r="AF29" s="295">
        <v>8.7990659999999998</v>
      </c>
      <c r="AG29" s="295">
        <v>10.237719999999999</v>
      </c>
      <c r="AH29" s="295">
        <v>8.3490579999999994</v>
      </c>
      <c r="AI29" s="295">
        <v>10.968769999999999</v>
      </c>
      <c r="AJ29" s="295">
        <v>5.8136060000000001</v>
      </c>
      <c r="AK29" s="295">
        <v>8.0982210000000006</v>
      </c>
      <c r="AL29" s="295">
        <v>14.623530000000001</v>
      </c>
      <c r="AM29" s="295">
        <v>11.47246</v>
      </c>
      <c r="AN29" s="295">
        <v>11.13833</v>
      </c>
      <c r="AO29" s="295">
        <v>9.48935</v>
      </c>
      <c r="AP29" s="296">
        <v>10.05359</v>
      </c>
      <c r="AQ29" s="295">
        <v>7.8685330000000002</v>
      </c>
      <c r="AR29" s="295">
        <v>9.4904949999999992</v>
      </c>
      <c r="AS29" s="295">
        <v>8.1677490000000006</v>
      </c>
      <c r="AT29" s="295">
        <v>9.7347269999999995</v>
      </c>
      <c r="AU29" s="295">
        <v>7.9643569999999997</v>
      </c>
      <c r="AV29" s="295">
        <v>8.4738969999999991</v>
      </c>
      <c r="AW29" s="295">
        <v>8.075958</v>
      </c>
      <c r="AX29" s="297">
        <v>7.2801920000000004</v>
      </c>
    </row>
    <row r="30" spans="1:50" x14ac:dyDescent="0.2">
      <c r="A30" s="289" t="s">
        <v>133</v>
      </c>
      <c r="B30" s="295"/>
      <c r="C30" s="295"/>
      <c r="D30" s="295"/>
      <c r="E30" s="295"/>
      <c r="F30" s="295"/>
      <c r="G30" s="295"/>
      <c r="H30" s="295"/>
      <c r="I30" s="295"/>
      <c r="J30" s="295"/>
      <c r="K30" s="295"/>
      <c r="L30" s="295"/>
      <c r="M30" s="295"/>
      <c r="N30" s="295"/>
      <c r="O30" s="295"/>
      <c r="P30" s="295"/>
      <c r="Q30" s="295"/>
      <c r="R30" s="295"/>
      <c r="S30" s="295"/>
      <c r="T30" s="295"/>
      <c r="U30" s="295"/>
      <c r="V30" s="295"/>
      <c r="W30" s="295"/>
      <c r="X30" s="295"/>
      <c r="Y30" s="295"/>
      <c r="Z30" s="295"/>
      <c r="AA30" s="295"/>
      <c r="AB30" s="295"/>
      <c r="AC30" s="295"/>
      <c r="AD30" s="295"/>
      <c r="AE30" s="295"/>
      <c r="AF30" s="295"/>
      <c r="AG30" s="295"/>
      <c r="AH30" s="295"/>
      <c r="AI30" s="295"/>
      <c r="AJ30" s="295"/>
      <c r="AK30" s="295"/>
      <c r="AL30" s="295"/>
      <c r="AM30" s="295"/>
      <c r="AN30" s="295"/>
      <c r="AO30" s="295"/>
      <c r="AP30" s="296"/>
      <c r="AQ30" s="295"/>
      <c r="AR30" s="295"/>
      <c r="AS30" s="295"/>
      <c r="AT30" s="295"/>
      <c r="AU30" s="295"/>
      <c r="AV30" s="295"/>
      <c r="AW30" s="295"/>
      <c r="AX30" s="297"/>
    </row>
    <row r="31" spans="1:50" x14ac:dyDescent="0.2">
      <c r="A31" s="289" t="s">
        <v>22</v>
      </c>
      <c r="B31" s="295">
        <v>1.991017</v>
      </c>
      <c r="C31" s="295">
        <v>1.991017</v>
      </c>
      <c r="D31" s="295">
        <v>1.991017</v>
      </c>
      <c r="E31" s="295">
        <v>1.868144</v>
      </c>
      <c r="F31" s="295">
        <v>2.5176240000000001</v>
      </c>
      <c r="G31" s="295">
        <v>2.5176240000000001</v>
      </c>
      <c r="H31" s="295">
        <v>2.373062</v>
      </c>
      <c r="I31" s="295">
        <v>2.373062</v>
      </c>
      <c r="J31" s="295">
        <v>2.373062</v>
      </c>
      <c r="K31" s="295">
        <v>2.3751570000000002</v>
      </c>
      <c r="L31" s="295">
        <v>2.3751570000000002</v>
      </c>
      <c r="M31" s="295">
        <v>2.3900090000000001</v>
      </c>
      <c r="N31" s="295">
        <v>2.3900090000000001</v>
      </c>
      <c r="O31" s="295">
        <v>2.3900090000000001</v>
      </c>
      <c r="P31" s="295">
        <v>2.4709479999999999</v>
      </c>
      <c r="Q31" s="295">
        <v>2.4709479999999999</v>
      </c>
      <c r="R31" s="295">
        <v>2.4709479999999999</v>
      </c>
      <c r="S31" s="295">
        <v>2.4447779999999999</v>
      </c>
      <c r="T31" s="295">
        <v>2.4527730000000001</v>
      </c>
      <c r="U31" s="295">
        <v>5.9431950000000002</v>
      </c>
      <c r="V31" s="295">
        <v>7.2171789999999998</v>
      </c>
      <c r="W31" s="295">
        <v>6.9494530000000001</v>
      </c>
      <c r="X31" s="295">
        <v>7.048349</v>
      </c>
      <c r="Y31" s="295">
        <v>7.0407890000000002</v>
      </c>
      <c r="Z31" s="295">
        <v>7.076263</v>
      </c>
      <c r="AA31" s="295">
        <v>7.076263</v>
      </c>
      <c r="AB31" s="295">
        <v>5.4246179999999997</v>
      </c>
      <c r="AC31" s="295">
        <v>5.6793800000000001</v>
      </c>
      <c r="AD31" s="295">
        <v>4.4403800000000002</v>
      </c>
      <c r="AE31" s="295">
        <v>4.4545399999999997</v>
      </c>
      <c r="AF31" s="295">
        <v>12.115259999999999</v>
      </c>
      <c r="AG31" s="295">
        <v>12.546939999999999</v>
      </c>
      <c r="AH31" s="295">
        <v>12.335459999999999</v>
      </c>
      <c r="AI31" s="295">
        <v>5.6185749999999999</v>
      </c>
      <c r="AJ31" s="295">
        <v>4.1201999999999996</v>
      </c>
      <c r="AK31" s="295">
        <v>5.1631</v>
      </c>
      <c r="AL31" s="295">
        <v>4.9399100000000002</v>
      </c>
      <c r="AM31" s="295">
        <v>7.4048100000000003</v>
      </c>
      <c r="AN31" s="295">
        <v>13.30955</v>
      </c>
      <c r="AO31" s="295">
        <v>12.1021</v>
      </c>
      <c r="AP31" s="296">
        <v>10.89772</v>
      </c>
      <c r="AQ31" s="295">
        <v>6.5294059999999998</v>
      </c>
      <c r="AR31" s="295">
        <v>8.8309650000000008</v>
      </c>
      <c r="AS31" s="295">
        <v>5.4959239999999996</v>
      </c>
      <c r="AT31" s="295">
        <v>8.2889079999999993</v>
      </c>
      <c r="AU31" s="295">
        <v>8.3901889999999995</v>
      </c>
      <c r="AV31" s="295">
        <v>7.1550240000000001</v>
      </c>
      <c r="AW31" s="295">
        <v>9.4973890000000001</v>
      </c>
      <c r="AX31" s="297">
        <v>7.9041550000000003</v>
      </c>
    </row>
    <row r="32" spans="1:50" x14ac:dyDescent="0.2">
      <c r="A32" s="289" t="s">
        <v>133</v>
      </c>
      <c r="B32" s="295"/>
      <c r="C32" s="295"/>
      <c r="D32" s="295"/>
      <c r="E32" s="295"/>
      <c r="F32" s="295"/>
      <c r="G32" s="295"/>
      <c r="H32" s="295"/>
      <c r="I32" s="295"/>
      <c r="J32" s="295"/>
      <c r="K32" s="295"/>
      <c r="L32" s="295"/>
      <c r="M32" s="295"/>
      <c r="N32" s="295"/>
      <c r="O32" s="295"/>
      <c r="P32" s="295"/>
      <c r="Q32" s="295"/>
      <c r="R32" s="295"/>
      <c r="S32" s="295"/>
      <c r="T32" s="295"/>
      <c r="U32" s="295"/>
      <c r="V32" s="295"/>
      <c r="W32" s="295"/>
      <c r="X32" s="295"/>
      <c r="Y32" s="295"/>
      <c r="Z32" s="295"/>
      <c r="AA32" s="295"/>
      <c r="AB32" s="295"/>
      <c r="AC32" s="295"/>
      <c r="AD32" s="295"/>
      <c r="AE32" s="295"/>
      <c r="AF32" s="295"/>
      <c r="AG32" s="295"/>
      <c r="AH32" s="295"/>
      <c r="AI32" s="295"/>
      <c r="AJ32" s="295"/>
      <c r="AK32" s="295"/>
      <c r="AL32" s="295"/>
      <c r="AM32" s="295"/>
      <c r="AN32" s="295"/>
      <c r="AO32" s="295"/>
      <c r="AP32" s="296"/>
      <c r="AQ32" s="295"/>
      <c r="AR32" s="295"/>
      <c r="AS32" s="295"/>
      <c r="AT32" s="295"/>
      <c r="AU32" s="295"/>
      <c r="AV32" s="295"/>
      <c r="AW32" s="295"/>
      <c r="AX32" s="297"/>
    </row>
    <row r="33" spans="1:104" x14ac:dyDescent="0.2">
      <c r="A33" s="290" t="s">
        <v>132</v>
      </c>
      <c r="B33" s="298">
        <f>SUM(B9,B11,B13,B15,B17,B19,B21,B23,B25,B27,B29,B31)</f>
        <v>157.68398100000002</v>
      </c>
      <c r="C33" s="298">
        <f t="shared" ref="C33:AW33" si="0">SUM(C9,C11,C13,C15,C17,C19,C21,C23,C25,C27,C29,C31)</f>
        <v>172.37521299999997</v>
      </c>
      <c r="D33" s="298">
        <f t="shared" si="0"/>
        <v>172.14209999999997</v>
      </c>
      <c r="E33" s="298">
        <f t="shared" si="0"/>
        <v>182.49005499999998</v>
      </c>
      <c r="F33" s="298">
        <f t="shared" si="0"/>
        <v>186.14977100000002</v>
      </c>
      <c r="G33" s="298">
        <f t="shared" si="0"/>
        <v>204.45886800000005</v>
      </c>
      <c r="H33" s="298">
        <f t="shared" si="0"/>
        <v>223.76270700000001</v>
      </c>
      <c r="I33" s="298">
        <f t="shared" si="0"/>
        <v>272.88324599999993</v>
      </c>
      <c r="J33" s="298">
        <f t="shared" si="0"/>
        <v>271.81552499999998</v>
      </c>
      <c r="K33" s="298">
        <f t="shared" si="0"/>
        <v>265.94756699999999</v>
      </c>
      <c r="L33" s="298">
        <f t="shared" si="0"/>
        <v>309.63380199999995</v>
      </c>
      <c r="M33" s="298">
        <f t="shared" si="0"/>
        <v>374.24550999999991</v>
      </c>
      <c r="N33" s="298">
        <f t="shared" si="0"/>
        <v>392.60632599999997</v>
      </c>
      <c r="O33" s="298">
        <f t="shared" si="0"/>
        <v>395.38938399999995</v>
      </c>
      <c r="P33" s="298">
        <f t="shared" si="0"/>
        <v>421.31839999999994</v>
      </c>
      <c r="Q33" s="298">
        <f t="shared" si="0"/>
        <v>411.05473399999994</v>
      </c>
      <c r="R33" s="298">
        <f t="shared" si="0"/>
        <v>533.72358300000008</v>
      </c>
      <c r="S33" s="298">
        <f t="shared" si="0"/>
        <v>562.05158300000005</v>
      </c>
      <c r="T33" s="298">
        <f t="shared" si="0"/>
        <v>528.44256600000006</v>
      </c>
      <c r="U33" s="298">
        <f t="shared" si="0"/>
        <v>559.34643799999981</v>
      </c>
      <c r="V33" s="298">
        <f t="shared" si="0"/>
        <v>587.44782599999985</v>
      </c>
      <c r="W33" s="298">
        <f t="shared" si="0"/>
        <v>589.92754699999989</v>
      </c>
      <c r="X33" s="298">
        <f t="shared" si="0"/>
        <v>570.78686700000014</v>
      </c>
      <c r="Y33" s="298">
        <f t="shared" si="0"/>
        <v>453.14978700000006</v>
      </c>
      <c r="Z33" s="298">
        <f t="shared" si="0"/>
        <v>553.69346799999994</v>
      </c>
      <c r="AA33" s="298">
        <f t="shared" si="0"/>
        <v>485.11097099999995</v>
      </c>
      <c r="AB33" s="298">
        <f t="shared" si="0"/>
        <v>475.86586600000004</v>
      </c>
      <c r="AC33" s="298">
        <f t="shared" si="0"/>
        <v>424.58292109999996</v>
      </c>
      <c r="AD33" s="298">
        <f t="shared" si="0"/>
        <v>436.82812610000002</v>
      </c>
      <c r="AE33" s="298">
        <f t="shared" si="0"/>
        <v>452.86735310000006</v>
      </c>
      <c r="AF33" s="298">
        <f t="shared" si="0"/>
        <v>510.66013199999998</v>
      </c>
      <c r="AG33" s="298">
        <f t="shared" si="0"/>
        <v>509.19882000000001</v>
      </c>
      <c r="AH33" s="298">
        <f t="shared" si="0"/>
        <v>513.31110200000001</v>
      </c>
      <c r="AI33" s="298">
        <f t="shared" si="0"/>
        <v>516.84540100000004</v>
      </c>
      <c r="AJ33" s="298">
        <f t="shared" si="0"/>
        <v>546.24694700000009</v>
      </c>
      <c r="AK33" s="298">
        <f t="shared" si="0"/>
        <v>519.893283</v>
      </c>
      <c r="AL33" s="298">
        <f t="shared" si="0"/>
        <v>563.31570299999998</v>
      </c>
      <c r="AM33" s="298">
        <f t="shared" si="0"/>
        <v>564.13845099999992</v>
      </c>
      <c r="AN33" s="298">
        <f t="shared" si="0"/>
        <v>521.34313000000009</v>
      </c>
      <c r="AO33" s="298">
        <f t="shared" si="0"/>
        <v>518.00887099999989</v>
      </c>
      <c r="AP33" s="298">
        <f t="shared" si="0"/>
        <v>506.12978099999998</v>
      </c>
      <c r="AQ33" s="298">
        <f t="shared" si="0"/>
        <v>468.84298600000005</v>
      </c>
      <c r="AR33" s="298">
        <f t="shared" si="0"/>
        <v>448.11906099999999</v>
      </c>
      <c r="AS33" s="298">
        <f t="shared" si="0"/>
        <v>458.06077900000008</v>
      </c>
      <c r="AT33" s="298">
        <f t="shared" si="0"/>
        <v>478.83002400000004</v>
      </c>
      <c r="AU33" s="298">
        <f t="shared" si="0"/>
        <v>455.75431600000007</v>
      </c>
      <c r="AV33" s="298">
        <f t="shared" si="0"/>
        <v>465.33473300000014</v>
      </c>
      <c r="AW33" s="298">
        <f t="shared" si="0"/>
        <v>483.89752499999997</v>
      </c>
      <c r="AX33" s="297">
        <f>SUM(AX9,AX11,AX13,AX15,AX17,AX19,AX21,AX23,AX25,AX27,AX29,AX31)</f>
        <v>499.15646799999996</v>
      </c>
    </row>
    <row r="34" spans="1:104" x14ac:dyDescent="0.2">
      <c r="A34" s="289"/>
      <c r="B34" s="295"/>
      <c r="C34" s="295"/>
      <c r="D34" s="295"/>
      <c r="E34" s="295"/>
      <c r="F34" s="295"/>
      <c r="G34" s="295"/>
      <c r="H34" s="295"/>
      <c r="I34" s="295"/>
      <c r="J34" s="295"/>
      <c r="K34" s="295"/>
      <c r="L34" s="295"/>
      <c r="M34" s="295"/>
      <c r="N34" s="295"/>
      <c r="O34" s="295"/>
      <c r="P34" s="295"/>
      <c r="Q34" s="295"/>
      <c r="R34" s="295"/>
      <c r="S34" s="295"/>
      <c r="T34" s="295"/>
      <c r="U34" s="295"/>
      <c r="V34" s="295"/>
      <c r="W34" s="295"/>
      <c r="X34" s="295"/>
      <c r="Y34" s="295"/>
      <c r="Z34" s="295"/>
      <c r="AA34" s="295"/>
      <c r="AB34" s="295"/>
      <c r="AC34" s="295"/>
      <c r="AD34" s="295"/>
      <c r="AE34" s="295"/>
      <c r="AF34" s="295"/>
      <c r="AG34" s="295"/>
      <c r="AH34" s="295"/>
      <c r="AI34" s="295"/>
      <c r="AJ34" s="295"/>
      <c r="AK34" s="295"/>
      <c r="AL34" s="295"/>
      <c r="AM34" s="295"/>
      <c r="AN34" s="295"/>
      <c r="AO34" s="295"/>
      <c r="AP34" s="296"/>
      <c r="AQ34" s="295"/>
      <c r="AR34" s="295"/>
      <c r="AS34" s="295"/>
      <c r="AT34" s="295"/>
      <c r="AU34" s="295"/>
      <c r="AV34" s="295"/>
      <c r="AW34" s="295"/>
      <c r="AX34" s="297"/>
    </row>
    <row r="35" spans="1:104" ht="14.25" x14ac:dyDescent="0.2">
      <c r="A35" s="255" t="s">
        <v>1174</v>
      </c>
      <c r="B35" s="278">
        <f>B37-B33</f>
        <v>38.788118999999995</v>
      </c>
      <c r="C35" s="278">
        <f t="shared" ref="C35:AX35" si="1">C37-C33</f>
        <v>40.497387000000032</v>
      </c>
      <c r="D35" s="278">
        <f t="shared" si="1"/>
        <v>39.392900000000026</v>
      </c>
      <c r="E35" s="278">
        <f t="shared" si="1"/>
        <v>38.596945000000005</v>
      </c>
      <c r="F35" s="278">
        <f t="shared" si="1"/>
        <v>39.41032899999999</v>
      </c>
      <c r="G35" s="278">
        <f t="shared" si="1"/>
        <v>43.069031999999936</v>
      </c>
      <c r="H35" s="278">
        <f t="shared" si="1"/>
        <v>42.664093000000008</v>
      </c>
      <c r="I35" s="278">
        <f t="shared" si="1"/>
        <v>40.111054000000081</v>
      </c>
      <c r="J35" s="278">
        <f t="shared" si="1"/>
        <v>39.577575000000024</v>
      </c>
      <c r="K35" s="278">
        <f t="shared" si="1"/>
        <v>40.530033000000003</v>
      </c>
      <c r="L35" s="278">
        <f t="shared" si="1"/>
        <v>40.732598000000053</v>
      </c>
      <c r="M35" s="278">
        <f t="shared" si="1"/>
        <v>39.954090000000065</v>
      </c>
      <c r="N35" s="278">
        <f t="shared" si="1"/>
        <v>35.050374000000033</v>
      </c>
      <c r="O35" s="278">
        <f t="shared" si="1"/>
        <v>35.758916000000056</v>
      </c>
      <c r="P35" s="278">
        <f t="shared" si="1"/>
        <v>36.205200000000048</v>
      </c>
      <c r="Q35" s="278">
        <f t="shared" si="1"/>
        <v>37.823166000000072</v>
      </c>
      <c r="R35" s="278">
        <f t="shared" si="1"/>
        <v>38.154116999999928</v>
      </c>
      <c r="S35" s="278">
        <f t="shared" si="1"/>
        <v>37.823716999999988</v>
      </c>
      <c r="T35" s="278">
        <f t="shared" si="1"/>
        <v>35.540133999999966</v>
      </c>
      <c r="U35" s="278">
        <f t="shared" si="1"/>
        <v>41.717862000000196</v>
      </c>
      <c r="V35" s="278">
        <f t="shared" si="1"/>
        <v>42.58647400000018</v>
      </c>
      <c r="W35" s="278">
        <f t="shared" si="1"/>
        <v>41.920253000000116</v>
      </c>
      <c r="X35" s="278">
        <f t="shared" si="1"/>
        <v>42.114332999999874</v>
      </c>
      <c r="Y35" s="278">
        <f t="shared" si="1"/>
        <v>40.336612999999943</v>
      </c>
      <c r="Z35" s="278">
        <f t="shared" si="1"/>
        <v>42.213332000000037</v>
      </c>
      <c r="AA35" s="278">
        <f t="shared" si="1"/>
        <v>42.859429000000091</v>
      </c>
      <c r="AB35" s="278">
        <f t="shared" si="1"/>
        <v>43.425733999999977</v>
      </c>
      <c r="AC35" s="278">
        <f t="shared" si="1"/>
        <v>43.23167890000002</v>
      </c>
      <c r="AD35" s="278">
        <f t="shared" si="1"/>
        <v>44.401173900000003</v>
      </c>
      <c r="AE35" s="278">
        <f t="shared" si="1"/>
        <v>44.946646899999962</v>
      </c>
      <c r="AF35" s="278">
        <f t="shared" si="1"/>
        <v>14.299667999999997</v>
      </c>
      <c r="AG35" s="278">
        <f t="shared" si="1"/>
        <v>17.029280000000028</v>
      </c>
      <c r="AH35" s="278">
        <f t="shared" si="1"/>
        <v>17.401998000000049</v>
      </c>
      <c r="AI35" s="278">
        <f t="shared" si="1"/>
        <v>32.539898999999991</v>
      </c>
      <c r="AJ35" s="278">
        <f t="shared" si="1"/>
        <v>22.248252999999863</v>
      </c>
      <c r="AK35" s="278">
        <f t="shared" si="1"/>
        <v>22.01681700000006</v>
      </c>
      <c r="AL35" s="278">
        <f t="shared" si="1"/>
        <v>34.007097000000044</v>
      </c>
      <c r="AM35" s="278">
        <f t="shared" si="1"/>
        <v>36.372849000000087</v>
      </c>
      <c r="AN35" s="278">
        <f t="shared" si="1"/>
        <v>27.860869999999863</v>
      </c>
      <c r="AO35" s="278">
        <f t="shared" si="1"/>
        <v>24.078129000000104</v>
      </c>
      <c r="AP35" s="278">
        <f t="shared" si="1"/>
        <v>25.047018999999977</v>
      </c>
      <c r="AQ35" s="278">
        <f t="shared" si="1"/>
        <v>21.553813999999932</v>
      </c>
      <c r="AR35" s="278">
        <f t="shared" si="1"/>
        <v>24.326539000000025</v>
      </c>
      <c r="AS35" s="278">
        <f t="shared" si="1"/>
        <v>22.407720999999924</v>
      </c>
      <c r="AT35" s="278">
        <f t="shared" si="1"/>
        <v>22.61257599999999</v>
      </c>
      <c r="AU35" s="278">
        <f t="shared" si="1"/>
        <v>19.288483999999926</v>
      </c>
      <c r="AV35" s="278">
        <f t="shared" si="1"/>
        <v>20.584366999999872</v>
      </c>
      <c r="AW35" s="278">
        <f t="shared" si="1"/>
        <v>19.940075000000036</v>
      </c>
      <c r="AX35" s="279">
        <f t="shared" si="1"/>
        <v>16.954332000000079</v>
      </c>
    </row>
    <row r="36" spans="1:104" x14ac:dyDescent="0.2">
      <c r="A36" s="255"/>
      <c r="B36" s="278"/>
      <c r="C36" s="278"/>
      <c r="D36" s="278"/>
      <c r="E36" s="278"/>
      <c r="F36" s="278"/>
      <c r="G36" s="278"/>
      <c r="H36" s="278"/>
      <c r="I36" s="278"/>
      <c r="J36" s="278"/>
      <c r="K36" s="278"/>
      <c r="L36" s="278"/>
      <c r="M36" s="278"/>
      <c r="N36" s="278"/>
      <c r="O36" s="278"/>
      <c r="P36" s="278"/>
      <c r="Q36" s="278"/>
      <c r="R36" s="278"/>
      <c r="S36" s="278"/>
      <c r="T36" s="278"/>
      <c r="U36" s="278"/>
      <c r="V36" s="278"/>
      <c r="W36" s="278"/>
      <c r="X36" s="278"/>
      <c r="Y36" s="278"/>
      <c r="Z36" s="278"/>
      <c r="AA36" s="278"/>
      <c r="AB36" s="278"/>
      <c r="AC36" s="278"/>
      <c r="AD36" s="278"/>
      <c r="AE36" s="278"/>
      <c r="AF36" s="278"/>
      <c r="AG36" s="278"/>
      <c r="AH36" s="278"/>
      <c r="AI36" s="278"/>
      <c r="AJ36" s="278"/>
      <c r="AK36" s="278"/>
      <c r="AL36" s="278"/>
      <c r="AM36" s="278"/>
      <c r="AN36" s="278"/>
      <c r="AO36" s="278"/>
      <c r="AP36" s="278"/>
      <c r="AQ36" s="278"/>
      <c r="AR36" s="278"/>
      <c r="AS36" s="278"/>
      <c r="AT36" s="278"/>
      <c r="AU36" s="278"/>
      <c r="AV36" s="278"/>
      <c r="AW36" s="278"/>
      <c r="AX36" s="279"/>
    </row>
    <row r="37" spans="1:104" ht="14.25" x14ac:dyDescent="0.2">
      <c r="A37" s="255" t="s">
        <v>1176</v>
      </c>
      <c r="B37" s="278">
        <v>196.47210000000001</v>
      </c>
      <c r="C37" s="278">
        <v>212.87260000000001</v>
      </c>
      <c r="D37" s="278">
        <v>211.535</v>
      </c>
      <c r="E37" s="278">
        <v>221.08699999999999</v>
      </c>
      <c r="F37" s="278">
        <v>225.56010000000001</v>
      </c>
      <c r="G37" s="278">
        <v>247.52789999999999</v>
      </c>
      <c r="H37" s="278">
        <v>266.42680000000001</v>
      </c>
      <c r="I37" s="278">
        <v>312.99430000000001</v>
      </c>
      <c r="J37" s="278">
        <v>311.3931</v>
      </c>
      <c r="K37" s="278">
        <v>306.4776</v>
      </c>
      <c r="L37" s="278">
        <v>350.3664</v>
      </c>
      <c r="M37" s="278">
        <v>414.19959999999998</v>
      </c>
      <c r="N37" s="278">
        <v>427.6567</v>
      </c>
      <c r="O37" s="278">
        <v>431.14830000000001</v>
      </c>
      <c r="P37" s="278">
        <v>457.52359999999999</v>
      </c>
      <c r="Q37" s="278">
        <v>448.87790000000001</v>
      </c>
      <c r="R37" s="278">
        <v>571.8777</v>
      </c>
      <c r="S37" s="278">
        <v>599.87530000000004</v>
      </c>
      <c r="T37" s="278">
        <v>563.98270000000002</v>
      </c>
      <c r="U37" s="278">
        <v>601.0643</v>
      </c>
      <c r="V37" s="278">
        <v>630.03430000000003</v>
      </c>
      <c r="W37" s="278">
        <v>631.84780000000001</v>
      </c>
      <c r="X37" s="278">
        <v>612.90120000000002</v>
      </c>
      <c r="Y37" s="278">
        <v>493.4864</v>
      </c>
      <c r="Z37" s="278">
        <v>595.90679999999998</v>
      </c>
      <c r="AA37" s="278">
        <v>527.97040000000004</v>
      </c>
      <c r="AB37" s="278">
        <v>519.29160000000002</v>
      </c>
      <c r="AC37" s="278">
        <v>467.81459999999998</v>
      </c>
      <c r="AD37" s="278">
        <v>481.22930000000002</v>
      </c>
      <c r="AE37" s="278">
        <v>497.81400000000002</v>
      </c>
      <c r="AF37" s="278">
        <v>524.95979999999997</v>
      </c>
      <c r="AG37" s="278">
        <v>526.22810000000004</v>
      </c>
      <c r="AH37" s="278">
        <v>530.71310000000005</v>
      </c>
      <c r="AI37" s="278">
        <v>549.38530000000003</v>
      </c>
      <c r="AJ37" s="278">
        <v>568.49519999999995</v>
      </c>
      <c r="AK37" s="278">
        <v>541.91010000000006</v>
      </c>
      <c r="AL37" s="278">
        <v>597.32280000000003</v>
      </c>
      <c r="AM37" s="278">
        <v>600.51130000000001</v>
      </c>
      <c r="AN37" s="278">
        <v>549.20399999999995</v>
      </c>
      <c r="AO37" s="278">
        <v>542.08699999999999</v>
      </c>
      <c r="AP37" s="278">
        <v>531.17679999999996</v>
      </c>
      <c r="AQ37" s="278">
        <v>490.39679999999998</v>
      </c>
      <c r="AR37" s="278">
        <v>472.44560000000001</v>
      </c>
      <c r="AS37" s="278">
        <v>480.46850000000001</v>
      </c>
      <c r="AT37" s="278">
        <v>501.44260000000003</v>
      </c>
      <c r="AU37" s="278">
        <v>475.0428</v>
      </c>
      <c r="AV37" s="278">
        <v>485.91910000000001</v>
      </c>
      <c r="AW37" s="278">
        <v>503.83760000000001</v>
      </c>
      <c r="AX37" s="276">
        <v>516.11080000000004</v>
      </c>
    </row>
    <row r="38" spans="1:104" ht="7.5" customHeight="1" x14ac:dyDescent="0.2">
      <c r="A38" s="289"/>
      <c r="B38" s="295"/>
      <c r="C38" s="295"/>
      <c r="D38" s="295"/>
      <c r="E38" s="295"/>
      <c r="F38" s="295"/>
      <c r="G38" s="295"/>
      <c r="H38" s="295"/>
      <c r="I38" s="295"/>
      <c r="J38" s="295"/>
      <c r="K38" s="295"/>
      <c r="L38" s="295"/>
      <c r="M38" s="295"/>
      <c r="N38" s="295"/>
      <c r="O38" s="295"/>
      <c r="P38" s="295"/>
      <c r="Q38" s="295"/>
      <c r="R38" s="295"/>
      <c r="S38" s="295"/>
      <c r="T38" s="295"/>
      <c r="U38" s="295"/>
      <c r="V38" s="295"/>
      <c r="W38" s="295"/>
      <c r="X38" s="295"/>
      <c r="Y38" s="295"/>
      <c r="Z38" s="295"/>
      <c r="AA38" s="295"/>
      <c r="AB38" s="295"/>
      <c r="AC38" s="295"/>
      <c r="AD38" s="295"/>
      <c r="AE38" s="295"/>
      <c r="AF38" s="295"/>
      <c r="AG38" s="295"/>
      <c r="AH38" s="295"/>
      <c r="AI38" s="295"/>
      <c r="AJ38" s="295"/>
      <c r="AK38" s="295"/>
      <c r="AL38" s="295"/>
      <c r="AM38" s="295"/>
      <c r="AN38" s="295"/>
      <c r="AO38" s="295"/>
      <c r="AP38" s="296"/>
      <c r="AQ38" s="295"/>
      <c r="AR38" s="295"/>
      <c r="AS38" s="295"/>
      <c r="AT38" s="295"/>
      <c r="AU38" s="295"/>
      <c r="AV38" s="295"/>
      <c r="AW38" s="295"/>
      <c r="AX38" s="297"/>
    </row>
    <row r="39" spans="1:104" ht="7.5" customHeight="1" x14ac:dyDescent="0.2">
      <c r="A39" s="291"/>
      <c r="B39" s="299"/>
      <c r="C39" s="299"/>
      <c r="D39" s="299"/>
      <c r="E39" s="299"/>
      <c r="F39" s="299"/>
      <c r="G39" s="299"/>
      <c r="H39" s="299"/>
      <c r="I39" s="299"/>
      <c r="J39" s="299"/>
      <c r="K39" s="299"/>
      <c r="L39" s="299"/>
      <c r="M39" s="299"/>
      <c r="N39" s="299"/>
      <c r="O39" s="299"/>
      <c r="P39" s="299"/>
      <c r="Q39" s="299"/>
      <c r="R39" s="299"/>
      <c r="S39" s="299"/>
      <c r="T39" s="299"/>
      <c r="U39" s="299"/>
      <c r="V39" s="299"/>
      <c r="W39" s="299"/>
      <c r="X39" s="299"/>
      <c r="Y39" s="299"/>
      <c r="Z39" s="299"/>
      <c r="AA39" s="299"/>
      <c r="AB39" s="299"/>
      <c r="AC39" s="299"/>
      <c r="AD39" s="299"/>
      <c r="AE39" s="299"/>
      <c r="AF39" s="299"/>
      <c r="AG39" s="299"/>
      <c r="AH39" s="299"/>
      <c r="AI39" s="299"/>
      <c r="AJ39" s="299"/>
      <c r="AK39" s="299"/>
      <c r="AL39" s="299"/>
      <c r="AM39" s="299"/>
      <c r="AN39" s="299"/>
      <c r="AO39" s="299"/>
      <c r="AP39" s="300"/>
      <c r="AQ39" s="299"/>
      <c r="AR39" s="299"/>
      <c r="AS39" s="299"/>
      <c r="AT39" s="299"/>
      <c r="AU39" s="299"/>
      <c r="AV39" s="299"/>
      <c r="AW39" s="299"/>
      <c r="AX39" s="301"/>
    </row>
    <row r="40" spans="1:104" x14ac:dyDescent="0.2">
      <c r="A40" s="292" t="s">
        <v>123</v>
      </c>
      <c r="B40" s="278">
        <v>35.176319999999997</v>
      </c>
      <c r="C40" s="278">
        <v>40.45017</v>
      </c>
      <c r="D40" s="278">
        <v>42.602499999999999</v>
      </c>
      <c r="E40" s="278">
        <v>47.197470000000003</v>
      </c>
      <c r="F40" s="278">
        <v>58.617699999999999</v>
      </c>
      <c r="G40" s="278">
        <v>82.54701</v>
      </c>
      <c r="H40" s="278">
        <v>97.441810000000004</v>
      </c>
      <c r="I40" s="278">
        <v>115.75239999999999</v>
      </c>
      <c r="J40" s="278">
        <v>127.0735</v>
      </c>
      <c r="K40" s="278">
        <v>142.00909999999999</v>
      </c>
      <c r="L40" s="278">
        <v>169.2842</v>
      </c>
      <c r="M40" s="278">
        <v>214.12569999999999</v>
      </c>
      <c r="N40" s="278">
        <v>210.6815</v>
      </c>
      <c r="O40" s="278">
        <v>257.38819999999998</v>
      </c>
      <c r="P40" s="278">
        <v>273.5942</v>
      </c>
      <c r="Q40" s="278">
        <v>280.6336</v>
      </c>
      <c r="R40" s="278">
        <v>365.66860000000003</v>
      </c>
      <c r="S40" s="278">
        <v>396.27629999999999</v>
      </c>
      <c r="T40" s="278">
        <v>403.14100000000002</v>
      </c>
      <c r="U40" s="278">
        <v>442.58690000000001</v>
      </c>
      <c r="V40" s="278">
        <v>468.0609</v>
      </c>
      <c r="W40" s="278">
        <v>477.8861</v>
      </c>
      <c r="X40" s="278">
        <v>477.85539999999997</v>
      </c>
      <c r="Y40" s="278">
        <v>363.53629999999998</v>
      </c>
      <c r="Z40" s="278">
        <v>465.56659999999999</v>
      </c>
      <c r="AA40" s="278">
        <v>395.5958</v>
      </c>
      <c r="AB40" s="278">
        <v>387.30680000000001</v>
      </c>
      <c r="AC40" s="278">
        <v>348.0951</v>
      </c>
      <c r="AD40" s="278">
        <v>356.83080000000001</v>
      </c>
      <c r="AE40" s="278">
        <v>379.8338</v>
      </c>
      <c r="AF40" s="278">
        <v>405.6361</v>
      </c>
      <c r="AG40" s="278">
        <v>384.2525</v>
      </c>
      <c r="AH40" s="278">
        <v>388.87090000000001</v>
      </c>
      <c r="AI40" s="278">
        <v>379.45960000000002</v>
      </c>
      <c r="AJ40" s="278">
        <v>404.7559</v>
      </c>
      <c r="AK40" s="278">
        <v>373.65190000000001</v>
      </c>
      <c r="AL40" s="278">
        <v>409.3415</v>
      </c>
      <c r="AM40" s="278">
        <v>406.75639999999999</v>
      </c>
      <c r="AN40" s="278">
        <v>388.94159999999999</v>
      </c>
      <c r="AO40" s="278">
        <v>362.34140000000002</v>
      </c>
      <c r="AP40" s="278">
        <v>354.584</v>
      </c>
      <c r="AQ40" s="273">
        <v>348.5222</v>
      </c>
      <c r="AR40" s="273">
        <v>336.19110000000001</v>
      </c>
      <c r="AS40" s="273">
        <v>346.80040000000002</v>
      </c>
      <c r="AT40" s="273">
        <v>357.78070000000002</v>
      </c>
      <c r="AU40" s="295">
        <v>349.2251</v>
      </c>
      <c r="AV40" s="273">
        <v>366.86970000000002</v>
      </c>
      <c r="AW40" s="273">
        <v>378.39699999999999</v>
      </c>
      <c r="AX40" s="297">
        <v>393.88189999999997</v>
      </c>
    </row>
    <row r="41" spans="1:104" x14ac:dyDescent="0.2">
      <c r="A41" s="292"/>
      <c r="B41" s="274"/>
      <c r="C41" s="274"/>
      <c r="D41" s="274"/>
      <c r="E41" s="274"/>
      <c r="F41" s="274"/>
      <c r="G41" s="274"/>
      <c r="H41" s="274"/>
      <c r="I41" s="274"/>
      <c r="J41" s="274"/>
      <c r="K41" s="274"/>
      <c r="L41" s="274"/>
      <c r="M41" s="274"/>
      <c r="N41" s="274"/>
      <c r="O41" s="274"/>
      <c r="P41" s="274"/>
      <c r="Q41" s="274"/>
      <c r="R41" s="274"/>
      <c r="S41" s="274"/>
      <c r="T41" s="274"/>
      <c r="U41" s="274"/>
      <c r="V41" s="274"/>
      <c r="W41" s="274"/>
      <c r="X41" s="274"/>
      <c r="Y41" s="274"/>
      <c r="Z41" s="274"/>
      <c r="AA41" s="274"/>
      <c r="AB41" s="274"/>
      <c r="AC41" s="274"/>
      <c r="AD41" s="274"/>
      <c r="AE41" s="274"/>
      <c r="AF41" s="274"/>
      <c r="AG41" s="274"/>
      <c r="AH41" s="274"/>
      <c r="AI41" s="274"/>
      <c r="AJ41" s="274"/>
      <c r="AK41" s="274"/>
      <c r="AL41" s="274"/>
      <c r="AM41" s="274"/>
      <c r="AN41" s="274"/>
      <c r="AO41" s="274"/>
      <c r="AP41" s="275"/>
      <c r="AQ41" s="274"/>
      <c r="AR41" s="274"/>
      <c r="AS41" s="274"/>
      <c r="AT41" s="274"/>
      <c r="AU41" s="274"/>
      <c r="AV41" s="274"/>
      <c r="AW41" s="274"/>
      <c r="AX41" s="276"/>
    </row>
    <row r="42" spans="1:104" x14ac:dyDescent="0.2">
      <c r="A42" s="292" t="s">
        <v>122</v>
      </c>
      <c r="B42" s="278">
        <v>113.8338</v>
      </c>
      <c r="C42" s="278">
        <v>124.79340000000001</v>
      </c>
      <c r="D42" s="278">
        <v>121.1365</v>
      </c>
      <c r="E42" s="278">
        <v>125.86150000000001</v>
      </c>
      <c r="F42" s="278">
        <v>118.64239999999999</v>
      </c>
      <c r="G42" s="278">
        <v>116.35890000000001</v>
      </c>
      <c r="H42" s="278">
        <v>120.041</v>
      </c>
      <c r="I42" s="278">
        <v>146.29069999999999</v>
      </c>
      <c r="J42" s="278">
        <v>131.3612</v>
      </c>
      <c r="K42" s="278">
        <v>109.50279999999999</v>
      </c>
      <c r="L42" s="278">
        <v>124.1093</v>
      </c>
      <c r="M42" s="278">
        <v>141.09389999999999</v>
      </c>
      <c r="N42" s="278">
        <v>158.13720000000001</v>
      </c>
      <c r="O42" s="278">
        <v>115.0641</v>
      </c>
      <c r="P42" s="278">
        <v>125.3754</v>
      </c>
      <c r="Q42" s="278">
        <v>109.8323</v>
      </c>
      <c r="R42" s="278">
        <v>147.9392</v>
      </c>
      <c r="S42" s="278">
        <v>145.66569999999999</v>
      </c>
      <c r="T42" s="278">
        <v>103.245</v>
      </c>
      <c r="U42" s="278">
        <v>101.2174</v>
      </c>
      <c r="V42" s="278">
        <v>105.05</v>
      </c>
      <c r="W42" s="278">
        <v>97.375079999999997</v>
      </c>
      <c r="X42" s="278">
        <v>78.795810000000003</v>
      </c>
      <c r="Y42" s="278">
        <v>73.703230000000005</v>
      </c>
      <c r="Z42" s="278">
        <v>74.096410000000006</v>
      </c>
      <c r="AA42" s="278">
        <v>76.133920000000003</v>
      </c>
      <c r="AB42" s="278">
        <v>75.747280000000003</v>
      </c>
      <c r="AC42" s="278">
        <v>63.48516</v>
      </c>
      <c r="AD42" s="278">
        <v>68.167249999999996</v>
      </c>
      <c r="AE42" s="278">
        <v>61.752020000000002</v>
      </c>
      <c r="AF42" s="278">
        <v>63.098689999999998</v>
      </c>
      <c r="AG42" s="278">
        <v>64.812309999999997</v>
      </c>
      <c r="AH42" s="278">
        <v>64.586029999999994</v>
      </c>
      <c r="AI42" s="278">
        <v>75.330330000000004</v>
      </c>
      <c r="AJ42" s="278">
        <v>69.108029999999999</v>
      </c>
      <c r="AK42" s="278">
        <v>72.824389999999994</v>
      </c>
      <c r="AL42" s="278">
        <v>67.937250000000006</v>
      </c>
      <c r="AM42" s="278">
        <v>69.980419999999995</v>
      </c>
      <c r="AN42" s="278">
        <v>49.662939999999999</v>
      </c>
      <c r="AO42" s="278">
        <v>72.472470000000001</v>
      </c>
      <c r="AP42" s="278">
        <v>71.003259999999997</v>
      </c>
      <c r="AQ42" s="273">
        <v>49.423589999999997</v>
      </c>
      <c r="AR42" s="273">
        <v>29.66592</v>
      </c>
      <c r="AS42" s="273">
        <v>34.320520000000002</v>
      </c>
      <c r="AT42" s="273">
        <v>31.45119</v>
      </c>
      <c r="AU42" s="295">
        <v>34.513359999999999</v>
      </c>
      <c r="AV42" s="273">
        <v>28.165900000000001</v>
      </c>
      <c r="AW42" s="273">
        <v>27.723269999999999</v>
      </c>
      <c r="AX42" s="297">
        <v>28.550560000000001</v>
      </c>
    </row>
    <row r="43" spans="1:104" x14ac:dyDescent="0.2">
      <c r="A43" s="292"/>
      <c r="B43" s="274"/>
      <c r="C43" s="274"/>
      <c r="D43" s="274"/>
      <c r="E43" s="274"/>
      <c r="F43" s="274"/>
      <c r="G43" s="274"/>
      <c r="H43" s="274"/>
      <c r="I43" s="274"/>
      <c r="J43" s="274"/>
      <c r="K43" s="274"/>
      <c r="L43" s="274"/>
      <c r="M43" s="274"/>
      <c r="N43" s="274"/>
      <c r="O43" s="274"/>
      <c r="P43" s="274"/>
      <c r="Q43" s="274"/>
      <c r="R43" s="274"/>
      <c r="S43" s="274"/>
      <c r="T43" s="274"/>
      <c r="U43" s="274"/>
      <c r="V43" s="274"/>
      <c r="W43" s="274"/>
      <c r="X43" s="274"/>
      <c r="Y43" s="274"/>
      <c r="Z43" s="274"/>
      <c r="AA43" s="274"/>
      <c r="AB43" s="274"/>
      <c r="AC43" s="274"/>
      <c r="AD43" s="274"/>
      <c r="AE43" s="274"/>
      <c r="AF43" s="274"/>
      <c r="AG43" s="274"/>
      <c r="AH43" s="274"/>
      <c r="AI43" s="274"/>
      <c r="AJ43" s="274"/>
      <c r="AK43" s="274"/>
      <c r="AL43" s="274"/>
      <c r="AM43" s="274"/>
      <c r="AN43" s="274"/>
      <c r="AO43" s="274"/>
      <c r="AP43" s="275"/>
      <c r="AQ43" s="274"/>
      <c r="AR43" s="274"/>
      <c r="AS43" s="274"/>
      <c r="AT43" s="274"/>
      <c r="AU43" s="274"/>
      <c r="AV43" s="274"/>
      <c r="AW43" s="274"/>
      <c r="AX43" s="276"/>
    </row>
    <row r="44" spans="1:104" x14ac:dyDescent="0.2">
      <c r="A44" s="293" t="s">
        <v>121</v>
      </c>
      <c r="B44" s="278">
        <v>25.152000000000001</v>
      </c>
      <c r="C44" s="278">
        <v>24.763999999999999</v>
      </c>
      <c r="D44" s="278">
        <v>24.376000000000001</v>
      </c>
      <c r="E44" s="278">
        <v>24.053000000000001</v>
      </c>
      <c r="F44" s="278">
        <v>23.77</v>
      </c>
      <c r="G44" s="278">
        <v>23.486999999999998</v>
      </c>
      <c r="H44" s="278">
        <v>23.204000000000001</v>
      </c>
      <c r="I44" s="278">
        <v>24.167200000000001</v>
      </c>
      <c r="J44" s="278">
        <v>25.130400000000002</v>
      </c>
      <c r="K44" s="278">
        <v>26.093599999999999</v>
      </c>
      <c r="L44" s="278">
        <v>27.056799999999999</v>
      </c>
      <c r="M44" s="278">
        <v>28.02</v>
      </c>
      <c r="N44" s="278">
        <v>27.931999999999999</v>
      </c>
      <c r="O44" s="278">
        <v>27.844000000000001</v>
      </c>
      <c r="P44" s="278">
        <v>27.756</v>
      </c>
      <c r="Q44" s="278">
        <v>27.667999999999999</v>
      </c>
      <c r="R44" s="278">
        <v>27.58</v>
      </c>
      <c r="S44" s="278">
        <v>27.363330000000001</v>
      </c>
      <c r="T44" s="278">
        <v>27.14667</v>
      </c>
      <c r="U44" s="278">
        <v>26.93</v>
      </c>
      <c r="V44" s="278">
        <v>26.713329999999999</v>
      </c>
      <c r="W44" s="278">
        <v>26.496670000000002</v>
      </c>
      <c r="X44" s="278">
        <v>26.28</v>
      </c>
      <c r="Y44" s="278">
        <v>25.665030000000002</v>
      </c>
      <c r="Z44" s="278">
        <v>25.050070000000002</v>
      </c>
      <c r="AA44" s="278">
        <v>24.435099999999998</v>
      </c>
      <c r="AB44" s="278">
        <v>23.820139999999999</v>
      </c>
      <c r="AC44" s="278">
        <v>23.205169999999999</v>
      </c>
      <c r="AD44" s="278">
        <v>22.590209999999999</v>
      </c>
      <c r="AE44" s="278">
        <v>21.975239999999999</v>
      </c>
      <c r="AF44" s="278">
        <v>21.36027</v>
      </c>
      <c r="AG44" s="278">
        <v>26.023790000000002</v>
      </c>
      <c r="AH44" s="278">
        <v>22.093240000000002</v>
      </c>
      <c r="AI44" s="278">
        <v>32.866610000000001</v>
      </c>
      <c r="AJ44" s="278">
        <v>24.02281</v>
      </c>
      <c r="AK44" s="278">
        <v>26.57497</v>
      </c>
      <c r="AL44" s="278">
        <v>32.460979999999999</v>
      </c>
      <c r="AM44" s="278">
        <v>40.33849</v>
      </c>
      <c r="AN44" s="278">
        <v>34.399760000000001</v>
      </c>
      <c r="AO44" s="278">
        <v>31.579599999999999</v>
      </c>
      <c r="AP44" s="278">
        <v>28.96715</v>
      </c>
      <c r="AQ44" s="273">
        <v>25.564170000000001</v>
      </c>
      <c r="AR44" s="273">
        <v>26.83099</v>
      </c>
      <c r="AS44" s="273">
        <v>27.171700000000001</v>
      </c>
      <c r="AT44" s="273">
        <v>30.454360000000001</v>
      </c>
      <c r="AU44" s="295">
        <v>28.410520000000002</v>
      </c>
      <c r="AV44" s="273">
        <v>27.504000000000001</v>
      </c>
      <c r="AW44" s="273">
        <v>27.999020000000002</v>
      </c>
      <c r="AX44" s="297">
        <v>28.872160000000001</v>
      </c>
    </row>
    <row r="45" spans="1:104" x14ac:dyDescent="0.2">
      <c r="A45" s="292"/>
      <c r="B45" s="274"/>
      <c r="C45" s="274"/>
      <c r="D45" s="274"/>
      <c r="E45" s="274"/>
      <c r="F45" s="274"/>
      <c r="G45" s="274"/>
      <c r="H45" s="274"/>
      <c r="I45" s="274"/>
      <c r="J45" s="274"/>
      <c r="K45" s="274"/>
      <c r="L45" s="274"/>
      <c r="M45" s="274"/>
      <c r="N45" s="274"/>
      <c r="O45" s="274"/>
      <c r="P45" s="274"/>
      <c r="Q45" s="274"/>
      <c r="R45" s="274"/>
      <c r="S45" s="274"/>
      <c r="T45" s="274"/>
      <c r="U45" s="274"/>
      <c r="V45" s="274"/>
      <c r="W45" s="274"/>
      <c r="X45" s="274"/>
      <c r="Y45" s="274"/>
      <c r="Z45" s="274"/>
      <c r="AA45" s="274"/>
      <c r="AB45" s="274"/>
      <c r="AC45" s="274"/>
      <c r="AD45" s="274"/>
      <c r="AE45" s="274"/>
      <c r="AF45" s="274"/>
      <c r="AG45" s="274"/>
      <c r="AH45" s="274"/>
      <c r="AI45" s="274"/>
      <c r="AJ45" s="274"/>
      <c r="AK45" s="274"/>
      <c r="AL45" s="274"/>
      <c r="AM45" s="274"/>
      <c r="AN45" s="274"/>
      <c r="AO45" s="274"/>
      <c r="AP45" s="275"/>
      <c r="AQ45" s="274"/>
      <c r="AR45" s="274"/>
      <c r="AS45" s="274"/>
      <c r="AT45" s="274"/>
      <c r="AU45" s="274"/>
      <c r="AV45" s="274"/>
      <c r="AW45" s="274"/>
      <c r="AX45" s="276"/>
    </row>
    <row r="46" spans="1:104" ht="14.25" x14ac:dyDescent="0.2">
      <c r="A46" s="292" t="s">
        <v>1175</v>
      </c>
      <c r="B46" s="278">
        <v>22.31</v>
      </c>
      <c r="C46" s="278">
        <v>22.864999999999998</v>
      </c>
      <c r="D46" s="278">
        <v>23.42</v>
      </c>
      <c r="E46" s="278">
        <v>23.975000000000001</v>
      </c>
      <c r="F46" s="278">
        <v>24.53</v>
      </c>
      <c r="G46" s="278">
        <v>25.135000000000002</v>
      </c>
      <c r="H46" s="278">
        <v>25.74</v>
      </c>
      <c r="I46" s="278">
        <v>26.783999999999999</v>
      </c>
      <c r="J46" s="278">
        <v>27.827999999999999</v>
      </c>
      <c r="K46" s="278">
        <v>28.872</v>
      </c>
      <c r="L46" s="278">
        <v>29.916</v>
      </c>
      <c r="M46" s="278">
        <v>30.96</v>
      </c>
      <c r="N46" s="278">
        <v>30.905999999999999</v>
      </c>
      <c r="O46" s="278">
        <v>30.852</v>
      </c>
      <c r="P46" s="278">
        <v>30.797999999999998</v>
      </c>
      <c r="Q46" s="278">
        <v>30.744</v>
      </c>
      <c r="R46" s="278">
        <v>30.69</v>
      </c>
      <c r="S46" s="278">
        <v>30.57</v>
      </c>
      <c r="T46" s="278">
        <v>30.45</v>
      </c>
      <c r="U46" s="278">
        <v>30.33</v>
      </c>
      <c r="V46" s="278">
        <v>30.21</v>
      </c>
      <c r="W46" s="278">
        <v>30.09</v>
      </c>
      <c r="X46" s="278">
        <v>29.97</v>
      </c>
      <c r="Y46" s="278">
        <v>30.581849999999999</v>
      </c>
      <c r="Z46" s="278">
        <v>31.1937</v>
      </c>
      <c r="AA46" s="278">
        <v>31.80555</v>
      </c>
      <c r="AB46" s="278">
        <v>32.417400000000001</v>
      </c>
      <c r="AC46" s="278">
        <v>33.029249999999998</v>
      </c>
      <c r="AD46" s="278">
        <v>33.641100000000002</v>
      </c>
      <c r="AE46" s="278">
        <v>34.252949999999998</v>
      </c>
      <c r="AF46" s="278">
        <v>34.864800000000002</v>
      </c>
      <c r="AG46" s="278">
        <v>51.139600000000002</v>
      </c>
      <c r="AH46" s="278">
        <v>55.162849999999999</v>
      </c>
      <c r="AI46" s="278">
        <v>61.728720000000003</v>
      </c>
      <c r="AJ46" s="278">
        <v>70.608500000000006</v>
      </c>
      <c r="AK46" s="278">
        <v>68.858770000000007</v>
      </c>
      <c r="AL46" s="278">
        <v>87.583100000000002</v>
      </c>
      <c r="AM46" s="278">
        <v>83.436000000000007</v>
      </c>
      <c r="AN46" s="278">
        <v>76.199700000000007</v>
      </c>
      <c r="AO46" s="278">
        <v>75.693560000000005</v>
      </c>
      <c r="AP46" s="278">
        <v>76.622380000000007</v>
      </c>
      <c r="AQ46" s="273">
        <v>66.88682</v>
      </c>
      <c r="AR46" s="273">
        <v>79.757639999999995</v>
      </c>
      <c r="AS46" s="273">
        <v>72.175880000000006</v>
      </c>
      <c r="AT46" s="273">
        <v>81.756439999999998</v>
      </c>
      <c r="AU46" s="295">
        <v>62.89378</v>
      </c>
      <c r="AV46" s="273">
        <v>63.379480000000001</v>
      </c>
      <c r="AW46" s="273">
        <v>69.718289999999996</v>
      </c>
      <c r="AX46" s="297">
        <v>64.806229999999999</v>
      </c>
    </row>
    <row r="47" spans="1:104" s="277" customFormat="1" ht="15" hidden="1" customHeight="1" x14ac:dyDescent="0.2">
      <c r="A47" s="292" t="s">
        <v>131</v>
      </c>
      <c r="B47" s="274">
        <v>5.1614579999999997</v>
      </c>
      <c r="C47" s="274">
        <v>5.2590339999999998</v>
      </c>
      <c r="D47" s="274">
        <v>5.279941</v>
      </c>
      <c r="E47" s="274">
        <v>5.0677890000000003</v>
      </c>
      <c r="F47" s="274">
        <v>5.1594290000000003</v>
      </c>
      <c r="G47" s="274">
        <v>6.8840839999999996</v>
      </c>
      <c r="H47" s="274">
        <v>8.1920140000000004</v>
      </c>
      <c r="I47" s="274">
        <v>7.6609379999999998</v>
      </c>
      <c r="J47" s="274">
        <v>8.105836</v>
      </c>
      <c r="K47" s="274">
        <v>8.2314469999999993</v>
      </c>
      <c r="L47" s="274">
        <v>8.5523240000000005</v>
      </c>
      <c r="M47" s="274">
        <v>8.2496799999999997</v>
      </c>
      <c r="N47" s="274">
        <v>10.27746</v>
      </c>
      <c r="O47" s="274">
        <v>7.474888</v>
      </c>
      <c r="P47" s="274">
        <v>7.6826290000000004</v>
      </c>
      <c r="Q47" s="274">
        <v>4.9792560000000003</v>
      </c>
      <c r="R47" s="274">
        <v>9.9686749999999993</v>
      </c>
      <c r="S47" s="274">
        <v>11.912800000000001</v>
      </c>
      <c r="T47" s="274">
        <v>13.383179999999999</v>
      </c>
      <c r="U47" s="274">
        <v>13.485620000000001</v>
      </c>
      <c r="V47" s="274">
        <v>13.49109</v>
      </c>
      <c r="W47" s="274">
        <v>12.536619999999999</v>
      </c>
      <c r="X47" s="274">
        <v>9.7354479999999999</v>
      </c>
      <c r="Y47" s="274">
        <v>9.1624599999999994</v>
      </c>
      <c r="Z47" s="274">
        <v>8.3214349999999992</v>
      </c>
      <c r="AA47" s="274">
        <v>8.1492819999999995</v>
      </c>
      <c r="AB47" s="274">
        <v>7.3977199999999996</v>
      </c>
      <c r="AC47" s="274">
        <v>12.060510000000001</v>
      </c>
      <c r="AD47" s="274">
        <v>12.90929</v>
      </c>
      <c r="AE47" s="274">
        <v>13.28938</v>
      </c>
      <c r="AF47" s="274">
        <v>15.26272</v>
      </c>
      <c r="AG47" s="274">
        <v>22.915870000000002</v>
      </c>
      <c r="AH47" s="274">
        <v>36.89828</v>
      </c>
      <c r="AI47" s="274">
        <v>30.920339999999999</v>
      </c>
      <c r="AJ47" s="274">
        <v>32.928100000000001</v>
      </c>
      <c r="AK47" s="274">
        <v>28.600560000000002</v>
      </c>
      <c r="AL47" s="274">
        <v>43.992100000000001</v>
      </c>
      <c r="AM47" s="274">
        <v>42.59198</v>
      </c>
      <c r="AN47" s="274">
        <v>93.494450000000001</v>
      </c>
      <c r="AO47" s="274">
        <v>104.27200000000001</v>
      </c>
      <c r="AP47" s="275">
        <v>107.648</v>
      </c>
      <c r="AQ47" s="274">
        <v>90.424670000000006</v>
      </c>
      <c r="AR47" s="274">
        <v>98.358009999999993</v>
      </c>
      <c r="AS47" s="274">
        <v>89.577070000000006</v>
      </c>
      <c r="AT47" s="274">
        <v>112.1601</v>
      </c>
      <c r="AU47" s="274">
        <v>79.239540000000005</v>
      </c>
      <c r="AV47" s="274">
        <v>93.047619999999995</v>
      </c>
      <c r="AW47" s="274">
        <v>95.374489999999994</v>
      </c>
      <c r="AX47" s="276">
        <v>79.084140000000005</v>
      </c>
      <c r="AY47" s="58"/>
      <c r="AZ47" s="58"/>
      <c r="BA47" s="58"/>
      <c r="BB47" s="58"/>
      <c r="BC47" s="58"/>
      <c r="BD47" s="58"/>
      <c r="BE47" s="58"/>
      <c r="BF47" s="58"/>
      <c r="BG47" s="58"/>
      <c r="BH47" s="58"/>
      <c r="BI47" s="58"/>
      <c r="BJ47" s="58"/>
      <c r="BK47" s="58"/>
      <c r="BL47" s="58"/>
      <c r="BM47" s="58"/>
      <c r="BN47" s="58"/>
      <c r="BO47" s="58"/>
      <c r="BP47" s="58"/>
      <c r="BQ47" s="58"/>
      <c r="BR47" s="58"/>
      <c r="BS47" s="58"/>
      <c r="BT47" s="58"/>
      <c r="BU47" s="58"/>
      <c r="BV47" s="58"/>
      <c r="BW47" s="58"/>
      <c r="BX47" s="58"/>
      <c r="BY47" s="58"/>
      <c r="BZ47" s="58"/>
      <c r="CA47" s="58"/>
      <c r="CB47" s="58"/>
      <c r="CC47" s="58"/>
      <c r="CD47" s="58"/>
      <c r="CE47" s="58"/>
      <c r="CF47" s="58"/>
      <c r="CG47" s="58"/>
      <c r="CH47" s="58"/>
      <c r="CI47" s="58"/>
      <c r="CJ47" s="58"/>
      <c r="CK47" s="58"/>
      <c r="CL47" s="58"/>
      <c r="CM47" s="58"/>
      <c r="CN47" s="58"/>
      <c r="CO47" s="58"/>
      <c r="CP47" s="58"/>
      <c r="CQ47" s="58"/>
      <c r="CR47" s="58"/>
      <c r="CS47" s="58"/>
      <c r="CT47" s="58"/>
      <c r="CU47" s="58"/>
      <c r="CV47" s="58"/>
      <c r="CW47" s="58"/>
      <c r="CX47" s="58"/>
      <c r="CY47" s="58"/>
      <c r="CZ47" s="58"/>
    </row>
    <row r="48" spans="1:104" s="277" customFormat="1" ht="15" hidden="1" customHeight="1" x14ac:dyDescent="0.2">
      <c r="A48" s="292" t="s">
        <v>130</v>
      </c>
      <c r="B48" s="274"/>
      <c r="C48" s="274"/>
      <c r="D48" s="274"/>
      <c r="E48" s="274"/>
      <c r="F48" s="274"/>
      <c r="G48" s="274"/>
      <c r="H48" s="274"/>
      <c r="I48" s="274"/>
      <c r="J48" s="274"/>
      <c r="K48" s="274"/>
      <c r="L48" s="274"/>
      <c r="M48" s="274"/>
      <c r="N48" s="274"/>
      <c r="O48" s="274"/>
      <c r="P48" s="274"/>
      <c r="Q48" s="274"/>
      <c r="R48" s="274"/>
      <c r="S48" s="274"/>
      <c r="T48" s="274"/>
      <c r="U48" s="274"/>
      <c r="V48" s="274"/>
      <c r="W48" s="274"/>
      <c r="X48" s="274"/>
      <c r="Y48" s="274"/>
      <c r="Z48" s="274"/>
      <c r="AA48" s="274"/>
      <c r="AB48" s="274"/>
      <c r="AC48" s="274"/>
      <c r="AD48" s="274"/>
      <c r="AE48" s="274"/>
      <c r="AF48" s="274"/>
      <c r="AG48" s="274"/>
      <c r="AH48" s="274"/>
      <c r="AI48" s="274"/>
      <c r="AJ48" s="274"/>
      <c r="AK48" s="274"/>
      <c r="AL48" s="274"/>
      <c r="AM48" s="274"/>
      <c r="AN48" s="274">
        <v>55.108510000000003</v>
      </c>
      <c r="AO48" s="274">
        <v>50.278269999999999</v>
      </c>
      <c r="AP48" s="275">
        <v>36.785359999999997</v>
      </c>
      <c r="AQ48" s="274">
        <v>22.3962</v>
      </c>
      <c r="AR48" s="274">
        <v>21.063780000000001</v>
      </c>
      <c r="AS48" s="274">
        <v>14.71712</v>
      </c>
      <c r="AT48" s="274">
        <v>20.537389999999998</v>
      </c>
      <c r="AU48" s="274">
        <v>13.723739999999999</v>
      </c>
      <c r="AV48" s="274">
        <v>14.098369999999999</v>
      </c>
      <c r="AW48" s="274">
        <v>12.20682</v>
      </c>
      <c r="AX48" s="276">
        <v>8.9253560000000007</v>
      </c>
      <c r="AY48" s="58"/>
      <c r="AZ48" s="58"/>
      <c r="BA48" s="58"/>
      <c r="BB48" s="58"/>
      <c r="BC48" s="58"/>
      <c r="BD48" s="58"/>
      <c r="BE48" s="58"/>
      <c r="BF48" s="58"/>
      <c r="BG48" s="58"/>
      <c r="BH48" s="58"/>
      <c r="BI48" s="58"/>
      <c r="BJ48" s="58"/>
      <c r="BK48" s="58"/>
      <c r="BL48" s="58"/>
      <c r="BM48" s="58"/>
      <c r="BN48" s="58"/>
      <c r="BO48" s="58"/>
      <c r="BP48" s="58"/>
      <c r="BQ48" s="58"/>
      <c r="BR48" s="58"/>
      <c r="BS48" s="58"/>
      <c r="BT48" s="58"/>
      <c r="BU48" s="58"/>
      <c r="BV48" s="58"/>
      <c r="BW48" s="58"/>
      <c r="BX48" s="58"/>
      <c r="BY48" s="58"/>
      <c r="BZ48" s="58"/>
      <c r="CA48" s="58"/>
      <c r="CB48" s="58"/>
      <c r="CC48" s="58"/>
      <c r="CD48" s="58"/>
      <c r="CE48" s="58"/>
      <c r="CF48" s="58"/>
      <c r="CG48" s="58"/>
      <c r="CH48" s="58"/>
      <c r="CI48" s="58"/>
      <c r="CJ48" s="58"/>
      <c r="CK48" s="58"/>
      <c r="CL48" s="58"/>
      <c r="CM48" s="58"/>
      <c r="CN48" s="58"/>
      <c r="CO48" s="58"/>
      <c r="CP48" s="58"/>
      <c r="CQ48" s="58"/>
      <c r="CR48" s="58"/>
      <c r="CS48" s="58"/>
      <c r="CT48" s="58"/>
      <c r="CU48" s="58"/>
      <c r="CV48" s="58"/>
      <c r="CW48" s="58"/>
      <c r="CX48" s="58"/>
      <c r="CY48" s="58"/>
      <c r="CZ48" s="58"/>
    </row>
    <row r="49" spans="1:104" s="277" customFormat="1" ht="15" hidden="1" customHeight="1" x14ac:dyDescent="0.2">
      <c r="A49" s="292" t="s">
        <v>129</v>
      </c>
      <c r="B49" s="274"/>
      <c r="C49" s="274"/>
      <c r="D49" s="274"/>
      <c r="E49" s="274"/>
      <c r="F49" s="274"/>
      <c r="G49" s="274"/>
      <c r="H49" s="274"/>
      <c r="I49" s="274"/>
      <c r="J49" s="274"/>
      <c r="K49" s="274"/>
      <c r="L49" s="274"/>
      <c r="M49" s="274"/>
      <c r="N49" s="274"/>
      <c r="O49" s="274"/>
      <c r="P49" s="274"/>
      <c r="Q49" s="274"/>
      <c r="R49" s="274"/>
      <c r="S49" s="274"/>
      <c r="T49" s="274"/>
      <c r="U49" s="274"/>
      <c r="V49" s="274"/>
      <c r="W49" s="274"/>
      <c r="X49" s="274"/>
      <c r="Y49" s="274"/>
      <c r="Z49" s="274"/>
      <c r="AA49" s="274"/>
      <c r="AB49" s="274"/>
      <c r="AC49" s="274"/>
      <c r="AD49" s="274"/>
      <c r="AE49" s="274"/>
      <c r="AF49" s="274">
        <v>2.7250000000000001</v>
      </c>
      <c r="AG49" s="274">
        <v>23.4467</v>
      </c>
      <c r="AH49" s="274">
        <v>23.042999999999999</v>
      </c>
      <c r="AI49" s="274">
        <v>25.05</v>
      </c>
      <c r="AJ49" s="274">
        <v>28.795100000000001</v>
      </c>
      <c r="AK49" s="274">
        <v>25.901399999999999</v>
      </c>
      <c r="AL49" s="274">
        <v>5.4580000000000002</v>
      </c>
      <c r="AM49" s="274">
        <v>15.043100000000001</v>
      </c>
      <c r="AN49" s="274"/>
      <c r="AO49" s="274"/>
      <c r="AP49" s="275"/>
      <c r="AQ49" s="274"/>
      <c r="AR49" s="274"/>
      <c r="AS49" s="274"/>
      <c r="AT49" s="274"/>
      <c r="AU49" s="274"/>
      <c r="AV49" s="274"/>
      <c r="AW49" s="274"/>
      <c r="AX49" s="276"/>
      <c r="AY49" s="58"/>
      <c r="AZ49" s="58"/>
      <c r="BA49" s="58"/>
      <c r="BB49" s="58"/>
      <c r="BC49" s="58"/>
      <c r="BD49" s="58"/>
      <c r="BE49" s="58"/>
      <c r="BF49" s="58"/>
      <c r="BG49" s="58"/>
      <c r="BH49" s="58"/>
      <c r="BI49" s="58"/>
      <c r="BJ49" s="58"/>
      <c r="BK49" s="58"/>
      <c r="BL49" s="58"/>
      <c r="BM49" s="58"/>
      <c r="BN49" s="58"/>
      <c r="BO49" s="58"/>
      <c r="BP49" s="58"/>
      <c r="BQ49" s="58"/>
      <c r="BR49" s="58"/>
      <c r="BS49" s="58"/>
      <c r="BT49" s="58"/>
      <c r="BU49" s="58"/>
      <c r="BV49" s="58"/>
      <c r="BW49" s="58"/>
      <c r="BX49" s="58"/>
      <c r="BY49" s="58"/>
      <c r="BZ49" s="58"/>
      <c r="CA49" s="58"/>
      <c r="CB49" s="58"/>
      <c r="CC49" s="58"/>
      <c r="CD49" s="58"/>
      <c r="CE49" s="58"/>
      <c r="CF49" s="58"/>
      <c r="CG49" s="58"/>
      <c r="CH49" s="58"/>
      <c r="CI49" s="58"/>
      <c r="CJ49" s="58"/>
      <c r="CK49" s="58"/>
      <c r="CL49" s="58"/>
      <c r="CM49" s="58"/>
      <c r="CN49" s="58"/>
      <c r="CO49" s="58"/>
      <c r="CP49" s="58"/>
      <c r="CQ49" s="58"/>
      <c r="CR49" s="58"/>
      <c r="CS49" s="58"/>
      <c r="CT49" s="58"/>
      <c r="CU49" s="58"/>
      <c r="CV49" s="58"/>
      <c r="CW49" s="58"/>
      <c r="CX49" s="58"/>
      <c r="CY49" s="58"/>
      <c r="CZ49" s="58"/>
    </row>
    <row r="50" spans="1:104" s="277" customFormat="1" ht="15" hidden="1" customHeight="1" x14ac:dyDescent="0.2">
      <c r="A50" s="255" t="s">
        <v>128</v>
      </c>
      <c r="B50" s="278">
        <v>22.977925699999993</v>
      </c>
      <c r="C50" s="278">
        <v>23.626495700000007</v>
      </c>
      <c r="D50" s="278">
        <v>23.264405699999998</v>
      </c>
      <c r="E50" s="278">
        <v>22.634255700000004</v>
      </c>
      <c r="F50" s="278">
        <v>23.083895699999999</v>
      </c>
      <c r="G50" s="278">
        <v>25.418225700000001</v>
      </c>
      <c r="H50" s="278">
        <v>31.401155699999997</v>
      </c>
      <c r="I50" s="278">
        <v>30.486795700000002</v>
      </c>
      <c r="J50" s="278">
        <v>30.722695700000003</v>
      </c>
      <c r="K50" s="278">
        <v>32.668475700000002</v>
      </c>
      <c r="L50" s="278">
        <v>33.591365699999997</v>
      </c>
      <c r="M50" s="278">
        <v>54.908155699999995</v>
      </c>
      <c r="N50" s="278">
        <v>37.296935700000006</v>
      </c>
      <c r="O50" s="278">
        <v>32.178365700000001</v>
      </c>
      <c r="P50" s="278">
        <v>33.095100700000003</v>
      </c>
      <c r="Q50" s="278">
        <v>30.199730700000011</v>
      </c>
      <c r="R50" s="278">
        <v>36.987150700000008</v>
      </c>
      <c r="S50" s="278">
        <v>43.302270700000001</v>
      </c>
      <c r="T50" s="278">
        <v>44.907660700000008</v>
      </c>
      <c r="U50" s="278">
        <v>43.598100699999996</v>
      </c>
      <c r="V50" s="278">
        <v>42.24696070000001</v>
      </c>
      <c r="W50" s="278">
        <v>44.154770699999993</v>
      </c>
      <c r="X50" s="278">
        <v>41.51321200000001</v>
      </c>
      <c r="Y50" s="278">
        <v>49.211392000000011</v>
      </c>
      <c r="Z50" s="278">
        <v>49.014112000000004</v>
      </c>
      <c r="AA50" s="278">
        <v>50.703042000000003</v>
      </c>
      <c r="AB50" s="278">
        <v>49.522472000000008</v>
      </c>
      <c r="AC50" s="278">
        <v>43.943411999999995</v>
      </c>
      <c r="AD50" s="278">
        <v>45.075202000000004</v>
      </c>
      <c r="AE50" s="278">
        <v>46.681302000000002</v>
      </c>
      <c r="AF50" s="278">
        <v>53.923192</v>
      </c>
      <c r="AG50" s="278">
        <v>58.216082000000014</v>
      </c>
      <c r="AH50" s="278">
        <v>50.960837200000014</v>
      </c>
      <c r="AI50" s="278">
        <v>69.607622699999979</v>
      </c>
      <c r="AJ50" s="278">
        <v>75.164790000000011</v>
      </c>
      <c r="AK50" s="278">
        <v>64.215849999999989</v>
      </c>
      <c r="AL50" s="278">
        <v>89.444009999999992</v>
      </c>
      <c r="AM50" s="278">
        <v>99.310350000000014</v>
      </c>
      <c r="AN50" s="278">
        <v>147.93408299999999</v>
      </c>
      <c r="AO50" s="278">
        <v>154.00408300000004</v>
      </c>
      <c r="AP50" s="278">
        <v>144.161766</v>
      </c>
      <c r="AQ50" s="278">
        <v>113.07601899999996</v>
      </c>
      <c r="AR50" s="278">
        <v>118.01490999999999</v>
      </c>
      <c r="AS50" s="278">
        <v>102.98815600000002</v>
      </c>
      <c r="AT50" s="278">
        <v>130.69691099999997</v>
      </c>
      <c r="AU50" s="278">
        <v>92.09569900000001</v>
      </c>
      <c r="AV50" s="278">
        <v>106.10553100000004</v>
      </c>
      <c r="AW50" s="278">
        <v>108.02096999999999</v>
      </c>
      <c r="AX50" s="279">
        <v>88.508788999999993</v>
      </c>
      <c r="AY50" s="58"/>
      <c r="AZ50" s="58"/>
      <c r="BA50" s="58"/>
      <c r="BB50" s="58"/>
      <c r="BC50" s="58"/>
      <c r="BD50" s="58"/>
      <c r="BE50" s="58"/>
      <c r="BF50" s="58"/>
      <c r="BG50" s="58"/>
      <c r="BH50" s="58"/>
      <c r="BI50" s="58"/>
      <c r="BJ50" s="58"/>
      <c r="BK50" s="58"/>
      <c r="BL50" s="58"/>
      <c r="BM50" s="58"/>
      <c r="BN50" s="58"/>
      <c r="BO50" s="58"/>
      <c r="BP50" s="58"/>
      <c r="BQ50" s="58"/>
      <c r="BR50" s="58"/>
      <c r="BS50" s="58"/>
      <c r="BT50" s="58"/>
      <c r="BU50" s="58"/>
      <c r="BV50" s="58"/>
      <c r="BW50" s="58"/>
      <c r="BX50" s="58"/>
      <c r="BY50" s="58"/>
      <c r="BZ50" s="58"/>
      <c r="CA50" s="58"/>
      <c r="CB50" s="58"/>
      <c r="CC50" s="58"/>
      <c r="CD50" s="58"/>
      <c r="CE50" s="58"/>
      <c r="CF50" s="58"/>
      <c r="CG50" s="58"/>
      <c r="CH50" s="58"/>
      <c r="CI50" s="58"/>
      <c r="CJ50" s="58"/>
      <c r="CK50" s="58"/>
      <c r="CL50" s="58"/>
      <c r="CM50" s="58"/>
      <c r="CN50" s="58"/>
      <c r="CO50" s="58"/>
      <c r="CP50" s="58"/>
      <c r="CQ50" s="58"/>
      <c r="CR50" s="58"/>
      <c r="CS50" s="58"/>
      <c r="CT50" s="58"/>
      <c r="CU50" s="58"/>
      <c r="CV50" s="58"/>
      <c r="CW50" s="58"/>
      <c r="CX50" s="58"/>
      <c r="CY50" s="58"/>
      <c r="CZ50" s="58"/>
    </row>
    <row r="51" spans="1:104" s="277" customFormat="1" x14ac:dyDescent="0.2">
      <c r="A51" s="255"/>
      <c r="B51" s="278"/>
      <c r="C51" s="278"/>
      <c r="D51" s="278"/>
      <c r="E51" s="278"/>
      <c r="F51" s="278"/>
      <c r="G51" s="278"/>
      <c r="H51" s="278"/>
      <c r="I51" s="278"/>
      <c r="J51" s="278"/>
      <c r="K51" s="278"/>
      <c r="L51" s="278"/>
      <c r="M51" s="278"/>
      <c r="N51" s="278"/>
      <c r="O51" s="278"/>
      <c r="P51" s="278"/>
      <c r="Q51" s="278"/>
      <c r="R51" s="278"/>
      <c r="S51" s="278"/>
      <c r="T51" s="278"/>
      <c r="U51" s="278"/>
      <c r="V51" s="278"/>
      <c r="W51" s="278"/>
      <c r="X51" s="278"/>
      <c r="Y51" s="278"/>
      <c r="Z51" s="278"/>
      <c r="AA51" s="278"/>
      <c r="AB51" s="278"/>
      <c r="AC51" s="278"/>
      <c r="AD51" s="278"/>
      <c r="AE51" s="278"/>
      <c r="AF51" s="278"/>
      <c r="AG51" s="278"/>
      <c r="AH51" s="278"/>
      <c r="AI51" s="278"/>
      <c r="AJ51" s="278"/>
      <c r="AK51" s="278"/>
      <c r="AL51" s="278"/>
      <c r="AM51" s="278"/>
      <c r="AN51" s="278"/>
      <c r="AO51" s="278"/>
      <c r="AP51" s="278"/>
      <c r="AQ51" s="278"/>
      <c r="AR51" s="278"/>
      <c r="AS51" s="278"/>
      <c r="AT51" s="278"/>
      <c r="AU51" s="278"/>
      <c r="AV51" s="278"/>
      <c r="AW51" s="278"/>
      <c r="AX51" s="276"/>
      <c r="AY51" s="58"/>
      <c r="AZ51" s="58"/>
      <c r="BA51" s="58"/>
      <c r="BB51" s="58"/>
      <c r="BC51" s="58"/>
      <c r="BD51" s="58"/>
      <c r="BE51" s="58"/>
      <c r="BF51" s="58"/>
      <c r="BG51" s="58"/>
      <c r="BH51" s="58"/>
      <c r="BI51" s="58"/>
      <c r="BJ51" s="58"/>
      <c r="BK51" s="58"/>
      <c r="BL51" s="58"/>
      <c r="BM51" s="58"/>
      <c r="BN51" s="58"/>
      <c r="BO51" s="58"/>
      <c r="BP51" s="58"/>
      <c r="BQ51" s="58"/>
      <c r="BR51" s="58"/>
      <c r="BS51" s="58"/>
      <c r="BT51" s="58"/>
      <c r="BU51" s="58"/>
      <c r="BV51" s="58"/>
      <c r="BW51" s="58"/>
      <c r="BX51" s="58"/>
      <c r="BY51" s="58"/>
      <c r="BZ51" s="58"/>
      <c r="CA51" s="58"/>
      <c r="CB51" s="58"/>
      <c r="CC51" s="58"/>
      <c r="CD51" s="58"/>
      <c r="CE51" s="58"/>
      <c r="CF51" s="58"/>
      <c r="CG51" s="58"/>
      <c r="CH51" s="58"/>
      <c r="CI51" s="58"/>
      <c r="CJ51" s="58"/>
      <c r="CK51" s="58"/>
      <c r="CL51" s="58"/>
      <c r="CM51" s="58"/>
      <c r="CN51" s="58"/>
      <c r="CO51" s="58"/>
      <c r="CP51" s="58"/>
      <c r="CQ51" s="58"/>
      <c r="CR51" s="58"/>
      <c r="CS51" s="58"/>
      <c r="CT51" s="58"/>
      <c r="CU51" s="58"/>
      <c r="CV51" s="58"/>
      <c r="CW51" s="58"/>
      <c r="CX51" s="58"/>
      <c r="CY51" s="58"/>
      <c r="CZ51" s="58"/>
    </row>
    <row r="52" spans="1:104" s="277" customFormat="1" x14ac:dyDescent="0.2">
      <c r="A52" s="292" t="s">
        <v>75</v>
      </c>
      <c r="B52" s="274">
        <f t="shared" ref="B52:AX52" si="2">SUM(B40,B42,B44,B46)</f>
        <v>196.47212000000002</v>
      </c>
      <c r="C52" s="274">
        <f t="shared" si="2"/>
        <v>212.87257000000002</v>
      </c>
      <c r="D52" s="274">
        <f t="shared" si="2"/>
        <v>211.53500000000003</v>
      </c>
      <c r="E52" s="274">
        <f t="shared" si="2"/>
        <v>221.08697000000001</v>
      </c>
      <c r="F52" s="274">
        <f t="shared" si="2"/>
        <v>225.56010000000001</v>
      </c>
      <c r="G52" s="274">
        <f t="shared" si="2"/>
        <v>247.52790999999999</v>
      </c>
      <c r="H52" s="274">
        <f t="shared" si="2"/>
        <v>266.42680999999999</v>
      </c>
      <c r="I52" s="274">
        <f t="shared" si="2"/>
        <v>312.99429999999995</v>
      </c>
      <c r="J52" s="274">
        <f t="shared" si="2"/>
        <v>311.3931</v>
      </c>
      <c r="K52" s="274">
        <f t="shared" si="2"/>
        <v>306.47749999999996</v>
      </c>
      <c r="L52" s="274">
        <f t="shared" si="2"/>
        <v>350.36630000000002</v>
      </c>
      <c r="M52" s="274">
        <f t="shared" si="2"/>
        <v>414.19959999999998</v>
      </c>
      <c r="N52" s="274">
        <f t="shared" si="2"/>
        <v>427.65670000000006</v>
      </c>
      <c r="O52" s="274">
        <f t="shared" si="2"/>
        <v>431.14829999999995</v>
      </c>
      <c r="P52" s="274">
        <f t="shared" si="2"/>
        <v>457.52359999999999</v>
      </c>
      <c r="Q52" s="274">
        <f t="shared" si="2"/>
        <v>448.87790000000007</v>
      </c>
      <c r="R52" s="274">
        <f t="shared" si="2"/>
        <v>571.87780000000009</v>
      </c>
      <c r="S52" s="274">
        <f t="shared" si="2"/>
        <v>599.87533000000008</v>
      </c>
      <c r="T52" s="274">
        <f t="shared" si="2"/>
        <v>563.9826700000001</v>
      </c>
      <c r="U52" s="274">
        <f t="shared" si="2"/>
        <v>601.0643</v>
      </c>
      <c r="V52" s="274">
        <f t="shared" si="2"/>
        <v>630.03423000000009</v>
      </c>
      <c r="W52" s="274">
        <f t="shared" si="2"/>
        <v>631.84784999999999</v>
      </c>
      <c r="X52" s="274">
        <f t="shared" si="2"/>
        <v>612.90120999999999</v>
      </c>
      <c r="Y52" s="274">
        <f t="shared" si="2"/>
        <v>493.48640999999998</v>
      </c>
      <c r="Z52" s="274">
        <f t="shared" si="2"/>
        <v>595.90678000000003</v>
      </c>
      <c r="AA52" s="274">
        <f t="shared" si="2"/>
        <v>527.97037</v>
      </c>
      <c r="AB52" s="274">
        <f t="shared" si="2"/>
        <v>519.29161999999997</v>
      </c>
      <c r="AC52" s="274">
        <f t="shared" si="2"/>
        <v>467.81468000000001</v>
      </c>
      <c r="AD52" s="274">
        <f t="shared" si="2"/>
        <v>481.22936000000004</v>
      </c>
      <c r="AE52" s="274">
        <f t="shared" si="2"/>
        <v>497.81401</v>
      </c>
      <c r="AF52" s="274">
        <f t="shared" si="2"/>
        <v>524.95985999999994</v>
      </c>
      <c r="AG52" s="274">
        <f t="shared" si="2"/>
        <v>526.22820000000002</v>
      </c>
      <c r="AH52" s="274">
        <f t="shared" si="2"/>
        <v>530.71302000000003</v>
      </c>
      <c r="AI52" s="274">
        <f t="shared" si="2"/>
        <v>549.38526000000002</v>
      </c>
      <c r="AJ52" s="274">
        <f t="shared" si="2"/>
        <v>568.49523999999997</v>
      </c>
      <c r="AK52" s="274">
        <f t="shared" si="2"/>
        <v>541.91003000000001</v>
      </c>
      <c r="AL52" s="274">
        <f t="shared" si="2"/>
        <v>597.32283000000007</v>
      </c>
      <c r="AM52" s="274">
        <f t="shared" si="2"/>
        <v>600.51130999999998</v>
      </c>
      <c r="AN52" s="274">
        <f t="shared" si="2"/>
        <v>549.20399999999995</v>
      </c>
      <c r="AO52" s="274">
        <f t="shared" si="2"/>
        <v>542.08703000000003</v>
      </c>
      <c r="AP52" s="275">
        <f t="shared" si="2"/>
        <v>531.17678999999998</v>
      </c>
      <c r="AQ52" s="274">
        <f t="shared" si="2"/>
        <v>490.39677999999998</v>
      </c>
      <c r="AR52" s="274">
        <f t="shared" si="2"/>
        <v>472.44565</v>
      </c>
      <c r="AS52" s="274">
        <f t="shared" si="2"/>
        <v>480.46850000000001</v>
      </c>
      <c r="AT52" s="274">
        <f t="shared" si="2"/>
        <v>501.44269000000003</v>
      </c>
      <c r="AU52" s="274">
        <f t="shared" si="2"/>
        <v>475.04275999999999</v>
      </c>
      <c r="AV52" s="274">
        <f t="shared" si="2"/>
        <v>485.91908000000006</v>
      </c>
      <c r="AW52" s="274">
        <f t="shared" si="2"/>
        <v>503.83758</v>
      </c>
      <c r="AX52" s="276">
        <f t="shared" si="2"/>
        <v>516.11085000000003</v>
      </c>
      <c r="AY52" s="58"/>
      <c r="AZ52" s="58"/>
      <c r="BA52" s="58"/>
      <c r="BB52" s="58"/>
      <c r="BC52" s="58"/>
      <c r="BD52" s="58"/>
      <c r="BE52" s="58"/>
      <c r="BF52" s="58"/>
      <c r="BG52" s="58"/>
      <c r="BH52" s="58"/>
      <c r="BI52" s="58"/>
      <c r="BJ52" s="58"/>
      <c r="BK52" s="58"/>
      <c r="BL52" s="58"/>
      <c r="BM52" s="58"/>
      <c r="BN52" s="58"/>
      <c r="BO52" s="58"/>
      <c r="BP52" s="58"/>
      <c r="BQ52" s="58"/>
      <c r="BR52" s="58"/>
      <c r="BS52" s="58"/>
      <c r="BT52" s="58"/>
      <c r="BU52" s="58"/>
      <c r="BV52" s="58"/>
      <c r="BW52" s="58"/>
      <c r="BX52" s="58"/>
      <c r="BY52" s="58"/>
      <c r="BZ52" s="58"/>
      <c r="CA52" s="58"/>
      <c r="CB52" s="58"/>
      <c r="CC52" s="58"/>
      <c r="CD52" s="58"/>
      <c r="CE52" s="58"/>
      <c r="CF52" s="58"/>
      <c r="CG52" s="58"/>
      <c r="CH52" s="58"/>
      <c r="CI52" s="58"/>
      <c r="CJ52" s="58"/>
      <c r="CK52" s="58"/>
      <c r="CL52" s="58"/>
      <c r="CM52" s="58"/>
      <c r="CN52" s="58"/>
      <c r="CO52" s="58"/>
      <c r="CP52" s="58"/>
      <c r="CQ52" s="58"/>
      <c r="CR52" s="58"/>
      <c r="CS52" s="58"/>
      <c r="CT52" s="58"/>
      <c r="CU52" s="58"/>
      <c r="CV52" s="58"/>
      <c r="CW52" s="58"/>
      <c r="CX52" s="58"/>
      <c r="CY52" s="58"/>
      <c r="CZ52" s="58"/>
    </row>
    <row r="53" spans="1:104" s="277" customFormat="1" ht="6.75" customHeight="1" thickBot="1" x14ac:dyDescent="0.25">
      <c r="A53" s="294"/>
      <c r="B53" s="280"/>
      <c r="C53" s="280"/>
      <c r="D53" s="280"/>
      <c r="E53" s="280"/>
      <c r="F53" s="280"/>
      <c r="G53" s="280"/>
      <c r="H53" s="280"/>
      <c r="I53" s="280"/>
      <c r="J53" s="280"/>
      <c r="K53" s="280"/>
      <c r="L53" s="280"/>
      <c r="M53" s="280"/>
      <c r="N53" s="280"/>
      <c r="O53" s="280"/>
      <c r="P53" s="280"/>
      <c r="Q53" s="280"/>
      <c r="R53" s="280"/>
      <c r="S53" s="280"/>
      <c r="T53" s="280"/>
      <c r="U53" s="280"/>
      <c r="V53" s="280"/>
      <c r="W53" s="280"/>
      <c r="X53" s="280"/>
      <c r="Y53" s="280"/>
      <c r="Z53" s="280"/>
      <c r="AA53" s="280"/>
      <c r="AB53" s="280"/>
      <c r="AC53" s="280"/>
      <c r="AD53" s="280"/>
      <c r="AE53" s="280"/>
      <c r="AF53" s="280"/>
      <c r="AG53" s="280"/>
      <c r="AH53" s="280"/>
      <c r="AI53" s="280"/>
      <c r="AJ53" s="280"/>
      <c r="AK53" s="280"/>
      <c r="AL53" s="280"/>
      <c r="AM53" s="280"/>
      <c r="AN53" s="280"/>
      <c r="AO53" s="280"/>
      <c r="AP53" s="280"/>
      <c r="AQ53" s="280"/>
      <c r="AR53" s="280"/>
      <c r="AS53" s="280"/>
      <c r="AT53" s="280"/>
      <c r="AU53" s="280"/>
      <c r="AV53" s="280"/>
      <c r="AW53" s="280"/>
      <c r="AX53" s="281"/>
      <c r="AY53" s="58"/>
      <c r="AZ53" s="58"/>
      <c r="BA53" s="58"/>
      <c r="BB53" s="58"/>
      <c r="BC53" s="58"/>
      <c r="BD53" s="58"/>
      <c r="BE53" s="58"/>
      <c r="BF53" s="58"/>
      <c r="BG53" s="58"/>
      <c r="BH53" s="58"/>
      <c r="BI53" s="58"/>
      <c r="BJ53" s="58"/>
      <c r="BK53" s="58"/>
      <c r="BL53" s="58"/>
      <c r="BM53" s="58"/>
      <c r="BN53" s="58"/>
      <c r="BO53" s="58"/>
      <c r="BP53" s="58"/>
      <c r="BQ53" s="58"/>
      <c r="BR53" s="58"/>
      <c r="BS53" s="58"/>
      <c r="BT53" s="58"/>
      <c r="BU53" s="58"/>
      <c r="BV53" s="58"/>
      <c r="BW53" s="58"/>
      <c r="BX53" s="58"/>
      <c r="BY53" s="58"/>
      <c r="BZ53" s="58"/>
      <c r="CA53" s="58"/>
      <c r="CB53" s="58"/>
      <c r="CC53" s="58"/>
      <c r="CD53" s="58"/>
      <c r="CE53" s="58"/>
      <c r="CF53" s="58"/>
      <c r="CG53" s="58"/>
      <c r="CH53" s="58"/>
      <c r="CI53" s="58"/>
      <c r="CJ53" s="58"/>
      <c r="CK53" s="58"/>
      <c r="CL53" s="58"/>
      <c r="CM53" s="58"/>
      <c r="CN53" s="58"/>
      <c r="CO53" s="58"/>
      <c r="CP53" s="58"/>
      <c r="CQ53" s="58"/>
      <c r="CR53" s="58"/>
      <c r="CS53" s="58"/>
      <c r="CT53" s="58"/>
      <c r="CU53" s="58"/>
      <c r="CV53" s="58"/>
      <c r="CW53" s="58"/>
      <c r="CX53" s="58"/>
      <c r="CY53" s="58"/>
      <c r="CZ53" s="58"/>
    </row>
    <row r="54" spans="1:104" ht="14.25" customHeight="1" x14ac:dyDescent="0.2">
      <c r="A54" s="258"/>
      <c r="B54" s="264"/>
      <c r="C54" s="264"/>
      <c r="D54" s="264"/>
      <c r="E54" s="264"/>
      <c r="F54" s="264"/>
      <c r="G54" s="264"/>
      <c r="H54" s="264"/>
      <c r="I54" s="264"/>
      <c r="J54" s="264"/>
      <c r="K54" s="264"/>
      <c r="L54" s="264"/>
      <c r="M54" s="264"/>
      <c r="N54" s="264"/>
      <c r="O54" s="264"/>
      <c r="P54" s="264"/>
      <c r="Q54" s="264"/>
      <c r="R54" s="264"/>
      <c r="S54" s="264"/>
      <c r="T54" s="264"/>
      <c r="U54" s="264"/>
      <c r="V54" s="264"/>
      <c r="W54" s="264"/>
      <c r="X54" s="264"/>
      <c r="Y54" s="264"/>
      <c r="Z54" s="264"/>
      <c r="AA54" s="264"/>
      <c r="AB54" s="264"/>
      <c r="AC54" s="264"/>
      <c r="AD54" s="264"/>
      <c r="AE54" s="264"/>
      <c r="AF54" s="264"/>
      <c r="AG54" s="264"/>
      <c r="AH54" s="264"/>
      <c r="AI54" s="264"/>
      <c r="AJ54" s="264"/>
      <c r="AK54" s="264"/>
      <c r="AL54" s="264"/>
      <c r="AM54" s="264"/>
      <c r="AN54" s="264"/>
      <c r="AO54" s="264"/>
      <c r="AP54" s="265"/>
      <c r="AQ54" s="264"/>
      <c r="AR54" s="264"/>
      <c r="AS54" s="264"/>
      <c r="AT54" s="264"/>
      <c r="AU54" s="264"/>
      <c r="AV54" s="264"/>
      <c r="AW54" s="264"/>
      <c r="AX54" s="264"/>
      <c r="AY54" s="97"/>
    </row>
    <row r="55" spans="1:104" ht="14.25" x14ac:dyDescent="0.2">
      <c r="A55" s="258" t="s">
        <v>1172</v>
      </c>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106"/>
      <c r="AQ55" s="97"/>
      <c r="AR55" s="97"/>
      <c r="AS55" s="97"/>
      <c r="AT55" s="97"/>
      <c r="AU55" s="97"/>
      <c r="AV55" s="97"/>
      <c r="AW55" s="97"/>
      <c r="AX55" s="97"/>
      <c r="AY55" s="97"/>
    </row>
    <row r="56" spans="1:104" ht="14.25" x14ac:dyDescent="0.2">
      <c r="A56" s="258" t="s">
        <v>1173</v>
      </c>
      <c r="B56" s="97"/>
      <c r="C56" s="97"/>
      <c r="D56" s="97"/>
      <c r="E56" s="97"/>
      <c r="F56" s="97"/>
      <c r="G56" s="97"/>
      <c r="H56" s="97"/>
      <c r="I56" s="97"/>
      <c r="J56" s="97"/>
      <c r="K56" s="97"/>
      <c r="L56" s="97"/>
      <c r="M56" s="97"/>
      <c r="N56" s="97"/>
      <c r="O56" s="97"/>
      <c r="P56" s="97"/>
      <c r="Q56" s="97"/>
      <c r="R56" s="97"/>
      <c r="S56" s="97"/>
      <c r="T56" s="97"/>
      <c r="U56" s="97"/>
      <c r="V56" s="97"/>
      <c r="W56" s="97"/>
      <c r="X56" s="97"/>
      <c r="Y56" s="97"/>
      <c r="Z56" s="97"/>
      <c r="AA56" s="97"/>
      <c r="AB56" s="97"/>
      <c r="AC56" s="97"/>
      <c r="AD56" s="97"/>
      <c r="AE56" s="97"/>
      <c r="AF56" s="97"/>
      <c r="AG56" s="97"/>
      <c r="AH56" s="97"/>
      <c r="AI56" s="97"/>
      <c r="AJ56" s="97"/>
      <c r="AK56" s="97"/>
      <c r="AL56" s="97"/>
      <c r="AM56" s="97"/>
      <c r="AN56" s="97"/>
      <c r="AO56" s="97"/>
      <c r="AP56" s="106"/>
      <c r="AQ56" s="97"/>
      <c r="AR56" s="97"/>
      <c r="AS56" s="97"/>
      <c r="AT56" s="97"/>
      <c r="AU56" s="97"/>
      <c r="AV56" s="97"/>
      <c r="AW56" s="97"/>
      <c r="AX56" s="97"/>
      <c r="AY56" s="97"/>
    </row>
    <row r="57" spans="1:104" x14ac:dyDescent="0.2">
      <c r="A57" s="259" t="s">
        <v>1051</v>
      </c>
      <c r="B57" s="97"/>
      <c r="C57" s="97"/>
      <c r="D57" s="97"/>
      <c r="E57" s="97"/>
      <c r="F57" s="97"/>
      <c r="G57" s="97"/>
      <c r="H57" s="97"/>
      <c r="I57" s="97"/>
      <c r="J57" s="97"/>
      <c r="K57" s="97"/>
      <c r="L57" s="97"/>
      <c r="M57" s="97"/>
      <c r="N57" s="97"/>
      <c r="O57" s="97"/>
      <c r="P57" s="97"/>
      <c r="Q57" s="97"/>
      <c r="R57" s="97"/>
      <c r="S57" s="97"/>
      <c r="T57" s="97"/>
      <c r="U57" s="97"/>
      <c r="V57" s="97"/>
      <c r="W57" s="97"/>
      <c r="X57" s="97"/>
      <c r="Y57" s="97"/>
      <c r="Z57" s="97"/>
      <c r="AA57" s="97"/>
      <c r="AB57" s="97"/>
      <c r="AC57" s="97"/>
      <c r="AD57" s="97"/>
      <c r="AE57" s="97"/>
      <c r="AF57" s="97"/>
      <c r="AG57" s="97"/>
      <c r="AH57" s="97"/>
      <c r="AI57" s="97"/>
      <c r="AJ57" s="97"/>
      <c r="AK57" s="97"/>
      <c r="AL57" s="97"/>
      <c r="AM57" s="97"/>
      <c r="AN57" s="97"/>
      <c r="AO57" s="97"/>
      <c r="AP57" s="106"/>
      <c r="AQ57" s="97"/>
      <c r="AR57" s="97"/>
      <c r="AS57" s="97"/>
      <c r="AT57" s="97"/>
      <c r="AU57" s="97"/>
      <c r="AV57" s="97"/>
      <c r="AW57" s="97"/>
      <c r="AX57" s="97"/>
      <c r="AY57" s="97"/>
    </row>
    <row r="58" spans="1:104" x14ac:dyDescent="0.2">
      <c r="AY58" s="97"/>
    </row>
    <row r="59" spans="1:104" x14ac:dyDescent="0.2">
      <c r="B59" s="282"/>
    </row>
  </sheetData>
  <mergeCells count="51">
    <mergeCell ref="N4:N5"/>
    <mergeCell ref="A4:A5"/>
    <mergeCell ref="B4:B5"/>
    <mergeCell ref="C4:C5"/>
    <mergeCell ref="D4:D5"/>
    <mergeCell ref="E4:E5"/>
    <mergeCell ref="F4:F5"/>
    <mergeCell ref="G4:G5"/>
    <mergeCell ref="H4:H5"/>
    <mergeCell ref="I4:I5"/>
    <mergeCell ref="J4:J5"/>
    <mergeCell ref="K4:K5"/>
    <mergeCell ref="L4:L5"/>
    <mergeCell ref="M4:M5"/>
    <mergeCell ref="Z4:Z5"/>
    <mergeCell ref="O4:O5"/>
    <mergeCell ref="P4:P5"/>
    <mergeCell ref="Q4:Q5"/>
    <mergeCell ref="R4:R5"/>
    <mergeCell ref="S4:S5"/>
    <mergeCell ref="T4:T5"/>
    <mergeCell ref="U4:U5"/>
    <mergeCell ref="V4:V5"/>
    <mergeCell ref="W4:W5"/>
    <mergeCell ref="X4:X5"/>
    <mergeCell ref="Y4:Y5"/>
    <mergeCell ref="AJ4:AJ5"/>
    <mergeCell ref="AK4:AK5"/>
    <mergeCell ref="AL4:AL5"/>
    <mergeCell ref="AA4:AA5"/>
    <mergeCell ref="AB4:AB5"/>
    <mergeCell ref="AC4:AC5"/>
    <mergeCell ref="AD4:AD5"/>
    <mergeCell ref="AE4:AE5"/>
    <mergeCell ref="AF4:AF5"/>
    <mergeCell ref="B6:AX6"/>
    <mergeCell ref="AS4:AS5"/>
    <mergeCell ref="AT4:AT5"/>
    <mergeCell ref="AU4:AU5"/>
    <mergeCell ref="AV4:AV5"/>
    <mergeCell ref="AW4:AW5"/>
    <mergeCell ref="AX4:AX5"/>
    <mergeCell ref="AM4:AM5"/>
    <mergeCell ref="AN4:AN5"/>
    <mergeCell ref="AO4:AO5"/>
    <mergeCell ref="AP4:AP5"/>
    <mergeCell ref="AQ4:AQ5"/>
    <mergeCell ref="AR4:AR5"/>
    <mergeCell ref="AG4:AG5"/>
    <mergeCell ref="AH4:AH5"/>
    <mergeCell ref="AI4:AI5"/>
  </mergeCells>
  <pageMargins left="0.7" right="0.7" top="0.75" bottom="0.75" header="0.3" footer="0.3"/>
  <pageSetup scale="77" fitToWidth="0" orientation="landscape"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D11" sqref="D11"/>
    </sheetView>
  </sheetViews>
  <sheetFormatPr defaultColWidth="9.140625" defaultRowHeight="12.75" x14ac:dyDescent="0.2"/>
  <cols>
    <col min="1" max="1" width="21.85546875" style="58" customWidth="1"/>
    <col min="2" max="16384" width="9.140625" style="58"/>
  </cols>
  <sheetData>
    <row r="1" spans="1:9" s="254" customFormat="1" x14ac:dyDescent="0.2">
      <c r="A1" s="302" t="s">
        <v>1034</v>
      </c>
      <c r="B1" s="303"/>
      <c r="C1" s="303"/>
      <c r="D1" s="303"/>
      <c r="E1" s="303"/>
      <c r="F1" s="303"/>
      <c r="G1" s="303"/>
      <c r="H1" s="304"/>
    </row>
    <row r="2" spans="1:9" ht="13.5" customHeight="1" x14ac:dyDescent="0.2">
      <c r="A2" s="305"/>
      <c r="B2" s="101"/>
      <c r="C2" s="101"/>
      <c r="D2" s="101"/>
      <c r="E2" s="101"/>
      <c r="F2" s="101"/>
      <c r="G2" s="101"/>
      <c r="H2" s="306"/>
    </row>
    <row r="3" spans="1:9" ht="12.75" customHeight="1" x14ac:dyDescent="0.2">
      <c r="A3" s="570" t="s">
        <v>623</v>
      </c>
      <c r="B3" s="319" t="s">
        <v>43</v>
      </c>
      <c r="C3" s="319" t="s">
        <v>624</v>
      </c>
      <c r="D3" s="319" t="s">
        <v>38</v>
      </c>
      <c r="E3" s="319" t="s">
        <v>40</v>
      </c>
      <c r="F3" s="319" t="s">
        <v>36</v>
      </c>
      <c r="G3" s="319" t="s">
        <v>32</v>
      </c>
      <c r="H3" s="320" t="s">
        <v>34</v>
      </c>
    </row>
    <row r="4" spans="1:9" ht="12" customHeight="1" x14ac:dyDescent="0.2">
      <c r="A4" s="571"/>
      <c r="B4" s="321">
        <v>2001</v>
      </c>
      <c r="C4" s="321">
        <v>2005</v>
      </c>
      <c r="D4" s="321">
        <v>2008</v>
      </c>
      <c r="E4" s="321">
        <v>2002</v>
      </c>
      <c r="F4" s="321">
        <v>2003</v>
      </c>
      <c r="G4" s="321">
        <v>2003</v>
      </c>
      <c r="H4" s="322">
        <v>2004</v>
      </c>
    </row>
    <row r="5" spans="1:9" ht="12.75" customHeight="1" x14ac:dyDescent="0.2">
      <c r="A5" s="307"/>
      <c r="B5" s="308"/>
      <c r="C5" s="308"/>
      <c r="D5" s="308" t="s">
        <v>625</v>
      </c>
      <c r="E5" s="308"/>
      <c r="F5" s="308"/>
      <c r="G5" s="308"/>
      <c r="H5" s="309" t="s">
        <v>625</v>
      </c>
    </row>
    <row r="6" spans="1:9" ht="12.75" customHeight="1" x14ac:dyDescent="0.2">
      <c r="A6" s="310"/>
      <c r="B6" s="311"/>
      <c r="C6" s="311"/>
      <c r="D6" s="311"/>
      <c r="E6" s="311"/>
      <c r="F6" s="311"/>
      <c r="G6" s="311"/>
      <c r="H6" s="312"/>
    </row>
    <row r="7" spans="1:9" ht="25.5" x14ac:dyDescent="0.2">
      <c r="A7" s="323" t="s">
        <v>626</v>
      </c>
      <c r="B7" s="324">
        <v>26.44</v>
      </c>
      <c r="C7" s="324">
        <v>22.84</v>
      </c>
      <c r="D7" s="324">
        <v>193.62</v>
      </c>
      <c r="E7" s="324">
        <v>17.12</v>
      </c>
      <c r="F7" s="324">
        <v>65.81</v>
      </c>
      <c r="G7" s="324">
        <v>17.32</v>
      </c>
      <c r="H7" s="325">
        <v>22.84</v>
      </c>
    </row>
    <row r="8" spans="1:9" ht="25.5" x14ac:dyDescent="0.2">
      <c r="A8" s="323" t="s">
        <v>633</v>
      </c>
      <c r="B8" s="324">
        <v>144</v>
      </c>
      <c r="C8" s="324">
        <v>149</v>
      </c>
      <c r="D8" s="324">
        <v>395</v>
      </c>
      <c r="E8" s="324">
        <v>40</v>
      </c>
      <c r="F8" s="324">
        <v>742</v>
      </c>
      <c r="G8" s="324">
        <v>47</v>
      </c>
      <c r="H8" s="325">
        <v>39.799999999999997</v>
      </c>
    </row>
    <row r="9" spans="1:9" x14ac:dyDescent="0.2">
      <c r="A9" s="323" t="s">
        <v>627</v>
      </c>
      <c r="B9" s="324">
        <v>1.84</v>
      </c>
      <c r="C9" s="324">
        <v>1.74</v>
      </c>
      <c r="D9" s="324">
        <v>7</v>
      </c>
      <c r="E9" s="324">
        <v>5.2</v>
      </c>
      <c r="F9" s="324">
        <v>0.66</v>
      </c>
      <c r="G9" s="324">
        <v>2.25</v>
      </c>
      <c r="H9" s="325">
        <v>3.44</v>
      </c>
    </row>
    <row r="10" spans="1:9" ht="25.5" x14ac:dyDescent="0.2">
      <c r="A10" s="323" t="s">
        <v>628</v>
      </c>
      <c r="B10" s="324">
        <v>264.95999999999998</v>
      </c>
      <c r="C10" s="324">
        <v>259.26</v>
      </c>
      <c r="D10" s="324">
        <v>2765</v>
      </c>
      <c r="E10" s="324">
        <v>208</v>
      </c>
      <c r="F10" s="324">
        <v>489.72</v>
      </c>
      <c r="G10" s="324">
        <v>105.75</v>
      </c>
      <c r="H10" s="325">
        <v>136.91</v>
      </c>
    </row>
    <row r="11" spans="1:9" ht="38.25" x14ac:dyDescent="0.2">
      <c r="A11" s="323" t="s">
        <v>629</v>
      </c>
      <c r="B11" s="324">
        <v>10.02</v>
      </c>
      <c r="C11" s="324">
        <v>11.35</v>
      </c>
      <c r="D11" s="324">
        <v>14.28</v>
      </c>
      <c r="E11" s="324">
        <v>12.14</v>
      </c>
      <c r="F11" s="324">
        <v>7.44</v>
      </c>
      <c r="G11" s="324">
        <v>6.11</v>
      </c>
      <c r="H11" s="325">
        <v>5.99</v>
      </c>
    </row>
    <row r="12" spans="1:9" ht="12.75" customHeight="1" x14ac:dyDescent="0.2">
      <c r="A12" s="307"/>
      <c r="B12" s="313"/>
      <c r="C12" s="313"/>
      <c r="D12" s="313"/>
      <c r="E12" s="313"/>
      <c r="F12" s="313"/>
      <c r="G12" s="313"/>
      <c r="H12" s="314"/>
    </row>
    <row r="13" spans="1:9" ht="50.25" customHeight="1" x14ac:dyDescent="0.2">
      <c r="A13" s="572" t="s">
        <v>1046</v>
      </c>
      <c r="B13" s="573"/>
      <c r="C13" s="573"/>
      <c r="D13" s="573"/>
      <c r="E13" s="573"/>
      <c r="F13" s="573"/>
      <c r="G13" s="573"/>
      <c r="H13" s="574"/>
      <c r="I13" s="315"/>
    </row>
    <row r="14" spans="1:9" ht="12.75" customHeight="1" thickBot="1" x14ac:dyDescent="0.25">
      <c r="A14" s="316"/>
      <c r="B14" s="317"/>
      <c r="C14" s="317"/>
      <c r="D14" s="317"/>
      <c r="E14" s="317"/>
      <c r="F14" s="317"/>
      <c r="G14" s="317"/>
      <c r="H14" s="318"/>
    </row>
  </sheetData>
  <mergeCells count="2">
    <mergeCell ref="A3:A4"/>
    <mergeCell ref="A13:H13"/>
  </mergeCells>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K38" sqref="K38"/>
    </sheetView>
  </sheetViews>
  <sheetFormatPr defaultColWidth="9.140625" defaultRowHeight="12.75" x14ac:dyDescent="0.2"/>
  <cols>
    <col min="1" max="4" width="9.140625" style="58"/>
    <col min="5" max="5" width="15.28515625" style="58" customWidth="1"/>
    <col min="6" max="6" width="10" style="58" bestFit="1" customWidth="1"/>
    <col min="7" max="7" width="10" style="58" customWidth="1"/>
    <col min="8" max="16384" width="9.140625" style="58"/>
  </cols>
  <sheetData>
    <row r="1" spans="1:9" s="55" customFormat="1" x14ac:dyDescent="0.2">
      <c r="A1" s="340" t="s">
        <v>1035</v>
      </c>
      <c r="B1" s="340"/>
      <c r="C1" s="340"/>
      <c r="D1" s="340"/>
      <c r="E1" s="340"/>
      <c r="F1" s="340"/>
      <c r="G1" s="340"/>
      <c r="H1" s="326"/>
      <c r="I1" s="326"/>
    </row>
    <row r="2" spans="1:9" s="55" customFormat="1" ht="18" customHeight="1" x14ac:dyDescent="0.2">
      <c r="A2" s="580" t="s">
        <v>10</v>
      </c>
      <c r="B2" s="579" t="s">
        <v>630</v>
      </c>
      <c r="C2" s="579" t="s">
        <v>634</v>
      </c>
      <c r="D2" s="579" t="s">
        <v>631</v>
      </c>
      <c r="E2" s="576" t="s">
        <v>1177</v>
      </c>
      <c r="F2" s="577"/>
      <c r="G2" s="578"/>
      <c r="H2" s="326"/>
      <c r="I2" s="326"/>
    </row>
    <row r="3" spans="1:9" s="55" customFormat="1" ht="27" x14ac:dyDescent="0.2">
      <c r="A3" s="581"/>
      <c r="B3" s="577"/>
      <c r="C3" s="577"/>
      <c r="D3" s="577"/>
      <c r="E3" s="327" t="s">
        <v>1178</v>
      </c>
      <c r="F3" s="328" t="s">
        <v>635</v>
      </c>
      <c r="G3" s="329" t="s">
        <v>632</v>
      </c>
      <c r="I3" s="326"/>
    </row>
    <row r="4" spans="1:9" s="55" customFormat="1" x14ac:dyDescent="0.2">
      <c r="A4" s="330">
        <v>2008</v>
      </c>
      <c r="B4" s="331">
        <v>16.100000000000001</v>
      </c>
      <c r="C4" s="331">
        <v>8.3000000000000007</v>
      </c>
      <c r="D4" s="331">
        <v>18.8</v>
      </c>
      <c r="E4" s="332">
        <v>58.5</v>
      </c>
      <c r="F4" s="331">
        <v>3.1</v>
      </c>
      <c r="G4" s="333">
        <v>5.8</v>
      </c>
      <c r="H4" s="326"/>
      <c r="I4" s="334"/>
    </row>
    <row r="5" spans="1:9" s="55" customFormat="1" x14ac:dyDescent="0.2">
      <c r="A5" s="330">
        <v>2005</v>
      </c>
      <c r="B5" s="331">
        <v>21.7</v>
      </c>
      <c r="C5" s="331">
        <v>9.6</v>
      </c>
      <c r="D5" s="331">
        <v>14.7</v>
      </c>
      <c r="E5" s="332">
        <v>54</v>
      </c>
      <c r="F5" s="331">
        <v>3.2</v>
      </c>
      <c r="G5" s="333">
        <v>4.2</v>
      </c>
      <c r="H5" s="326"/>
      <c r="I5" s="334"/>
    </row>
    <row r="6" spans="1:9" s="55" customFormat="1" x14ac:dyDescent="0.2">
      <c r="A6" s="330">
        <v>2000</v>
      </c>
      <c r="B6" s="331">
        <v>22.3</v>
      </c>
      <c r="C6" s="331">
        <v>13.4</v>
      </c>
      <c r="D6" s="331">
        <v>8.8000000000000007</v>
      </c>
      <c r="E6" s="332">
        <v>55.5</v>
      </c>
      <c r="F6" s="331">
        <v>3.7</v>
      </c>
      <c r="G6" s="333">
        <v>3.8</v>
      </c>
      <c r="H6" s="326"/>
      <c r="I6" s="334"/>
    </row>
    <row r="7" spans="1:9" s="55" customFormat="1" x14ac:dyDescent="0.2">
      <c r="A7" s="330">
        <v>1998</v>
      </c>
      <c r="B7" s="331">
        <v>20.399999999999999</v>
      </c>
      <c r="C7" s="331">
        <v>12.1</v>
      </c>
      <c r="D7" s="331">
        <v>12.5</v>
      </c>
      <c r="E7" s="332">
        <v>55</v>
      </c>
      <c r="F7" s="331">
        <v>4</v>
      </c>
      <c r="G7" s="333">
        <v>4.5</v>
      </c>
      <c r="H7" s="326"/>
      <c r="I7" s="334"/>
    </row>
    <row r="8" spans="1:9" s="55" customFormat="1" x14ac:dyDescent="0.2">
      <c r="A8" s="330">
        <v>1990</v>
      </c>
      <c r="B8" s="331">
        <v>17.3</v>
      </c>
      <c r="C8" s="331">
        <v>14</v>
      </c>
      <c r="D8" s="331">
        <v>19</v>
      </c>
      <c r="E8" s="332">
        <v>49.8</v>
      </c>
      <c r="F8" s="331">
        <v>2.6</v>
      </c>
      <c r="G8" s="333">
        <v>4.0999999999999996</v>
      </c>
      <c r="H8" s="326"/>
      <c r="I8" s="334"/>
    </row>
    <row r="9" spans="1:9" s="55" customFormat="1" x14ac:dyDescent="0.2">
      <c r="A9" s="330">
        <v>1985</v>
      </c>
      <c r="B9" s="331">
        <v>15.1</v>
      </c>
      <c r="C9" s="331">
        <v>20.100000000000001</v>
      </c>
      <c r="D9" s="331">
        <v>14.8</v>
      </c>
      <c r="E9" s="332">
        <v>50</v>
      </c>
      <c r="F9" s="331">
        <v>2.5</v>
      </c>
      <c r="G9" s="333">
        <v>5.7</v>
      </c>
      <c r="H9" s="326"/>
      <c r="I9" s="334"/>
    </row>
    <row r="10" spans="1:9" s="55" customFormat="1" x14ac:dyDescent="0.2">
      <c r="A10" s="330">
        <v>1970</v>
      </c>
      <c r="B10" s="331">
        <v>21.5</v>
      </c>
      <c r="C10" s="331">
        <v>12.9</v>
      </c>
      <c r="D10" s="331">
        <v>15.2</v>
      </c>
      <c r="E10" s="332">
        <v>50.4</v>
      </c>
      <c r="F10" s="331">
        <v>1.6</v>
      </c>
      <c r="G10" s="333">
        <v>3.8</v>
      </c>
      <c r="H10" s="326"/>
      <c r="I10" s="334"/>
    </row>
    <row r="11" spans="1:9" s="55" customFormat="1" x14ac:dyDescent="0.2">
      <c r="A11" s="330">
        <v>1960</v>
      </c>
      <c r="B11" s="331">
        <v>21.8</v>
      </c>
      <c r="C11" s="331">
        <v>10</v>
      </c>
      <c r="D11" s="331">
        <v>19.2</v>
      </c>
      <c r="E11" s="332">
        <v>49.1</v>
      </c>
      <c r="F11" s="331">
        <v>0.7</v>
      </c>
      <c r="G11" s="333">
        <v>2.9</v>
      </c>
      <c r="H11" s="326"/>
      <c r="I11" s="334"/>
    </row>
    <row r="12" spans="1:9" s="55" customFormat="1" ht="6" customHeight="1" x14ac:dyDescent="0.2">
      <c r="A12" s="335"/>
      <c r="B12" s="336"/>
      <c r="C12" s="336"/>
      <c r="D12" s="336"/>
      <c r="E12" s="336"/>
      <c r="F12" s="336"/>
      <c r="G12" s="337"/>
      <c r="H12" s="338"/>
      <c r="I12" s="338"/>
    </row>
    <row r="13" spans="1:9" s="55" customFormat="1" ht="28.5" customHeight="1" x14ac:dyDescent="0.2">
      <c r="A13" s="575" t="s">
        <v>1179</v>
      </c>
      <c r="B13" s="575"/>
      <c r="C13" s="575"/>
      <c r="D13" s="575"/>
      <c r="E13" s="575"/>
      <c r="F13" s="575"/>
      <c r="G13" s="575"/>
      <c r="H13" s="326"/>
      <c r="I13" s="326"/>
    </row>
    <row r="14" spans="1:9" x14ac:dyDescent="0.2">
      <c r="A14" s="339" t="s">
        <v>659</v>
      </c>
      <c r="B14" s="97"/>
      <c r="C14" s="97"/>
      <c r="D14" s="97"/>
      <c r="E14" s="97"/>
      <c r="F14" s="97"/>
      <c r="G14" s="339"/>
    </row>
  </sheetData>
  <mergeCells count="6">
    <mergeCell ref="A13:G13"/>
    <mergeCell ref="E2:G2"/>
    <mergeCell ref="B2:B3"/>
    <mergeCell ref="C2:C3"/>
    <mergeCell ref="D2:D3"/>
    <mergeCell ref="A2:A3"/>
  </mergeCells>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7"/>
  <sheetViews>
    <sheetView workbookViewId="0"/>
  </sheetViews>
  <sheetFormatPr defaultColWidth="9.140625" defaultRowHeight="15" x14ac:dyDescent="0.25"/>
  <cols>
    <col min="1" max="1" width="21.5703125" style="58" customWidth="1"/>
    <col min="2" max="2" width="4.85546875" style="58" bestFit="1" customWidth="1"/>
    <col min="3" max="6" width="4.7109375" style="9" hidden="1" customWidth="1"/>
    <col min="7" max="7" width="6" style="58" customWidth="1"/>
    <col min="8" max="11" width="4.7109375" style="58" hidden="1" customWidth="1"/>
    <col min="12" max="12" width="5.7109375" style="58" customWidth="1"/>
    <col min="13" max="16" width="4.7109375" style="58" hidden="1" customWidth="1"/>
    <col min="17" max="17" width="5.85546875" style="58" customWidth="1"/>
    <col min="18" max="20" width="5.7109375" style="58" customWidth="1"/>
    <col min="21" max="21" width="5.85546875" style="58" customWidth="1"/>
    <col min="22" max="22" width="5.42578125" style="58" customWidth="1"/>
    <col min="23" max="24" width="5.7109375" style="58" customWidth="1"/>
    <col min="25" max="25" width="5.85546875" style="58" customWidth="1"/>
    <col min="26" max="16384" width="9.140625" style="37"/>
  </cols>
  <sheetData>
    <row r="1" spans="1:27" ht="18.75" customHeight="1" x14ac:dyDescent="0.25">
      <c r="A1" s="368" t="s">
        <v>1036</v>
      </c>
      <c r="B1" s="369"/>
      <c r="C1" s="372"/>
      <c r="D1" s="372"/>
      <c r="E1" s="372"/>
      <c r="F1" s="372"/>
      <c r="G1" s="370"/>
      <c r="H1" s="370"/>
      <c r="I1" s="370"/>
      <c r="J1" s="370"/>
      <c r="K1" s="370"/>
      <c r="L1" s="370"/>
      <c r="M1" s="370"/>
      <c r="N1" s="370"/>
      <c r="O1" s="370"/>
      <c r="P1" s="370"/>
      <c r="Q1" s="370"/>
      <c r="R1" s="370"/>
      <c r="S1" s="370"/>
      <c r="T1" s="370"/>
      <c r="U1" s="370"/>
      <c r="V1" s="370"/>
      <c r="W1" s="370"/>
      <c r="X1" s="370"/>
      <c r="Y1" s="371"/>
    </row>
    <row r="2" spans="1:27" s="11" customFormat="1" x14ac:dyDescent="0.25">
      <c r="A2" s="341" t="s">
        <v>152</v>
      </c>
      <c r="B2" s="342" t="s">
        <v>151</v>
      </c>
      <c r="C2" s="40">
        <v>1986</v>
      </c>
      <c r="D2" s="40">
        <v>1987</v>
      </c>
      <c r="E2" s="40">
        <v>1988</v>
      </c>
      <c r="F2" s="40">
        <v>1989</v>
      </c>
      <c r="G2" s="343">
        <v>1990</v>
      </c>
      <c r="H2" s="343">
        <v>1991</v>
      </c>
      <c r="I2" s="343">
        <v>1992</v>
      </c>
      <c r="J2" s="343">
        <v>1993</v>
      </c>
      <c r="K2" s="343">
        <v>1994</v>
      </c>
      <c r="L2" s="343">
        <v>1995</v>
      </c>
      <c r="M2" s="343">
        <v>1996</v>
      </c>
      <c r="N2" s="343">
        <v>1997</v>
      </c>
      <c r="O2" s="343">
        <v>1998</v>
      </c>
      <c r="P2" s="343">
        <v>1999</v>
      </c>
      <c r="Q2" s="343">
        <v>2000</v>
      </c>
      <c r="R2" s="343">
        <v>2001</v>
      </c>
      <c r="S2" s="343">
        <v>2002</v>
      </c>
      <c r="T2" s="343">
        <v>2003</v>
      </c>
      <c r="U2" s="343">
        <v>2004</v>
      </c>
      <c r="V2" s="343">
        <v>2005</v>
      </c>
      <c r="W2" s="343">
        <v>2006</v>
      </c>
      <c r="X2" s="343">
        <v>2007</v>
      </c>
      <c r="Y2" s="344">
        <v>2008</v>
      </c>
      <c r="AA2" s="37"/>
    </row>
    <row r="3" spans="1:27" ht="15" customHeight="1" x14ac:dyDescent="0.25">
      <c r="A3" s="345" t="s">
        <v>150</v>
      </c>
      <c r="B3" s="346"/>
      <c r="C3" s="10"/>
      <c r="D3" s="10"/>
      <c r="E3" s="10"/>
      <c r="F3" s="10"/>
      <c r="G3" s="347"/>
      <c r="H3" s="347"/>
      <c r="I3" s="347"/>
      <c r="J3" s="347"/>
      <c r="K3" s="347"/>
      <c r="L3" s="347"/>
      <c r="M3" s="347"/>
      <c r="N3" s="347"/>
      <c r="O3" s="347"/>
      <c r="P3" s="347"/>
      <c r="Q3" s="347"/>
      <c r="R3" s="347"/>
      <c r="S3" s="347"/>
      <c r="T3" s="347"/>
      <c r="U3" s="347"/>
      <c r="V3" s="347"/>
      <c r="W3" s="347"/>
      <c r="X3" s="347"/>
      <c r="Y3" s="348"/>
    </row>
    <row r="4" spans="1:27" ht="3.95" customHeight="1" x14ac:dyDescent="0.25">
      <c r="A4" s="349"/>
      <c r="B4" s="350"/>
      <c r="C4" s="38"/>
      <c r="D4" s="38"/>
      <c r="E4" s="38"/>
      <c r="F4" s="38"/>
      <c r="G4" s="351"/>
      <c r="H4" s="351"/>
      <c r="I4" s="351"/>
      <c r="J4" s="351"/>
      <c r="K4" s="351"/>
      <c r="L4" s="351"/>
      <c r="M4" s="351"/>
      <c r="N4" s="351"/>
      <c r="O4" s="351"/>
      <c r="P4" s="351"/>
      <c r="Q4" s="351"/>
      <c r="R4" s="351"/>
      <c r="S4" s="351"/>
      <c r="T4" s="351"/>
      <c r="U4" s="351"/>
      <c r="V4" s="351"/>
      <c r="W4" s="351"/>
      <c r="X4" s="351"/>
      <c r="Y4" s="352"/>
    </row>
    <row r="5" spans="1:27" ht="11.1" customHeight="1" x14ac:dyDescent="0.25">
      <c r="A5" s="353" t="s">
        <v>149</v>
      </c>
      <c r="B5" s="593" t="s">
        <v>136</v>
      </c>
      <c r="C5" s="38"/>
      <c r="D5" s="38"/>
      <c r="E5" s="38"/>
      <c r="F5" s="38"/>
      <c r="G5" s="351"/>
      <c r="H5" s="351"/>
      <c r="I5" s="351">
        <v>11.5</v>
      </c>
      <c r="J5" s="351">
        <v>12.6</v>
      </c>
      <c r="K5" s="351">
        <v>13.8</v>
      </c>
      <c r="L5" s="590">
        <v>14.4</v>
      </c>
      <c r="M5" s="351">
        <v>14.5</v>
      </c>
      <c r="N5" s="351">
        <v>13.8</v>
      </c>
      <c r="O5" s="351">
        <v>13.7</v>
      </c>
      <c r="P5" s="351">
        <v>13.7</v>
      </c>
      <c r="Q5" s="590">
        <v>13.6</v>
      </c>
      <c r="R5" s="590">
        <v>12.5</v>
      </c>
      <c r="S5" s="590">
        <v>12.2</v>
      </c>
      <c r="T5" s="590">
        <v>12.3</v>
      </c>
      <c r="U5" s="590">
        <v>12.2</v>
      </c>
      <c r="V5" s="590">
        <v>12.4</v>
      </c>
      <c r="W5" s="590">
        <v>12.1</v>
      </c>
      <c r="X5" s="590">
        <v>12.2</v>
      </c>
      <c r="Y5" s="592">
        <v>15.3</v>
      </c>
    </row>
    <row r="6" spans="1:27" ht="11.1" customHeight="1" x14ac:dyDescent="0.25">
      <c r="A6" s="349" t="s">
        <v>148</v>
      </c>
      <c r="B6" s="593"/>
      <c r="C6" s="38"/>
      <c r="D6" s="38"/>
      <c r="E6" s="38"/>
      <c r="F6" s="38"/>
      <c r="G6" s="351"/>
      <c r="H6" s="351"/>
      <c r="I6" s="351"/>
      <c r="J6" s="351"/>
      <c r="K6" s="351"/>
      <c r="L6" s="590"/>
      <c r="M6" s="351"/>
      <c r="N6" s="351"/>
      <c r="O6" s="351"/>
      <c r="P6" s="351"/>
      <c r="Q6" s="590"/>
      <c r="R6" s="590"/>
      <c r="S6" s="590"/>
      <c r="T6" s="590"/>
      <c r="U6" s="590"/>
      <c r="V6" s="590"/>
      <c r="W6" s="590"/>
      <c r="X6" s="590"/>
      <c r="Y6" s="592"/>
    </row>
    <row r="7" spans="1:27" ht="3.95" customHeight="1" x14ac:dyDescent="0.25">
      <c r="A7" s="349"/>
      <c r="B7" s="350"/>
      <c r="C7" s="38"/>
      <c r="D7" s="38"/>
      <c r="E7" s="38"/>
      <c r="F7" s="38"/>
      <c r="G7" s="351"/>
      <c r="H7" s="351"/>
      <c r="I7" s="351"/>
      <c r="J7" s="351"/>
      <c r="K7" s="351"/>
      <c r="L7" s="351"/>
      <c r="M7" s="351"/>
      <c r="N7" s="351"/>
      <c r="O7" s="351"/>
      <c r="P7" s="351"/>
      <c r="Q7" s="351"/>
      <c r="R7" s="351"/>
      <c r="S7" s="351"/>
      <c r="T7" s="351"/>
      <c r="U7" s="351"/>
      <c r="V7" s="351"/>
      <c r="W7" s="351"/>
      <c r="X7" s="351"/>
      <c r="Y7" s="352"/>
    </row>
    <row r="8" spans="1:27" ht="11.1" customHeight="1" x14ac:dyDescent="0.25">
      <c r="A8" s="354" t="s">
        <v>147</v>
      </c>
      <c r="B8" s="593" t="s">
        <v>136</v>
      </c>
      <c r="C8" s="38"/>
      <c r="D8" s="38"/>
      <c r="E8" s="38"/>
      <c r="F8" s="38"/>
      <c r="G8" s="351"/>
      <c r="H8" s="351">
        <v>55.4</v>
      </c>
      <c r="I8" s="351">
        <v>44</v>
      </c>
      <c r="J8" s="351">
        <v>52.1</v>
      </c>
      <c r="K8" s="351">
        <v>53.6</v>
      </c>
      <c r="L8" s="590">
        <v>54.1</v>
      </c>
      <c r="M8" s="351">
        <v>55.7</v>
      </c>
      <c r="N8" s="351">
        <v>56.7</v>
      </c>
      <c r="O8" s="351">
        <v>56.3</v>
      </c>
      <c r="P8" s="351">
        <v>45.5</v>
      </c>
      <c r="Q8" s="590">
        <v>43.3</v>
      </c>
      <c r="R8" s="590">
        <v>44.5</v>
      </c>
      <c r="S8" s="590">
        <v>43.5</v>
      </c>
      <c r="T8" s="590">
        <v>43.3</v>
      </c>
      <c r="U8" s="590">
        <v>39.700000000000003</v>
      </c>
      <c r="V8" s="590">
        <v>33.799999999999997</v>
      </c>
      <c r="W8" s="590">
        <v>29.3</v>
      </c>
      <c r="X8" s="590">
        <v>28.9</v>
      </c>
      <c r="Y8" s="592">
        <v>40.5</v>
      </c>
    </row>
    <row r="9" spans="1:27" ht="11.1" customHeight="1" x14ac:dyDescent="0.25">
      <c r="A9" s="349" t="s">
        <v>141</v>
      </c>
      <c r="B9" s="593"/>
      <c r="C9" s="38"/>
      <c r="D9" s="38"/>
      <c r="E9" s="38"/>
      <c r="F9" s="38"/>
      <c r="G9" s="351"/>
      <c r="H9" s="351"/>
      <c r="I9" s="351"/>
      <c r="J9" s="351"/>
      <c r="K9" s="351"/>
      <c r="L9" s="590"/>
      <c r="M9" s="351"/>
      <c r="N9" s="351"/>
      <c r="O9" s="351"/>
      <c r="P9" s="351"/>
      <c r="Q9" s="590"/>
      <c r="R9" s="590"/>
      <c r="S9" s="590"/>
      <c r="T9" s="590"/>
      <c r="U9" s="590"/>
      <c r="V9" s="590"/>
      <c r="W9" s="590"/>
      <c r="X9" s="590"/>
      <c r="Y9" s="592"/>
    </row>
    <row r="10" spans="1:27" ht="3.95" customHeight="1" x14ac:dyDescent="0.25">
      <c r="A10" s="349"/>
      <c r="B10" s="350"/>
      <c r="C10" s="38"/>
      <c r="D10" s="38"/>
      <c r="E10" s="38"/>
      <c r="F10" s="38"/>
      <c r="G10" s="351"/>
      <c r="H10" s="351"/>
      <c r="I10" s="351"/>
      <c r="J10" s="351"/>
      <c r="K10" s="351"/>
      <c r="L10" s="351"/>
      <c r="M10" s="351"/>
      <c r="N10" s="351"/>
      <c r="O10" s="351"/>
      <c r="P10" s="351"/>
      <c r="Q10" s="351"/>
      <c r="R10" s="351"/>
      <c r="S10" s="351"/>
      <c r="T10" s="351"/>
      <c r="U10" s="351"/>
      <c r="V10" s="351"/>
      <c r="W10" s="351"/>
      <c r="X10" s="351"/>
      <c r="Y10" s="352"/>
    </row>
    <row r="11" spans="1:27" ht="11.1" customHeight="1" x14ac:dyDescent="0.25">
      <c r="A11" s="355" t="s">
        <v>146</v>
      </c>
      <c r="B11" s="593" t="s">
        <v>136</v>
      </c>
      <c r="C11" s="38">
        <v>48.4</v>
      </c>
      <c r="D11" s="38">
        <v>48.2</v>
      </c>
      <c r="E11" s="38">
        <v>49.7</v>
      </c>
      <c r="F11" s="38">
        <v>52.9</v>
      </c>
      <c r="G11" s="590">
        <v>55.5</v>
      </c>
      <c r="H11" s="351">
        <v>59.9</v>
      </c>
      <c r="I11" s="351">
        <v>61.5</v>
      </c>
      <c r="J11" s="351">
        <v>62.1</v>
      </c>
      <c r="K11" s="351">
        <v>62.8</v>
      </c>
      <c r="L11" s="590">
        <v>67.7</v>
      </c>
      <c r="M11" s="351">
        <v>69.400000000000006</v>
      </c>
      <c r="N11" s="351">
        <v>69.5</v>
      </c>
      <c r="O11" s="351">
        <v>72.599999999999994</v>
      </c>
      <c r="P11" s="351">
        <v>77.7</v>
      </c>
      <c r="Q11" s="590">
        <v>82.6</v>
      </c>
      <c r="R11" s="590">
        <v>94.5</v>
      </c>
      <c r="S11" s="588">
        <v>99</v>
      </c>
      <c r="T11" s="588">
        <v>104</v>
      </c>
      <c r="U11" s="588">
        <v>106</v>
      </c>
      <c r="V11" s="588">
        <v>108</v>
      </c>
      <c r="W11" s="588">
        <v>107</v>
      </c>
      <c r="X11" s="590"/>
      <c r="Y11" s="592"/>
    </row>
    <row r="12" spans="1:27" ht="11.1" customHeight="1" x14ac:dyDescent="0.25">
      <c r="A12" s="356" t="s">
        <v>145</v>
      </c>
      <c r="B12" s="593"/>
      <c r="C12" s="38"/>
      <c r="D12" s="38"/>
      <c r="E12" s="38"/>
      <c r="F12" s="38"/>
      <c r="G12" s="590"/>
      <c r="H12" s="351"/>
      <c r="I12" s="351"/>
      <c r="J12" s="351"/>
      <c r="K12" s="351"/>
      <c r="L12" s="590"/>
      <c r="M12" s="351"/>
      <c r="N12" s="351"/>
      <c r="O12" s="351"/>
      <c r="P12" s="351"/>
      <c r="Q12" s="590"/>
      <c r="R12" s="590"/>
      <c r="S12" s="588"/>
      <c r="T12" s="588"/>
      <c r="U12" s="588"/>
      <c r="V12" s="588"/>
      <c r="W12" s="588"/>
      <c r="X12" s="590"/>
      <c r="Y12" s="592"/>
    </row>
    <row r="13" spans="1:27" ht="3.95" customHeight="1" x14ac:dyDescent="0.25">
      <c r="A13" s="357"/>
      <c r="B13" s="358"/>
      <c r="C13" s="39"/>
      <c r="D13" s="39"/>
      <c r="E13" s="39"/>
      <c r="F13" s="39"/>
      <c r="G13" s="359"/>
      <c r="H13" s="359"/>
      <c r="I13" s="359"/>
      <c r="J13" s="359"/>
      <c r="K13" s="359"/>
      <c r="L13" s="359"/>
      <c r="M13" s="359"/>
      <c r="N13" s="359"/>
      <c r="O13" s="359"/>
      <c r="P13" s="359"/>
      <c r="Q13" s="359"/>
      <c r="R13" s="359"/>
      <c r="S13" s="359"/>
      <c r="T13" s="359"/>
      <c r="U13" s="359"/>
      <c r="V13" s="359"/>
      <c r="W13" s="359"/>
      <c r="X13" s="359"/>
      <c r="Y13" s="360"/>
    </row>
    <row r="14" spans="1:27" ht="14.25" customHeight="1" x14ac:dyDescent="0.25">
      <c r="A14" s="361" t="s">
        <v>144</v>
      </c>
      <c r="B14" s="350"/>
      <c r="C14" s="38"/>
      <c r="D14" s="38"/>
      <c r="E14" s="38"/>
      <c r="F14" s="38"/>
      <c r="G14" s="351"/>
      <c r="H14" s="351"/>
      <c r="I14" s="351"/>
      <c r="J14" s="351"/>
      <c r="K14" s="351"/>
      <c r="L14" s="351"/>
      <c r="M14" s="351"/>
      <c r="N14" s="351"/>
      <c r="O14" s="351"/>
      <c r="P14" s="351"/>
      <c r="Q14" s="351"/>
      <c r="R14" s="351"/>
      <c r="S14" s="351"/>
      <c r="T14" s="351"/>
      <c r="U14" s="351"/>
      <c r="V14" s="351"/>
      <c r="W14" s="351"/>
      <c r="X14" s="351"/>
      <c r="Y14" s="352"/>
    </row>
    <row r="15" spans="1:27" ht="3.95" customHeight="1" x14ac:dyDescent="0.25">
      <c r="A15" s="362"/>
      <c r="B15" s="350"/>
      <c r="C15" s="38"/>
      <c r="D15" s="38"/>
      <c r="E15" s="38"/>
      <c r="F15" s="38"/>
      <c r="G15" s="351"/>
      <c r="H15" s="351"/>
      <c r="I15" s="351"/>
      <c r="J15" s="351"/>
      <c r="K15" s="351"/>
      <c r="L15" s="351"/>
      <c r="M15" s="351"/>
      <c r="N15" s="351"/>
      <c r="O15" s="351"/>
      <c r="P15" s="351"/>
      <c r="Q15" s="351"/>
      <c r="R15" s="351"/>
      <c r="S15" s="351"/>
      <c r="T15" s="351"/>
      <c r="U15" s="351"/>
      <c r="V15" s="351"/>
      <c r="W15" s="351"/>
      <c r="X15" s="351"/>
      <c r="Y15" s="352"/>
    </row>
    <row r="16" spans="1:27" ht="15" customHeight="1" x14ac:dyDescent="0.25">
      <c r="A16" s="362" t="s">
        <v>143</v>
      </c>
      <c r="B16" s="593" t="s">
        <v>135</v>
      </c>
      <c r="C16" s="38">
        <v>3.13</v>
      </c>
      <c r="D16" s="38">
        <v>3.12</v>
      </c>
      <c r="E16" s="38">
        <v>3.25</v>
      </c>
      <c r="F16" s="38">
        <v>3.2600000000000002</v>
      </c>
      <c r="G16" s="590">
        <v>3.49</v>
      </c>
      <c r="H16" s="351">
        <v>3.55</v>
      </c>
      <c r="I16" s="351">
        <v>3.96</v>
      </c>
      <c r="J16" s="351">
        <v>4.2</v>
      </c>
      <c r="K16" s="351">
        <v>4.33</v>
      </c>
      <c r="L16" s="590">
        <v>4.59</v>
      </c>
      <c r="M16" s="351">
        <v>4.6399999999999997</v>
      </c>
      <c r="N16" s="351">
        <v>4.76</v>
      </c>
      <c r="O16" s="351">
        <v>4.96</v>
      </c>
      <c r="P16" s="351">
        <v>5.14</v>
      </c>
      <c r="Q16" s="590">
        <v>5.44</v>
      </c>
      <c r="R16" s="590">
        <v>5.75</v>
      </c>
      <c r="S16" s="590">
        <v>5.41</v>
      </c>
      <c r="T16" s="590">
        <v>5.5</v>
      </c>
      <c r="U16" s="590">
        <v>5.85</v>
      </c>
      <c r="V16" s="590">
        <v>5.85</v>
      </c>
      <c r="W16" s="590">
        <v>5.51</v>
      </c>
      <c r="X16" s="590">
        <v>6.43</v>
      </c>
      <c r="Y16" s="592">
        <v>7.12</v>
      </c>
    </row>
    <row r="17" spans="1:25" ht="15" customHeight="1" x14ac:dyDescent="0.25">
      <c r="A17" s="363" t="s">
        <v>142</v>
      </c>
      <c r="B17" s="593"/>
      <c r="C17" s="38"/>
      <c r="D17" s="38"/>
      <c r="E17" s="38"/>
      <c r="F17" s="38"/>
      <c r="G17" s="590"/>
      <c r="H17" s="351"/>
      <c r="I17" s="351"/>
      <c r="J17" s="351"/>
      <c r="K17" s="351"/>
      <c r="L17" s="590"/>
      <c r="M17" s="351"/>
      <c r="N17" s="351"/>
      <c r="O17" s="351"/>
      <c r="P17" s="351"/>
      <c r="Q17" s="590"/>
      <c r="R17" s="590"/>
      <c r="S17" s="590"/>
      <c r="T17" s="590"/>
      <c r="U17" s="590"/>
      <c r="V17" s="590"/>
      <c r="W17" s="590"/>
      <c r="X17" s="590"/>
      <c r="Y17" s="592"/>
    </row>
    <row r="18" spans="1:25" ht="3.95" customHeight="1" x14ac:dyDescent="0.25">
      <c r="A18" s="363"/>
      <c r="B18" s="350"/>
      <c r="C18" s="38"/>
      <c r="D18" s="38"/>
      <c r="E18" s="38"/>
      <c r="F18" s="38"/>
      <c r="G18" s="351"/>
      <c r="H18" s="351"/>
      <c r="I18" s="351"/>
      <c r="J18" s="351"/>
      <c r="K18" s="351"/>
      <c r="L18" s="351"/>
      <c r="M18" s="351"/>
      <c r="N18" s="351"/>
      <c r="O18" s="351"/>
      <c r="P18" s="351"/>
      <c r="Q18" s="351"/>
      <c r="R18" s="351"/>
      <c r="S18" s="351"/>
      <c r="T18" s="351"/>
      <c r="U18" s="351"/>
      <c r="V18" s="351"/>
      <c r="W18" s="351"/>
      <c r="X18" s="351"/>
      <c r="Y18" s="352"/>
    </row>
    <row r="19" spans="1:25" ht="15" customHeight="1" x14ac:dyDescent="0.25">
      <c r="A19" s="362" t="s">
        <v>140</v>
      </c>
      <c r="B19" s="593" t="s">
        <v>135</v>
      </c>
      <c r="C19" s="38"/>
      <c r="D19" s="38"/>
      <c r="E19" s="38"/>
      <c r="F19" s="38"/>
      <c r="G19" s="351"/>
      <c r="H19" s="351">
        <v>6.1</v>
      </c>
      <c r="I19" s="351">
        <v>5.7</v>
      </c>
      <c r="J19" s="351">
        <v>5.5</v>
      </c>
      <c r="K19" s="351">
        <v>5.92</v>
      </c>
      <c r="L19" s="590">
        <v>5.89</v>
      </c>
      <c r="M19" s="351">
        <v>6.21</v>
      </c>
      <c r="N19" s="351">
        <v>6.49</v>
      </c>
      <c r="O19" s="351">
        <v>6.41</v>
      </c>
      <c r="P19" s="351">
        <v>6.81</v>
      </c>
      <c r="Q19" s="590">
        <v>6.86</v>
      </c>
      <c r="R19" s="590">
        <v>6.05</v>
      </c>
      <c r="S19" s="590">
        <v>6.26</v>
      </c>
      <c r="T19" s="590">
        <v>6.6</v>
      </c>
      <c r="U19" s="590">
        <v>6.43</v>
      </c>
      <c r="V19" s="588">
        <v>6.99</v>
      </c>
      <c r="W19" s="590">
        <v>7.48</v>
      </c>
      <c r="X19" s="590">
        <v>8.67</v>
      </c>
      <c r="Y19" s="592">
        <v>9.18</v>
      </c>
    </row>
    <row r="20" spans="1:25" ht="15" customHeight="1" x14ac:dyDescent="0.25">
      <c r="A20" s="362" t="s">
        <v>139</v>
      </c>
      <c r="B20" s="593"/>
      <c r="C20" s="38"/>
      <c r="D20" s="38"/>
      <c r="E20" s="38"/>
      <c r="F20" s="38"/>
      <c r="G20" s="351"/>
      <c r="H20" s="351"/>
      <c r="I20" s="351"/>
      <c r="J20" s="351"/>
      <c r="K20" s="351"/>
      <c r="L20" s="590"/>
      <c r="M20" s="351"/>
      <c r="N20" s="351"/>
      <c r="O20" s="351"/>
      <c r="P20" s="351"/>
      <c r="Q20" s="590"/>
      <c r="R20" s="590"/>
      <c r="S20" s="590"/>
      <c r="T20" s="590"/>
      <c r="U20" s="590"/>
      <c r="V20" s="588"/>
      <c r="W20" s="590"/>
      <c r="X20" s="590"/>
      <c r="Y20" s="592"/>
    </row>
    <row r="21" spans="1:25" ht="3.95" customHeight="1" x14ac:dyDescent="0.25">
      <c r="A21" s="362"/>
      <c r="B21" s="350"/>
      <c r="C21" s="38"/>
      <c r="D21" s="38"/>
      <c r="E21" s="38"/>
      <c r="F21" s="38"/>
      <c r="G21" s="351"/>
      <c r="H21" s="351"/>
      <c r="I21" s="351"/>
      <c r="J21" s="351"/>
      <c r="K21" s="351"/>
      <c r="L21" s="351"/>
      <c r="M21" s="351"/>
      <c r="N21" s="351"/>
      <c r="O21" s="351"/>
      <c r="P21" s="351"/>
      <c r="Q21" s="351"/>
      <c r="R21" s="351"/>
      <c r="S21" s="351"/>
      <c r="T21" s="351"/>
      <c r="U21" s="351"/>
      <c r="V21" s="351"/>
      <c r="W21" s="351"/>
      <c r="X21" s="351"/>
      <c r="Y21" s="352"/>
    </row>
    <row r="22" spans="1:25" ht="15" customHeight="1" x14ac:dyDescent="0.25">
      <c r="A22" s="364" t="s">
        <v>138</v>
      </c>
      <c r="B22" s="365"/>
      <c r="C22" s="38"/>
      <c r="D22" s="38"/>
      <c r="E22" s="38"/>
      <c r="F22" s="38"/>
      <c r="G22" s="351"/>
      <c r="H22" s="351"/>
      <c r="I22" s="351"/>
      <c r="J22" s="351"/>
      <c r="K22" s="351"/>
      <c r="L22" s="351"/>
      <c r="M22" s="351"/>
      <c r="N22" s="351"/>
      <c r="O22" s="351"/>
      <c r="P22" s="351"/>
      <c r="Q22" s="351"/>
      <c r="R22" s="351"/>
      <c r="S22" s="351"/>
      <c r="T22" s="351"/>
      <c r="U22" s="351"/>
      <c r="V22" s="351"/>
      <c r="W22" s="351"/>
      <c r="X22" s="351"/>
      <c r="Y22" s="352"/>
    </row>
    <row r="23" spans="1:25" ht="3.95" customHeight="1" x14ac:dyDescent="0.25">
      <c r="A23" s="349"/>
      <c r="B23" s="350"/>
      <c r="C23" s="38"/>
      <c r="D23" s="38"/>
      <c r="E23" s="38"/>
      <c r="F23" s="38"/>
      <c r="G23" s="351"/>
      <c r="H23" s="351"/>
      <c r="I23" s="351"/>
      <c r="J23" s="351"/>
      <c r="K23" s="351"/>
      <c r="L23" s="351"/>
      <c r="M23" s="351"/>
      <c r="N23" s="351"/>
      <c r="O23" s="351"/>
      <c r="P23" s="351"/>
      <c r="Q23" s="351"/>
      <c r="R23" s="351"/>
      <c r="S23" s="351"/>
      <c r="T23" s="351"/>
      <c r="U23" s="351"/>
      <c r="V23" s="351"/>
      <c r="W23" s="351"/>
      <c r="X23" s="351"/>
      <c r="Y23" s="352"/>
    </row>
    <row r="24" spans="1:25" ht="15" customHeight="1" x14ac:dyDescent="0.25">
      <c r="A24" s="362" t="s">
        <v>68</v>
      </c>
      <c r="B24" s="593" t="s">
        <v>135</v>
      </c>
      <c r="C24" s="38">
        <v>1.78</v>
      </c>
      <c r="D24" s="38">
        <v>1.81</v>
      </c>
      <c r="E24" s="38">
        <v>1.81</v>
      </c>
      <c r="F24" s="38">
        <v>1.89</v>
      </c>
      <c r="G24" s="588">
        <v>2.0099999999999998</v>
      </c>
      <c r="H24" s="351">
        <v>2.56</v>
      </c>
      <c r="I24" s="351">
        <v>2.87</v>
      </c>
      <c r="J24" s="351">
        <v>2.98</v>
      </c>
      <c r="K24" s="351">
        <v>3.08</v>
      </c>
      <c r="L24" s="590">
        <v>3.31</v>
      </c>
      <c r="M24" s="351">
        <v>3.3</v>
      </c>
      <c r="N24" s="351">
        <v>3.25</v>
      </c>
      <c r="O24" s="351">
        <v>3.36</v>
      </c>
      <c r="P24" s="351">
        <v>3.43</v>
      </c>
      <c r="Q24" s="590">
        <v>3.45</v>
      </c>
      <c r="R24" s="590">
        <v>3.61</v>
      </c>
      <c r="S24" s="590">
        <v>3.76</v>
      </c>
      <c r="T24" s="590">
        <v>3.5</v>
      </c>
      <c r="U24" s="590">
        <v>3.52</v>
      </c>
      <c r="V24" s="590">
        <v>3.65</v>
      </c>
      <c r="W24" s="590">
        <v>3.87</v>
      </c>
      <c r="X24" s="590">
        <v>4.59</v>
      </c>
      <c r="Y24" s="592">
        <v>5.51</v>
      </c>
    </row>
    <row r="25" spans="1:25" ht="15" customHeight="1" x14ac:dyDescent="0.25">
      <c r="A25" s="366" t="s">
        <v>137</v>
      </c>
      <c r="B25" s="594"/>
      <c r="C25" s="41"/>
      <c r="D25" s="41"/>
      <c r="E25" s="41"/>
      <c r="F25" s="41"/>
      <c r="G25" s="589"/>
      <c r="H25" s="367"/>
      <c r="I25" s="367"/>
      <c r="J25" s="367"/>
      <c r="K25" s="367"/>
      <c r="L25" s="591"/>
      <c r="M25" s="367"/>
      <c r="N25" s="367"/>
      <c r="O25" s="367"/>
      <c r="P25" s="367"/>
      <c r="Q25" s="591"/>
      <c r="R25" s="591"/>
      <c r="S25" s="591"/>
      <c r="T25" s="591"/>
      <c r="U25" s="591"/>
      <c r="V25" s="591"/>
      <c r="W25" s="591"/>
      <c r="X25" s="591"/>
      <c r="Y25" s="595"/>
    </row>
    <row r="26" spans="1:25" ht="15" customHeight="1" x14ac:dyDescent="0.25">
      <c r="A26" s="582" t="s">
        <v>1180</v>
      </c>
      <c r="B26" s="583"/>
      <c r="C26" s="583"/>
      <c r="D26" s="583"/>
      <c r="E26" s="583"/>
      <c r="F26" s="583"/>
      <c r="G26" s="583"/>
      <c r="H26" s="583"/>
      <c r="I26" s="583"/>
      <c r="J26" s="583"/>
      <c r="K26" s="583"/>
      <c r="L26" s="583"/>
      <c r="M26" s="583"/>
      <c r="N26" s="583"/>
      <c r="O26" s="583"/>
      <c r="P26" s="583"/>
      <c r="Q26" s="583"/>
      <c r="R26" s="583"/>
      <c r="S26" s="583"/>
      <c r="T26" s="583"/>
      <c r="U26" s="583"/>
      <c r="V26" s="583"/>
      <c r="W26" s="583"/>
      <c r="X26" s="583"/>
      <c r="Y26" s="584"/>
    </row>
    <row r="27" spans="1:25" ht="27.75" customHeight="1" thickBot="1" x14ac:dyDescent="0.3">
      <c r="A27" s="585" t="s">
        <v>134</v>
      </c>
      <c r="B27" s="586"/>
      <c r="C27" s="586"/>
      <c r="D27" s="586"/>
      <c r="E27" s="586"/>
      <c r="F27" s="586"/>
      <c r="G27" s="586"/>
      <c r="H27" s="586"/>
      <c r="I27" s="586"/>
      <c r="J27" s="586"/>
      <c r="K27" s="586"/>
      <c r="L27" s="586"/>
      <c r="M27" s="586"/>
      <c r="N27" s="586"/>
      <c r="O27" s="586"/>
      <c r="P27" s="586"/>
      <c r="Q27" s="586"/>
      <c r="R27" s="586"/>
      <c r="S27" s="586"/>
      <c r="T27" s="586"/>
      <c r="U27" s="586"/>
      <c r="V27" s="586"/>
      <c r="W27" s="586"/>
      <c r="X27" s="586"/>
      <c r="Y27" s="587"/>
    </row>
  </sheetData>
  <mergeCells count="71">
    <mergeCell ref="X5:X6"/>
    <mergeCell ref="Y5:Y6"/>
    <mergeCell ref="B5:B6"/>
    <mergeCell ref="L5:L6"/>
    <mergeCell ref="Q5:Q6"/>
    <mergeCell ref="R5:R6"/>
    <mergeCell ref="S5:S6"/>
    <mergeCell ref="T8:T9"/>
    <mergeCell ref="T5:T6"/>
    <mergeCell ref="U5:U6"/>
    <mergeCell ref="V5:V6"/>
    <mergeCell ref="W5:W6"/>
    <mergeCell ref="U8:U9"/>
    <mergeCell ref="V8:V9"/>
    <mergeCell ref="W8:W9"/>
    <mergeCell ref="B8:B9"/>
    <mergeCell ref="L8:L9"/>
    <mergeCell ref="Q8:Q9"/>
    <mergeCell ref="R8:R9"/>
    <mergeCell ref="S8:S9"/>
    <mergeCell ref="X8:X9"/>
    <mergeCell ref="Y8:Y9"/>
    <mergeCell ref="B16:B17"/>
    <mergeCell ref="G16:G17"/>
    <mergeCell ref="L16:L17"/>
    <mergeCell ref="Y11:Y12"/>
    <mergeCell ref="S11:S12"/>
    <mergeCell ref="T11:T12"/>
    <mergeCell ref="U11:U12"/>
    <mergeCell ref="V11:V12"/>
    <mergeCell ref="W11:W12"/>
    <mergeCell ref="X11:X12"/>
    <mergeCell ref="B11:B12"/>
    <mergeCell ref="G11:G12"/>
    <mergeCell ref="L11:L12"/>
    <mergeCell ref="Q11:Q12"/>
    <mergeCell ref="R11:R12"/>
    <mergeCell ref="W16:W17"/>
    <mergeCell ref="X16:X17"/>
    <mergeCell ref="Y16:Y17"/>
    <mergeCell ref="Q16:Q17"/>
    <mergeCell ref="R16:R17"/>
    <mergeCell ref="S16:S17"/>
    <mergeCell ref="T16:T17"/>
    <mergeCell ref="U16:U17"/>
    <mergeCell ref="V16:V17"/>
    <mergeCell ref="W19:W20"/>
    <mergeCell ref="X19:X20"/>
    <mergeCell ref="Y19:Y20"/>
    <mergeCell ref="B24:B25"/>
    <mergeCell ref="V24:V25"/>
    <mergeCell ref="W24:W25"/>
    <mergeCell ref="X24:X25"/>
    <mergeCell ref="Y24:Y25"/>
    <mergeCell ref="B19:B20"/>
    <mergeCell ref="L19:L20"/>
    <mergeCell ref="Q19:Q20"/>
    <mergeCell ref="R19:R20"/>
    <mergeCell ref="S19:S20"/>
    <mergeCell ref="T19:T20"/>
    <mergeCell ref="U19:U20"/>
    <mergeCell ref="V19:V20"/>
    <mergeCell ref="A26:Y26"/>
    <mergeCell ref="A27:Y27"/>
    <mergeCell ref="G24:G25"/>
    <mergeCell ref="L24:L25"/>
    <mergeCell ref="Q24:Q25"/>
    <mergeCell ref="R24:R25"/>
    <mergeCell ref="S24:S25"/>
    <mergeCell ref="T24:T25"/>
    <mergeCell ref="U24:U25"/>
  </mergeCells>
  <printOptions horizontalCentered="1" verticalCentered="1"/>
  <pageMargins left="0.1" right="0.1" top="0.1" bottom="0.1"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70"/>
  <sheetViews>
    <sheetView workbookViewId="0">
      <selection activeCell="A18" sqref="A18"/>
    </sheetView>
  </sheetViews>
  <sheetFormatPr defaultColWidth="9.140625" defaultRowHeight="12.75" x14ac:dyDescent="0.2"/>
  <cols>
    <col min="1" max="1" width="34.7109375" style="58" customWidth="1"/>
    <col min="2" max="2" width="11.5703125" style="58" customWidth="1"/>
    <col min="3" max="3" width="15.42578125" style="58" customWidth="1"/>
    <col min="4" max="4" width="13.7109375" style="58" customWidth="1"/>
    <col min="5" max="5" width="51.5703125" style="58" customWidth="1"/>
    <col min="6" max="16384" width="9.140625" style="58"/>
  </cols>
  <sheetData>
    <row r="1" spans="1:5" ht="15" customHeight="1" x14ac:dyDescent="0.2">
      <c r="A1" s="545" t="s">
        <v>1037</v>
      </c>
      <c r="B1" s="545"/>
      <c r="C1" s="545"/>
      <c r="D1" s="545"/>
      <c r="E1" s="545"/>
    </row>
    <row r="2" spans="1:5" x14ac:dyDescent="0.2">
      <c r="A2" s="373" t="s">
        <v>792</v>
      </c>
      <c r="B2" s="373" t="s">
        <v>186</v>
      </c>
      <c r="C2" s="373" t="s">
        <v>46</v>
      </c>
      <c r="D2" s="373" t="s">
        <v>185</v>
      </c>
      <c r="E2" s="374" t="s">
        <v>184</v>
      </c>
    </row>
    <row r="3" spans="1:5" ht="6.75" customHeight="1" x14ac:dyDescent="0.2">
      <c r="A3" s="375"/>
      <c r="B3" s="375"/>
      <c r="C3" s="375"/>
      <c r="D3" s="375"/>
      <c r="E3" s="376"/>
    </row>
    <row r="4" spans="1:5" ht="12" customHeight="1" x14ac:dyDescent="0.2">
      <c r="A4" s="377" t="s">
        <v>773</v>
      </c>
      <c r="B4" s="377" t="s">
        <v>793</v>
      </c>
      <c r="C4" s="378" t="s">
        <v>794</v>
      </c>
      <c r="D4" s="378" t="s">
        <v>795</v>
      </c>
      <c r="E4" s="379" t="s">
        <v>317</v>
      </c>
    </row>
    <row r="5" spans="1:5" ht="12" customHeight="1" x14ac:dyDescent="0.2">
      <c r="A5" s="377"/>
      <c r="B5" s="378" t="s">
        <v>796</v>
      </c>
      <c r="C5" s="378"/>
      <c r="D5" s="378">
        <v>1994</v>
      </c>
      <c r="E5" s="379"/>
    </row>
    <row r="6" spans="1:5" ht="12" customHeight="1" x14ac:dyDescent="0.2">
      <c r="A6" s="378"/>
      <c r="B6" s="378" t="s">
        <v>797</v>
      </c>
      <c r="C6" s="378"/>
      <c r="D6" s="378" t="s">
        <v>798</v>
      </c>
      <c r="E6" s="379"/>
    </row>
    <row r="7" spans="1:5" ht="12" customHeight="1" x14ac:dyDescent="0.2">
      <c r="A7" s="378" t="s">
        <v>799</v>
      </c>
      <c r="B7" s="379" t="s">
        <v>800</v>
      </c>
      <c r="C7" s="378" t="s">
        <v>27</v>
      </c>
      <c r="D7" s="378">
        <v>2007</v>
      </c>
      <c r="E7" s="379" t="s">
        <v>801</v>
      </c>
    </row>
    <row r="8" spans="1:5" ht="12" customHeight="1" x14ac:dyDescent="0.2">
      <c r="A8" s="380" t="s">
        <v>227</v>
      </c>
      <c r="B8" s="378" t="s">
        <v>625</v>
      </c>
      <c r="C8" s="378" t="s">
        <v>33</v>
      </c>
      <c r="D8" s="378">
        <v>2007</v>
      </c>
      <c r="E8" s="379" t="s">
        <v>802</v>
      </c>
    </row>
    <row r="9" spans="1:5" ht="12" customHeight="1" x14ac:dyDescent="0.2">
      <c r="A9" s="380"/>
      <c r="B9" s="378"/>
      <c r="C9" s="378"/>
      <c r="D9" s="378"/>
      <c r="E9" s="379"/>
    </row>
    <row r="10" spans="1:5" ht="12" customHeight="1" x14ac:dyDescent="0.2">
      <c r="A10" s="378" t="s">
        <v>316</v>
      </c>
      <c r="B10" s="379" t="s">
        <v>800</v>
      </c>
      <c r="C10" s="379" t="s">
        <v>21</v>
      </c>
      <c r="D10" s="379">
        <v>2006</v>
      </c>
      <c r="E10" s="379" t="s">
        <v>803</v>
      </c>
    </row>
    <row r="11" spans="1:5" ht="12" customHeight="1" x14ac:dyDescent="0.2">
      <c r="A11" s="380" t="s">
        <v>804</v>
      </c>
      <c r="B11" s="379"/>
      <c r="C11" s="379" t="s">
        <v>18</v>
      </c>
      <c r="D11" s="379">
        <v>2006</v>
      </c>
      <c r="E11" s="379" t="s">
        <v>805</v>
      </c>
    </row>
    <row r="12" spans="1:5" ht="12" customHeight="1" x14ac:dyDescent="0.2">
      <c r="A12" s="380" t="s">
        <v>806</v>
      </c>
      <c r="B12" s="379"/>
      <c r="C12" s="379"/>
      <c r="D12" s="379"/>
      <c r="E12" s="379" t="s">
        <v>807</v>
      </c>
    </row>
    <row r="13" spans="1:5" ht="12" customHeight="1" x14ac:dyDescent="0.2">
      <c r="A13" s="378"/>
      <c r="B13" s="379"/>
      <c r="C13" s="379" t="s">
        <v>14</v>
      </c>
      <c r="D13" s="379">
        <v>2006</v>
      </c>
      <c r="E13" s="379" t="s">
        <v>314</v>
      </c>
    </row>
    <row r="14" spans="1:5" ht="12" customHeight="1" x14ac:dyDescent="0.2">
      <c r="A14" s="378"/>
      <c r="B14" s="379"/>
      <c r="C14" s="379" t="s">
        <v>15</v>
      </c>
      <c r="D14" s="379">
        <v>2006</v>
      </c>
      <c r="E14" s="379" t="s">
        <v>808</v>
      </c>
    </row>
    <row r="15" spans="1:5" ht="12" customHeight="1" x14ac:dyDescent="0.2">
      <c r="A15" s="378"/>
      <c r="B15" s="379"/>
      <c r="C15" s="379" t="s">
        <v>41</v>
      </c>
      <c r="D15" s="379">
        <v>2006</v>
      </c>
      <c r="E15" s="381" t="s">
        <v>809</v>
      </c>
    </row>
    <row r="16" spans="1:5" ht="12" customHeight="1" x14ac:dyDescent="0.2">
      <c r="A16" s="378"/>
      <c r="B16" s="379"/>
      <c r="C16" s="379"/>
      <c r="D16" s="379"/>
      <c r="E16" s="381" t="s">
        <v>810</v>
      </c>
    </row>
    <row r="17" spans="1:5" ht="12" customHeight="1" x14ac:dyDescent="0.2">
      <c r="A17" s="382"/>
      <c r="B17" s="383"/>
      <c r="C17" s="383" t="s">
        <v>31</v>
      </c>
      <c r="D17" s="383">
        <v>2006</v>
      </c>
      <c r="E17" s="383" t="s">
        <v>313</v>
      </c>
    </row>
    <row r="18" spans="1:5" ht="12" customHeight="1" x14ac:dyDescent="0.2">
      <c r="A18" s="382"/>
      <c r="B18" s="383"/>
      <c r="C18" s="383"/>
      <c r="D18" s="383"/>
      <c r="E18" s="384" t="s">
        <v>264</v>
      </c>
    </row>
    <row r="19" spans="1:5" ht="12" customHeight="1" x14ac:dyDescent="0.2">
      <c r="A19" s="378" t="s">
        <v>312</v>
      </c>
      <c r="B19" s="379" t="s">
        <v>800</v>
      </c>
      <c r="C19" s="379" t="s">
        <v>27</v>
      </c>
      <c r="D19" s="379">
        <v>2005</v>
      </c>
      <c r="E19" s="379" t="s">
        <v>811</v>
      </c>
    </row>
    <row r="20" spans="1:5" ht="12" customHeight="1" x14ac:dyDescent="0.2">
      <c r="A20" s="380" t="s">
        <v>812</v>
      </c>
      <c r="B20" s="379"/>
      <c r="C20" s="379" t="s">
        <v>12</v>
      </c>
      <c r="D20" s="379">
        <v>2005</v>
      </c>
      <c r="E20" s="379" t="s">
        <v>299</v>
      </c>
    </row>
    <row r="21" spans="1:5" ht="12" customHeight="1" x14ac:dyDescent="0.2">
      <c r="A21" s="380" t="s">
        <v>813</v>
      </c>
      <c r="B21" s="379"/>
      <c r="C21" s="379" t="s">
        <v>35</v>
      </c>
      <c r="D21" s="379">
        <v>2005</v>
      </c>
      <c r="E21" s="379" t="s">
        <v>814</v>
      </c>
    </row>
    <row r="22" spans="1:5" ht="12" customHeight="1" x14ac:dyDescent="0.2">
      <c r="A22" s="380"/>
      <c r="B22" s="379"/>
      <c r="C22" s="379" t="s">
        <v>11</v>
      </c>
      <c r="D22" s="379">
        <v>2005</v>
      </c>
      <c r="E22" s="379" t="s">
        <v>315</v>
      </c>
    </row>
    <row r="23" spans="1:5" ht="12" customHeight="1" x14ac:dyDescent="0.2">
      <c r="A23" s="380"/>
      <c r="B23" s="379"/>
      <c r="C23" s="379" t="s">
        <v>39</v>
      </c>
      <c r="D23" s="379">
        <v>2005</v>
      </c>
      <c r="E23" s="379" t="s">
        <v>309</v>
      </c>
    </row>
    <row r="24" spans="1:5" ht="12" customHeight="1" x14ac:dyDescent="0.2">
      <c r="A24" s="380"/>
      <c r="B24" s="379"/>
      <c r="C24" s="379" t="s">
        <v>13</v>
      </c>
      <c r="D24" s="379">
        <v>2005</v>
      </c>
      <c r="E24" s="379" t="s">
        <v>815</v>
      </c>
    </row>
    <row r="25" spans="1:5" ht="12" customHeight="1" x14ac:dyDescent="0.2">
      <c r="A25" s="380"/>
      <c r="B25" s="379"/>
      <c r="C25" s="379" t="s">
        <v>20</v>
      </c>
      <c r="D25" s="379">
        <v>2005</v>
      </c>
      <c r="E25" s="379" t="s">
        <v>816</v>
      </c>
    </row>
    <row r="26" spans="1:5" ht="12" customHeight="1" x14ac:dyDescent="0.2">
      <c r="A26" s="378"/>
      <c r="B26" s="379"/>
      <c r="C26" s="379" t="s">
        <v>44</v>
      </c>
      <c r="D26" s="379">
        <v>2005</v>
      </c>
      <c r="E26" s="379" t="s">
        <v>311</v>
      </c>
    </row>
    <row r="27" spans="1:5" ht="12" customHeight="1" x14ac:dyDescent="0.2">
      <c r="A27" s="378"/>
      <c r="B27" s="379"/>
      <c r="C27" s="379"/>
      <c r="D27" s="379"/>
      <c r="E27" s="381" t="s">
        <v>285</v>
      </c>
    </row>
    <row r="28" spans="1:5" ht="12" customHeight="1" x14ac:dyDescent="0.2">
      <c r="A28" s="378"/>
      <c r="B28" s="379"/>
      <c r="C28" s="379" t="s">
        <v>33</v>
      </c>
      <c r="D28" s="379">
        <v>2005</v>
      </c>
      <c r="E28" s="379" t="s">
        <v>310</v>
      </c>
    </row>
    <row r="29" spans="1:5" ht="12" customHeight="1" x14ac:dyDescent="0.2">
      <c r="A29" s="378"/>
      <c r="B29" s="379"/>
      <c r="C29" s="383" t="s">
        <v>37</v>
      </c>
      <c r="D29" s="383">
        <v>2005</v>
      </c>
      <c r="E29" s="383" t="s">
        <v>817</v>
      </c>
    </row>
    <row r="30" spans="1:5" ht="12" customHeight="1" x14ac:dyDescent="0.2">
      <c r="A30" s="378"/>
      <c r="B30" s="379"/>
      <c r="C30" s="379" t="s">
        <v>41</v>
      </c>
      <c r="D30" s="379">
        <v>2005</v>
      </c>
      <c r="E30" s="381" t="s">
        <v>809</v>
      </c>
    </row>
    <row r="31" spans="1:5" ht="12" customHeight="1" x14ac:dyDescent="0.2">
      <c r="A31" s="378"/>
      <c r="B31" s="379"/>
      <c r="C31" s="379"/>
      <c r="D31" s="379"/>
      <c r="E31" s="381" t="s">
        <v>818</v>
      </c>
    </row>
    <row r="32" spans="1:5" ht="12" customHeight="1" x14ac:dyDescent="0.2">
      <c r="A32" s="378" t="s">
        <v>308</v>
      </c>
      <c r="B32" s="379" t="s">
        <v>800</v>
      </c>
      <c r="C32" s="379" t="s">
        <v>21</v>
      </c>
      <c r="D32" s="379">
        <v>2004</v>
      </c>
      <c r="E32" s="379" t="s">
        <v>819</v>
      </c>
    </row>
    <row r="33" spans="1:5" ht="12" customHeight="1" x14ac:dyDescent="0.2">
      <c r="A33" s="380" t="s">
        <v>812</v>
      </c>
      <c r="B33" s="379"/>
      <c r="C33" s="379" t="s">
        <v>18</v>
      </c>
      <c r="D33" s="379">
        <v>2004</v>
      </c>
      <c r="E33" s="379" t="s">
        <v>820</v>
      </c>
    </row>
    <row r="34" spans="1:5" ht="12" customHeight="1" x14ac:dyDescent="0.2">
      <c r="A34" s="380" t="s">
        <v>821</v>
      </c>
      <c r="B34" s="379"/>
      <c r="C34" s="379"/>
      <c r="D34" s="379"/>
      <c r="E34" s="379" t="s">
        <v>807</v>
      </c>
    </row>
    <row r="35" spans="1:5" ht="12" customHeight="1" x14ac:dyDescent="0.2">
      <c r="A35" s="385"/>
      <c r="B35" s="379"/>
      <c r="C35" s="379" t="s">
        <v>14</v>
      </c>
      <c r="D35" s="379">
        <v>2004</v>
      </c>
      <c r="E35" s="379" t="s">
        <v>822</v>
      </c>
    </row>
    <row r="36" spans="1:5" ht="12" customHeight="1" x14ac:dyDescent="0.2">
      <c r="A36" s="385"/>
      <c r="B36" s="379"/>
      <c r="C36" s="379" t="s">
        <v>24</v>
      </c>
      <c r="D36" s="379">
        <v>2004</v>
      </c>
      <c r="E36" s="379" t="s">
        <v>306</v>
      </c>
    </row>
    <row r="37" spans="1:5" ht="12" customHeight="1" x14ac:dyDescent="0.2">
      <c r="A37" s="385"/>
      <c r="B37" s="379"/>
      <c r="C37" s="379" t="s">
        <v>41</v>
      </c>
      <c r="D37" s="379">
        <v>2004</v>
      </c>
      <c r="E37" s="381" t="s">
        <v>823</v>
      </c>
    </row>
    <row r="38" spans="1:5" ht="12" customHeight="1" x14ac:dyDescent="0.2">
      <c r="A38" s="386"/>
      <c r="B38" s="383"/>
      <c r="C38" s="383" t="s">
        <v>31</v>
      </c>
      <c r="D38" s="383">
        <v>2004</v>
      </c>
      <c r="E38" s="383" t="s">
        <v>305</v>
      </c>
    </row>
    <row r="39" spans="1:5" ht="12" customHeight="1" x14ac:dyDescent="0.2">
      <c r="A39" s="386" t="s">
        <v>625</v>
      </c>
      <c r="B39" s="383"/>
      <c r="C39" s="383"/>
      <c r="D39" s="383"/>
      <c r="E39" s="384" t="s">
        <v>264</v>
      </c>
    </row>
    <row r="40" spans="1:5" ht="12" customHeight="1" x14ac:dyDescent="0.2">
      <c r="A40" s="378" t="s">
        <v>304</v>
      </c>
      <c r="B40" s="381" t="s">
        <v>229</v>
      </c>
      <c r="C40" s="381" t="s">
        <v>27</v>
      </c>
      <c r="D40" s="381">
        <v>2003</v>
      </c>
      <c r="E40" s="381" t="s">
        <v>801</v>
      </c>
    </row>
    <row r="41" spans="1:5" ht="12" customHeight="1" x14ac:dyDescent="0.2">
      <c r="A41" s="380" t="s">
        <v>812</v>
      </c>
      <c r="B41" s="381"/>
      <c r="C41" s="379" t="s">
        <v>12</v>
      </c>
      <c r="D41" s="379">
        <v>2003</v>
      </c>
      <c r="E41" s="379" t="s">
        <v>299</v>
      </c>
    </row>
    <row r="42" spans="1:5" ht="12" customHeight="1" x14ac:dyDescent="0.2">
      <c r="A42" s="380" t="s">
        <v>824</v>
      </c>
      <c r="B42" s="381"/>
      <c r="C42" s="379" t="s">
        <v>35</v>
      </c>
      <c r="D42" s="379">
        <v>2003</v>
      </c>
      <c r="E42" s="379" t="s">
        <v>825</v>
      </c>
    </row>
    <row r="43" spans="1:5" ht="12" customHeight="1" x14ac:dyDescent="0.2">
      <c r="A43" s="380"/>
      <c r="B43" s="381"/>
      <c r="C43" s="379" t="s">
        <v>11</v>
      </c>
      <c r="D43" s="379">
        <v>2003</v>
      </c>
      <c r="E43" s="379" t="s">
        <v>315</v>
      </c>
    </row>
    <row r="44" spans="1:5" ht="12" customHeight="1" x14ac:dyDescent="0.2">
      <c r="A44" s="380"/>
      <c r="B44" s="381"/>
      <c r="C44" s="379" t="s">
        <v>39</v>
      </c>
      <c r="D44" s="379">
        <v>2003</v>
      </c>
      <c r="E44" s="379" t="s">
        <v>309</v>
      </c>
    </row>
    <row r="45" spans="1:5" ht="12" customHeight="1" x14ac:dyDescent="0.2">
      <c r="A45" s="380"/>
      <c r="B45" s="381"/>
      <c r="C45" s="381" t="s">
        <v>13</v>
      </c>
      <c r="D45" s="381">
        <v>2003</v>
      </c>
      <c r="E45" s="381" t="s">
        <v>826</v>
      </c>
    </row>
    <row r="46" spans="1:5" ht="12" customHeight="1" x14ac:dyDescent="0.2">
      <c r="A46" s="380"/>
      <c r="B46" s="381"/>
      <c r="C46" s="381" t="s">
        <v>20</v>
      </c>
      <c r="D46" s="381">
        <v>2003</v>
      </c>
      <c r="E46" s="381" t="s">
        <v>827</v>
      </c>
    </row>
    <row r="47" spans="1:5" ht="12" customHeight="1" x14ac:dyDescent="0.2">
      <c r="A47" s="380"/>
      <c r="B47" s="381"/>
      <c r="C47" s="381" t="s">
        <v>17</v>
      </c>
      <c r="D47" s="381">
        <v>2003</v>
      </c>
      <c r="E47" s="381" t="s">
        <v>303</v>
      </c>
    </row>
    <row r="48" spans="1:5" ht="12" customHeight="1" x14ac:dyDescent="0.2">
      <c r="A48" s="380"/>
      <c r="B48" s="381"/>
      <c r="C48" s="381"/>
      <c r="D48" s="381"/>
      <c r="E48" s="381" t="s">
        <v>302</v>
      </c>
    </row>
    <row r="49" spans="1:5" ht="12" customHeight="1" x14ac:dyDescent="0.2">
      <c r="A49" s="380"/>
      <c r="B49" s="381"/>
      <c r="C49" s="381" t="s">
        <v>44</v>
      </c>
      <c r="D49" s="381">
        <v>2003</v>
      </c>
      <c r="E49" s="381" t="s">
        <v>301</v>
      </c>
    </row>
    <row r="50" spans="1:5" ht="12" customHeight="1" x14ac:dyDescent="0.2">
      <c r="A50" s="380"/>
      <c r="B50" s="381"/>
      <c r="C50" s="381"/>
      <c r="D50" s="381"/>
      <c r="E50" s="381" t="s">
        <v>285</v>
      </c>
    </row>
    <row r="51" spans="1:5" ht="12" customHeight="1" x14ac:dyDescent="0.2">
      <c r="A51" s="380"/>
      <c r="B51" s="381"/>
      <c r="C51" s="381" t="s">
        <v>33</v>
      </c>
      <c r="D51" s="381">
        <v>2003</v>
      </c>
      <c r="E51" s="381" t="s">
        <v>300</v>
      </c>
    </row>
    <row r="52" spans="1:5" ht="12" customHeight="1" x14ac:dyDescent="0.2">
      <c r="A52" s="380"/>
      <c r="B52" s="381"/>
      <c r="C52" s="381"/>
      <c r="D52" s="381"/>
      <c r="E52" s="381" t="s">
        <v>262</v>
      </c>
    </row>
    <row r="53" spans="1:5" ht="12" customHeight="1" x14ac:dyDescent="0.2">
      <c r="A53" s="380"/>
      <c r="B53" s="381"/>
      <c r="C53" s="381" t="s">
        <v>37</v>
      </c>
      <c r="D53" s="381">
        <v>2003</v>
      </c>
      <c r="E53" s="381" t="s">
        <v>828</v>
      </c>
    </row>
    <row r="54" spans="1:5" ht="12" customHeight="1" x14ac:dyDescent="0.2">
      <c r="A54" s="380"/>
      <c r="B54" s="381"/>
      <c r="C54" s="381"/>
      <c r="D54" s="381"/>
      <c r="E54" s="381" t="s">
        <v>247</v>
      </c>
    </row>
    <row r="55" spans="1:5" ht="12" customHeight="1" x14ac:dyDescent="0.2">
      <c r="A55" s="387"/>
      <c r="B55" s="384"/>
      <c r="C55" s="384" t="s">
        <v>29</v>
      </c>
      <c r="D55" s="384">
        <v>2003</v>
      </c>
      <c r="E55" s="384" t="s">
        <v>298</v>
      </c>
    </row>
    <row r="56" spans="1:5" ht="12" customHeight="1" x14ac:dyDescent="0.2">
      <c r="A56" s="378" t="s">
        <v>297</v>
      </c>
      <c r="B56" s="384" t="s">
        <v>229</v>
      </c>
      <c r="C56" s="384" t="s">
        <v>21</v>
      </c>
      <c r="D56" s="384">
        <v>2002</v>
      </c>
      <c r="E56" s="384" t="s">
        <v>295</v>
      </c>
    </row>
    <row r="57" spans="1:5" ht="12" customHeight="1" x14ac:dyDescent="0.2">
      <c r="A57" s="380" t="s">
        <v>812</v>
      </c>
      <c r="B57" s="384"/>
      <c r="C57" s="381" t="s">
        <v>18</v>
      </c>
      <c r="D57" s="381">
        <v>2002</v>
      </c>
      <c r="E57" s="381" t="s">
        <v>291</v>
      </c>
    </row>
    <row r="58" spans="1:5" ht="12" customHeight="1" x14ac:dyDescent="0.2">
      <c r="A58" s="380" t="s">
        <v>829</v>
      </c>
      <c r="B58" s="384"/>
      <c r="C58" s="381"/>
      <c r="D58" s="381"/>
      <c r="E58" s="381" t="s">
        <v>290</v>
      </c>
    </row>
    <row r="59" spans="1:5" ht="12" customHeight="1" x14ac:dyDescent="0.2">
      <c r="A59" s="380"/>
      <c r="B59" s="381"/>
      <c r="C59" s="381" t="s">
        <v>14</v>
      </c>
      <c r="D59" s="381">
        <v>2002</v>
      </c>
      <c r="E59" s="381" t="s">
        <v>289</v>
      </c>
    </row>
    <row r="60" spans="1:5" ht="12" customHeight="1" x14ac:dyDescent="0.2">
      <c r="A60" s="380"/>
      <c r="B60" s="381"/>
      <c r="C60" s="384" t="s">
        <v>44</v>
      </c>
      <c r="D60" s="384">
        <v>2002</v>
      </c>
      <c r="E60" s="384" t="s">
        <v>296</v>
      </c>
    </row>
    <row r="61" spans="1:5" ht="12" customHeight="1" x14ac:dyDescent="0.2">
      <c r="A61" s="380"/>
      <c r="B61" s="381"/>
      <c r="C61" s="381" t="s">
        <v>41</v>
      </c>
      <c r="D61" s="381">
        <v>2002</v>
      </c>
      <c r="E61" s="381" t="s">
        <v>293</v>
      </c>
    </row>
    <row r="62" spans="1:5" ht="12" customHeight="1" x14ac:dyDescent="0.2">
      <c r="A62" s="380"/>
      <c r="B62" s="381"/>
      <c r="C62" s="381"/>
      <c r="D62" s="381"/>
      <c r="E62" s="381" t="s">
        <v>292</v>
      </c>
    </row>
    <row r="63" spans="1:5" ht="12" customHeight="1" x14ac:dyDescent="0.2">
      <c r="A63" s="380"/>
      <c r="B63" s="381"/>
      <c r="C63" s="384" t="s">
        <v>31</v>
      </c>
      <c r="D63" s="384">
        <v>2002</v>
      </c>
      <c r="E63" s="384" t="s">
        <v>830</v>
      </c>
    </row>
    <row r="64" spans="1:5" ht="12" customHeight="1" x14ac:dyDescent="0.2">
      <c r="A64" s="387"/>
      <c r="B64" s="384"/>
      <c r="C64" s="384"/>
      <c r="D64" s="384"/>
      <c r="E64" s="384" t="s">
        <v>288</v>
      </c>
    </row>
    <row r="65" spans="1:5" ht="12" customHeight="1" x14ac:dyDescent="0.2">
      <c r="A65" s="378" t="s">
        <v>287</v>
      </c>
      <c r="B65" s="381" t="s">
        <v>229</v>
      </c>
      <c r="C65" s="381" t="s">
        <v>27</v>
      </c>
      <c r="D65" s="381">
        <v>2001</v>
      </c>
      <c r="E65" s="381" t="s">
        <v>831</v>
      </c>
    </row>
    <row r="66" spans="1:5" ht="12" customHeight="1" x14ac:dyDescent="0.2">
      <c r="A66" s="380" t="s">
        <v>812</v>
      </c>
      <c r="B66" s="381"/>
      <c r="C66" s="381" t="s">
        <v>12</v>
      </c>
      <c r="D66" s="381">
        <v>2001</v>
      </c>
      <c r="E66" s="381" t="s">
        <v>832</v>
      </c>
    </row>
    <row r="67" spans="1:5" ht="12" customHeight="1" x14ac:dyDescent="0.2">
      <c r="A67" s="380" t="s">
        <v>833</v>
      </c>
      <c r="B67" s="381"/>
      <c r="C67" s="381" t="s">
        <v>35</v>
      </c>
      <c r="D67" s="381">
        <v>2001</v>
      </c>
      <c r="E67" s="381" t="s">
        <v>834</v>
      </c>
    </row>
    <row r="68" spans="1:5" ht="12" customHeight="1" x14ac:dyDescent="0.2">
      <c r="A68" s="380"/>
      <c r="B68" s="381"/>
      <c r="C68" s="379" t="s">
        <v>11</v>
      </c>
      <c r="D68" s="379">
        <v>2001</v>
      </c>
      <c r="E68" s="379" t="s">
        <v>315</v>
      </c>
    </row>
    <row r="69" spans="1:5" ht="12" customHeight="1" x14ac:dyDescent="0.2">
      <c r="A69" s="380"/>
      <c r="B69" s="381"/>
      <c r="C69" s="379" t="s">
        <v>39</v>
      </c>
      <c r="D69" s="379">
        <v>2001</v>
      </c>
      <c r="E69" s="379" t="s">
        <v>309</v>
      </c>
    </row>
    <row r="70" spans="1:5" ht="12" customHeight="1" x14ac:dyDescent="0.2">
      <c r="A70" s="380"/>
      <c r="B70" s="381"/>
      <c r="C70" s="381" t="s">
        <v>13</v>
      </c>
      <c r="D70" s="381">
        <v>2001</v>
      </c>
      <c r="E70" s="381" t="s">
        <v>835</v>
      </c>
    </row>
    <row r="71" spans="1:5" ht="12" customHeight="1" x14ac:dyDescent="0.2">
      <c r="A71" s="380"/>
      <c r="B71" s="381"/>
      <c r="C71" s="381" t="s">
        <v>20</v>
      </c>
      <c r="D71" s="381">
        <v>2001</v>
      </c>
      <c r="E71" s="381" t="s">
        <v>827</v>
      </c>
    </row>
    <row r="72" spans="1:5" ht="12" customHeight="1" x14ac:dyDescent="0.2">
      <c r="A72" s="380"/>
      <c r="B72" s="381"/>
      <c r="C72" s="381" t="s">
        <v>44</v>
      </c>
      <c r="D72" s="381">
        <v>2001</v>
      </c>
      <c r="E72" s="381" t="s">
        <v>286</v>
      </c>
    </row>
    <row r="73" spans="1:5" ht="12" customHeight="1" x14ac:dyDescent="0.2">
      <c r="A73" s="380"/>
      <c r="B73" s="381"/>
      <c r="C73" s="381"/>
      <c r="D73" s="381"/>
      <c r="E73" s="381" t="s">
        <v>285</v>
      </c>
    </row>
    <row r="74" spans="1:5" ht="12" customHeight="1" x14ac:dyDescent="0.2">
      <c r="A74" s="380"/>
      <c r="B74" s="381"/>
      <c r="C74" s="381" t="s">
        <v>33</v>
      </c>
      <c r="D74" s="381">
        <v>2001</v>
      </c>
      <c r="E74" s="381" t="s">
        <v>836</v>
      </c>
    </row>
    <row r="75" spans="1:5" ht="12" customHeight="1" x14ac:dyDescent="0.2">
      <c r="A75" s="380"/>
      <c r="B75" s="381"/>
      <c r="C75" s="381" t="s">
        <v>37</v>
      </c>
      <c r="D75" s="381">
        <v>2001</v>
      </c>
      <c r="E75" s="381" t="s">
        <v>261</v>
      </c>
    </row>
    <row r="76" spans="1:5" ht="12" customHeight="1" x14ac:dyDescent="0.2">
      <c r="A76" s="101"/>
      <c r="B76" s="388" t="s">
        <v>625</v>
      </c>
      <c r="C76" s="388" t="s">
        <v>41</v>
      </c>
      <c r="D76" s="388">
        <v>2001</v>
      </c>
      <c r="E76" s="388" t="s">
        <v>283</v>
      </c>
    </row>
    <row r="77" spans="1:5" ht="12" customHeight="1" x14ac:dyDescent="0.2">
      <c r="B77" s="381"/>
      <c r="C77" s="384"/>
      <c r="D77" s="384"/>
      <c r="E77" s="384"/>
    </row>
    <row r="78" spans="1:5" ht="12" customHeight="1" x14ac:dyDescent="0.2">
      <c r="B78" s="381"/>
      <c r="C78" s="384"/>
      <c r="D78" s="384"/>
      <c r="E78" s="384"/>
    </row>
    <row r="79" spans="1:5" ht="12" customHeight="1" x14ac:dyDescent="0.2">
      <c r="B79" s="381"/>
      <c r="C79" s="384"/>
      <c r="D79" s="384"/>
      <c r="E79" s="384"/>
    </row>
    <row r="80" spans="1:5" ht="12" customHeight="1" x14ac:dyDescent="0.2">
      <c r="B80" s="381"/>
      <c r="C80" s="384"/>
      <c r="D80" s="384"/>
      <c r="E80" s="384"/>
    </row>
    <row r="81" spans="1:5" ht="12" customHeight="1" x14ac:dyDescent="0.2">
      <c r="B81" s="381"/>
      <c r="C81" s="384"/>
      <c r="D81" s="384"/>
      <c r="E81" s="384"/>
    </row>
    <row r="82" spans="1:5" ht="12" customHeight="1" x14ac:dyDescent="0.2">
      <c r="B82" s="381"/>
      <c r="C82" s="384"/>
      <c r="D82" s="384"/>
      <c r="E82" s="384"/>
    </row>
    <row r="83" spans="1:5" ht="12" customHeight="1" x14ac:dyDescent="0.2">
      <c r="B83" s="381"/>
      <c r="C83" s="384"/>
      <c r="D83" s="384"/>
      <c r="E83" s="384"/>
    </row>
    <row r="84" spans="1:5" ht="12" customHeight="1" x14ac:dyDescent="0.2">
      <c r="A84" s="58" t="s">
        <v>1039</v>
      </c>
      <c r="B84" s="381"/>
      <c r="C84" s="388"/>
      <c r="D84" s="388"/>
      <c r="E84" s="388"/>
    </row>
    <row r="85" spans="1:5" ht="12" customHeight="1" x14ac:dyDescent="0.2">
      <c r="A85" s="373" t="s">
        <v>792</v>
      </c>
      <c r="B85" s="373" t="s">
        <v>186</v>
      </c>
      <c r="C85" s="373" t="s">
        <v>46</v>
      </c>
      <c r="D85" s="373" t="s">
        <v>185</v>
      </c>
      <c r="E85" s="374" t="s">
        <v>184</v>
      </c>
    </row>
    <row r="86" spans="1:5" ht="12" customHeight="1" x14ac:dyDescent="0.2">
      <c r="C86" s="375"/>
      <c r="D86" s="375"/>
      <c r="E86" s="376"/>
    </row>
    <row r="87" spans="1:5" ht="12" customHeight="1" x14ac:dyDescent="0.2">
      <c r="A87" s="378" t="s">
        <v>837</v>
      </c>
      <c r="B87" s="381" t="s">
        <v>800</v>
      </c>
      <c r="C87" s="381" t="s">
        <v>21</v>
      </c>
      <c r="D87" s="381">
        <v>2000</v>
      </c>
      <c r="E87" s="381" t="s">
        <v>268</v>
      </c>
    </row>
    <row r="88" spans="1:5" ht="12" customHeight="1" x14ac:dyDescent="0.2">
      <c r="A88" s="380" t="s">
        <v>812</v>
      </c>
      <c r="B88" s="381"/>
      <c r="C88" s="381" t="s">
        <v>18</v>
      </c>
      <c r="D88" s="381">
        <v>2000</v>
      </c>
      <c r="E88" s="381" t="s">
        <v>838</v>
      </c>
    </row>
    <row r="89" spans="1:5" ht="12" customHeight="1" x14ac:dyDescent="0.2">
      <c r="A89" s="380" t="s">
        <v>839</v>
      </c>
      <c r="B89" s="381"/>
      <c r="C89" s="381"/>
      <c r="D89" s="381"/>
      <c r="E89" s="381" t="s">
        <v>840</v>
      </c>
    </row>
    <row r="90" spans="1:5" ht="12" customHeight="1" x14ac:dyDescent="0.2">
      <c r="A90" s="380"/>
      <c r="B90" s="381"/>
      <c r="C90" s="381" t="s">
        <v>14</v>
      </c>
      <c r="D90" s="381">
        <v>2000</v>
      </c>
      <c r="E90" s="381" t="s">
        <v>841</v>
      </c>
    </row>
    <row r="91" spans="1:5" ht="12" customHeight="1" x14ac:dyDescent="0.2">
      <c r="A91" s="380"/>
      <c r="B91" s="381"/>
      <c r="C91" s="381" t="s">
        <v>44</v>
      </c>
      <c r="D91" s="381">
        <v>2000</v>
      </c>
      <c r="E91" s="381" t="s">
        <v>277</v>
      </c>
    </row>
    <row r="92" spans="1:5" ht="12" customHeight="1" x14ac:dyDescent="0.2">
      <c r="A92" s="380"/>
      <c r="B92" s="381"/>
      <c r="C92" s="381"/>
      <c r="D92" s="381"/>
      <c r="E92" s="381" t="s">
        <v>842</v>
      </c>
    </row>
    <row r="93" spans="1:5" ht="12" customHeight="1" x14ac:dyDescent="0.2">
      <c r="A93" s="380"/>
      <c r="B93" s="381"/>
      <c r="C93" s="381" t="s">
        <v>33</v>
      </c>
      <c r="D93" s="381">
        <v>2000</v>
      </c>
      <c r="E93" s="381" t="s">
        <v>282</v>
      </c>
    </row>
    <row r="94" spans="1:5" ht="12" customHeight="1" x14ac:dyDescent="0.2">
      <c r="A94" s="380"/>
      <c r="B94" s="381"/>
      <c r="C94" s="381" t="s">
        <v>15</v>
      </c>
      <c r="D94" s="381">
        <v>2000</v>
      </c>
      <c r="E94" s="381" t="s">
        <v>843</v>
      </c>
    </row>
    <row r="95" spans="1:5" ht="12" customHeight="1" x14ac:dyDescent="0.2">
      <c r="C95" s="381" t="s">
        <v>41</v>
      </c>
      <c r="D95" s="381">
        <v>2000</v>
      </c>
      <c r="E95" s="381" t="s">
        <v>275</v>
      </c>
    </row>
    <row r="96" spans="1:5" ht="12" customHeight="1" x14ac:dyDescent="0.2">
      <c r="C96" s="381"/>
      <c r="D96" s="381"/>
      <c r="E96" s="381" t="s">
        <v>281</v>
      </c>
    </row>
    <row r="97" spans="1:5" ht="12" customHeight="1" x14ac:dyDescent="0.2">
      <c r="A97" s="380"/>
      <c r="B97" s="381"/>
      <c r="C97" s="381" t="s">
        <v>31</v>
      </c>
      <c r="D97" s="381">
        <v>2000</v>
      </c>
      <c r="E97" s="381" t="s">
        <v>280</v>
      </c>
    </row>
    <row r="98" spans="1:5" ht="12" customHeight="1" x14ac:dyDescent="0.2">
      <c r="A98" s="380"/>
      <c r="B98" s="381"/>
      <c r="C98" s="381"/>
      <c r="D98" s="381"/>
      <c r="E98" s="381" t="s">
        <v>279</v>
      </c>
    </row>
    <row r="99" spans="1:5" ht="12" customHeight="1" x14ac:dyDescent="0.2">
      <c r="A99" s="378" t="s">
        <v>278</v>
      </c>
      <c r="B99" s="381" t="s">
        <v>800</v>
      </c>
      <c r="C99" s="381" t="s">
        <v>27</v>
      </c>
      <c r="D99" s="381">
        <v>1999</v>
      </c>
      <c r="E99" s="381" t="s">
        <v>844</v>
      </c>
    </row>
    <row r="100" spans="1:5" ht="12" customHeight="1" x14ac:dyDescent="0.2">
      <c r="A100" s="380" t="s">
        <v>812</v>
      </c>
      <c r="B100" s="381"/>
      <c r="C100" s="381" t="s">
        <v>12</v>
      </c>
      <c r="D100" s="381">
        <v>1999</v>
      </c>
      <c r="E100" s="381" t="s">
        <v>845</v>
      </c>
    </row>
    <row r="101" spans="1:5" ht="12" customHeight="1" x14ac:dyDescent="0.2">
      <c r="A101" s="380" t="s">
        <v>846</v>
      </c>
      <c r="B101" s="381"/>
      <c r="C101" s="381" t="s">
        <v>35</v>
      </c>
      <c r="D101" s="381">
        <v>1999</v>
      </c>
      <c r="E101" s="381" t="s">
        <v>847</v>
      </c>
    </row>
    <row r="102" spans="1:5" ht="12" customHeight="1" x14ac:dyDescent="0.2">
      <c r="A102" s="389"/>
      <c r="B102" s="381"/>
      <c r="C102" s="381" t="s">
        <v>11</v>
      </c>
      <c r="D102" s="381">
        <v>1999</v>
      </c>
      <c r="E102" s="381" t="s">
        <v>295</v>
      </c>
    </row>
    <row r="103" spans="1:5" ht="12" customHeight="1" x14ac:dyDescent="0.2">
      <c r="A103" s="389"/>
      <c r="B103" s="381"/>
      <c r="C103" s="381" t="s">
        <v>39</v>
      </c>
      <c r="D103" s="381">
        <v>1999</v>
      </c>
      <c r="E103" s="381" t="s">
        <v>845</v>
      </c>
    </row>
    <row r="104" spans="1:5" ht="12" customHeight="1" x14ac:dyDescent="0.2">
      <c r="A104" s="389"/>
      <c r="B104" s="381"/>
      <c r="C104" s="381" t="s">
        <v>13</v>
      </c>
      <c r="D104" s="381">
        <v>1999</v>
      </c>
      <c r="E104" s="381" t="s">
        <v>848</v>
      </c>
    </row>
    <row r="105" spans="1:5" ht="12" customHeight="1" x14ac:dyDescent="0.2">
      <c r="A105" s="389"/>
      <c r="B105" s="381"/>
      <c r="C105" s="381" t="s">
        <v>20</v>
      </c>
      <c r="D105" s="381">
        <v>1999</v>
      </c>
      <c r="E105" s="381" t="s">
        <v>849</v>
      </c>
    </row>
    <row r="106" spans="1:5" ht="12" customHeight="1" x14ac:dyDescent="0.2">
      <c r="A106" s="389"/>
      <c r="B106" s="381"/>
      <c r="C106" s="381" t="s">
        <v>44</v>
      </c>
      <c r="D106" s="381">
        <v>1999</v>
      </c>
      <c r="E106" s="381" t="s">
        <v>277</v>
      </c>
    </row>
    <row r="107" spans="1:5" ht="12" customHeight="1" x14ac:dyDescent="0.2">
      <c r="A107" s="389"/>
      <c r="B107" s="381"/>
      <c r="C107" s="381"/>
      <c r="D107" s="381"/>
      <c r="E107" s="381" t="s">
        <v>276</v>
      </c>
    </row>
    <row r="108" spans="1:5" ht="12" customHeight="1" x14ac:dyDescent="0.2">
      <c r="A108" s="389"/>
      <c r="B108" s="381"/>
      <c r="C108" s="381" t="s">
        <v>33</v>
      </c>
      <c r="D108" s="381">
        <v>1999</v>
      </c>
      <c r="E108" s="381" t="s">
        <v>269</v>
      </c>
    </row>
    <row r="109" spans="1:5" ht="12" customHeight="1" x14ac:dyDescent="0.2">
      <c r="C109" s="381" t="s">
        <v>24</v>
      </c>
      <c r="D109" s="381">
        <v>1999</v>
      </c>
      <c r="E109" s="381" t="s">
        <v>850</v>
      </c>
    </row>
    <row r="110" spans="1:5" ht="12" customHeight="1" x14ac:dyDescent="0.2">
      <c r="C110" s="381" t="s">
        <v>37</v>
      </c>
      <c r="D110" s="381">
        <v>1999</v>
      </c>
      <c r="E110" s="381" t="s">
        <v>851</v>
      </c>
    </row>
    <row r="111" spans="1:5" ht="12" customHeight="1" x14ac:dyDescent="0.2">
      <c r="C111" s="381"/>
      <c r="D111" s="381"/>
      <c r="E111" s="381" t="s">
        <v>247</v>
      </c>
    </row>
    <row r="112" spans="1:5" ht="12" customHeight="1" x14ac:dyDescent="0.2">
      <c r="A112" s="375"/>
      <c r="B112" s="375"/>
      <c r="C112" s="381" t="s">
        <v>41</v>
      </c>
      <c r="D112" s="381">
        <v>1999</v>
      </c>
      <c r="E112" s="381" t="s">
        <v>275</v>
      </c>
    </row>
    <row r="113" spans="1:5" ht="12" customHeight="1" x14ac:dyDescent="0.2">
      <c r="C113" s="381"/>
      <c r="D113" s="381"/>
      <c r="E113" s="381" t="s">
        <v>274</v>
      </c>
    </row>
    <row r="114" spans="1:5" ht="12" customHeight="1" x14ac:dyDescent="0.2">
      <c r="A114" s="384" t="s">
        <v>625</v>
      </c>
      <c r="B114" s="384" t="s">
        <v>625</v>
      </c>
      <c r="C114" s="384" t="s">
        <v>31</v>
      </c>
      <c r="D114" s="384">
        <v>1999</v>
      </c>
      <c r="E114" s="384" t="s">
        <v>273</v>
      </c>
    </row>
    <row r="115" spans="1:5" ht="12" customHeight="1" x14ac:dyDescent="0.2">
      <c r="A115" s="378" t="s">
        <v>272</v>
      </c>
      <c r="B115" s="384" t="s">
        <v>800</v>
      </c>
      <c r="C115" s="381" t="s">
        <v>21</v>
      </c>
      <c r="D115" s="381">
        <v>1998</v>
      </c>
      <c r="E115" s="381" t="s">
        <v>852</v>
      </c>
    </row>
    <row r="116" spans="1:5" ht="12" customHeight="1" x14ac:dyDescent="0.2">
      <c r="A116" s="380" t="s">
        <v>812</v>
      </c>
      <c r="B116" s="384"/>
      <c r="C116" s="381" t="s">
        <v>18</v>
      </c>
      <c r="D116" s="381">
        <v>1998</v>
      </c>
      <c r="E116" s="381" t="s">
        <v>853</v>
      </c>
    </row>
    <row r="117" spans="1:5" ht="12" customHeight="1" x14ac:dyDescent="0.2">
      <c r="A117" s="380" t="s">
        <v>854</v>
      </c>
      <c r="B117" s="381"/>
      <c r="C117" s="381"/>
      <c r="D117" s="381"/>
      <c r="E117" s="381" t="s">
        <v>247</v>
      </c>
    </row>
    <row r="118" spans="1:5" ht="12" customHeight="1" x14ac:dyDescent="0.2">
      <c r="A118" s="380"/>
      <c r="B118" s="381"/>
      <c r="C118" s="381" t="s">
        <v>14</v>
      </c>
      <c r="D118" s="381">
        <v>1998</v>
      </c>
      <c r="E118" s="381" t="s">
        <v>855</v>
      </c>
    </row>
    <row r="119" spans="1:5" ht="12" customHeight="1" x14ac:dyDescent="0.2">
      <c r="A119" s="380"/>
      <c r="B119" s="381"/>
      <c r="C119" s="381" t="s">
        <v>17</v>
      </c>
      <c r="D119" s="381">
        <v>1998</v>
      </c>
      <c r="E119" s="381" t="s">
        <v>856</v>
      </c>
    </row>
    <row r="120" spans="1:5" ht="12" customHeight="1" x14ac:dyDescent="0.2">
      <c r="A120" s="380"/>
      <c r="B120" s="381"/>
      <c r="C120" s="384" t="s">
        <v>44</v>
      </c>
      <c r="D120" s="384">
        <v>1998</v>
      </c>
      <c r="E120" s="384" t="s">
        <v>271</v>
      </c>
    </row>
    <row r="121" spans="1:5" ht="12" customHeight="1" x14ac:dyDescent="0.2">
      <c r="A121" s="380"/>
      <c r="B121" s="381"/>
      <c r="C121" s="384"/>
      <c r="D121" s="384"/>
      <c r="E121" s="384" t="s">
        <v>270</v>
      </c>
    </row>
    <row r="122" spans="1:5" ht="12" customHeight="1" x14ac:dyDescent="0.2">
      <c r="A122" s="380"/>
      <c r="B122" s="381"/>
      <c r="C122" s="381" t="s">
        <v>33</v>
      </c>
      <c r="D122" s="381">
        <v>1998</v>
      </c>
      <c r="E122" s="381" t="s">
        <v>269</v>
      </c>
    </row>
    <row r="123" spans="1:5" ht="12" customHeight="1" x14ac:dyDescent="0.2">
      <c r="A123" s="380"/>
      <c r="B123" s="381"/>
      <c r="C123" s="381" t="s">
        <v>37</v>
      </c>
      <c r="D123" s="381">
        <v>1998</v>
      </c>
      <c r="E123" s="381" t="s">
        <v>267</v>
      </c>
    </row>
    <row r="124" spans="1:5" ht="12" customHeight="1" x14ac:dyDescent="0.2">
      <c r="A124" s="380"/>
      <c r="B124" s="380"/>
      <c r="C124" s="381" t="s">
        <v>29</v>
      </c>
      <c r="D124" s="381">
        <v>1998</v>
      </c>
      <c r="E124" s="381" t="s">
        <v>266</v>
      </c>
    </row>
    <row r="125" spans="1:5" ht="12" customHeight="1" x14ac:dyDescent="0.2">
      <c r="A125" s="380"/>
      <c r="B125" s="380"/>
      <c r="C125" s="381" t="s">
        <v>41</v>
      </c>
      <c r="D125" s="381">
        <v>1998</v>
      </c>
      <c r="E125" s="381" t="s">
        <v>265</v>
      </c>
    </row>
    <row r="126" spans="1:5" ht="12" customHeight="1" x14ac:dyDescent="0.2">
      <c r="C126" s="381"/>
      <c r="D126" s="381"/>
      <c r="E126" s="381" t="s">
        <v>231</v>
      </c>
    </row>
    <row r="127" spans="1:5" ht="12" customHeight="1" x14ac:dyDescent="0.2">
      <c r="C127" s="381" t="s">
        <v>31</v>
      </c>
      <c r="D127" s="381">
        <v>1998</v>
      </c>
      <c r="E127" s="381" t="s">
        <v>857</v>
      </c>
    </row>
    <row r="128" spans="1:5" ht="12" customHeight="1" x14ac:dyDescent="0.2">
      <c r="A128" s="387"/>
      <c r="B128" s="387"/>
      <c r="C128" s="381"/>
      <c r="D128" s="381"/>
      <c r="E128" s="381" t="s">
        <v>858</v>
      </c>
    </row>
    <row r="129" spans="1:5" ht="12" customHeight="1" x14ac:dyDescent="0.2">
      <c r="A129" s="378" t="s">
        <v>859</v>
      </c>
      <c r="B129" s="380" t="s">
        <v>800</v>
      </c>
      <c r="C129" s="381" t="s">
        <v>27</v>
      </c>
      <c r="D129" s="381">
        <v>1997</v>
      </c>
      <c r="E129" s="381" t="s">
        <v>860</v>
      </c>
    </row>
    <row r="130" spans="1:5" ht="12" customHeight="1" x14ac:dyDescent="0.2">
      <c r="A130" s="380" t="s">
        <v>812</v>
      </c>
      <c r="B130" s="380"/>
      <c r="C130" s="381" t="s">
        <v>12</v>
      </c>
      <c r="D130" s="381">
        <v>1997</v>
      </c>
      <c r="E130" s="381" t="s">
        <v>309</v>
      </c>
    </row>
    <row r="131" spans="1:5" ht="12" customHeight="1" x14ac:dyDescent="0.2">
      <c r="A131" s="380" t="s">
        <v>861</v>
      </c>
      <c r="B131" s="387"/>
      <c r="C131" s="381" t="s">
        <v>35</v>
      </c>
      <c r="D131" s="381">
        <v>1997</v>
      </c>
      <c r="E131" s="381" t="s">
        <v>849</v>
      </c>
    </row>
    <row r="132" spans="1:5" ht="12" customHeight="1" x14ac:dyDescent="0.2">
      <c r="A132" s="387"/>
      <c r="B132" s="387"/>
      <c r="C132" s="381" t="s">
        <v>11</v>
      </c>
      <c r="D132" s="381">
        <v>1997</v>
      </c>
      <c r="E132" s="381" t="s">
        <v>315</v>
      </c>
    </row>
    <row r="133" spans="1:5" ht="12" customHeight="1" x14ac:dyDescent="0.2">
      <c r="A133" s="387"/>
      <c r="B133" s="387"/>
      <c r="C133" s="381" t="s">
        <v>39</v>
      </c>
      <c r="D133" s="381">
        <v>1997</v>
      </c>
      <c r="E133" s="381" t="s">
        <v>309</v>
      </c>
    </row>
    <row r="134" spans="1:5" ht="12" customHeight="1" x14ac:dyDescent="0.2">
      <c r="A134" s="387"/>
      <c r="B134" s="387"/>
      <c r="C134" s="381" t="s">
        <v>13</v>
      </c>
      <c r="D134" s="381">
        <v>1997</v>
      </c>
      <c r="E134" s="381" t="s">
        <v>862</v>
      </c>
    </row>
    <row r="135" spans="1:5" ht="12" customHeight="1" x14ac:dyDescent="0.2">
      <c r="C135" s="381" t="s">
        <v>20</v>
      </c>
      <c r="D135" s="381">
        <v>1997</v>
      </c>
      <c r="E135" s="381" t="s">
        <v>863</v>
      </c>
    </row>
    <row r="136" spans="1:5" ht="12" customHeight="1" x14ac:dyDescent="0.2">
      <c r="C136" s="380" t="s">
        <v>43</v>
      </c>
      <c r="D136" s="380">
        <v>1997</v>
      </c>
      <c r="E136" s="381" t="s">
        <v>244</v>
      </c>
    </row>
    <row r="137" spans="1:5" ht="12" customHeight="1" x14ac:dyDescent="0.2">
      <c r="A137" s="390"/>
      <c r="B137" s="387"/>
      <c r="C137" s="380" t="s">
        <v>36</v>
      </c>
      <c r="D137" s="380">
        <v>1997</v>
      </c>
      <c r="E137" s="381" t="s">
        <v>263</v>
      </c>
    </row>
    <row r="138" spans="1:5" ht="12" customHeight="1" x14ac:dyDescent="0.2">
      <c r="A138" s="387"/>
      <c r="B138" s="387"/>
      <c r="C138" s="380"/>
      <c r="D138" s="380"/>
      <c r="E138" s="381" t="s">
        <v>262</v>
      </c>
    </row>
    <row r="139" spans="1:5" ht="12" customHeight="1" x14ac:dyDescent="0.2">
      <c r="A139" s="380"/>
      <c r="B139" s="380"/>
      <c r="C139" s="380" t="s">
        <v>38</v>
      </c>
      <c r="D139" s="380">
        <v>1997</v>
      </c>
      <c r="E139" s="381" t="s">
        <v>261</v>
      </c>
    </row>
    <row r="140" spans="1:5" ht="12" customHeight="1" x14ac:dyDescent="0.2">
      <c r="C140" s="380" t="s">
        <v>40</v>
      </c>
      <c r="D140" s="380">
        <v>1997</v>
      </c>
      <c r="E140" s="381" t="s">
        <v>260</v>
      </c>
    </row>
    <row r="141" spans="1:5" ht="12" customHeight="1" x14ac:dyDescent="0.2">
      <c r="C141" s="380"/>
      <c r="D141" s="380"/>
      <c r="E141" s="381" t="s">
        <v>259</v>
      </c>
    </row>
    <row r="142" spans="1:5" ht="12" customHeight="1" x14ac:dyDescent="0.2">
      <c r="C142" s="387" t="s">
        <v>34</v>
      </c>
      <c r="D142" s="387">
        <v>1997</v>
      </c>
      <c r="E142" s="384" t="s">
        <v>864</v>
      </c>
    </row>
    <row r="143" spans="1:5" ht="12" customHeight="1" x14ac:dyDescent="0.2">
      <c r="C143" s="387"/>
      <c r="D143" s="387"/>
      <c r="E143" s="384" t="s">
        <v>258</v>
      </c>
    </row>
    <row r="144" spans="1:5" ht="12" customHeight="1" x14ac:dyDescent="0.2">
      <c r="A144" s="378" t="s">
        <v>865</v>
      </c>
      <c r="B144" s="387" t="s">
        <v>800</v>
      </c>
      <c r="C144" s="381" t="s">
        <v>21</v>
      </c>
      <c r="D144" s="381">
        <v>1996</v>
      </c>
      <c r="E144" s="381" t="s">
        <v>295</v>
      </c>
    </row>
    <row r="145" spans="1:5" ht="12" customHeight="1" x14ac:dyDescent="0.2">
      <c r="A145" s="380" t="s">
        <v>812</v>
      </c>
      <c r="B145" s="387"/>
      <c r="C145" s="381" t="s">
        <v>18</v>
      </c>
      <c r="D145" s="381">
        <v>1996</v>
      </c>
      <c r="E145" s="381" t="s">
        <v>838</v>
      </c>
    </row>
    <row r="146" spans="1:5" ht="12" customHeight="1" x14ac:dyDescent="0.2">
      <c r="A146" s="380" t="s">
        <v>866</v>
      </c>
      <c r="B146" s="380"/>
      <c r="C146" s="381"/>
      <c r="D146" s="381"/>
      <c r="E146" s="381" t="s">
        <v>290</v>
      </c>
    </row>
    <row r="147" spans="1:5" ht="12" customHeight="1" x14ac:dyDescent="0.2">
      <c r="A147" s="380"/>
      <c r="B147" s="380"/>
      <c r="C147" s="381" t="s">
        <v>14</v>
      </c>
      <c r="D147" s="381">
        <v>1996</v>
      </c>
      <c r="E147" s="381" t="s">
        <v>867</v>
      </c>
    </row>
    <row r="148" spans="1:5" ht="12" customHeight="1" x14ac:dyDescent="0.2">
      <c r="A148" s="380"/>
      <c r="B148" s="380"/>
      <c r="C148" s="387" t="s">
        <v>43</v>
      </c>
      <c r="D148" s="387">
        <v>1996</v>
      </c>
      <c r="E148" s="384" t="s">
        <v>257</v>
      </c>
    </row>
    <row r="149" spans="1:5" ht="12" customHeight="1" x14ac:dyDescent="0.2">
      <c r="A149" s="380"/>
      <c r="B149" s="380"/>
      <c r="C149" s="387"/>
      <c r="D149" s="387"/>
      <c r="E149" s="384" t="s">
        <v>256</v>
      </c>
    </row>
    <row r="150" spans="1:5" ht="12" customHeight="1" x14ac:dyDescent="0.2">
      <c r="A150" s="380"/>
      <c r="B150" s="380"/>
      <c r="C150" s="387" t="s">
        <v>36</v>
      </c>
      <c r="D150" s="387">
        <v>1996</v>
      </c>
      <c r="E150" s="384" t="s">
        <v>255</v>
      </c>
    </row>
    <row r="151" spans="1:5" ht="12" customHeight="1" x14ac:dyDescent="0.2">
      <c r="A151" s="380"/>
      <c r="B151" s="380"/>
      <c r="C151" s="387" t="s">
        <v>38</v>
      </c>
      <c r="D151" s="387">
        <v>1996</v>
      </c>
      <c r="E151" s="384" t="s">
        <v>868</v>
      </c>
    </row>
    <row r="152" spans="1:5" ht="12" customHeight="1" x14ac:dyDescent="0.2">
      <c r="A152" s="380"/>
      <c r="B152" s="380"/>
      <c r="C152" s="380" t="s">
        <v>40</v>
      </c>
      <c r="D152" s="380">
        <v>1996</v>
      </c>
      <c r="E152" s="381" t="s">
        <v>254</v>
      </c>
    </row>
    <row r="153" spans="1:5" ht="12" customHeight="1" x14ac:dyDescent="0.2">
      <c r="A153" s="380"/>
      <c r="B153" s="380"/>
      <c r="C153" s="380"/>
      <c r="D153" s="380"/>
      <c r="E153" s="381" t="s">
        <v>253</v>
      </c>
    </row>
    <row r="154" spans="1:5" ht="12" customHeight="1" x14ac:dyDescent="0.2">
      <c r="C154" s="380" t="s">
        <v>34</v>
      </c>
      <c r="D154" s="380">
        <v>1996</v>
      </c>
      <c r="E154" s="381" t="s">
        <v>252</v>
      </c>
    </row>
    <row r="155" spans="1:5" ht="12" customHeight="1" x14ac:dyDescent="0.2">
      <c r="C155" s="380"/>
      <c r="D155" s="380"/>
      <c r="E155" s="381" t="s">
        <v>251</v>
      </c>
    </row>
    <row r="156" spans="1:5" ht="12" customHeight="1" x14ac:dyDescent="0.2">
      <c r="A156" s="378" t="s">
        <v>250</v>
      </c>
      <c r="B156" s="380" t="s">
        <v>800</v>
      </c>
      <c r="C156" s="381" t="s">
        <v>27</v>
      </c>
      <c r="D156" s="381">
        <v>1995</v>
      </c>
      <c r="E156" s="381" t="s">
        <v>869</v>
      </c>
    </row>
    <row r="157" spans="1:5" ht="12" customHeight="1" x14ac:dyDescent="0.2">
      <c r="A157" s="380" t="s">
        <v>812</v>
      </c>
      <c r="B157" s="380"/>
      <c r="C157" s="381" t="s">
        <v>12</v>
      </c>
      <c r="D157" s="381">
        <v>1995</v>
      </c>
      <c r="E157" s="381" t="s">
        <v>309</v>
      </c>
    </row>
    <row r="158" spans="1:5" ht="12" customHeight="1" x14ac:dyDescent="0.2">
      <c r="A158" s="380" t="s">
        <v>870</v>
      </c>
      <c r="B158" s="380"/>
      <c r="C158" s="381" t="s">
        <v>35</v>
      </c>
      <c r="D158" s="381">
        <v>1995</v>
      </c>
      <c r="E158" s="381" t="s">
        <v>849</v>
      </c>
    </row>
    <row r="159" spans="1:5" ht="12" customHeight="1" x14ac:dyDescent="0.2">
      <c r="A159" s="380"/>
      <c r="B159" s="380"/>
      <c r="C159" s="381" t="s">
        <v>11</v>
      </c>
      <c r="D159" s="381">
        <v>1995</v>
      </c>
      <c r="E159" s="381" t="s">
        <v>315</v>
      </c>
    </row>
    <row r="160" spans="1:5" ht="12" customHeight="1" x14ac:dyDescent="0.2">
      <c r="A160" s="101"/>
      <c r="B160" s="101"/>
      <c r="C160" s="388" t="s">
        <v>39</v>
      </c>
      <c r="D160" s="388">
        <v>1995</v>
      </c>
      <c r="E160" s="388" t="s">
        <v>309</v>
      </c>
    </row>
    <row r="161" spans="1:5" ht="12" customHeight="1" x14ac:dyDescent="0.2">
      <c r="C161" s="380"/>
      <c r="D161" s="380"/>
      <c r="E161" s="381"/>
    </row>
    <row r="162" spans="1:5" ht="12" customHeight="1" x14ac:dyDescent="0.2">
      <c r="A162" s="58" t="s">
        <v>989</v>
      </c>
      <c r="B162" s="381"/>
      <c r="C162" s="388"/>
      <c r="D162" s="388"/>
      <c r="E162" s="381"/>
    </row>
    <row r="163" spans="1:5" ht="12" customHeight="1" x14ac:dyDescent="0.2">
      <c r="A163" s="373" t="s">
        <v>792</v>
      </c>
      <c r="B163" s="373" t="s">
        <v>186</v>
      </c>
      <c r="C163" s="373" t="s">
        <v>46</v>
      </c>
      <c r="D163" s="373" t="s">
        <v>185</v>
      </c>
      <c r="E163" s="374" t="s">
        <v>184</v>
      </c>
    </row>
    <row r="164" spans="1:5" ht="12" customHeight="1" x14ac:dyDescent="0.2">
      <c r="C164" s="381" t="s">
        <v>13</v>
      </c>
      <c r="D164" s="381">
        <v>1995</v>
      </c>
      <c r="E164" s="381" t="s">
        <v>862</v>
      </c>
    </row>
    <row r="165" spans="1:5" ht="12" customHeight="1" x14ac:dyDescent="0.2">
      <c r="C165" s="381" t="s">
        <v>20</v>
      </c>
      <c r="D165" s="381">
        <v>1995</v>
      </c>
      <c r="E165" s="381" t="s">
        <v>871</v>
      </c>
    </row>
    <row r="166" spans="1:5" ht="12" customHeight="1" x14ac:dyDescent="0.2">
      <c r="C166" s="380" t="s">
        <v>43</v>
      </c>
      <c r="D166" s="380">
        <v>1995</v>
      </c>
      <c r="E166" s="381" t="s">
        <v>249</v>
      </c>
    </row>
    <row r="167" spans="1:5" ht="12" customHeight="1" x14ac:dyDescent="0.2">
      <c r="C167" s="380"/>
      <c r="D167" s="380"/>
      <c r="E167" s="381" t="s">
        <v>248</v>
      </c>
    </row>
    <row r="168" spans="1:5" ht="12" customHeight="1" x14ac:dyDescent="0.2">
      <c r="C168" s="380" t="s">
        <v>36</v>
      </c>
      <c r="D168" s="380">
        <v>1995</v>
      </c>
      <c r="E168" s="381" t="s">
        <v>226</v>
      </c>
    </row>
    <row r="169" spans="1:5" ht="12" customHeight="1" x14ac:dyDescent="0.2">
      <c r="A169" s="97"/>
      <c r="B169" s="97"/>
      <c r="C169" s="387" t="s">
        <v>38</v>
      </c>
      <c r="D169" s="387">
        <v>1995</v>
      </c>
      <c r="E169" s="384" t="s">
        <v>990</v>
      </c>
    </row>
    <row r="170" spans="1:5" ht="12" customHeight="1" x14ac:dyDescent="0.2">
      <c r="A170" s="97"/>
      <c r="B170" s="97"/>
      <c r="C170" s="387" t="s">
        <v>40</v>
      </c>
      <c r="D170" s="387">
        <v>1995</v>
      </c>
      <c r="E170" s="384" t="s">
        <v>246</v>
      </c>
    </row>
    <row r="171" spans="1:5" ht="12" customHeight="1" x14ac:dyDescent="0.2">
      <c r="C171" s="380"/>
      <c r="D171" s="380"/>
      <c r="E171" s="381" t="s">
        <v>245</v>
      </c>
    </row>
    <row r="172" spans="1:5" ht="12" customHeight="1" x14ac:dyDescent="0.2">
      <c r="C172" s="380" t="s">
        <v>34</v>
      </c>
      <c r="D172" s="380">
        <v>1995</v>
      </c>
      <c r="E172" s="381" t="s">
        <v>872</v>
      </c>
    </row>
    <row r="173" spans="1:5" ht="12" customHeight="1" x14ac:dyDescent="0.2">
      <c r="A173" s="378" t="s">
        <v>873</v>
      </c>
      <c r="B173" s="380" t="s">
        <v>800</v>
      </c>
      <c r="C173" s="381" t="s">
        <v>21</v>
      </c>
      <c r="D173" s="381">
        <v>1994</v>
      </c>
      <c r="E173" s="381" t="s">
        <v>852</v>
      </c>
    </row>
    <row r="174" spans="1:5" ht="12" customHeight="1" x14ac:dyDescent="0.2">
      <c r="A174" s="380" t="s">
        <v>812</v>
      </c>
      <c r="B174" s="380"/>
      <c r="C174" s="381" t="s">
        <v>18</v>
      </c>
      <c r="D174" s="381">
        <v>1994</v>
      </c>
      <c r="E174" s="381" t="s">
        <v>874</v>
      </c>
    </row>
    <row r="175" spans="1:5" ht="12" customHeight="1" x14ac:dyDescent="0.2">
      <c r="A175" s="380" t="s">
        <v>875</v>
      </c>
      <c r="C175" s="381"/>
      <c r="D175" s="381" t="s">
        <v>625</v>
      </c>
      <c r="E175" s="381" t="s">
        <v>294</v>
      </c>
    </row>
    <row r="176" spans="1:5" ht="12" customHeight="1" x14ac:dyDescent="0.2">
      <c r="C176" s="381" t="s">
        <v>14</v>
      </c>
      <c r="D176" s="381">
        <v>1994</v>
      </c>
      <c r="E176" s="381" t="s">
        <v>876</v>
      </c>
    </row>
    <row r="177" spans="1:5" ht="12" customHeight="1" x14ac:dyDescent="0.2">
      <c r="C177" s="380" t="s">
        <v>43</v>
      </c>
      <c r="D177" s="380">
        <v>1994</v>
      </c>
      <c r="E177" s="381" t="s">
        <v>244</v>
      </c>
    </row>
    <row r="178" spans="1:5" ht="12" customHeight="1" x14ac:dyDescent="0.2">
      <c r="C178" s="380" t="s">
        <v>36</v>
      </c>
      <c r="D178" s="380">
        <v>1994</v>
      </c>
      <c r="E178" s="381" t="s">
        <v>226</v>
      </c>
    </row>
    <row r="179" spans="1:5" ht="12" customHeight="1" x14ac:dyDescent="0.2">
      <c r="C179" s="380" t="s">
        <v>38</v>
      </c>
      <c r="D179" s="380">
        <v>1994</v>
      </c>
      <c r="E179" s="381" t="s">
        <v>225</v>
      </c>
    </row>
    <row r="180" spans="1:5" ht="12" customHeight="1" x14ac:dyDescent="0.2">
      <c r="C180" s="380" t="s">
        <v>40</v>
      </c>
      <c r="D180" s="380">
        <v>1994</v>
      </c>
      <c r="E180" s="381" t="s">
        <v>243</v>
      </c>
    </row>
    <row r="181" spans="1:5" ht="12" customHeight="1" x14ac:dyDescent="0.2">
      <c r="C181" s="387" t="s">
        <v>34</v>
      </c>
      <c r="D181" s="387">
        <v>1994</v>
      </c>
      <c r="E181" s="384" t="s">
        <v>877</v>
      </c>
    </row>
    <row r="182" spans="1:5" ht="12" customHeight="1" x14ac:dyDescent="0.2">
      <c r="E182" s="391" t="s">
        <v>878</v>
      </c>
    </row>
    <row r="183" spans="1:5" ht="12" customHeight="1" x14ac:dyDescent="0.2">
      <c r="A183" s="378" t="s">
        <v>242</v>
      </c>
      <c r="B183" s="380" t="s">
        <v>800</v>
      </c>
      <c r="C183" s="381" t="s">
        <v>27</v>
      </c>
      <c r="D183" s="381">
        <v>1993</v>
      </c>
      <c r="E183" s="381" t="s">
        <v>879</v>
      </c>
    </row>
    <row r="184" spans="1:5" ht="12" customHeight="1" x14ac:dyDescent="0.2">
      <c r="A184" s="380" t="s">
        <v>812</v>
      </c>
      <c r="B184" s="380"/>
      <c r="C184" s="381" t="s">
        <v>12</v>
      </c>
      <c r="D184" s="381">
        <v>1993</v>
      </c>
      <c r="E184" s="381" t="s">
        <v>309</v>
      </c>
    </row>
    <row r="185" spans="1:5" ht="12" customHeight="1" x14ac:dyDescent="0.2">
      <c r="A185" s="380" t="s">
        <v>880</v>
      </c>
      <c r="C185" s="381" t="s">
        <v>35</v>
      </c>
      <c r="D185" s="381">
        <v>1993</v>
      </c>
      <c r="E185" s="381" t="s">
        <v>849</v>
      </c>
    </row>
    <row r="186" spans="1:5" ht="12" customHeight="1" x14ac:dyDescent="0.2">
      <c r="C186" s="381" t="s">
        <v>11</v>
      </c>
      <c r="D186" s="381">
        <v>1993</v>
      </c>
      <c r="E186" s="381" t="s">
        <v>315</v>
      </c>
    </row>
    <row r="187" spans="1:5" ht="12" customHeight="1" x14ac:dyDescent="0.2">
      <c r="A187" s="380"/>
      <c r="B187" s="380"/>
      <c r="C187" s="381" t="s">
        <v>39</v>
      </c>
      <c r="D187" s="381">
        <v>1993</v>
      </c>
      <c r="E187" s="381" t="s">
        <v>309</v>
      </c>
    </row>
    <row r="188" spans="1:5" ht="12" customHeight="1" x14ac:dyDescent="0.2">
      <c r="A188" s="380"/>
      <c r="B188" s="380"/>
      <c r="C188" s="381" t="s">
        <v>13</v>
      </c>
      <c r="D188" s="381">
        <v>1993</v>
      </c>
      <c r="E188" s="381" t="s">
        <v>881</v>
      </c>
    </row>
    <row r="189" spans="1:5" ht="12" customHeight="1" x14ac:dyDescent="0.2">
      <c r="A189" s="380"/>
      <c r="B189" s="380"/>
      <c r="C189" s="381" t="s">
        <v>20</v>
      </c>
      <c r="D189" s="381">
        <v>1993</v>
      </c>
      <c r="E189" s="381" t="s">
        <v>871</v>
      </c>
    </row>
    <row r="190" spans="1:5" ht="12" customHeight="1" x14ac:dyDescent="0.2">
      <c r="A190" s="380"/>
      <c r="B190" s="380"/>
      <c r="C190" s="380" t="s">
        <v>43</v>
      </c>
      <c r="D190" s="380">
        <v>1993</v>
      </c>
      <c r="E190" s="381" t="s">
        <v>233</v>
      </c>
    </row>
    <row r="191" spans="1:5" ht="12" customHeight="1" x14ac:dyDescent="0.2">
      <c r="A191" s="380"/>
      <c r="B191" s="380"/>
      <c r="C191" s="380"/>
      <c r="D191" s="380"/>
      <c r="E191" s="381" t="s">
        <v>241</v>
      </c>
    </row>
    <row r="192" spans="1:5" ht="12" customHeight="1" x14ac:dyDescent="0.2">
      <c r="A192" s="380"/>
      <c r="B192" s="380"/>
      <c r="C192" s="380" t="s">
        <v>36</v>
      </c>
      <c r="D192" s="380">
        <v>1993</v>
      </c>
      <c r="E192" s="381" t="s">
        <v>226</v>
      </c>
    </row>
    <row r="193" spans="1:5" ht="12" customHeight="1" x14ac:dyDescent="0.2">
      <c r="A193" s="380"/>
      <c r="B193" s="380"/>
      <c r="C193" s="380" t="s">
        <v>38</v>
      </c>
      <c r="D193" s="380">
        <v>1993</v>
      </c>
      <c r="E193" s="381" t="s">
        <v>225</v>
      </c>
    </row>
    <row r="194" spans="1:5" ht="12" customHeight="1" x14ac:dyDescent="0.2">
      <c r="A194" s="380"/>
      <c r="B194" s="380"/>
      <c r="C194" s="380" t="s">
        <v>40</v>
      </c>
      <c r="D194" s="380">
        <v>1993</v>
      </c>
      <c r="E194" s="381" t="s">
        <v>240</v>
      </c>
    </row>
    <row r="195" spans="1:5" ht="12" customHeight="1" x14ac:dyDescent="0.2">
      <c r="A195" s="380"/>
      <c r="B195" s="380"/>
      <c r="C195" s="380"/>
      <c r="D195" s="380"/>
      <c r="E195" s="381" t="s">
        <v>231</v>
      </c>
    </row>
    <row r="196" spans="1:5" ht="12" customHeight="1" x14ac:dyDescent="0.2">
      <c r="C196" s="380" t="s">
        <v>34</v>
      </c>
      <c r="D196" s="380">
        <v>1993</v>
      </c>
      <c r="E196" s="381" t="s">
        <v>239</v>
      </c>
    </row>
    <row r="197" spans="1:5" ht="12" customHeight="1" x14ac:dyDescent="0.2">
      <c r="C197" s="380"/>
      <c r="D197" s="380"/>
      <c r="E197" s="381" t="s">
        <v>238</v>
      </c>
    </row>
    <row r="198" spans="1:5" ht="12" customHeight="1" x14ac:dyDescent="0.2">
      <c r="A198" s="378" t="s">
        <v>237</v>
      </c>
      <c r="B198" s="380" t="s">
        <v>800</v>
      </c>
      <c r="C198" s="381" t="s">
        <v>21</v>
      </c>
      <c r="D198" s="381">
        <v>1992</v>
      </c>
      <c r="E198" s="381" t="s">
        <v>882</v>
      </c>
    </row>
    <row r="199" spans="1:5" ht="12" customHeight="1" x14ac:dyDescent="0.2">
      <c r="A199" s="380" t="s">
        <v>812</v>
      </c>
      <c r="B199" s="380"/>
      <c r="C199" s="381" t="s">
        <v>18</v>
      </c>
      <c r="D199" s="381">
        <v>1992</v>
      </c>
      <c r="E199" s="381" t="s">
        <v>883</v>
      </c>
    </row>
    <row r="200" spans="1:5" ht="12" customHeight="1" x14ac:dyDescent="0.2">
      <c r="A200" s="380" t="s">
        <v>884</v>
      </c>
      <c r="C200" s="381"/>
      <c r="D200" s="381" t="s">
        <v>625</v>
      </c>
      <c r="E200" s="381" t="s">
        <v>294</v>
      </c>
    </row>
    <row r="201" spans="1:5" ht="12" customHeight="1" x14ac:dyDescent="0.2">
      <c r="C201" s="381" t="s">
        <v>14</v>
      </c>
      <c r="D201" s="381">
        <v>1992</v>
      </c>
      <c r="E201" s="381" t="s">
        <v>876</v>
      </c>
    </row>
    <row r="202" spans="1:5" ht="12" customHeight="1" x14ac:dyDescent="0.2">
      <c r="A202" s="380"/>
      <c r="B202" s="380"/>
      <c r="C202" s="380" t="s">
        <v>43</v>
      </c>
      <c r="D202" s="380">
        <v>1992</v>
      </c>
      <c r="E202" s="381" t="s">
        <v>233</v>
      </c>
    </row>
    <row r="203" spans="1:5" ht="12" customHeight="1" x14ac:dyDescent="0.2">
      <c r="A203" s="380"/>
      <c r="B203" s="380"/>
      <c r="C203" s="380"/>
      <c r="D203" s="380"/>
      <c r="E203" s="381" t="s">
        <v>256</v>
      </c>
    </row>
    <row r="204" spans="1:5" ht="12" customHeight="1" x14ac:dyDescent="0.2">
      <c r="A204" s="380"/>
      <c r="B204" s="380"/>
      <c r="C204" s="380" t="s">
        <v>36</v>
      </c>
      <c r="D204" s="380">
        <v>1992</v>
      </c>
      <c r="E204" s="381" t="s">
        <v>226</v>
      </c>
    </row>
    <row r="205" spans="1:5" ht="12" customHeight="1" x14ac:dyDescent="0.2">
      <c r="A205" s="380"/>
      <c r="B205" s="380"/>
      <c r="C205" s="380" t="s">
        <v>38</v>
      </c>
      <c r="D205" s="380">
        <v>1992</v>
      </c>
      <c r="E205" s="381" t="s">
        <v>225</v>
      </c>
    </row>
    <row r="206" spans="1:5" ht="12" customHeight="1" x14ac:dyDescent="0.2">
      <c r="A206" s="380"/>
      <c r="B206" s="380"/>
      <c r="C206" s="380" t="s">
        <v>26</v>
      </c>
      <c r="D206" s="380">
        <v>1992</v>
      </c>
      <c r="E206" s="381" t="s">
        <v>224</v>
      </c>
    </row>
    <row r="207" spans="1:5" ht="12" customHeight="1" x14ac:dyDescent="0.2">
      <c r="A207" s="380"/>
      <c r="B207" s="380"/>
      <c r="C207" s="380" t="s">
        <v>40</v>
      </c>
      <c r="D207" s="380">
        <v>1992</v>
      </c>
      <c r="E207" s="381" t="s">
        <v>236</v>
      </c>
    </row>
    <row r="208" spans="1:5" ht="12" customHeight="1" x14ac:dyDescent="0.2">
      <c r="A208" s="380"/>
      <c r="B208" s="380"/>
      <c r="C208" s="380"/>
      <c r="D208" s="380"/>
      <c r="E208" s="381" t="s">
        <v>235</v>
      </c>
    </row>
    <row r="209" spans="1:5" ht="12" customHeight="1" x14ac:dyDescent="0.2">
      <c r="A209" s="380"/>
      <c r="B209" s="380"/>
      <c r="C209" s="380" t="s">
        <v>34</v>
      </c>
      <c r="D209" s="380">
        <v>1992</v>
      </c>
      <c r="E209" s="381" t="s">
        <v>885</v>
      </c>
    </row>
    <row r="210" spans="1:5" ht="12" customHeight="1" x14ac:dyDescent="0.2">
      <c r="A210" s="380"/>
      <c r="B210" s="380"/>
      <c r="C210" s="380"/>
      <c r="D210" s="380"/>
      <c r="E210" s="381" t="s">
        <v>886</v>
      </c>
    </row>
    <row r="211" spans="1:5" ht="12" customHeight="1" x14ac:dyDescent="0.2">
      <c r="A211" s="378" t="s">
        <v>234</v>
      </c>
      <c r="B211" s="380" t="s">
        <v>800</v>
      </c>
      <c r="C211" s="381" t="s">
        <v>27</v>
      </c>
      <c r="D211" s="381">
        <v>1991</v>
      </c>
      <c r="E211" s="381" t="s">
        <v>887</v>
      </c>
    </row>
    <row r="212" spans="1:5" ht="12" customHeight="1" x14ac:dyDescent="0.2">
      <c r="A212" s="380" t="s">
        <v>812</v>
      </c>
      <c r="B212" s="380"/>
      <c r="C212" s="381" t="s">
        <v>12</v>
      </c>
      <c r="D212" s="381">
        <v>1991</v>
      </c>
      <c r="E212" s="381" t="s">
        <v>819</v>
      </c>
    </row>
    <row r="213" spans="1:5" ht="12" customHeight="1" x14ac:dyDescent="0.2">
      <c r="A213" s="380" t="s">
        <v>888</v>
      </c>
      <c r="B213" s="380"/>
      <c r="C213" s="381" t="s">
        <v>35</v>
      </c>
      <c r="D213" s="381">
        <v>1991</v>
      </c>
      <c r="E213" s="381" t="s">
        <v>889</v>
      </c>
    </row>
    <row r="214" spans="1:5" ht="12" customHeight="1" x14ac:dyDescent="0.2">
      <c r="C214" s="381" t="s">
        <v>11</v>
      </c>
      <c r="D214" s="381">
        <v>1991</v>
      </c>
      <c r="E214" s="381" t="s">
        <v>307</v>
      </c>
    </row>
    <row r="215" spans="1:5" ht="12" customHeight="1" x14ac:dyDescent="0.2">
      <c r="C215" s="381" t="s">
        <v>39</v>
      </c>
      <c r="D215" s="381">
        <v>1991</v>
      </c>
      <c r="E215" s="381" t="s">
        <v>819</v>
      </c>
    </row>
    <row r="216" spans="1:5" ht="12" customHeight="1" x14ac:dyDescent="0.2">
      <c r="A216" s="380" t="s">
        <v>625</v>
      </c>
      <c r="B216" s="380" t="s">
        <v>625</v>
      </c>
      <c r="C216" s="381" t="s">
        <v>13</v>
      </c>
      <c r="D216" s="381">
        <v>1991</v>
      </c>
      <c r="E216" s="381" t="s">
        <v>890</v>
      </c>
    </row>
    <row r="217" spans="1:5" ht="12" customHeight="1" x14ac:dyDescent="0.2">
      <c r="A217" s="380"/>
      <c r="B217" s="380"/>
      <c r="C217" s="381" t="s">
        <v>20</v>
      </c>
      <c r="D217" s="381">
        <v>1991</v>
      </c>
      <c r="E217" s="381" t="s">
        <v>284</v>
      </c>
    </row>
    <row r="218" spans="1:5" ht="12" customHeight="1" x14ac:dyDescent="0.2">
      <c r="A218" s="380"/>
      <c r="B218" s="380"/>
      <c r="C218" s="380" t="s">
        <v>43</v>
      </c>
      <c r="D218" s="380">
        <v>1991</v>
      </c>
      <c r="E218" s="381" t="s">
        <v>233</v>
      </c>
    </row>
    <row r="219" spans="1:5" ht="12" customHeight="1" x14ac:dyDescent="0.2">
      <c r="A219" s="380"/>
      <c r="B219" s="380"/>
      <c r="C219" s="380"/>
      <c r="D219" s="380"/>
      <c r="E219" s="381" t="s">
        <v>232</v>
      </c>
    </row>
    <row r="220" spans="1:5" ht="12" customHeight="1" x14ac:dyDescent="0.2">
      <c r="A220" s="380"/>
      <c r="B220" s="380"/>
      <c r="C220" s="380" t="s">
        <v>36</v>
      </c>
      <c r="D220" s="380">
        <v>1991</v>
      </c>
      <c r="E220" s="381" t="s">
        <v>226</v>
      </c>
    </row>
    <row r="221" spans="1:5" ht="12" customHeight="1" x14ac:dyDescent="0.2">
      <c r="A221" s="380"/>
      <c r="B221" s="380"/>
      <c r="C221" s="380" t="s">
        <v>28</v>
      </c>
      <c r="D221" s="380">
        <v>1991</v>
      </c>
      <c r="E221" s="381" t="s">
        <v>891</v>
      </c>
    </row>
    <row r="222" spans="1:5" ht="12" customHeight="1" x14ac:dyDescent="0.2">
      <c r="A222" s="380"/>
      <c r="B222" s="380"/>
      <c r="C222" s="380" t="s">
        <v>38</v>
      </c>
      <c r="D222" s="380">
        <v>1991</v>
      </c>
      <c r="E222" s="381" t="s">
        <v>225</v>
      </c>
    </row>
    <row r="223" spans="1:5" ht="12" customHeight="1" x14ac:dyDescent="0.2">
      <c r="A223" s="380"/>
      <c r="B223" s="380"/>
      <c r="C223" s="380" t="s">
        <v>26</v>
      </c>
      <c r="D223" s="380">
        <v>1991</v>
      </c>
      <c r="E223" s="381" t="s">
        <v>224</v>
      </c>
    </row>
    <row r="224" spans="1:5" ht="12" customHeight="1" x14ac:dyDescent="0.2">
      <c r="A224" s="380"/>
      <c r="B224" s="380"/>
      <c r="C224" s="380" t="s">
        <v>32</v>
      </c>
      <c r="D224" s="380">
        <v>1991</v>
      </c>
      <c r="E224" s="381" t="s">
        <v>892</v>
      </c>
    </row>
    <row r="225" spans="1:5" ht="12" customHeight="1" x14ac:dyDescent="0.2">
      <c r="A225" s="380"/>
      <c r="B225" s="380"/>
      <c r="C225" s="380" t="s">
        <v>40</v>
      </c>
      <c r="D225" s="380">
        <v>1991</v>
      </c>
      <c r="E225" s="381" t="s">
        <v>236</v>
      </c>
    </row>
    <row r="226" spans="1:5" ht="12" customHeight="1" x14ac:dyDescent="0.2">
      <c r="A226" s="380"/>
      <c r="B226" s="380"/>
      <c r="C226" s="380"/>
      <c r="D226" s="380"/>
      <c r="E226" s="381" t="s">
        <v>235</v>
      </c>
    </row>
    <row r="227" spans="1:5" ht="12" customHeight="1" x14ac:dyDescent="0.2">
      <c r="A227" s="380"/>
      <c r="B227" s="380"/>
      <c r="C227" s="380" t="s">
        <v>34</v>
      </c>
      <c r="D227" s="380">
        <v>1991</v>
      </c>
      <c r="E227" s="381" t="s">
        <v>893</v>
      </c>
    </row>
    <row r="228" spans="1:5" ht="12" customHeight="1" x14ac:dyDescent="0.2">
      <c r="A228" s="380"/>
      <c r="B228" s="380"/>
      <c r="C228" s="380"/>
      <c r="D228" s="380"/>
      <c r="E228" s="381" t="s">
        <v>894</v>
      </c>
    </row>
    <row r="229" spans="1:5" ht="12" customHeight="1" x14ac:dyDescent="0.2">
      <c r="A229" s="378" t="s">
        <v>230</v>
      </c>
      <c r="B229" s="380" t="s">
        <v>800</v>
      </c>
      <c r="C229" s="381" t="s">
        <v>21</v>
      </c>
      <c r="D229" s="381">
        <v>1990</v>
      </c>
      <c r="E229" s="381" t="s">
        <v>315</v>
      </c>
    </row>
    <row r="230" spans="1:5" ht="12" customHeight="1" x14ac:dyDescent="0.2">
      <c r="A230" s="380" t="s">
        <v>812</v>
      </c>
      <c r="B230" s="380"/>
      <c r="C230" s="381" t="s">
        <v>18</v>
      </c>
      <c r="D230" s="381">
        <v>1990</v>
      </c>
      <c r="E230" s="381" t="s">
        <v>315</v>
      </c>
    </row>
    <row r="231" spans="1:5" ht="12" customHeight="1" x14ac:dyDescent="0.2">
      <c r="A231" s="380" t="s">
        <v>895</v>
      </c>
      <c r="C231" s="381" t="s">
        <v>14</v>
      </c>
      <c r="D231" s="381">
        <v>1990</v>
      </c>
      <c r="E231" s="381" t="s">
        <v>315</v>
      </c>
    </row>
    <row r="232" spans="1:5" ht="12" customHeight="1" x14ac:dyDescent="0.2">
      <c r="A232" s="380"/>
      <c r="B232" s="380"/>
      <c r="C232" s="380" t="s">
        <v>43</v>
      </c>
      <c r="D232" s="380">
        <v>1990</v>
      </c>
      <c r="E232" s="381" t="s">
        <v>228</v>
      </c>
    </row>
    <row r="233" spans="1:5" ht="12" customHeight="1" x14ac:dyDescent="0.2">
      <c r="A233" s="380"/>
      <c r="B233" s="380"/>
      <c r="C233" s="380"/>
      <c r="D233" s="380"/>
      <c r="E233" s="381" t="s">
        <v>896</v>
      </c>
    </row>
    <row r="234" spans="1:5" ht="12" customHeight="1" x14ac:dyDescent="0.2">
      <c r="A234" s="380"/>
      <c r="B234" s="380"/>
      <c r="E234" s="381" t="s">
        <v>897</v>
      </c>
    </row>
    <row r="235" spans="1:5" ht="12" customHeight="1" x14ac:dyDescent="0.2">
      <c r="A235" s="380"/>
      <c r="B235" s="380"/>
      <c r="C235" s="380" t="s">
        <v>36</v>
      </c>
      <c r="D235" s="380">
        <v>1990</v>
      </c>
      <c r="E235" s="381" t="s">
        <v>226</v>
      </c>
    </row>
    <row r="236" spans="1:5" ht="12" customHeight="1" x14ac:dyDescent="0.2">
      <c r="A236" s="380"/>
      <c r="B236" s="380"/>
      <c r="C236" s="380" t="s">
        <v>38</v>
      </c>
      <c r="D236" s="380">
        <v>1990</v>
      </c>
      <c r="E236" s="381" t="s">
        <v>225</v>
      </c>
    </row>
    <row r="237" spans="1:5" ht="12" customHeight="1" x14ac:dyDescent="0.2">
      <c r="A237" s="101"/>
      <c r="B237" s="101"/>
      <c r="C237" s="392" t="s">
        <v>26</v>
      </c>
      <c r="D237" s="392">
        <v>1990</v>
      </c>
      <c r="E237" s="388" t="s">
        <v>224</v>
      </c>
    </row>
    <row r="238" spans="1:5" ht="12" customHeight="1" x14ac:dyDescent="0.2">
      <c r="A238" s="58" t="s">
        <v>1039</v>
      </c>
      <c r="C238" s="380"/>
      <c r="D238" s="380"/>
      <c r="E238" s="393"/>
    </row>
    <row r="239" spans="1:5" ht="12" customHeight="1" x14ac:dyDescent="0.2">
      <c r="A239" s="373" t="s">
        <v>792</v>
      </c>
      <c r="B239" s="373" t="s">
        <v>186</v>
      </c>
      <c r="C239" s="373" t="s">
        <v>46</v>
      </c>
      <c r="D239" s="373" t="s">
        <v>185</v>
      </c>
      <c r="E239" s="374" t="s">
        <v>184</v>
      </c>
    </row>
    <row r="240" spans="1:5" ht="12" customHeight="1" x14ac:dyDescent="0.2">
      <c r="C240" s="380" t="s">
        <v>40</v>
      </c>
      <c r="D240" s="380">
        <v>1990</v>
      </c>
      <c r="E240" s="381" t="s">
        <v>898</v>
      </c>
    </row>
    <row r="241" spans="1:5" ht="12" customHeight="1" x14ac:dyDescent="0.2">
      <c r="C241" s="380"/>
      <c r="D241" s="380"/>
      <c r="E241" s="381" t="s">
        <v>223</v>
      </c>
    </row>
    <row r="242" spans="1:5" ht="12" customHeight="1" x14ac:dyDescent="0.2">
      <c r="A242" s="380"/>
      <c r="B242" s="380"/>
      <c r="C242" s="380"/>
      <c r="D242" s="380"/>
      <c r="E242" s="381" t="s">
        <v>222</v>
      </c>
    </row>
    <row r="243" spans="1:5" ht="12" customHeight="1" x14ac:dyDescent="0.2">
      <c r="A243" s="380"/>
      <c r="B243" s="380"/>
      <c r="C243" s="380" t="s">
        <v>34</v>
      </c>
      <c r="D243" s="380">
        <v>1990</v>
      </c>
      <c r="E243" s="381" t="s">
        <v>899</v>
      </c>
    </row>
    <row r="244" spans="1:5" ht="12" customHeight="1" x14ac:dyDescent="0.2">
      <c r="A244" s="380"/>
      <c r="B244" s="380"/>
      <c r="C244" s="380"/>
      <c r="D244" s="380"/>
      <c r="E244" s="381" t="s">
        <v>900</v>
      </c>
    </row>
    <row r="245" spans="1:5" ht="12" customHeight="1" x14ac:dyDescent="0.2">
      <c r="A245" s="394" t="s">
        <v>773</v>
      </c>
      <c r="B245" s="394" t="s">
        <v>793</v>
      </c>
      <c r="C245" s="380" t="s">
        <v>43</v>
      </c>
      <c r="D245" s="380" t="s">
        <v>221</v>
      </c>
      <c r="E245" s="393" t="s">
        <v>917</v>
      </c>
    </row>
    <row r="246" spans="1:5" ht="12" customHeight="1" x14ac:dyDescent="0.2">
      <c r="A246" s="55"/>
      <c r="B246" s="58" t="s">
        <v>796</v>
      </c>
      <c r="C246" s="380"/>
      <c r="D246" s="380"/>
      <c r="E246" s="381" t="s">
        <v>220</v>
      </c>
    </row>
    <row r="247" spans="1:5" ht="12" customHeight="1" x14ac:dyDescent="0.2">
      <c r="B247" s="58" t="s">
        <v>797</v>
      </c>
      <c r="C247" s="380" t="s">
        <v>40</v>
      </c>
      <c r="D247" s="380" t="s">
        <v>218</v>
      </c>
      <c r="E247" s="393" t="s">
        <v>920</v>
      </c>
    </row>
    <row r="248" spans="1:5" ht="12" customHeight="1" x14ac:dyDescent="0.2">
      <c r="C248" s="380"/>
      <c r="D248" s="380"/>
      <c r="E248" s="381" t="s">
        <v>219</v>
      </c>
    </row>
    <row r="249" spans="1:5" ht="12" customHeight="1" x14ac:dyDescent="0.2">
      <c r="C249" s="380" t="s">
        <v>36</v>
      </c>
      <c r="D249" s="380" t="s">
        <v>218</v>
      </c>
      <c r="E249" s="393" t="s">
        <v>901</v>
      </c>
    </row>
    <row r="250" spans="1:5" ht="12" customHeight="1" x14ac:dyDescent="0.2">
      <c r="C250" s="380" t="s">
        <v>34</v>
      </c>
      <c r="D250" s="380" t="s">
        <v>217</v>
      </c>
      <c r="E250" s="393" t="s">
        <v>902</v>
      </c>
    </row>
    <row r="251" spans="1:5" ht="12" customHeight="1" x14ac:dyDescent="0.2">
      <c r="C251" s="380" t="s">
        <v>32</v>
      </c>
      <c r="D251" s="380" t="s">
        <v>217</v>
      </c>
      <c r="E251" s="393" t="s">
        <v>902</v>
      </c>
    </row>
    <row r="252" spans="1:5" ht="12" customHeight="1" x14ac:dyDescent="0.2">
      <c r="A252" s="375"/>
      <c r="B252" s="375"/>
      <c r="C252" s="375"/>
      <c r="D252" s="375"/>
      <c r="E252" s="376"/>
    </row>
    <row r="253" spans="1:5" ht="12" customHeight="1" x14ac:dyDescent="0.2">
      <c r="A253" s="380" t="s">
        <v>903</v>
      </c>
      <c r="B253" s="380" t="s">
        <v>904</v>
      </c>
      <c r="C253" s="380" t="s">
        <v>43</v>
      </c>
      <c r="D253" s="380">
        <v>1982</v>
      </c>
      <c r="E253" s="381" t="s">
        <v>216</v>
      </c>
    </row>
    <row r="254" spans="1:5" ht="12" customHeight="1" x14ac:dyDescent="0.2">
      <c r="A254" s="380" t="s">
        <v>905</v>
      </c>
      <c r="B254" s="380"/>
      <c r="C254" s="380"/>
      <c r="D254" s="380"/>
      <c r="E254" s="381" t="s">
        <v>215</v>
      </c>
    </row>
    <row r="255" spans="1:5" ht="12" customHeight="1" x14ac:dyDescent="0.2">
      <c r="C255" s="380"/>
      <c r="D255" s="380"/>
      <c r="E255" s="381" t="s">
        <v>214</v>
      </c>
    </row>
    <row r="256" spans="1:5" ht="12" customHeight="1" x14ac:dyDescent="0.2">
      <c r="A256" s="380"/>
      <c r="B256" s="380"/>
      <c r="C256" s="380" t="s">
        <v>40</v>
      </c>
      <c r="D256" s="380">
        <v>1982</v>
      </c>
      <c r="E256" s="381" t="s">
        <v>213</v>
      </c>
    </row>
    <row r="257" spans="1:8" ht="12" customHeight="1" x14ac:dyDescent="0.2">
      <c r="A257" s="380"/>
      <c r="B257" s="380"/>
      <c r="C257" s="380"/>
      <c r="D257" s="380"/>
      <c r="E257" s="381" t="s">
        <v>212</v>
      </c>
    </row>
    <row r="258" spans="1:8" ht="12" customHeight="1" x14ac:dyDescent="0.2">
      <c r="A258" s="380" t="s">
        <v>625</v>
      </c>
      <c r="B258" s="380" t="s">
        <v>625</v>
      </c>
      <c r="C258" s="380" t="s">
        <v>36</v>
      </c>
      <c r="D258" s="380">
        <v>1982</v>
      </c>
      <c r="E258" s="381" t="s">
        <v>211</v>
      </c>
    </row>
    <row r="259" spans="1:8" ht="12" customHeight="1" x14ac:dyDescent="0.2">
      <c r="C259" s="380" t="s">
        <v>32</v>
      </c>
      <c r="D259" s="380">
        <v>1982</v>
      </c>
      <c r="E259" s="381" t="s">
        <v>210</v>
      </c>
    </row>
    <row r="260" spans="1:8" ht="12" customHeight="1" x14ac:dyDescent="0.2">
      <c r="C260" s="380"/>
      <c r="D260" s="380"/>
      <c r="E260" s="381" t="s">
        <v>209</v>
      </c>
    </row>
    <row r="261" spans="1:8" ht="12" customHeight="1" x14ac:dyDescent="0.2">
      <c r="C261" s="380" t="s">
        <v>34</v>
      </c>
      <c r="D261" s="380">
        <v>1982</v>
      </c>
      <c r="E261" s="381" t="s">
        <v>208</v>
      </c>
    </row>
    <row r="262" spans="1:8" ht="12" customHeight="1" x14ac:dyDescent="0.2">
      <c r="C262" s="380"/>
      <c r="D262" s="380"/>
      <c r="E262" s="381" t="s">
        <v>207</v>
      </c>
    </row>
    <row r="263" spans="1:8" ht="12" customHeight="1" x14ac:dyDescent="0.2">
      <c r="C263" s="380"/>
      <c r="D263" s="380"/>
      <c r="E263" s="381" t="s">
        <v>206</v>
      </c>
    </row>
    <row r="264" spans="1:8" ht="12" customHeight="1" x14ac:dyDescent="0.2">
      <c r="C264" s="380" t="s">
        <v>26</v>
      </c>
      <c r="D264" s="380">
        <v>1982</v>
      </c>
      <c r="E264" s="381" t="s">
        <v>205</v>
      </c>
    </row>
    <row r="265" spans="1:8" ht="12" customHeight="1" x14ac:dyDescent="0.2">
      <c r="C265" s="380" t="s">
        <v>28</v>
      </c>
      <c r="D265" s="380">
        <v>1982</v>
      </c>
      <c r="E265" s="381" t="s">
        <v>204</v>
      </c>
    </row>
    <row r="266" spans="1:8" ht="12" customHeight="1" x14ac:dyDescent="0.2">
      <c r="C266" s="380" t="s">
        <v>166</v>
      </c>
      <c r="D266" s="380">
        <v>1982</v>
      </c>
      <c r="E266" s="381" t="s">
        <v>203</v>
      </c>
      <c r="G266" s="375"/>
      <c r="H266" s="376"/>
    </row>
    <row r="267" spans="1:8" ht="12" customHeight="1" x14ac:dyDescent="0.2">
      <c r="C267" s="380" t="s">
        <v>202</v>
      </c>
      <c r="D267" s="380">
        <v>1982</v>
      </c>
      <c r="E267" s="381" t="s">
        <v>201</v>
      </c>
      <c r="G267" s="375"/>
      <c r="H267" s="376"/>
    </row>
    <row r="268" spans="1:8" ht="12" customHeight="1" x14ac:dyDescent="0.2">
      <c r="C268" s="380"/>
      <c r="D268" s="380"/>
      <c r="E268" s="381" t="s">
        <v>200</v>
      </c>
      <c r="G268" s="375"/>
      <c r="H268" s="376"/>
    </row>
    <row r="269" spans="1:8" ht="12" customHeight="1" x14ac:dyDescent="0.2">
      <c r="A269" s="380" t="s">
        <v>906</v>
      </c>
      <c r="B269" s="380" t="s">
        <v>164</v>
      </c>
      <c r="C269" s="380" t="s">
        <v>43</v>
      </c>
      <c r="D269" s="380">
        <v>1976</v>
      </c>
      <c r="E269" s="381" t="s">
        <v>163</v>
      </c>
    </row>
    <row r="270" spans="1:8" ht="12" customHeight="1" x14ac:dyDescent="0.2">
      <c r="A270" s="58" t="s">
        <v>923</v>
      </c>
      <c r="C270" s="380"/>
      <c r="D270" s="380"/>
      <c r="E270" s="381" t="s">
        <v>162</v>
      </c>
    </row>
    <row r="271" spans="1:8" ht="12" customHeight="1" x14ac:dyDescent="0.2">
      <c r="C271" s="380" t="s">
        <v>40</v>
      </c>
      <c r="D271" s="380">
        <v>1976</v>
      </c>
      <c r="E271" s="381" t="s">
        <v>163</v>
      </c>
    </row>
    <row r="272" spans="1:8" ht="12" customHeight="1" x14ac:dyDescent="0.2">
      <c r="C272" s="380"/>
      <c r="D272" s="380"/>
      <c r="E272" s="381" t="s">
        <v>199</v>
      </c>
    </row>
    <row r="273" spans="1:5" ht="12" customHeight="1" x14ac:dyDescent="0.2">
      <c r="C273" s="380" t="s">
        <v>36</v>
      </c>
      <c r="D273" s="380">
        <v>1976</v>
      </c>
      <c r="E273" s="381" t="s">
        <v>198</v>
      </c>
    </row>
    <row r="274" spans="1:5" ht="12" customHeight="1" x14ac:dyDescent="0.2">
      <c r="C274" s="380" t="s">
        <v>32</v>
      </c>
      <c r="D274" s="380">
        <v>1976</v>
      </c>
      <c r="E274" s="381" t="s">
        <v>163</v>
      </c>
    </row>
    <row r="275" spans="1:5" ht="12" customHeight="1" x14ac:dyDescent="0.2">
      <c r="C275" s="380"/>
      <c r="D275" s="380"/>
      <c r="E275" s="381" t="s">
        <v>197</v>
      </c>
    </row>
    <row r="276" spans="1:5" ht="12" customHeight="1" x14ac:dyDescent="0.2">
      <c r="C276" s="380" t="s">
        <v>34</v>
      </c>
      <c r="D276" s="380">
        <v>1976</v>
      </c>
      <c r="E276" s="381" t="s">
        <v>163</v>
      </c>
    </row>
    <row r="277" spans="1:5" ht="12" customHeight="1" x14ac:dyDescent="0.2">
      <c r="C277" s="380"/>
      <c r="D277" s="380"/>
      <c r="E277" s="381" t="s">
        <v>197</v>
      </c>
    </row>
    <row r="278" spans="1:5" ht="12" customHeight="1" x14ac:dyDescent="0.2">
      <c r="C278" s="380" t="s">
        <v>26</v>
      </c>
      <c r="D278" s="380">
        <v>1976</v>
      </c>
      <c r="E278" s="381" t="s">
        <v>196</v>
      </c>
    </row>
    <row r="279" spans="1:5" ht="12" customHeight="1" x14ac:dyDescent="0.2">
      <c r="C279" s="380" t="s">
        <v>28</v>
      </c>
      <c r="D279" s="380">
        <v>1976</v>
      </c>
      <c r="E279" s="381" t="s">
        <v>190</v>
      </c>
    </row>
    <row r="280" spans="1:5" ht="12" customHeight="1" x14ac:dyDescent="0.2">
      <c r="C280" s="380" t="s">
        <v>166</v>
      </c>
      <c r="D280" s="380">
        <v>1976</v>
      </c>
      <c r="E280" s="381" t="s">
        <v>163</v>
      </c>
    </row>
    <row r="281" spans="1:5" ht="12" customHeight="1" x14ac:dyDescent="0.2">
      <c r="A281" s="387"/>
      <c r="B281" s="387"/>
      <c r="C281" s="387"/>
      <c r="D281" s="387"/>
      <c r="E281" s="384" t="s">
        <v>195</v>
      </c>
    </row>
    <row r="282" spans="1:5" ht="12" customHeight="1" x14ac:dyDescent="0.2">
      <c r="A282" s="395" t="s">
        <v>982</v>
      </c>
      <c r="B282" s="394" t="s">
        <v>907</v>
      </c>
      <c r="C282" s="396" t="s">
        <v>30</v>
      </c>
      <c r="D282" s="397" t="s">
        <v>986</v>
      </c>
      <c r="E282" s="55" t="s">
        <v>963</v>
      </c>
    </row>
    <row r="283" spans="1:5" ht="12" customHeight="1" x14ac:dyDescent="0.2">
      <c r="A283" s="395"/>
      <c r="B283" s="394" t="s">
        <v>908</v>
      </c>
      <c r="C283" s="55" t="s">
        <v>964</v>
      </c>
      <c r="D283" s="398" t="s">
        <v>985</v>
      </c>
      <c r="E283" s="55" t="s">
        <v>963</v>
      </c>
    </row>
    <row r="284" spans="1:5" ht="12" customHeight="1" x14ac:dyDescent="0.2">
      <c r="A284" s="395"/>
      <c r="B284" s="394" t="s">
        <v>797</v>
      </c>
      <c r="C284" s="55" t="s">
        <v>965</v>
      </c>
      <c r="D284" s="398" t="s">
        <v>986</v>
      </c>
      <c r="E284" s="55" t="s">
        <v>963</v>
      </c>
    </row>
    <row r="285" spans="1:5" ht="12" customHeight="1" x14ac:dyDescent="0.2">
      <c r="A285" s="395"/>
      <c r="B285" s="395"/>
      <c r="C285" s="55" t="s">
        <v>22</v>
      </c>
      <c r="D285" s="398" t="s">
        <v>985</v>
      </c>
      <c r="E285" s="55" t="s">
        <v>966</v>
      </c>
    </row>
    <row r="286" spans="1:5" ht="12" customHeight="1" x14ac:dyDescent="0.2">
      <c r="A286" s="395"/>
      <c r="B286" s="395"/>
      <c r="C286" s="55" t="s">
        <v>23</v>
      </c>
      <c r="D286" s="398" t="s">
        <v>988</v>
      </c>
      <c r="E286" s="55" t="s">
        <v>967</v>
      </c>
    </row>
    <row r="287" spans="1:5" ht="12" customHeight="1" x14ac:dyDescent="0.2">
      <c r="A287" s="395"/>
      <c r="B287" s="395"/>
      <c r="C287" s="55" t="s">
        <v>968</v>
      </c>
      <c r="D287" s="398" t="s">
        <v>986</v>
      </c>
      <c r="E287" s="55" t="s">
        <v>969</v>
      </c>
    </row>
    <row r="288" spans="1:5" ht="12" customHeight="1" x14ac:dyDescent="0.2">
      <c r="A288" s="395"/>
      <c r="B288" s="395"/>
      <c r="C288" s="55" t="s">
        <v>970</v>
      </c>
      <c r="D288" s="398" t="s">
        <v>985</v>
      </c>
      <c r="E288" s="55" t="s">
        <v>971</v>
      </c>
    </row>
    <row r="289" spans="1:5" ht="12" customHeight="1" x14ac:dyDescent="0.2">
      <c r="A289" s="395"/>
      <c r="B289" s="395"/>
      <c r="C289" s="55" t="s">
        <v>972</v>
      </c>
      <c r="D289" s="398" t="s">
        <v>986</v>
      </c>
      <c r="E289" s="55" t="s">
        <v>973</v>
      </c>
    </row>
    <row r="290" spans="1:5" ht="12" customHeight="1" x14ac:dyDescent="0.2">
      <c r="A290" s="395" t="s">
        <v>981</v>
      </c>
      <c r="B290" s="394" t="s">
        <v>907</v>
      </c>
      <c r="C290" s="55" t="s">
        <v>28</v>
      </c>
      <c r="D290" s="398">
        <v>19771985</v>
      </c>
      <c r="E290" s="55" t="s">
        <v>987</v>
      </c>
    </row>
    <row r="291" spans="1:5" ht="12" customHeight="1" x14ac:dyDescent="0.2">
      <c r="A291" s="395"/>
      <c r="B291" s="394" t="s">
        <v>908</v>
      </c>
      <c r="C291" s="55" t="s">
        <v>25</v>
      </c>
      <c r="D291" s="398" t="s">
        <v>983</v>
      </c>
      <c r="E291" s="55" t="s">
        <v>987</v>
      </c>
    </row>
    <row r="292" spans="1:5" ht="12" customHeight="1" x14ac:dyDescent="0.2">
      <c r="A292" s="395"/>
      <c r="B292" s="394" t="s">
        <v>797</v>
      </c>
      <c r="C292" s="55" t="s">
        <v>980</v>
      </c>
      <c r="D292" s="398" t="s">
        <v>983</v>
      </c>
      <c r="E292" s="55" t="s">
        <v>987</v>
      </c>
    </row>
    <row r="293" spans="1:5" ht="12" customHeight="1" x14ac:dyDescent="0.2">
      <c r="A293" s="395"/>
      <c r="B293" s="395"/>
      <c r="C293" s="55" t="s">
        <v>38</v>
      </c>
      <c r="D293" s="398" t="s">
        <v>984</v>
      </c>
      <c r="E293" s="55" t="s">
        <v>987</v>
      </c>
    </row>
    <row r="294" spans="1:5" ht="12" customHeight="1" x14ac:dyDescent="0.2">
      <c r="A294" s="395"/>
      <c r="B294" s="395"/>
      <c r="C294" s="55" t="s">
        <v>26</v>
      </c>
      <c r="D294" s="398" t="s">
        <v>983</v>
      </c>
      <c r="E294" s="55" t="s">
        <v>987</v>
      </c>
    </row>
    <row r="295" spans="1:5" ht="12" customHeight="1" x14ac:dyDescent="0.2">
      <c r="A295" s="394" t="s">
        <v>921</v>
      </c>
      <c r="B295" s="394" t="s">
        <v>907</v>
      </c>
      <c r="C295" s="380" t="s">
        <v>43</v>
      </c>
      <c r="D295" s="380" t="s">
        <v>194</v>
      </c>
      <c r="E295" s="381" t="s">
        <v>193</v>
      </c>
    </row>
    <row r="296" spans="1:5" ht="12" customHeight="1" x14ac:dyDescent="0.2">
      <c r="A296" s="394"/>
      <c r="B296" s="380" t="s">
        <v>908</v>
      </c>
      <c r="C296" s="380" t="s">
        <v>40</v>
      </c>
      <c r="D296" s="380" t="s">
        <v>194</v>
      </c>
      <c r="E296" s="381" t="s">
        <v>193</v>
      </c>
    </row>
    <row r="297" spans="1:5" ht="12" customHeight="1" x14ac:dyDescent="0.2">
      <c r="A297" s="380"/>
      <c r="B297" s="380" t="s">
        <v>797</v>
      </c>
      <c r="C297" s="380" t="s">
        <v>36</v>
      </c>
      <c r="D297" s="380" t="s">
        <v>194</v>
      </c>
      <c r="E297" s="381" t="s">
        <v>193</v>
      </c>
    </row>
    <row r="298" spans="1:5" ht="12" customHeight="1" x14ac:dyDescent="0.2">
      <c r="A298" s="380"/>
      <c r="B298" s="380"/>
      <c r="C298" s="380" t="s">
        <v>32</v>
      </c>
      <c r="D298" s="380" t="s">
        <v>194</v>
      </c>
      <c r="E298" s="381" t="s">
        <v>193</v>
      </c>
    </row>
    <row r="299" spans="1:5" ht="12" customHeight="1" x14ac:dyDescent="0.2">
      <c r="A299" s="380"/>
      <c r="B299" s="380"/>
      <c r="C299" s="380" t="s">
        <v>34</v>
      </c>
      <c r="D299" s="380" t="s">
        <v>194</v>
      </c>
      <c r="E299" s="381" t="s">
        <v>193</v>
      </c>
    </row>
    <row r="300" spans="1:5" ht="12" customHeight="1" x14ac:dyDescent="0.2">
      <c r="A300" s="380"/>
      <c r="B300" s="380"/>
      <c r="C300" s="380" t="s">
        <v>166</v>
      </c>
      <c r="D300" s="380" t="s">
        <v>194</v>
      </c>
      <c r="E300" s="381" t="s">
        <v>193</v>
      </c>
    </row>
    <row r="301" spans="1:5" ht="12" customHeight="1" x14ac:dyDescent="0.2">
      <c r="A301" s="394" t="s">
        <v>922</v>
      </c>
      <c r="B301" s="394" t="s">
        <v>907</v>
      </c>
      <c r="C301" s="380" t="s">
        <v>43</v>
      </c>
      <c r="D301" s="380" t="s">
        <v>194</v>
      </c>
      <c r="E301" s="381" t="s">
        <v>193</v>
      </c>
    </row>
    <row r="302" spans="1:5" ht="12" customHeight="1" x14ac:dyDescent="0.2">
      <c r="A302" s="394"/>
      <c r="B302" s="380" t="s">
        <v>796</v>
      </c>
      <c r="C302" s="380" t="s">
        <v>40</v>
      </c>
      <c r="D302" s="380" t="s">
        <v>194</v>
      </c>
      <c r="E302" s="381" t="s">
        <v>193</v>
      </c>
    </row>
    <row r="303" spans="1:5" ht="12" customHeight="1" x14ac:dyDescent="0.2">
      <c r="A303" s="380"/>
      <c r="B303" s="380" t="s">
        <v>797</v>
      </c>
      <c r="C303" s="380" t="s">
        <v>36</v>
      </c>
      <c r="D303" s="380" t="s">
        <v>194</v>
      </c>
      <c r="E303" s="381" t="s">
        <v>193</v>
      </c>
    </row>
    <row r="304" spans="1:5" ht="12" customHeight="1" x14ac:dyDescent="0.2">
      <c r="A304" s="380"/>
      <c r="B304" s="380"/>
      <c r="C304" s="380" t="s">
        <v>32</v>
      </c>
      <c r="D304" s="380" t="s">
        <v>194</v>
      </c>
      <c r="E304" s="381" t="s">
        <v>193</v>
      </c>
    </row>
    <row r="305" spans="1:5" ht="12" customHeight="1" x14ac:dyDescent="0.2">
      <c r="A305" s="380"/>
      <c r="B305" s="380"/>
      <c r="C305" s="380" t="s">
        <v>34</v>
      </c>
      <c r="D305" s="380" t="s">
        <v>194</v>
      </c>
      <c r="E305" s="381" t="s">
        <v>193</v>
      </c>
    </row>
    <row r="306" spans="1:5" ht="12" customHeight="1" x14ac:dyDescent="0.2">
      <c r="A306" s="392"/>
      <c r="B306" s="392"/>
      <c r="C306" s="392" t="s">
        <v>166</v>
      </c>
      <c r="D306" s="392" t="s">
        <v>194</v>
      </c>
      <c r="E306" s="388" t="s">
        <v>193</v>
      </c>
    </row>
    <row r="307" spans="1:5" ht="12" customHeight="1" x14ac:dyDescent="0.2">
      <c r="A307" s="55" t="s">
        <v>1039</v>
      </c>
      <c r="B307" s="393"/>
      <c r="C307" s="399"/>
      <c r="D307" s="399"/>
      <c r="E307" s="393"/>
    </row>
    <row r="308" spans="1:5" ht="12" customHeight="1" x14ac:dyDescent="0.2">
      <c r="A308" s="400" t="s">
        <v>792</v>
      </c>
      <c r="B308" s="400" t="s">
        <v>186</v>
      </c>
      <c r="C308" s="400" t="s">
        <v>46</v>
      </c>
      <c r="D308" s="400" t="s">
        <v>185</v>
      </c>
      <c r="E308" s="401" t="s">
        <v>184</v>
      </c>
    </row>
    <row r="309" spans="1:5" ht="12" customHeight="1" x14ac:dyDescent="0.2">
      <c r="A309" s="394"/>
      <c r="B309" s="394"/>
      <c r="C309" s="394"/>
      <c r="D309" s="394"/>
      <c r="E309" s="393"/>
    </row>
    <row r="310" spans="1:5" ht="12" customHeight="1" x14ac:dyDescent="0.2">
      <c r="A310" s="394" t="s">
        <v>909</v>
      </c>
      <c r="B310" s="394" t="s">
        <v>904</v>
      </c>
      <c r="C310" s="394" t="s">
        <v>43</v>
      </c>
      <c r="D310" s="394">
        <v>1971</v>
      </c>
      <c r="E310" s="393" t="s">
        <v>163</v>
      </c>
    </row>
    <row r="311" spans="1:5" ht="12" customHeight="1" x14ac:dyDescent="0.2">
      <c r="A311" s="394" t="s">
        <v>910</v>
      </c>
      <c r="B311" s="394"/>
      <c r="C311" s="394"/>
      <c r="D311" s="394"/>
      <c r="E311" s="393" t="s">
        <v>162</v>
      </c>
    </row>
    <row r="312" spans="1:5" ht="12" customHeight="1" x14ac:dyDescent="0.2">
      <c r="A312" s="394"/>
      <c r="B312" s="394"/>
      <c r="C312" s="394" t="s">
        <v>40</v>
      </c>
      <c r="D312" s="394">
        <v>1971</v>
      </c>
      <c r="E312" s="393" t="s">
        <v>163</v>
      </c>
    </row>
    <row r="313" spans="1:5" ht="12" customHeight="1" x14ac:dyDescent="0.2">
      <c r="A313" s="394"/>
      <c r="B313" s="394"/>
      <c r="C313" s="394"/>
      <c r="D313" s="394"/>
      <c r="E313" s="393" t="s">
        <v>182</v>
      </c>
    </row>
    <row r="314" spans="1:5" ht="12" customHeight="1" x14ac:dyDescent="0.2">
      <c r="A314" s="394"/>
      <c r="B314" s="394"/>
      <c r="C314" s="394" t="s">
        <v>36</v>
      </c>
      <c r="D314" s="394">
        <v>1971</v>
      </c>
      <c r="E314" s="393" t="s">
        <v>181</v>
      </c>
    </row>
    <row r="315" spans="1:5" ht="12" customHeight="1" x14ac:dyDescent="0.2">
      <c r="A315" s="394"/>
      <c r="B315" s="394"/>
      <c r="C315" s="394"/>
      <c r="D315" s="394"/>
      <c r="E315" s="393" t="s">
        <v>169</v>
      </c>
    </row>
    <row r="316" spans="1:5" ht="12" customHeight="1" x14ac:dyDescent="0.2">
      <c r="A316" s="394"/>
      <c r="B316" s="394"/>
      <c r="C316" s="394" t="s">
        <v>32</v>
      </c>
      <c r="D316" s="394">
        <v>1971</v>
      </c>
      <c r="E316" s="393" t="s">
        <v>180</v>
      </c>
    </row>
    <row r="317" spans="1:5" ht="12" customHeight="1" x14ac:dyDescent="0.2">
      <c r="A317" s="394"/>
      <c r="B317" s="394"/>
      <c r="C317" s="394"/>
      <c r="D317" s="394"/>
      <c r="E317" s="393" t="s">
        <v>179</v>
      </c>
    </row>
    <row r="318" spans="1:5" ht="12" customHeight="1" x14ac:dyDescent="0.2">
      <c r="A318" s="394"/>
      <c r="B318" s="394"/>
      <c r="C318" s="394" t="s">
        <v>34</v>
      </c>
      <c r="D318" s="394">
        <v>1971</v>
      </c>
      <c r="E318" s="393" t="s">
        <v>192</v>
      </c>
    </row>
    <row r="319" spans="1:5" ht="12" customHeight="1" x14ac:dyDescent="0.2">
      <c r="A319" s="394"/>
      <c r="B319" s="394"/>
      <c r="C319" s="394"/>
      <c r="D319" s="394"/>
      <c r="E319" s="393" t="s">
        <v>177</v>
      </c>
    </row>
    <row r="320" spans="1:5" ht="12" customHeight="1" x14ac:dyDescent="0.2">
      <c r="A320" s="394"/>
      <c r="B320" s="394"/>
      <c r="C320" s="394" t="s">
        <v>26</v>
      </c>
      <c r="D320" s="394">
        <v>1971</v>
      </c>
      <c r="E320" s="393" t="s">
        <v>191</v>
      </c>
    </row>
    <row r="321" spans="1:5" ht="12" customHeight="1" x14ac:dyDescent="0.2">
      <c r="A321" s="394"/>
      <c r="B321" s="394"/>
      <c r="C321" s="394" t="s">
        <v>28</v>
      </c>
      <c r="D321" s="394">
        <v>1971</v>
      </c>
      <c r="E321" s="393" t="s">
        <v>190</v>
      </c>
    </row>
    <row r="322" spans="1:5" ht="12" customHeight="1" x14ac:dyDescent="0.2">
      <c r="A322" s="394"/>
      <c r="B322" s="394"/>
      <c r="C322" s="394" t="s">
        <v>38</v>
      </c>
      <c r="D322" s="394">
        <v>1971</v>
      </c>
      <c r="E322" s="393" t="s">
        <v>189</v>
      </c>
    </row>
    <row r="323" spans="1:5" ht="12" customHeight="1" x14ac:dyDescent="0.2">
      <c r="A323" s="394"/>
      <c r="B323" s="394"/>
      <c r="C323" s="394"/>
      <c r="D323" s="394"/>
      <c r="E323" s="393" t="s">
        <v>188</v>
      </c>
    </row>
    <row r="324" spans="1:5" ht="12" customHeight="1" x14ac:dyDescent="0.2">
      <c r="A324" s="394"/>
      <c r="B324" s="394"/>
      <c r="C324" s="394" t="s">
        <v>166</v>
      </c>
      <c r="D324" s="394">
        <v>1971</v>
      </c>
      <c r="E324" s="393" t="s">
        <v>187</v>
      </c>
    </row>
    <row r="325" spans="1:5" ht="12" customHeight="1" x14ac:dyDescent="0.2">
      <c r="A325" s="394"/>
      <c r="B325" s="394"/>
      <c r="C325" s="394"/>
      <c r="D325" s="394"/>
      <c r="E325" s="393" t="s">
        <v>177</v>
      </c>
    </row>
    <row r="326" spans="1:5" ht="12" customHeight="1" x14ac:dyDescent="0.2">
      <c r="A326" s="394"/>
      <c r="B326" s="394"/>
      <c r="C326" s="394" t="s">
        <v>23</v>
      </c>
      <c r="D326" s="394">
        <v>1971</v>
      </c>
      <c r="E326" s="393" t="s">
        <v>193</v>
      </c>
    </row>
    <row r="327" spans="1:5" ht="12" customHeight="1" x14ac:dyDescent="0.2">
      <c r="A327" s="394"/>
      <c r="B327" s="394"/>
      <c r="C327" s="394" t="s">
        <v>975</v>
      </c>
      <c r="D327" s="394">
        <v>1971</v>
      </c>
      <c r="E327" s="393" t="s">
        <v>193</v>
      </c>
    </row>
    <row r="328" spans="1:5" ht="12" customHeight="1" x14ac:dyDescent="0.2">
      <c r="A328" s="395"/>
      <c r="B328" s="395"/>
      <c r="C328" s="395" t="s">
        <v>974</v>
      </c>
      <c r="D328" s="395">
        <v>1971</v>
      </c>
      <c r="E328" s="391" t="s">
        <v>193</v>
      </c>
    </row>
    <row r="329" spans="1:5" ht="12" customHeight="1" x14ac:dyDescent="0.2">
      <c r="A329" s="395"/>
      <c r="B329" s="395"/>
      <c r="C329" s="395" t="s">
        <v>976</v>
      </c>
      <c r="D329" s="395">
        <v>1971</v>
      </c>
      <c r="E329" s="391" t="s">
        <v>193</v>
      </c>
    </row>
    <row r="330" spans="1:5" ht="12" customHeight="1" x14ac:dyDescent="0.2">
      <c r="A330" s="394" t="s">
        <v>183</v>
      </c>
      <c r="B330" s="394" t="s">
        <v>904</v>
      </c>
      <c r="C330" s="394" t="s">
        <v>43</v>
      </c>
      <c r="D330" s="394">
        <v>1966</v>
      </c>
      <c r="E330" s="393" t="s">
        <v>163</v>
      </c>
    </row>
    <row r="331" spans="1:5" ht="24" customHeight="1" x14ac:dyDescent="0.2">
      <c r="A331" s="394" t="s">
        <v>911</v>
      </c>
      <c r="B331" s="394"/>
      <c r="C331" s="394"/>
      <c r="D331" s="394"/>
      <c r="E331" s="393" t="s">
        <v>162</v>
      </c>
    </row>
    <row r="332" spans="1:5" x14ac:dyDescent="0.2">
      <c r="A332" s="394"/>
      <c r="B332" s="394"/>
      <c r="C332" s="394" t="s">
        <v>40</v>
      </c>
      <c r="D332" s="394">
        <v>1966</v>
      </c>
      <c r="E332" s="393" t="s">
        <v>163</v>
      </c>
    </row>
    <row r="333" spans="1:5" x14ac:dyDescent="0.2">
      <c r="A333" s="394"/>
      <c r="B333" s="394"/>
      <c r="C333" s="394"/>
      <c r="D333" s="394"/>
      <c r="E333" s="393" t="s">
        <v>182</v>
      </c>
    </row>
    <row r="334" spans="1:5" x14ac:dyDescent="0.2">
      <c r="A334" s="394"/>
      <c r="B334" s="394"/>
      <c r="C334" s="394" t="s">
        <v>36</v>
      </c>
      <c r="D334" s="394">
        <v>1966</v>
      </c>
      <c r="E334" s="393" t="s">
        <v>181</v>
      </c>
    </row>
    <row r="335" spans="1:5" x14ac:dyDescent="0.2">
      <c r="A335" s="394"/>
      <c r="B335" s="394"/>
      <c r="C335" s="394"/>
      <c r="D335" s="394"/>
      <c r="E335" s="393" t="s">
        <v>169</v>
      </c>
    </row>
    <row r="336" spans="1:5" x14ac:dyDescent="0.2">
      <c r="A336" s="394"/>
      <c r="B336" s="394"/>
      <c r="C336" s="394" t="s">
        <v>32</v>
      </c>
      <c r="D336" s="394">
        <v>1966</v>
      </c>
      <c r="E336" s="393" t="s">
        <v>180</v>
      </c>
    </row>
    <row r="337" spans="1:5" x14ac:dyDescent="0.2">
      <c r="A337" s="394"/>
      <c r="B337" s="394"/>
      <c r="C337" s="394"/>
      <c r="D337" s="394"/>
      <c r="E337" s="393" t="s">
        <v>179</v>
      </c>
    </row>
    <row r="338" spans="1:5" x14ac:dyDescent="0.2">
      <c r="A338" s="394"/>
      <c r="B338" s="394"/>
      <c r="C338" s="394" t="s">
        <v>34</v>
      </c>
      <c r="D338" s="394">
        <v>1966</v>
      </c>
      <c r="E338" s="393" t="s">
        <v>178</v>
      </c>
    </row>
    <row r="339" spans="1:5" x14ac:dyDescent="0.2">
      <c r="A339" s="394"/>
      <c r="B339" s="394"/>
      <c r="C339" s="394"/>
      <c r="D339" s="394"/>
      <c r="E339" s="393" t="s">
        <v>177</v>
      </c>
    </row>
    <row r="340" spans="1:5" x14ac:dyDescent="0.2">
      <c r="A340" s="394"/>
      <c r="B340" s="394"/>
      <c r="C340" s="394" t="s">
        <v>26</v>
      </c>
      <c r="D340" s="394">
        <v>1966</v>
      </c>
      <c r="E340" s="393" t="s">
        <v>176</v>
      </c>
    </row>
    <row r="341" spans="1:5" x14ac:dyDescent="0.2">
      <c r="A341" s="394"/>
      <c r="B341" s="394"/>
      <c r="C341" s="394" t="s">
        <v>28</v>
      </c>
      <c r="D341" s="394">
        <v>1966</v>
      </c>
      <c r="E341" s="393" t="s">
        <v>167</v>
      </c>
    </row>
    <row r="342" spans="1:5" x14ac:dyDescent="0.2">
      <c r="A342" s="394"/>
      <c r="B342" s="394"/>
      <c r="C342" s="394" t="s">
        <v>38</v>
      </c>
      <c r="D342" s="394">
        <v>1966</v>
      </c>
      <c r="E342" s="393" t="s">
        <v>160</v>
      </c>
    </row>
    <row r="343" spans="1:5" x14ac:dyDescent="0.2">
      <c r="A343" s="394"/>
      <c r="B343" s="394"/>
      <c r="C343" s="394" t="s">
        <v>166</v>
      </c>
      <c r="D343" s="394">
        <v>1966</v>
      </c>
      <c r="E343" s="393" t="s">
        <v>163</v>
      </c>
    </row>
    <row r="344" spans="1:5" x14ac:dyDescent="0.2">
      <c r="A344" s="395"/>
      <c r="B344" s="395"/>
      <c r="C344" s="395"/>
      <c r="D344" s="395"/>
      <c r="E344" s="391" t="s">
        <v>175</v>
      </c>
    </row>
    <row r="345" spans="1:5" x14ac:dyDescent="0.2">
      <c r="A345" s="395"/>
      <c r="B345" s="395"/>
      <c r="C345" s="394" t="s">
        <v>23</v>
      </c>
      <c r="D345" s="394">
        <v>1966</v>
      </c>
      <c r="E345" s="393" t="s">
        <v>193</v>
      </c>
    </row>
    <row r="346" spans="1:5" ht="25.5" x14ac:dyDescent="0.2">
      <c r="A346" s="395"/>
      <c r="B346" s="395"/>
      <c r="C346" s="394" t="s">
        <v>975</v>
      </c>
      <c r="D346" s="394">
        <v>1966</v>
      </c>
      <c r="E346" s="393" t="s">
        <v>193</v>
      </c>
    </row>
    <row r="347" spans="1:5" x14ac:dyDescent="0.2">
      <c r="A347" s="395"/>
      <c r="B347" s="395"/>
      <c r="C347" s="394" t="s">
        <v>974</v>
      </c>
      <c r="D347" s="394">
        <v>1966</v>
      </c>
      <c r="E347" s="393" t="s">
        <v>193</v>
      </c>
    </row>
    <row r="348" spans="1:5" ht="25.5" x14ac:dyDescent="0.2">
      <c r="A348" s="395"/>
      <c r="B348" s="395"/>
      <c r="C348" s="394" t="s">
        <v>977</v>
      </c>
      <c r="D348" s="394">
        <v>1966</v>
      </c>
      <c r="E348" s="393" t="s">
        <v>193</v>
      </c>
    </row>
    <row r="349" spans="1:5" x14ac:dyDescent="0.2">
      <c r="A349" s="394" t="s">
        <v>174</v>
      </c>
      <c r="B349" s="394" t="s">
        <v>904</v>
      </c>
      <c r="C349" s="394" t="s">
        <v>43</v>
      </c>
      <c r="D349" s="394">
        <v>1964</v>
      </c>
      <c r="E349" s="393" t="s">
        <v>163</v>
      </c>
    </row>
    <row r="350" spans="1:5" x14ac:dyDescent="0.2">
      <c r="A350" s="394" t="s">
        <v>912</v>
      </c>
      <c r="B350" s="394"/>
      <c r="C350" s="394"/>
      <c r="D350" s="394"/>
      <c r="E350" s="393" t="s">
        <v>162</v>
      </c>
    </row>
    <row r="351" spans="1:5" x14ac:dyDescent="0.2">
      <c r="A351" s="394"/>
      <c r="B351" s="394"/>
      <c r="C351" s="394" t="s">
        <v>40</v>
      </c>
      <c r="D351" s="394">
        <v>1964</v>
      </c>
      <c r="E351" s="393" t="s">
        <v>173</v>
      </c>
    </row>
    <row r="352" spans="1:5" x14ac:dyDescent="0.2">
      <c r="A352" s="394"/>
      <c r="B352" s="394"/>
      <c r="C352" s="394"/>
      <c r="D352" s="394"/>
      <c r="E352" s="393" t="s">
        <v>172</v>
      </c>
    </row>
    <row r="353" spans="1:5" x14ac:dyDescent="0.2">
      <c r="A353" s="394"/>
      <c r="B353" s="394"/>
      <c r="C353" s="394" t="s">
        <v>36</v>
      </c>
      <c r="D353" s="394">
        <v>1964</v>
      </c>
      <c r="E353" s="393" t="s">
        <v>161</v>
      </c>
    </row>
    <row r="354" spans="1:5" x14ac:dyDescent="0.2">
      <c r="A354" s="394"/>
      <c r="B354" s="394"/>
      <c r="C354" s="394" t="s">
        <v>32</v>
      </c>
      <c r="D354" s="394">
        <v>1964</v>
      </c>
      <c r="E354" s="393" t="s">
        <v>171</v>
      </c>
    </row>
    <row r="355" spans="1:5" x14ac:dyDescent="0.2">
      <c r="A355" s="394"/>
      <c r="B355" s="394"/>
      <c r="C355" s="394" t="s">
        <v>34</v>
      </c>
      <c r="D355" s="394">
        <v>1964</v>
      </c>
      <c r="E355" s="393" t="s">
        <v>170</v>
      </c>
    </row>
    <row r="356" spans="1:5" x14ac:dyDescent="0.2">
      <c r="A356" s="394"/>
      <c r="B356" s="394"/>
      <c r="C356" s="394"/>
      <c r="D356" s="394"/>
      <c r="E356" s="393" t="s">
        <v>169</v>
      </c>
    </row>
    <row r="357" spans="1:5" x14ac:dyDescent="0.2">
      <c r="A357" s="394"/>
      <c r="B357" s="394"/>
      <c r="C357" s="394" t="s">
        <v>26</v>
      </c>
      <c r="D357" s="394">
        <v>1964</v>
      </c>
      <c r="E357" s="393" t="s">
        <v>168</v>
      </c>
    </row>
    <row r="358" spans="1:5" x14ac:dyDescent="0.2">
      <c r="A358" s="394"/>
      <c r="B358" s="394"/>
      <c r="C358" s="394" t="s">
        <v>28</v>
      </c>
      <c r="D358" s="394">
        <v>1964</v>
      </c>
      <c r="E358" s="393" t="s">
        <v>167</v>
      </c>
    </row>
    <row r="359" spans="1:5" x14ac:dyDescent="0.2">
      <c r="A359" s="394"/>
      <c r="B359" s="394"/>
      <c r="C359" s="394" t="s">
        <v>38</v>
      </c>
      <c r="D359" s="394">
        <v>1964</v>
      </c>
      <c r="E359" s="393" t="s">
        <v>160</v>
      </c>
    </row>
    <row r="360" spans="1:5" x14ac:dyDescent="0.2">
      <c r="A360" s="394"/>
      <c r="B360" s="394"/>
      <c r="C360" s="394" t="s">
        <v>166</v>
      </c>
      <c r="D360" s="394">
        <v>1964</v>
      </c>
      <c r="E360" s="393" t="s">
        <v>163</v>
      </c>
    </row>
    <row r="361" spans="1:5" x14ac:dyDescent="0.2">
      <c r="A361" s="394"/>
      <c r="B361" s="394"/>
      <c r="C361" s="394"/>
      <c r="D361" s="394"/>
      <c r="E361" s="393" t="s">
        <v>162</v>
      </c>
    </row>
    <row r="362" spans="1:5" x14ac:dyDescent="0.2">
      <c r="A362" s="394"/>
      <c r="B362" s="394"/>
      <c r="C362" s="394" t="s">
        <v>23</v>
      </c>
      <c r="D362" s="394">
        <v>1964</v>
      </c>
      <c r="E362" s="393" t="s">
        <v>193</v>
      </c>
    </row>
    <row r="363" spans="1:5" ht="25.5" x14ac:dyDescent="0.2">
      <c r="A363" s="394"/>
      <c r="B363" s="394"/>
      <c r="C363" s="394" t="s">
        <v>978</v>
      </c>
      <c r="D363" s="394">
        <v>1964</v>
      </c>
      <c r="E363" s="393" t="s">
        <v>193</v>
      </c>
    </row>
    <row r="364" spans="1:5" x14ac:dyDescent="0.2">
      <c r="A364" s="394"/>
      <c r="B364" s="394"/>
      <c r="C364" s="394" t="s">
        <v>974</v>
      </c>
      <c r="D364" s="394">
        <v>1964</v>
      </c>
      <c r="E364" s="393" t="s">
        <v>193</v>
      </c>
    </row>
    <row r="365" spans="1:5" ht="25.5" x14ac:dyDescent="0.2">
      <c r="A365" s="394"/>
      <c r="B365" s="394"/>
      <c r="C365" s="394" t="s">
        <v>979</v>
      </c>
      <c r="D365" s="394">
        <v>1964</v>
      </c>
      <c r="E365" s="393" t="s">
        <v>193</v>
      </c>
    </row>
    <row r="366" spans="1:5" ht="25.5" x14ac:dyDescent="0.2">
      <c r="A366" s="394" t="s">
        <v>165</v>
      </c>
      <c r="B366" s="394" t="s">
        <v>904</v>
      </c>
      <c r="C366" s="394" t="s">
        <v>43</v>
      </c>
      <c r="D366" s="394">
        <v>1958</v>
      </c>
      <c r="E366" s="393" t="s">
        <v>163</v>
      </c>
    </row>
    <row r="367" spans="1:5" ht="25.5" x14ac:dyDescent="0.2">
      <c r="A367" s="394" t="s">
        <v>913</v>
      </c>
      <c r="B367" s="394"/>
      <c r="C367" s="394"/>
      <c r="D367" s="394"/>
      <c r="E367" s="393" t="s">
        <v>162</v>
      </c>
    </row>
    <row r="368" spans="1:5" x14ac:dyDescent="0.2">
      <c r="A368" s="394"/>
      <c r="B368" s="394"/>
      <c r="C368" s="394" t="s">
        <v>36</v>
      </c>
      <c r="D368" s="394">
        <v>1958</v>
      </c>
      <c r="E368" s="393" t="s">
        <v>161</v>
      </c>
    </row>
    <row r="369" spans="1:5" x14ac:dyDescent="0.2">
      <c r="A369" s="394"/>
      <c r="B369" s="394"/>
      <c r="C369" s="394" t="s">
        <v>38</v>
      </c>
      <c r="D369" s="394">
        <v>1958</v>
      </c>
      <c r="E369" s="393" t="s">
        <v>160</v>
      </c>
    </row>
    <row r="370" spans="1:5" ht="76.5" x14ac:dyDescent="0.2">
      <c r="A370" s="402" t="s">
        <v>159</v>
      </c>
      <c r="B370" s="403"/>
      <c r="C370" s="403"/>
      <c r="D370" s="403"/>
      <c r="E370" s="403"/>
    </row>
  </sheetData>
  <pageMargins left="0.7" right="0.7" top="0.75" bottom="0.75" header="0.3" footer="0.3"/>
  <pageSetup scale="71" fitToHeight="8"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75"/>
  <sheetViews>
    <sheetView workbookViewId="0">
      <selection sqref="A1:D1"/>
    </sheetView>
  </sheetViews>
  <sheetFormatPr defaultColWidth="9.140625" defaultRowHeight="12.75" customHeight="1" x14ac:dyDescent="0.2"/>
  <cols>
    <col min="1" max="4" width="27.7109375" style="58" customWidth="1"/>
    <col min="5" max="16384" width="9.140625" style="58"/>
  </cols>
  <sheetData>
    <row r="1" spans="1:4" ht="12.75" customHeight="1" x14ac:dyDescent="0.2">
      <c r="A1" s="546" t="s">
        <v>1038</v>
      </c>
      <c r="B1" s="546"/>
      <c r="C1" s="546"/>
      <c r="D1" s="546"/>
    </row>
    <row r="2" spans="1:4" ht="12.75" customHeight="1" x14ac:dyDescent="0.2">
      <c r="A2" s="404" t="s">
        <v>123</v>
      </c>
      <c r="B2" s="404" t="s">
        <v>122</v>
      </c>
      <c r="C2" s="404" t="s">
        <v>121</v>
      </c>
      <c r="D2" s="404" t="s">
        <v>2</v>
      </c>
    </row>
    <row r="3" spans="1:4" ht="12.75" customHeight="1" x14ac:dyDescent="0.2">
      <c r="A3" s="375"/>
      <c r="B3" s="375"/>
    </row>
    <row r="4" spans="1:4" ht="12.75" customHeight="1" x14ac:dyDescent="0.2">
      <c r="A4" s="58" t="s">
        <v>106</v>
      </c>
      <c r="B4" s="58" t="s">
        <v>427</v>
      </c>
      <c r="C4" s="58" t="s">
        <v>737</v>
      </c>
      <c r="D4" s="58" t="s">
        <v>744</v>
      </c>
    </row>
    <row r="5" spans="1:4" ht="12.75" customHeight="1" x14ac:dyDescent="0.2">
      <c r="A5" s="58" t="s">
        <v>51</v>
      </c>
      <c r="B5" s="58" t="s">
        <v>714</v>
      </c>
      <c r="C5" s="405" t="s">
        <v>918</v>
      </c>
      <c r="D5" s="58" t="s">
        <v>745</v>
      </c>
    </row>
    <row r="6" spans="1:4" ht="12.75" customHeight="1" x14ac:dyDescent="0.2">
      <c r="A6" s="58" t="s">
        <v>325</v>
      </c>
      <c r="B6" s="58" t="s">
        <v>428</v>
      </c>
      <c r="C6" s="58" t="s">
        <v>517</v>
      </c>
      <c r="D6" s="58" t="s">
        <v>580</v>
      </c>
    </row>
    <row r="7" spans="1:4" ht="12.75" customHeight="1" x14ac:dyDescent="0.2">
      <c r="A7" s="58" t="s">
        <v>326</v>
      </c>
      <c r="B7" s="58" t="s">
        <v>429</v>
      </c>
      <c r="C7" s="58" t="s">
        <v>518</v>
      </c>
      <c r="D7" s="58" t="s">
        <v>581</v>
      </c>
    </row>
    <row r="8" spans="1:4" ht="12.75" customHeight="1" x14ac:dyDescent="0.2">
      <c r="A8" s="58" t="s">
        <v>52</v>
      </c>
      <c r="B8" s="58" t="s">
        <v>430</v>
      </c>
      <c r="C8" s="58" t="s">
        <v>774</v>
      </c>
      <c r="D8" s="58" t="s">
        <v>582</v>
      </c>
    </row>
    <row r="9" spans="1:4" ht="12.75" customHeight="1" x14ac:dyDescent="0.2">
      <c r="A9" s="58" t="s">
        <v>327</v>
      </c>
      <c r="B9" s="58" t="s">
        <v>431</v>
      </c>
      <c r="C9" s="405" t="s">
        <v>775</v>
      </c>
      <c r="D9" s="58" t="s">
        <v>746</v>
      </c>
    </row>
    <row r="10" spans="1:4" ht="12.75" customHeight="1" x14ac:dyDescent="0.2">
      <c r="A10" s="58" t="s">
        <v>328</v>
      </c>
      <c r="B10" s="58" t="s">
        <v>432</v>
      </c>
      <c r="C10" s="405" t="s">
        <v>776</v>
      </c>
      <c r="D10" s="58" t="s">
        <v>747</v>
      </c>
    </row>
    <row r="11" spans="1:4" ht="12.75" customHeight="1" x14ac:dyDescent="0.2">
      <c r="A11" s="58" t="s">
        <v>329</v>
      </c>
      <c r="B11" s="58" t="s">
        <v>433</v>
      </c>
      <c r="C11" s="58" t="s">
        <v>519</v>
      </c>
      <c r="D11" s="58" t="s">
        <v>584</v>
      </c>
    </row>
    <row r="12" spans="1:4" ht="12.75" customHeight="1" x14ac:dyDescent="0.2">
      <c r="A12" s="58" t="s">
        <v>330</v>
      </c>
      <c r="B12" s="58" t="s">
        <v>434</v>
      </c>
      <c r="C12" s="58" t="s">
        <v>520</v>
      </c>
      <c r="D12" s="58" t="s">
        <v>320</v>
      </c>
    </row>
    <row r="13" spans="1:4" ht="12.75" customHeight="1" x14ac:dyDescent="0.2">
      <c r="A13" s="58" t="s">
        <v>331</v>
      </c>
      <c r="B13" s="58" t="s">
        <v>715</v>
      </c>
      <c r="C13" s="58" t="s">
        <v>521</v>
      </c>
      <c r="D13" s="58" t="s">
        <v>585</v>
      </c>
    </row>
    <row r="14" spans="1:4" ht="12.75" customHeight="1" x14ac:dyDescent="0.2">
      <c r="A14" s="58" t="s">
        <v>668</v>
      </c>
      <c r="B14" s="405" t="s">
        <v>777</v>
      </c>
      <c r="C14" s="58" t="s">
        <v>522</v>
      </c>
      <c r="D14" s="58" t="s">
        <v>586</v>
      </c>
    </row>
    <row r="15" spans="1:4" ht="12.75" customHeight="1" x14ac:dyDescent="0.2">
      <c r="A15" s="58" t="s">
        <v>332</v>
      </c>
      <c r="B15" s="58" t="s">
        <v>435</v>
      </c>
      <c r="C15" s="405" t="s">
        <v>778</v>
      </c>
      <c r="D15" s="58" t="s">
        <v>748</v>
      </c>
    </row>
    <row r="16" spans="1:4" ht="12.75" customHeight="1" x14ac:dyDescent="0.2">
      <c r="A16" s="58" t="s">
        <v>54</v>
      </c>
      <c r="B16" s="58" t="s">
        <v>436</v>
      </c>
      <c r="C16" s="58" t="s">
        <v>523</v>
      </c>
      <c r="D16" s="58" t="s">
        <v>587</v>
      </c>
    </row>
    <row r="17" spans="1:6" ht="12.75" customHeight="1" x14ac:dyDescent="0.2">
      <c r="A17" s="58" t="s">
        <v>333</v>
      </c>
      <c r="B17" s="58" t="s">
        <v>437</v>
      </c>
      <c r="C17" s="58" t="s">
        <v>68</v>
      </c>
      <c r="D17" s="58" t="s">
        <v>749</v>
      </c>
    </row>
    <row r="18" spans="1:6" ht="12.75" customHeight="1" x14ac:dyDescent="0.2">
      <c r="A18" s="58" t="s">
        <v>334</v>
      </c>
      <c r="B18" s="58" t="s">
        <v>438</v>
      </c>
      <c r="C18" s="58" t="s">
        <v>524</v>
      </c>
      <c r="D18" s="58" t="s">
        <v>588</v>
      </c>
    </row>
    <row r="19" spans="1:6" ht="12.75" customHeight="1" x14ac:dyDescent="0.2">
      <c r="A19" s="58" t="s">
        <v>335</v>
      </c>
      <c r="B19" s="58" t="s">
        <v>439</v>
      </c>
      <c r="C19" s="58" t="s">
        <v>738</v>
      </c>
      <c r="D19" s="58" t="s">
        <v>750</v>
      </c>
    </row>
    <row r="20" spans="1:6" ht="12.75" customHeight="1" x14ac:dyDescent="0.2">
      <c r="A20" s="58" t="s">
        <v>669</v>
      </c>
      <c r="B20" s="58" t="s">
        <v>440</v>
      </c>
      <c r="C20" s="58" t="s">
        <v>525</v>
      </c>
      <c r="D20" s="58" t="s">
        <v>53</v>
      </c>
    </row>
    <row r="21" spans="1:6" ht="12.75" customHeight="1" x14ac:dyDescent="0.2">
      <c r="A21" s="58" t="s">
        <v>336</v>
      </c>
      <c r="B21" s="58" t="s">
        <v>441</v>
      </c>
      <c r="C21" s="58" t="s">
        <v>526</v>
      </c>
      <c r="D21" s="58" t="s">
        <v>751</v>
      </c>
      <c r="F21" s="406"/>
    </row>
    <row r="22" spans="1:6" ht="12.75" customHeight="1" x14ac:dyDescent="0.2">
      <c r="A22" s="58" t="s">
        <v>337</v>
      </c>
      <c r="B22" s="58" t="s">
        <v>442</v>
      </c>
      <c r="C22" s="407" t="s">
        <v>779</v>
      </c>
      <c r="D22" s="58" t="s">
        <v>358</v>
      </c>
    </row>
    <row r="23" spans="1:6" ht="12.75" customHeight="1" x14ac:dyDescent="0.2">
      <c r="A23" s="58" t="s">
        <v>670</v>
      </c>
      <c r="B23" s="58" t="s">
        <v>443</v>
      </c>
      <c r="C23" s="55" t="s">
        <v>1010</v>
      </c>
      <c r="D23" s="58" t="s">
        <v>752</v>
      </c>
    </row>
    <row r="24" spans="1:6" ht="12.75" customHeight="1" x14ac:dyDescent="0.2">
      <c r="A24" s="58" t="s">
        <v>338</v>
      </c>
      <c r="B24" s="58" t="s">
        <v>444</v>
      </c>
      <c r="C24" s="55" t="s">
        <v>527</v>
      </c>
      <c r="D24" s="58" t="s">
        <v>753</v>
      </c>
    </row>
    <row r="25" spans="1:6" ht="12.75" customHeight="1" x14ac:dyDescent="0.2">
      <c r="A25" s="58" t="s">
        <v>339</v>
      </c>
      <c r="B25" s="58" t="s">
        <v>716</v>
      </c>
      <c r="C25" s="55" t="s">
        <v>528</v>
      </c>
      <c r="D25" s="58" t="s">
        <v>589</v>
      </c>
    </row>
    <row r="26" spans="1:6" ht="12.75" customHeight="1" x14ac:dyDescent="0.2">
      <c r="A26" s="58" t="s">
        <v>340</v>
      </c>
      <c r="B26" s="58" t="s">
        <v>50</v>
      </c>
      <c r="C26" s="55" t="s">
        <v>529</v>
      </c>
      <c r="D26" s="58" t="s">
        <v>591</v>
      </c>
    </row>
    <row r="27" spans="1:6" ht="12.75" customHeight="1" x14ac:dyDescent="0.2">
      <c r="A27" s="58" t="s">
        <v>341</v>
      </c>
      <c r="B27" s="58" t="s">
        <v>445</v>
      </c>
      <c r="C27" s="55" t="s">
        <v>530</v>
      </c>
      <c r="D27" s="58" t="s">
        <v>592</v>
      </c>
    </row>
    <row r="28" spans="1:6" ht="12.75" customHeight="1" x14ac:dyDescent="0.2">
      <c r="A28" s="58" t="s">
        <v>583</v>
      </c>
      <c r="B28" s="58" t="s">
        <v>446</v>
      </c>
      <c r="C28" s="55" t="s">
        <v>531</v>
      </c>
      <c r="D28" s="58" t="s">
        <v>754</v>
      </c>
    </row>
    <row r="29" spans="1:6" ht="12.75" customHeight="1" x14ac:dyDescent="0.2">
      <c r="A29" s="58" t="s">
        <v>342</v>
      </c>
      <c r="B29" s="58" t="s">
        <v>447</v>
      </c>
      <c r="C29" s="55" t="s">
        <v>532</v>
      </c>
      <c r="D29" s="58" t="s">
        <v>919</v>
      </c>
    </row>
    <row r="30" spans="1:6" ht="12.75" customHeight="1" x14ac:dyDescent="0.2">
      <c r="A30" s="58" t="s">
        <v>671</v>
      </c>
      <c r="B30" s="58" t="s">
        <v>448</v>
      </c>
      <c r="C30" s="55" t="s">
        <v>533</v>
      </c>
      <c r="D30" s="58" t="s">
        <v>596</v>
      </c>
    </row>
    <row r="31" spans="1:6" ht="12.75" customHeight="1" x14ac:dyDescent="0.2">
      <c r="A31" s="58" t="s">
        <v>343</v>
      </c>
      <c r="B31" s="405" t="s">
        <v>1181</v>
      </c>
      <c r="C31" s="55" t="s">
        <v>534</v>
      </c>
      <c r="D31" s="58" t="s">
        <v>755</v>
      </c>
    </row>
    <row r="32" spans="1:6" ht="12.75" customHeight="1" x14ac:dyDescent="0.2">
      <c r="A32" s="58" t="s">
        <v>344</v>
      </c>
      <c r="B32" s="58" t="s">
        <v>449</v>
      </c>
      <c r="C32" s="55" t="s">
        <v>535</v>
      </c>
      <c r="D32" s="58" t="s">
        <v>600</v>
      </c>
    </row>
    <row r="33" spans="1:4" ht="12.75" customHeight="1" x14ac:dyDescent="0.2">
      <c r="A33" s="58" t="s">
        <v>672</v>
      </c>
      <c r="B33" s="58" t="s">
        <v>450</v>
      </c>
      <c r="C33" s="58" t="s">
        <v>536</v>
      </c>
      <c r="D33" s="58" t="s">
        <v>756</v>
      </c>
    </row>
    <row r="34" spans="1:4" ht="12.75" customHeight="1" x14ac:dyDescent="0.2">
      <c r="A34" s="58" t="s">
        <v>673</v>
      </c>
      <c r="B34" s="58" t="s">
        <v>451</v>
      </c>
      <c r="C34" s="58" t="s">
        <v>537</v>
      </c>
      <c r="D34" s="58" t="s">
        <v>757</v>
      </c>
    </row>
    <row r="35" spans="1:4" ht="12.75" customHeight="1" x14ac:dyDescent="0.2">
      <c r="A35" s="58" t="s">
        <v>345</v>
      </c>
      <c r="B35" s="58" t="s">
        <v>67</v>
      </c>
      <c r="C35" s="58" t="s">
        <v>538</v>
      </c>
      <c r="D35" s="58" t="s">
        <v>601</v>
      </c>
    </row>
    <row r="36" spans="1:4" ht="12.75" customHeight="1" x14ac:dyDescent="0.2">
      <c r="A36" s="58" t="s">
        <v>346</v>
      </c>
      <c r="B36" s="58" t="s">
        <v>452</v>
      </c>
      <c r="C36" s="58" t="s">
        <v>539</v>
      </c>
      <c r="D36" s="58" t="s">
        <v>602</v>
      </c>
    </row>
    <row r="37" spans="1:4" ht="12.75" customHeight="1" x14ac:dyDescent="0.2">
      <c r="A37" s="58" t="s">
        <v>674</v>
      </c>
      <c r="B37" s="58" t="s">
        <v>717</v>
      </c>
      <c r="C37" s="58" t="s">
        <v>540</v>
      </c>
      <c r="D37" s="58" t="s">
        <v>603</v>
      </c>
    </row>
    <row r="38" spans="1:4" ht="12.75" customHeight="1" x14ac:dyDescent="0.2">
      <c r="A38" s="58" t="s">
        <v>347</v>
      </c>
      <c r="B38" s="58" t="s">
        <v>453</v>
      </c>
      <c r="C38" s="58" t="s">
        <v>541</v>
      </c>
      <c r="D38" s="58" t="s">
        <v>662</v>
      </c>
    </row>
    <row r="39" spans="1:4" ht="12.75" customHeight="1" x14ac:dyDescent="0.2">
      <c r="A39" s="58" t="s">
        <v>348</v>
      </c>
      <c r="B39" s="58" t="s">
        <v>454</v>
      </c>
      <c r="C39" s="58" t="s">
        <v>542</v>
      </c>
      <c r="D39" s="58" t="s">
        <v>661</v>
      </c>
    </row>
    <row r="40" spans="1:4" ht="12.75" customHeight="1" x14ac:dyDescent="0.2">
      <c r="A40" s="58" t="s">
        <v>675</v>
      </c>
      <c r="B40" s="58" t="s">
        <v>455</v>
      </c>
      <c r="C40" s="58" t="s">
        <v>543</v>
      </c>
      <c r="D40" s="58" t="s">
        <v>321</v>
      </c>
    </row>
    <row r="41" spans="1:4" ht="12.75" customHeight="1" x14ac:dyDescent="0.2">
      <c r="A41" s="58" t="s">
        <v>349</v>
      </c>
      <c r="B41" s="58" t="s">
        <v>718</v>
      </c>
      <c r="C41" s="58" t="s">
        <v>544</v>
      </c>
      <c r="D41" s="58" t="s">
        <v>604</v>
      </c>
    </row>
    <row r="42" spans="1:4" ht="12.75" customHeight="1" x14ac:dyDescent="0.2">
      <c r="A42" s="58" t="s">
        <v>350</v>
      </c>
      <c r="B42" s="58" t="s">
        <v>456</v>
      </c>
      <c r="C42" s="58" t="s">
        <v>545</v>
      </c>
      <c r="D42" s="58" t="s">
        <v>780</v>
      </c>
    </row>
    <row r="43" spans="1:4" ht="12.75" customHeight="1" x14ac:dyDescent="0.2">
      <c r="A43" s="58" t="s">
        <v>676</v>
      </c>
      <c r="B43" s="58" t="s">
        <v>457</v>
      </c>
      <c r="C43" s="58" t="s">
        <v>546</v>
      </c>
      <c r="D43" s="58" t="s">
        <v>605</v>
      </c>
    </row>
    <row r="44" spans="1:4" ht="12.75" customHeight="1" x14ac:dyDescent="0.2">
      <c r="A44" s="58" t="s">
        <v>677</v>
      </c>
      <c r="B44" s="58" t="s">
        <v>458</v>
      </c>
      <c r="C44" s="58" t="s">
        <v>547</v>
      </c>
      <c r="D44" s="58" t="s">
        <v>758</v>
      </c>
    </row>
    <row r="45" spans="1:4" ht="12.75" customHeight="1" x14ac:dyDescent="0.2">
      <c r="A45" s="58" t="s">
        <v>713</v>
      </c>
      <c r="B45" s="58" t="s">
        <v>459</v>
      </c>
      <c r="C45" s="58" t="s">
        <v>548</v>
      </c>
      <c r="D45" s="58" t="s">
        <v>759</v>
      </c>
    </row>
    <row r="46" spans="1:4" ht="12.75" customHeight="1" x14ac:dyDescent="0.2">
      <c r="A46" s="58" t="s">
        <v>351</v>
      </c>
      <c r="B46" s="58" t="s">
        <v>460</v>
      </c>
      <c r="C46" s="58" t="s">
        <v>739</v>
      </c>
      <c r="D46" s="58" t="s">
        <v>760</v>
      </c>
    </row>
    <row r="47" spans="1:4" ht="12.75" customHeight="1" x14ac:dyDescent="0.2">
      <c r="A47" s="58" t="s">
        <v>352</v>
      </c>
      <c r="B47" s="58" t="s">
        <v>590</v>
      </c>
      <c r="C47" s="58" t="s">
        <v>991</v>
      </c>
      <c r="D47" s="58" t="s">
        <v>761</v>
      </c>
    </row>
    <row r="48" spans="1:4" ht="12.75" customHeight="1" x14ac:dyDescent="0.2">
      <c r="A48" s="58" t="s">
        <v>353</v>
      </c>
      <c r="B48" s="58" t="s">
        <v>323</v>
      </c>
      <c r="C48" s="58" t="s">
        <v>549</v>
      </c>
      <c r="D48" s="58" t="s">
        <v>762</v>
      </c>
    </row>
    <row r="49" spans="1:4" ht="12.75" customHeight="1" x14ac:dyDescent="0.2">
      <c r="A49" s="58" t="s">
        <v>678</v>
      </c>
      <c r="B49" s="58" t="s">
        <v>461</v>
      </c>
      <c r="C49" s="58" t="s">
        <v>597</v>
      </c>
      <c r="D49" s="58" t="s">
        <v>607</v>
      </c>
    </row>
    <row r="50" spans="1:4" ht="12.75" customHeight="1" x14ac:dyDescent="0.2">
      <c r="A50" s="58" t="s">
        <v>679</v>
      </c>
      <c r="B50" s="58" t="s">
        <v>462</v>
      </c>
      <c r="C50" s="58" t="s">
        <v>599</v>
      </c>
      <c r="D50" s="58" t="s">
        <v>608</v>
      </c>
    </row>
    <row r="51" spans="1:4" ht="12.75" customHeight="1" x14ac:dyDescent="0.2">
      <c r="A51" s="58" t="s">
        <v>354</v>
      </c>
      <c r="B51" s="58" t="s">
        <v>593</v>
      </c>
      <c r="C51" s="58" t="s">
        <v>550</v>
      </c>
      <c r="D51" s="58" t="s">
        <v>609</v>
      </c>
    </row>
    <row r="52" spans="1:4" ht="12.75" customHeight="1" x14ac:dyDescent="0.2">
      <c r="A52" s="58" t="s">
        <v>355</v>
      </c>
      <c r="B52" s="58" t="s">
        <v>594</v>
      </c>
      <c r="C52" s="58" t="s">
        <v>740</v>
      </c>
      <c r="D52" s="58" t="s">
        <v>610</v>
      </c>
    </row>
    <row r="53" spans="1:4" ht="12.75" customHeight="1" x14ac:dyDescent="0.2">
      <c r="A53" s="58" t="s">
        <v>356</v>
      </c>
      <c r="B53" s="58" t="s">
        <v>463</v>
      </c>
      <c r="C53" s="58" t="s">
        <v>551</v>
      </c>
      <c r="D53" s="58" t="s">
        <v>763</v>
      </c>
    </row>
    <row r="54" spans="1:4" ht="12.75" customHeight="1" x14ac:dyDescent="0.2">
      <c r="A54" s="58" t="s">
        <v>357</v>
      </c>
      <c r="B54" s="58" t="s">
        <v>719</v>
      </c>
      <c r="C54" s="58" t="s">
        <v>552</v>
      </c>
      <c r="D54" s="58" t="s">
        <v>611</v>
      </c>
    </row>
    <row r="55" spans="1:4" ht="12.75" customHeight="1" x14ac:dyDescent="0.2">
      <c r="A55" s="58" t="s">
        <v>680</v>
      </c>
      <c r="B55" s="58" t="s">
        <v>464</v>
      </c>
      <c r="C55" s="58" t="s">
        <v>553</v>
      </c>
      <c r="D55" s="58" t="s">
        <v>764</v>
      </c>
    </row>
    <row r="56" spans="1:4" ht="12.75" customHeight="1" x14ac:dyDescent="0.2">
      <c r="A56" s="58" t="s">
        <v>359</v>
      </c>
      <c r="B56" s="58" t="s">
        <v>465</v>
      </c>
      <c r="C56" s="58" t="s">
        <v>554</v>
      </c>
      <c r="D56" s="58" t="s">
        <v>615</v>
      </c>
    </row>
    <row r="57" spans="1:4" ht="12.75" customHeight="1" x14ac:dyDescent="0.2">
      <c r="A57" s="58" t="s">
        <v>681</v>
      </c>
      <c r="B57" s="58" t="s">
        <v>595</v>
      </c>
      <c r="C57" s="55" t="s">
        <v>555</v>
      </c>
      <c r="D57" s="58" t="s">
        <v>765</v>
      </c>
    </row>
    <row r="58" spans="1:4" ht="12.75" customHeight="1" x14ac:dyDescent="0.2">
      <c r="A58" s="58" t="s">
        <v>682</v>
      </c>
      <c r="B58" s="58" t="s">
        <v>466</v>
      </c>
      <c r="C58" s="55" t="s">
        <v>556</v>
      </c>
      <c r="D58" s="58" t="s">
        <v>616</v>
      </c>
    </row>
    <row r="59" spans="1:4" ht="12.75" customHeight="1" x14ac:dyDescent="0.2">
      <c r="A59" s="58" t="s">
        <v>360</v>
      </c>
      <c r="B59" s="58" t="s">
        <v>467</v>
      </c>
      <c r="C59" s="55" t="s">
        <v>557</v>
      </c>
      <c r="D59" s="58" t="s">
        <v>617</v>
      </c>
    </row>
    <row r="60" spans="1:4" ht="12.75" customHeight="1" x14ac:dyDescent="0.2">
      <c r="A60" s="101" t="s">
        <v>361</v>
      </c>
      <c r="B60" s="101" t="s">
        <v>468</v>
      </c>
      <c r="C60" s="99" t="s">
        <v>558</v>
      </c>
      <c r="D60" s="101" t="s">
        <v>766</v>
      </c>
    </row>
    <row r="61" spans="1:4" ht="12.75" customHeight="1" x14ac:dyDescent="0.2">
      <c r="A61" s="58" t="s">
        <v>622</v>
      </c>
      <c r="B61" s="58" t="s">
        <v>469</v>
      </c>
      <c r="C61" s="407" t="s">
        <v>782</v>
      </c>
      <c r="D61" s="58" t="s">
        <v>618</v>
      </c>
    </row>
    <row r="62" spans="1:4" ht="12.75" customHeight="1" x14ac:dyDescent="0.2">
      <c r="A62" s="58" t="s">
        <v>49</v>
      </c>
      <c r="B62" s="58" t="s">
        <v>470</v>
      </c>
      <c r="C62" s="58" t="s">
        <v>606</v>
      </c>
      <c r="D62" s="58" t="s">
        <v>767</v>
      </c>
    </row>
    <row r="63" spans="1:4" ht="12.75" customHeight="1" x14ac:dyDescent="0.2">
      <c r="A63" s="58" t="s">
        <v>362</v>
      </c>
      <c r="B63" s="58" t="s">
        <v>720</v>
      </c>
      <c r="C63" s="58" t="s">
        <v>494</v>
      </c>
      <c r="D63" s="58" t="s">
        <v>620</v>
      </c>
    </row>
    <row r="64" spans="1:4" ht="12.75" customHeight="1" x14ac:dyDescent="0.2">
      <c r="A64" s="58" t="s">
        <v>363</v>
      </c>
      <c r="B64" s="58" t="s">
        <v>721</v>
      </c>
      <c r="C64" s="55" t="s">
        <v>560</v>
      </c>
      <c r="D64" s="58" t="s">
        <v>768</v>
      </c>
    </row>
    <row r="65" spans="1:5" ht="12.75" customHeight="1" x14ac:dyDescent="0.2">
      <c r="A65" s="58" t="s">
        <v>683</v>
      </c>
      <c r="B65" s="58" t="s">
        <v>471</v>
      </c>
      <c r="C65" s="55" t="s">
        <v>561</v>
      </c>
    </row>
    <row r="66" spans="1:5" ht="12.75" customHeight="1" x14ac:dyDescent="0.2">
      <c r="A66" s="58" t="s">
        <v>684</v>
      </c>
      <c r="B66" s="58" t="s">
        <v>472</v>
      </c>
      <c r="C66" s="55" t="s">
        <v>562</v>
      </c>
    </row>
    <row r="67" spans="1:5" ht="12.75" customHeight="1" x14ac:dyDescent="0.2">
      <c r="A67" s="58" t="s">
        <v>364</v>
      </c>
      <c r="B67" s="58" t="s">
        <v>722</v>
      </c>
      <c r="C67" s="407" t="s">
        <v>781</v>
      </c>
    </row>
    <row r="68" spans="1:5" ht="12.75" customHeight="1" x14ac:dyDescent="0.2">
      <c r="A68" s="58" t="s">
        <v>685</v>
      </c>
      <c r="B68" s="58" t="s">
        <v>723</v>
      </c>
      <c r="C68" s="55" t="s">
        <v>563</v>
      </c>
    </row>
    <row r="69" spans="1:5" ht="12.75" customHeight="1" x14ac:dyDescent="0.2">
      <c r="A69" s="58" t="s">
        <v>686</v>
      </c>
      <c r="B69" s="58" t="s">
        <v>473</v>
      </c>
      <c r="C69" s="55" t="s">
        <v>564</v>
      </c>
    </row>
    <row r="70" spans="1:5" ht="12.75" customHeight="1" x14ac:dyDescent="0.2">
      <c r="A70" s="58" t="s">
        <v>365</v>
      </c>
      <c r="B70" s="58" t="s">
        <v>598</v>
      </c>
      <c r="C70" s="55" t="s">
        <v>565</v>
      </c>
    </row>
    <row r="71" spans="1:5" ht="12.75" customHeight="1" x14ac:dyDescent="0.2">
      <c r="A71" s="58" t="s">
        <v>366</v>
      </c>
      <c r="B71" s="58" t="s">
        <v>724</v>
      </c>
      <c r="C71" s="58" t="s">
        <v>566</v>
      </c>
    </row>
    <row r="72" spans="1:5" ht="12.75" customHeight="1" x14ac:dyDescent="0.2">
      <c r="A72" s="58" t="s">
        <v>367</v>
      </c>
      <c r="B72" s="58" t="s">
        <v>474</v>
      </c>
      <c r="C72" s="58" t="s">
        <v>614</v>
      </c>
      <c r="E72" s="406"/>
    </row>
    <row r="73" spans="1:5" ht="12.75" customHeight="1" x14ac:dyDescent="0.2">
      <c r="A73" s="58" t="s">
        <v>687</v>
      </c>
      <c r="B73" s="58" t="s">
        <v>475</v>
      </c>
      <c r="C73" s="58" t="s">
        <v>319</v>
      </c>
    </row>
    <row r="74" spans="1:5" ht="12.75" customHeight="1" x14ac:dyDescent="0.2">
      <c r="A74" s="58" t="s">
        <v>368</v>
      </c>
      <c r="B74" s="58" t="s">
        <v>725</v>
      </c>
      <c r="C74" s="58" t="s">
        <v>567</v>
      </c>
    </row>
    <row r="75" spans="1:5" ht="12.75" customHeight="1" x14ac:dyDescent="0.2">
      <c r="A75" s="58" t="s">
        <v>369</v>
      </c>
      <c r="B75" s="58" t="s">
        <v>726</v>
      </c>
      <c r="C75" s="58" t="s">
        <v>568</v>
      </c>
    </row>
    <row r="76" spans="1:5" ht="12.75" customHeight="1" x14ac:dyDescent="0.2">
      <c r="A76" s="58" t="s">
        <v>688</v>
      </c>
      <c r="B76" s="58" t="s">
        <v>727</v>
      </c>
      <c r="C76" s="58" t="s">
        <v>569</v>
      </c>
    </row>
    <row r="77" spans="1:5" ht="12.75" customHeight="1" x14ac:dyDescent="0.2">
      <c r="A77" s="58" t="s">
        <v>689</v>
      </c>
      <c r="B77" s="58" t="s">
        <v>476</v>
      </c>
      <c r="C77" s="58" t="s">
        <v>741</v>
      </c>
    </row>
    <row r="78" spans="1:5" ht="12.75" customHeight="1" x14ac:dyDescent="0.2">
      <c r="A78" s="58" t="s">
        <v>370</v>
      </c>
      <c r="B78" s="58" t="s">
        <v>66</v>
      </c>
      <c r="C78" s="58" t="s">
        <v>570</v>
      </c>
    </row>
    <row r="79" spans="1:5" ht="12.75" customHeight="1" x14ac:dyDescent="0.2">
      <c r="A79" s="58" t="s">
        <v>371</v>
      </c>
      <c r="B79" s="58" t="s">
        <v>477</v>
      </c>
      <c r="C79" s="58" t="s">
        <v>571</v>
      </c>
    </row>
    <row r="80" spans="1:5" ht="12.75" customHeight="1" x14ac:dyDescent="0.2">
      <c r="A80" s="58" t="s">
        <v>690</v>
      </c>
      <c r="B80" s="58" t="s">
        <v>478</v>
      </c>
      <c r="C80" s="58" t="s">
        <v>572</v>
      </c>
    </row>
    <row r="81" spans="1:5" ht="12.75" customHeight="1" x14ac:dyDescent="0.2">
      <c r="A81" s="58" t="s">
        <v>691</v>
      </c>
      <c r="B81" s="58" t="s">
        <v>728</v>
      </c>
      <c r="C81" s="58" t="s">
        <v>573</v>
      </c>
    </row>
    <row r="82" spans="1:5" ht="12.75" customHeight="1" x14ac:dyDescent="0.2">
      <c r="A82" s="58" t="s">
        <v>55</v>
      </c>
      <c r="B82" s="58" t="s">
        <v>479</v>
      </c>
      <c r="C82" s="58" t="s">
        <v>574</v>
      </c>
    </row>
    <row r="83" spans="1:5" ht="12.75" customHeight="1" x14ac:dyDescent="0.2">
      <c r="A83" s="58" t="s">
        <v>692</v>
      </c>
      <c r="B83" s="58" t="s">
        <v>480</v>
      </c>
      <c r="C83" s="58" t="s">
        <v>575</v>
      </c>
    </row>
    <row r="84" spans="1:5" ht="12.75" customHeight="1" x14ac:dyDescent="0.2">
      <c r="A84" s="58" t="s">
        <v>693</v>
      </c>
      <c r="B84" s="58" t="s">
        <v>481</v>
      </c>
      <c r="C84" s="58" t="s">
        <v>743</v>
      </c>
    </row>
    <row r="85" spans="1:5" ht="12.75" customHeight="1" x14ac:dyDescent="0.2">
      <c r="A85" s="58" t="s">
        <v>372</v>
      </c>
      <c r="B85" s="58" t="s">
        <v>665</v>
      </c>
      <c r="C85" s="58" t="s">
        <v>576</v>
      </c>
    </row>
    <row r="86" spans="1:5" ht="12.75" customHeight="1" x14ac:dyDescent="0.2">
      <c r="A86" s="58" t="s">
        <v>694</v>
      </c>
      <c r="B86" s="58" t="s">
        <v>482</v>
      </c>
      <c r="C86" s="58" t="s">
        <v>577</v>
      </c>
    </row>
    <row r="87" spans="1:5" ht="12.75" customHeight="1" x14ac:dyDescent="0.2">
      <c r="A87" s="58" t="s">
        <v>373</v>
      </c>
      <c r="B87" s="58" t="s">
        <v>483</v>
      </c>
      <c r="C87" s="58" t="s">
        <v>578</v>
      </c>
    </row>
    <row r="88" spans="1:5" ht="12.75" customHeight="1" x14ac:dyDescent="0.2">
      <c r="A88" s="58" t="s">
        <v>374</v>
      </c>
      <c r="B88" s="58" t="s">
        <v>484</v>
      </c>
      <c r="C88" s="58" t="s">
        <v>579</v>
      </c>
    </row>
    <row r="89" spans="1:5" ht="12.75" customHeight="1" x14ac:dyDescent="0.2">
      <c r="A89" s="58" t="s">
        <v>375</v>
      </c>
      <c r="B89" s="58" t="s">
        <v>1182</v>
      </c>
    </row>
    <row r="90" spans="1:5" ht="12.75" customHeight="1" x14ac:dyDescent="0.2">
      <c r="A90" s="58" t="s">
        <v>376</v>
      </c>
      <c r="B90" s="58" t="s">
        <v>485</v>
      </c>
    </row>
    <row r="91" spans="1:5" ht="12.75" customHeight="1" x14ac:dyDescent="0.2">
      <c r="A91" s="58" t="s">
        <v>377</v>
      </c>
      <c r="B91" s="58" t="s">
        <v>486</v>
      </c>
    </row>
    <row r="92" spans="1:5" ht="12.75" customHeight="1" x14ac:dyDescent="0.2">
      <c r="A92" s="58" t="s">
        <v>378</v>
      </c>
      <c r="B92" s="58" t="s">
        <v>729</v>
      </c>
      <c r="C92" s="55"/>
    </row>
    <row r="93" spans="1:5" ht="12.75" customHeight="1" x14ac:dyDescent="0.2">
      <c r="A93" s="58" t="s">
        <v>379</v>
      </c>
      <c r="B93" s="58" t="s">
        <v>559</v>
      </c>
      <c r="C93" s="55"/>
      <c r="E93" s="406"/>
    </row>
    <row r="94" spans="1:5" ht="12.75" customHeight="1" x14ac:dyDescent="0.2">
      <c r="A94" s="58" t="s">
        <v>380</v>
      </c>
      <c r="B94" s="58" t="s">
        <v>487</v>
      </c>
      <c r="C94" s="55"/>
      <c r="E94" s="406"/>
    </row>
    <row r="95" spans="1:5" ht="12.75" customHeight="1" x14ac:dyDescent="0.2">
      <c r="A95" s="58" t="s">
        <v>381</v>
      </c>
      <c r="B95" s="58" t="s">
        <v>488</v>
      </c>
      <c r="C95" s="55"/>
    </row>
    <row r="96" spans="1:5" ht="12.75" customHeight="1" x14ac:dyDescent="0.2">
      <c r="A96" s="58" t="s">
        <v>382</v>
      </c>
      <c r="B96" s="58" t="s">
        <v>489</v>
      </c>
      <c r="C96" s="55"/>
    </row>
    <row r="97" spans="1:4" ht="12.75" customHeight="1" x14ac:dyDescent="0.2">
      <c r="A97" s="58" t="s">
        <v>48</v>
      </c>
      <c r="B97" s="58" t="s">
        <v>490</v>
      </c>
      <c r="C97" s="55"/>
    </row>
    <row r="98" spans="1:4" ht="12.75" customHeight="1" x14ac:dyDescent="0.2">
      <c r="A98" s="58" t="s">
        <v>712</v>
      </c>
      <c r="B98" s="58" t="s">
        <v>491</v>
      </c>
      <c r="C98" s="55"/>
    </row>
    <row r="99" spans="1:4" ht="12.75" customHeight="1" x14ac:dyDescent="0.2">
      <c r="A99" s="58" t="s">
        <v>383</v>
      </c>
      <c r="B99" s="58" t="s">
        <v>492</v>
      </c>
      <c r="C99" s="55"/>
    </row>
    <row r="100" spans="1:4" ht="12.75" customHeight="1" x14ac:dyDescent="0.2">
      <c r="A100" s="58" t="s">
        <v>695</v>
      </c>
      <c r="B100" s="58" t="s">
        <v>730</v>
      </c>
      <c r="C100" s="55"/>
    </row>
    <row r="101" spans="1:4" ht="12.75" customHeight="1" x14ac:dyDescent="0.2">
      <c r="A101" s="58" t="s">
        <v>384</v>
      </c>
      <c r="B101" s="58" t="s">
        <v>493</v>
      </c>
      <c r="C101" s="55"/>
    </row>
    <row r="102" spans="1:4" ht="12.75" customHeight="1" x14ac:dyDescent="0.2">
      <c r="A102" s="58" t="s">
        <v>696</v>
      </c>
      <c r="B102" s="58" t="s">
        <v>731</v>
      </c>
      <c r="C102" s="55"/>
    </row>
    <row r="103" spans="1:4" ht="12.75" customHeight="1" x14ac:dyDescent="0.2">
      <c r="A103" s="58" t="s">
        <v>324</v>
      </c>
      <c r="B103" s="58" t="s">
        <v>495</v>
      </c>
      <c r="C103" s="55"/>
    </row>
    <row r="104" spans="1:4" ht="12.75" customHeight="1" x14ac:dyDescent="0.2">
      <c r="A104" s="58" t="s">
        <v>385</v>
      </c>
      <c r="B104" s="58" t="s">
        <v>496</v>
      </c>
    </row>
    <row r="105" spans="1:4" ht="12.75" customHeight="1" x14ac:dyDescent="0.2">
      <c r="A105" s="58" t="s">
        <v>697</v>
      </c>
      <c r="B105" s="58" t="s">
        <v>497</v>
      </c>
    </row>
    <row r="106" spans="1:4" ht="12.75" customHeight="1" x14ac:dyDescent="0.2">
      <c r="A106" s="58" t="s">
        <v>386</v>
      </c>
      <c r="B106" s="58" t="s">
        <v>732</v>
      </c>
    </row>
    <row r="107" spans="1:4" ht="12.75" customHeight="1" x14ac:dyDescent="0.2">
      <c r="A107" s="58" t="s">
        <v>698</v>
      </c>
      <c r="B107" s="58" t="s">
        <v>498</v>
      </c>
    </row>
    <row r="108" spans="1:4" ht="12.75" customHeight="1" x14ac:dyDescent="0.2">
      <c r="A108" s="58" t="s">
        <v>47</v>
      </c>
      <c r="B108" s="58" t="s">
        <v>499</v>
      </c>
    </row>
    <row r="109" spans="1:4" ht="12.75" customHeight="1" x14ac:dyDescent="0.2">
      <c r="A109" s="58" t="s">
        <v>387</v>
      </c>
      <c r="B109" s="58" t="s">
        <v>500</v>
      </c>
    </row>
    <row r="110" spans="1:4" ht="12.75" customHeight="1" x14ac:dyDescent="0.2">
      <c r="A110" s="58" t="s">
        <v>388</v>
      </c>
      <c r="B110" s="58" t="s">
        <v>501</v>
      </c>
      <c r="D110" s="406"/>
    </row>
    <row r="111" spans="1:4" ht="12.75" customHeight="1" x14ac:dyDescent="0.2">
      <c r="A111" s="58" t="s">
        <v>389</v>
      </c>
      <c r="B111" s="58" t="s">
        <v>502</v>
      </c>
    </row>
    <row r="112" spans="1:4" ht="12.75" customHeight="1" x14ac:dyDescent="0.2">
      <c r="A112" s="58" t="s">
        <v>390</v>
      </c>
      <c r="B112" s="58" t="s">
        <v>733</v>
      </c>
    </row>
    <row r="113" spans="1:4" ht="12.75" customHeight="1" x14ac:dyDescent="0.2">
      <c r="A113" s="58" t="s">
        <v>391</v>
      </c>
      <c r="B113" s="58" t="s">
        <v>503</v>
      </c>
    </row>
    <row r="114" spans="1:4" ht="12.75" customHeight="1" x14ac:dyDescent="0.2">
      <c r="A114" s="58" t="s">
        <v>392</v>
      </c>
      <c r="B114" s="58" t="s">
        <v>504</v>
      </c>
    </row>
    <row r="115" spans="1:4" ht="12.75" customHeight="1" x14ac:dyDescent="0.2">
      <c r="A115" s="58" t="s">
        <v>393</v>
      </c>
      <c r="B115" s="58" t="s">
        <v>612</v>
      </c>
      <c r="D115" s="406"/>
    </row>
    <row r="116" spans="1:4" ht="12.75" customHeight="1" x14ac:dyDescent="0.2">
      <c r="A116" s="58" t="s">
        <v>394</v>
      </c>
      <c r="B116" s="58" t="s">
        <v>613</v>
      </c>
    </row>
    <row r="117" spans="1:4" ht="12.75" customHeight="1" x14ac:dyDescent="0.2">
      <c r="A117" s="101" t="s">
        <v>395</v>
      </c>
      <c r="B117" s="101" t="s">
        <v>1023</v>
      </c>
      <c r="C117" s="101"/>
      <c r="D117" s="101"/>
    </row>
    <row r="118" spans="1:4" ht="12.75" customHeight="1" x14ac:dyDescent="0.2">
      <c r="A118" s="58" t="s">
        <v>64</v>
      </c>
      <c r="B118" s="58" t="s">
        <v>505</v>
      </c>
    </row>
    <row r="119" spans="1:4" ht="12.75" customHeight="1" x14ac:dyDescent="0.2">
      <c r="A119" s="58" t="s">
        <v>396</v>
      </c>
      <c r="B119" s="405" t="s">
        <v>783</v>
      </c>
      <c r="D119" s="406"/>
    </row>
    <row r="120" spans="1:4" ht="12.75" customHeight="1" x14ac:dyDescent="0.2">
      <c r="A120" s="58" t="s">
        <v>397</v>
      </c>
      <c r="B120" s="405" t="s">
        <v>784</v>
      </c>
    </row>
    <row r="121" spans="1:4" ht="12.75" customHeight="1" x14ac:dyDescent="0.2">
      <c r="A121" s="58" t="s">
        <v>1183</v>
      </c>
      <c r="B121" s="58" t="s">
        <v>506</v>
      </c>
    </row>
    <row r="122" spans="1:4" ht="12.75" customHeight="1" x14ac:dyDescent="0.2">
      <c r="A122" s="58" t="s">
        <v>398</v>
      </c>
      <c r="B122" s="58" t="s">
        <v>734</v>
      </c>
    </row>
    <row r="123" spans="1:4" ht="12.75" customHeight="1" x14ac:dyDescent="0.2">
      <c r="A123" s="58" t="s">
        <v>399</v>
      </c>
      <c r="B123" s="58" t="s">
        <v>507</v>
      </c>
    </row>
    <row r="124" spans="1:4" ht="12.75" customHeight="1" x14ac:dyDescent="0.2">
      <c r="A124" s="58" t="s">
        <v>699</v>
      </c>
      <c r="B124" s="58" t="s">
        <v>508</v>
      </c>
    </row>
    <row r="125" spans="1:4" ht="12.75" customHeight="1" x14ac:dyDescent="0.2">
      <c r="A125" s="58" t="s">
        <v>400</v>
      </c>
      <c r="B125" s="58" t="s">
        <v>509</v>
      </c>
    </row>
    <row r="126" spans="1:4" ht="12.75" customHeight="1" x14ac:dyDescent="0.2">
      <c r="A126" s="58" t="s">
        <v>700</v>
      </c>
      <c r="B126" s="58" t="s">
        <v>735</v>
      </c>
      <c r="C126" s="406"/>
    </row>
    <row r="127" spans="1:4" ht="12.75" customHeight="1" x14ac:dyDescent="0.2">
      <c r="A127" s="58" t="s">
        <v>401</v>
      </c>
      <c r="B127" s="58" t="s">
        <v>510</v>
      </c>
    </row>
    <row r="128" spans="1:4" ht="12.75" customHeight="1" x14ac:dyDescent="0.2">
      <c r="A128" s="58" t="s">
        <v>402</v>
      </c>
      <c r="B128" s="58" t="s">
        <v>511</v>
      </c>
      <c r="C128" s="406"/>
    </row>
    <row r="129" spans="1:3" ht="12.75" customHeight="1" x14ac:dyDescent="0.2">
      <c r="A129" s="58" t="s">
        <v>403</v>
      </c>
      <c r="B129" s="58" t="s">
        <v>512</v>
      </c>
    </row>
    <row r="130" spans="1:3" ht="12.75" customHeight="1" x14ac:dyDescent="0.2">
      <c r="A130" s="58" t="s">
        <v>404</v>
      </c>
      <c r="B130" s="58" t="s">
        <v>513</v>
      </c>
    </row>
    <row r="131" spans="1:3" ht="12.75" customHeight="1" x14ac:dyDescent="0.2">
      <c r="A131" s="58" t="s">
        <v>405</v>
      </c>
      <c r="B131" s="58" t="s">
        <v>514</v>
      </c>
    </row>
    <row r="132" spans="1:3" ht="12.75" customHeight="1" x14ac:dyDescent="0.2">
      <c r="A132" s="58" t="s">
        <v>785</v>
      </c>
      <c r="B132" s="58" t="s">
        <v>515</v>
      </c>
    </row>
    <row r="133" spans="1:3" ht="12.75" customHeight="1" x14ac:dyDescent="0.2">
      <c r="A133" s="58" t="s">
        <v>406</v>
      </c>
      <c r="B133" s="58" t="s">
        <v>742</v>
      </c>
      <c r="C133" s="406"/>
    </row>
    <row r="134" spans="1:3" ht="12.75" customHeight="1" x14ac:dyDescent="0.2">
      <c r="A134" s="58" t="s">
        <v>407</v>
      </c>
      <c r="B134" s="58" t="s">
        <v>516</v>
      </c>
    </row>
    <row r="135" spans="1:3" ht="12.75" customHeight="1" x14ac:dyDescent="0.2">
      <c r="A135" s="58" t="s">
        <v>701</v>
      </c>
      <c r="B135" s="58" t="s">
        <v>736</v>
      </c>
      <c r="C135" s="406"/>
    </row>
    <row r="136" spans="1:3" ht="12.75" customHeight="1" x14ac:dyDescent="0.2">
      <c r="A136" s="58" t="s">
        <v>408</v>
      </c>
    </row>
    <row r="137" spans="1:3" ht="12.75" customHeight="1" x14ac:dyDescent="0.2">
      <c r="A137" s="58" t="s">
        <v>409</v>
      </c>
    </row>
    <row r="138" spans="1:3" ht="12.75" customHeight="1" x14ac:dyDescent="0.2">
      <c r="A138" s="58" t="s">
        <v>702</v>
      </c>
    </row>
    <row r="139" spans="1:3" ht="12.75" customHeight="1" x14ac:dyDescent="0.2">
      <c r="A139" s="58" t="s">
        <v>410</v>
      </c>
    </row>
    <row r="140" spans="1:3" ht="12.75" customHeight="1" x14ac:dyDescent="0.2">
      <c r="A140" s="58" t="s">
        <v>703</v>
      </c>
    </row>
    <row r="141" spans="1:3" ht="12.75" customHeight="1" x14ac:dyDescent="0.2">
      <c r="A141" s="58" t="s">
        <v>411</v>
      </c>
    </row>
    <row r="142" spans="1:3" ht="12.75" customHeight="1" x14ac:dyDescent="0.2">
      <c r="A142" s="58" t="s">
        <v>412</v>
      </c>
    </row>
    <row r="143" spans="1:3" ht="12.75" customHeight="1" x14ac:dyDescent="0.2">
      <c r="A143" s="58" t="s">
        <v>413</v>
      </c>
    </row>
    <row r="144" spans="1:3" ht="12.75" customHeight="1" x14ac:dyDescent="0.2">
      <c r="A144" s="58" t="s">
        <v>704</v>
      </c>
    </row>
    <row r="145" spans="1:3" ht="12.75" customHeight="1" x14ac:dyDescent="0.2">
      <c r="A145" s="58" t="s">
        <v>414</v>
      </c>
    </row>
    <row r="146" spans="1:3" ht="12.75" customHeight="1" x14ac:dyDescent="0.2">
      <c r="A146" s="58" t="s">
        <v>705</v>
      </c>
    </row>
    <row r="147" spans="1:3" ht="12.75" customHeight="1" x14ac:dyDescent="0.2">
      <c r="A147" s="58" t="s">
        <v>415</v>
      </c>
    </row>
    <row r="148" spans="1:3" ht="12.75" customHeight="1" x14ac:dyDescent="0.2">
      <c r="A148" s="58" t="s">
        <v>706</v>
      </c>
    </row>
    <row r="149" spans="1:3" ht="12.75" customHeight="1" x14ac:dyDescent="0.2">
      <c r="A149" s="58" t="s">
        <v>416</v>
      </c>
    </row>
    <row r="150" spans="1:3" ht="12.75" customHeight="1" x14ac:dyDescent="0.2">
      <c r="A150" s="58" t="s">
        <v>417</v>
      </c>
    </row>
    <row r="151" spans="1:3" ht="12.75" customHeight="1" x14ac:dyDescent="0.2">
      <c r="A151" s="58" t="s">
        <v>418</v>
      </c>
    </row>
    <row r="152" spans="1:3" ht="12.75" customHeight="1" x14ac:dyDescent="0.2">
      <c r="A152" s="58" t="s">
        <v>419</v>
      </c>
      <c r="C152" s="406"/>
    </row>
    <row r="153" spans="1:3" ht="12.75" customHeight="1" x14ac:dyDescent="0.2">
      <c r="A153" s="58" t="s">
        <v>707</v>
      </c>
      <c r="C153" s="406"/>
    </row>
    <row r="154" spans="1:3" ht="12.75" customHeight="1" x14ac:dyDescent="0.2">
      <c r="A154" s="58" t="s">
        <v>420</v>
      </c>
      <c r="C154" s="406"/>
    </row>
    <row r="155" spans="1:3" ht="12.75" customHeight="1" x14ac:dyDescent="0.2">
      <c r="A155" s="58" t="s">
        <v>421</v>
      </c>
    </row>
    <row r="156" spans="1:3" ht="12.75" customHeight="1" x14ac:dyDescent="0.2">
      <c r="A156" s="58" t="s">
        <v>422</v>
      </c>
    </row>
    <row r="157" spans="1:3" ht="12.75" customHeight="1" x14ac:dyDescent="0.2">
      <c r="A157" s="58" t="s">
        <v>423</v>
      </c>
    </row>
    <row r="158" spans="1:3" ht="12.75" customHeight="1" x14ac:dyDescent="0.2">
      <c r="A158" s="58" t="s">
        <v>708</v>
      </c>
    </row>
    <row r="159" spans="1:3" ht="12.75" customHeight="1" x14ac:dyDescent="0.2">
      <c r="A159" s="58" t="s">
        <v>424</v>
      </c>
    </row>
    <row r="160" spans="1:3" ht="12.75" customHeight="1" x14ac:dyDescent="0.2">
      <c r="A160" s="58" t="s">
        <v>709</v>
      </c>
    </row>
    <row r="161" spans="1:7" ht="12.75" customHeight="1" x14ac:dyDescent="0.2">
      <c r="A161" s="58" t="s">
        <v>710</v>
      </c>
      <c r="C161" s="406"/>
    </row>
    <row r="162" spans="1:7" ht="12.75" customHeight="1" x14ac:dyDescent="0.2">
      <c r="A162" s="58" t="s">
        <v>425</v>
      </c>
      <c r="C162" s="406"/>
    </row>
    <row r="163" spans="1:7" ht="12.75" customHeight="1" x14ac:dyDescent="0.2">
      <c r="A163" s="58" t="s">
        <v>711</v>
      </c>
      <c r="C163" s="406"/>
    </row>
    <row r="164" spans="1:7" ht="12.75" customHeight="1" x14ac:dyDescent="0.2">
      <c r="A164" s="58" t="s">
        <v>786</v>
      </c>
    </row>
    <row r="165" spans="1:7" ht="12.75" customHeight="1" x14ac:dyDescent="0.2">
      <c r="A165" s="58" t="s">
        <v>619</v>
      </c>
      <c r="D165" s="97"/>
    </row>
    <row r="166" spans="1:7" ht="12.75" customHeight="1" x14ac:dyDescent="0.2">
      <c r="A166" s="58" t="s">
        <v>426</v>
      </c>
      <c r="D166" s="97"/>
    </row>
    <row r="167" spans="1:7" ht="12.75" customHeight="1" x14ac:dyDescent="0.2">
      <c r="A167" s="101"/>
      <c r="B167" s="101"/>
      <c r="C167" s="101"/>
      <c r="D167" s="101"/>
    </row>
    <row r="168" spans="1:7" ht="12.75" customHeight="1" x14ac:dyDescent="0.2">
      <c r="A168" s="55"/>
      <c r="B168" s="97"/>
      <c r="C168" s="97"/>
      <c r="D168" s="97"/>
      <c r="E168" s="97"/>
      <c r="F168" s="97"/>
      <c r="G168" s="97"/>
    </row>
    <row r="169" spans="1:7" ht="12.75" customHeight="1" x14ac:dyDescent="0.2">
      <c r="A169" s="97"/>
      <c r="B169" s="97"/>
      <c r="C169" s="97"/>
      <c r="D169" s="97"/>
      <c r="E169" s="97"/>
      <c r="F169" s="97"/>
      <c r="G169" s="97"/>
    </row>
    <row r="170" spans="1:7" ht="12.75" customHeight="1" x14ac:dyDescent="0.2">
      <c r="B170" s="97"/>
      <c r="C170" s="97"/>
      <c r="D170" s="97"/>
      <c r="E170" s="97"/>
      <c r="F170" s="97"/>
      <c r="G170" s="97"/>
    </row>
    <row r="171" spans="1:7" ht="12.75" customHeight="1" x14ac:dyDescent="0.2">
      <c r="A171" s="97"/>
      <c r="B171" s="97"/>
      <c r="C171" s="97"/>
      <c r="D171" s="97"/>
      <c r="E171" s="97"/>
      <c r="F171" s="97"/>
      <c r="G171" s="97"/>
    </row>
    <row r="172" spans="1:7" ht="12.75" customHeight="1" x14ac:dyDescent="0.2">
      <c r="A172" s="97"/>
      <c r="B172" s="97"/>
      <c r="C172" s="97"/>
      <c r="E172" s="97"/>
      <c r="F172" s="97"/>
      <c r="G172" s="97"/>
    </row>
    <row r="173" spans="1:7" ht="12.75" customHeight="1" x14ac:dyDescent="0.2">
      <c r="A173" s="97"/>
      <c r="B173" s="97"/>
      <c r="C173" s="97"/>
      <c r="E173" s="97"/>
      <c r="F173" s="97"/>
      <c r="G173" s="97"/>
    </row>
    <row r="174" spans="1:7" ht="12.75" customHeight="1" x14ac:dyDescent="0.2">
      <c r="B174" s="97"/>
      <c r="C174" s="97"/>
    </row>
    <row r="175" spans="1:7" ht="12.75" customHeight="1" x14ac:dyDescent="0.2">
      <c r="B175" s="97"/>
      <c r="C175" s="97"/>
    </row>
  </sheetData>
  <pageMargins left="0.7" right="0.7" top="0.5" bottom="0.5" header="0.3" footer="0.3"/>
  <pageSetup scale="75" fitToHeight="8"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72"/>
  <sheetViews>
    <sheetView workbookViewId="0"/>
  </sheetViews>
  <sheetFormatPr defaultRowHeight="13.15" customHeight="1" x14ac:dyDescent="0.25"/>
  <cols>
    <col min="1" max="1" width="9.7109375" style="433" customWidth="1"/>
    <col min="2" max="2" width="1.7109375" customWidth="1"/>
    <col min="3" max="3" width="9.7109375" customWidth="1"/>
    <col min="4" max="4" width="1.7109375" customWidth="1"/>
    <col min="5" max="6" width="9.7109375" customWidth="1"/>
    <col min="7" max="7" width="9.140625" hidden="1" customWidth="1"/>
    <col min="8" max="9" width="9.7109375" customWidth="1"/>
    <col min="10" max="10" width="1.7109375" customWidth="1"/>
    <col min="11" max="14" width="9.7109375" customWidth="1"/>
    <col min="15" max="15" width="1.7109375" customWidth="1"/>
  </cols>
  <sheetData>
    <row r="1" spans="1:17" s="58" customFormat="1" ht="13.15" customHeight="1" x14ac:dyDescent="0.2">
      <c r="A1" s="283" t="s">
        <v>1040</v>
      </c>
      <c r="B1" s="547"/>
      <c r="C1" s="543"/>
      <c r="D1" s="543"/>
      <c r="E1" s="543"/>
      <c r="F1" s="543"/>
      <c r="G1" s="543"/>
      <c r="H1" s="543"/>
      <c r="I1" s="543"/>
      <c r="J1" s="543"/>
      <c r="K1" s="543"/>
      <c r="L1" s="543"/>
      <c r="M1" s="543"/>
      <c r="N1" s="543"/>
      <c r="O1" s="548"/>
    </row>
    <row r="2" spans="1:17" s="58" customFormat="1" ht="13.15" customHeight="1" x14ac:dyDescent="0.2">
      <c r="A2" s="602" t="s">
        <v>1066</v>
      </c>
      <c r="B2" s="603"/>
      <c r="C2" s="604"/>
      <c r="D2" s="604"/>
      <c r="E2" s="604"/>
      <c r="F2" s="604"/>
      <c r="G2" s="604"/>
      <c r="H2" s="604"/>
      <c r="I2" s="604"/>
      <c r="J2" s="604"/>
      <c r="K2" s="604"/>
      <c r="L2" s="604"/>
      <c r="M2" s="604"/>
      <c r="N2" s="604"/>
      <c r="O2" s="605"/>
    </row>
    <row r="3" spans="1:17" ht="13.15" customHeight="1" x14ac:dyDescent="0.3">
      <c r="A3" s="606" t="s">
        <v>10</v>
      </c>
      <c r="B3" s="414"/>
      <c r="C3" s="414"/>
      <c r="D3" s="414"/>
      <c r="E3" s="414"/>
      <c r="F3" s="415"/>
      <c r="G3" s="414"/>
      <c r="H3" s="414"/>
      <c r="I3" s="414"/>
      <c r="J3" s="414"/>
      <c r="K3" s="414"/>
      <c r="L3" s="414"/>
      <c r="M3" s="414"/>
      <c r="N3" s="414"/>
      <c r="O3" s="18"/>
    </row>
    <row r="4" spans="1:17" s="433" customFormat="1" ht="13.15" customHeight="1" x14ac:dyDescent="0.25">
      <c r="A4" s="607"/>
      <c r="B4" s="474"/>
      <c r="C4" s="609" t="s">
        <v>79</v>
      </c>
      <c r="D4" s="475"/>
      <c r="E4" s="443" t="s">
        <v>157</v>
      </c>
      <c r="F4" s="481" t="s">
        <v>6</v>
      </c>
      <c r="G4" s="476" t="s">
        <v>155</v>
      </c>
      <c r="H4" s="443" t="s">
        <v>155</v>
      </c>
      <c r="I4" s="443" t="s">
        <v>75</v>
      </c>
      <c r="J4" s="477"/>
      <c r="K4" s="481" t="s">
        <v>8</v>
      </c>
      <c r="L4" s="481" t="s">
        <v>6</v>
      </c>
      <c r="M4" s="481" t="s">
        <v>4</v>
      </c>
      <c r="N4" s="443" t="s">
        <v>75</v>
      </c>
      <c r="O4" s="17"/>
    </row>
    <row r="5" spans="1:17" s="433" customFormat="1" ht="21" customHeight="1" x14ac:dyDescent="0.25">
      <c r="A5" s="607"/>
      <c r="B5" s="414"/>
      <c r="C5" s="609"/>
      <c r="D5" s="415"/>
      <c r="E5" s="610" t="s">
        <v>1070</v>
      </c>
      <c r="F5" s="610"/>
      <c r="G5" s="610"/>
      <c r="H5" s="611"/>
      <c r="I5" s="611"/>
      <c r="J5" s="482"/>
      <c r="K5" s="610" t="s">
        <v>1069</v>
      </c>
      <c r="L5" s="612"/>
      <c r="M5" s="612"/>
      <c r="N5" s="612"/>
      <c r="O5" s="17"/>
    </row>
    <row r="6" spans="1:17" ht="13.15" customHeight="1" x14ac:dyDescent="0.25">
      <c r="A6" s="608"/>
      <c r="B6" s="478"/>
      <c r="C6" s="479"/>
      <c r="D6" s="479"/>
      <c r="E6" s="479"/>
      <c r="F6" s="479"/>
      <c r="G6" s="480"/>
      <c r="H6" s="479"/>
      <c r="I6" s="479"/>
      <c r="J6" s="479"/>
      <c r="K6" s="479"/>
      <c r="L6" s="479"/>
      <c r="M6" s="479"/>
      <c r="N6" s="479"/>
      <c r="O6" s="14"/>
    </row>
    <row r="7" spans="1:17" s="58" customFormat="1" ht="13.15" customHeight="1" x14ac:dyDescent="0.2">
      <c r="A7" s="432"/>
      <c r="B7" s="408"/>
      <c r="C7" s="421"/>
      <c r="D7" s="421"/>
      <c r="E7" s="421"/>
      <c r="F7" s="409"/>
      <c r="G7" s="422"/>
      <c r="H7" s="421"/>
      <c r="I7" s="409"/>
      <c r="J7" s="409"/>
      <c r="K7" s="421"/>
      <c r="L7" s="421"/>
      <c r="M7" s="421"/>
      <c r="N7" s="409"/>
      <c r="O7" s="423"/>
    </row>
    <row r="8" spans="1:17" s="58" customFormat="1" ht="13.15" customHeight="1" x14ac:dyDescent="0.2">
      <c r="A8" s="432">
        <v>1960</v>
      </c>
      <c r="B8" s="408"/>
      <c r="C8" s="417">
        <v>81425000</v>
      </c>
      <c r="D8" s="417"/>
      <c r="E8" s="418">
        <v>16.665949999999999</v>
      </c>
      <c r="F8" s="418">
        <v>11.052569999999999</v>
      </c>
      <c r="G8" s="419">
        <v>0</v>
      </c>
      <c r="H8" s="418" t="str">
        <f>IF(G8="","*",IF(G8&lt;1,"*",G8))</f>
        <v>*</v>
      </c>
      <c r="I8" s="418">
        <v>29.13852</v>
      </c>
      <c r="J8" s="418"/>
      <c r="K8" s="418">
        <f>(E8*1000000)/$C8</f>
        <v>0.20467853853239174</v>
      </c>
      <c r="L8" s="418">
        <f>(F8*1000000)/$C8</f>
        <v>0.13573926926619589</v>
      </c>
      <c r="M8" s="418" t="s">
        <v>154</v>
      </c>
      <c r="N8" s="418">
        <f t="shared" ref="N8:N39" si="0">I8*1000000/C8</f>
        <v>0.35785716917408661</v>
      </c>
      <c r="O8" s="420"/>
      <c r="Q8" s="424"/>
    </row>
    <row r="9" spans="1:17" s="58" customFormat="1" ht="13.15" customHeight="1" x14ac:dyDescent="0.2">
      <c r="A9" s="432">
        <v>1961</v>
      </c>
      <c r="B9" s="408"/>
      <c r="C9" s="417">
        <v>65919000</v>
      </c>
      <c r="D9" s="417"/>
      <c r="E9" s="418">
        <v>20.866199999999999</v>
      </c>
      <c r="F9" s="418">
        <v>10.77379</v>
      </c>
      <c r="G9" s="419">
        <v>0</v>
      </c>
      <c r="H9" s="418" t="str">
        <f t="shared" ref="H9:H45" si="1">IF(G9="","*",IF(G9&lt;1,"*",G9))</f>
        <v>*</v>
      </c>
      <c r="I9" s="418">
        <v>32.894979999999997</v>
      </c>
      <c r="J9" s="418"/>
      <c r="K9" s="418">
        <f t="shared" ref="K9:K56" si="2">(E9*1000000)/$C9</f>
        <v>0.31654303008237383</v>
      </c>
      <c r="L9" s="418">
        <f t="shared" ref="L9:L56" si="3">(F9*1000000)/$C9</f>
        <v>0.16343982766728865</v>
      </c>
      <c r="M9" s="418" t="s">
        <v>154</v>
      </c>
      <c r="N9" s="418">
        <f t="shared" si="0"/>
        <v>0.49902122301612578</v>
      </c>
      <c r="O9" s="420"/>
      <c r="Q9" s="424"/>
    </row>
    <row r="10" spans="1:17" s="58" customFormat="1" ht="13.15" customHeight="1" x14ac:dyDescent="0.2">
      <c r="A10" s="432">
        <v>1962</v>
      </c>
      <c r="B10" s="408"/>
      <c r="C10" s="417">
        <v>65017000</v>
      </c>
      <c r="D10" s="417"/>
      <c r="E10" s="418">
        <v>22.365819999999999</v>
      </c>
      <c r="F10" s="418">
        <v>12.920360000000001</v>
      </c>
      <c r="G10" s="419">
        <v>0</v>
      </c>
      <c r="H10" s="418" t="str">
        <f t="shared" si="1"/>
        <v>*</v>
      </c>
      <c r="I10" s="418">
        <v>36.376179999999998</v>
      </c>
      <c r="J10" s="418"/>
      <c r="K10" s="418">
        <f t="shared" si="2"/>
        <v>0.34399956934340248</v>
      </c>
      <c r="L10" s="418">
        <f t="shared" si="3"/>
        <v>0.19872279557654152</v>
      </c>
      <c r="M10" s="418" t="s">
        <v>154</v>
      </c>
      <c r="N10" s="418">
        <f t="shared" si="0"/>
        <v>0.55948721103711341</v>
      </c>
      <c r="O10" s="420"/>
      <c r="Q10" s="424"/>
    </row>
    <row r="11" spans="1:17" s="58" customFormat="1" ht="13.15" customHeight="1" x14ac:dyDescent="0.2">
      <c r="A11" s="432">
        <v>1963</v>
      </c>
      <c r="B11" s="408"/>
      <c r="C11" s="417">
        <v>68771000</v>
      </c>
      <c r="D11" s="417"/>
      <c r="E11" s="418">
        <v>24.84684</v>
      </c>
      <c r="F11" s="418">
        <v>14.96313</v>
      </c>
      <c r="G11" s="419">
        <v>0</v>
      </c>
      <c r="H11" s="418" t="str">
        <f t="shared" si="1"/>
        <v>*</v>
      </c>
      <c r="I11" s="418">
        <v>40.734969999999997</v>
      </c>
      <c r="J11" s="418"/>
      <c r="K11" s="418">
        <f t="shared" si="2"/>
        <v>0.36129822163411901</v>
      </c>
      <c r="L11" s="418">
        <f t="shared" si="3"/>
        <v>0.21757906675779035</v>
      </c>
      <c r="M11" s="418" t="s">
        <v>154</v>
      </c>
      <c r="N11" s="418">
        <f t="shared" si="0"/>
        <v>0.59232772534934786</v>
      </c>
      <c r="O11" s="420"/>
      <c r="Q11" s="424"/>
    </row>
    <row r="12" spans="1:17" s="58" customFormat="1" ht="13.15" customHeight="1" x14ac:dyDescent="0.2">
      <c r="A12" s="432">
        <v>1964</v>
      </c>
      <c r="B12" s="408"/>
      <c r="C12" s="417">
        <v>65823000</v>
      </c>
      <c r="D12" s="417"/>
      <c r="E12" s="418">
        <v>27.785080000000001</v>
      </c>
      <c r="F12" s="418">
        <v>16.009370000000001</v>
      </c>
      <c r="G12" s="419">
        <v>0</v>
      </c>
      <c r="H12" s="418" t="str">
        <f t="shared" si="1"/>
        <v>*</v>
      </c>
      <c r="I12" s="418">
        <v>44.554450000000003</v>
      </c>
      <c r="J12" s="418"/>
      <c r="K12" s="418">
        <f t="shared" si="2"/>
        <v>0.42211810461388877</v>
      </c>
      <c r="L12" s="418">
        <f t="shared" si="3"/>
        <v>0.24321847986266198</v>
      </c>
      <c r="M12" s="418" t="s">
        <v>154</v>
      </c>
      <c r="N12" s="418">
        <f t="shared" si="0"/>
        <v>0.67688270057578659</v>
      </c>
      <c r="O12" s="420"/>
      <c r="Q12" s="424"/>
    </row>
    <row r="13" spans="1:17" s="58" customFormat="1" ht="13.15" customHeight="1" x14ac:dyDescent="0.2">
      <c r="A13" s="432">
        <v>1965</v>
      </c>
      <c r="B13" s="408"/>
      <c r="C13" s="417">
        <v>65171000</v>
      </c>
      <c r="D13" s="417"/>
      <c r="E13" s="418">
        <v>41.534750000000003</v>
      </c>
      <c r="F13" s="418">
        <v>17.129159999999999</v>
      </c>
      <c r="G13" s="419">
        <v>0</v>
      </c>
      <c r="H13" s="418" t="str">
        <f t="shared" si="1"/>
        <v>*</v>
      </c>
      <c r="I13" s="418">
        <v>59.25891</v>
      </c>
      <c r="J13" s="418"/>
      <c r="K13" s="418">
        <f t="shared" si="2"/>
        <v>0.63731951328044678</v>
      </c>
      <c r="L13" s="418">
        <f t="shared" si="3"/>
        <v>0.26283408264412084</v>
      </c>
      <c r="M13" s="418" t="s">
        <v>154</v>
      </c>
      <c r="N13" s="418">
        <f t="shared" si="0"/>
        <v>0.90928342360866032</v>
      </c>
      <c r="O13" s="420"/>
      <c r="Q13" s="424"/>
    </row>
    <row r="14" spans="1:17" s="58" customFormat="1" ht="13.15" customHeight="1" x14ac:dyDescent="0.2">
      <c r="A14" s="432">
        <v>1966</v>
      </c>
      <c r="B14" s="408"/>
      <c r="C14" s="417">
        <v>66347000</v>
      </c>
      <c r="D14" s="417"/>
      <c r="E14" s="418">
        <v>47.91086</v>
      </c>
      <c r="F14" s="418">
        <v>15.512119999999999</v>
      </c>
      <c r="G14" s="419">
        <v>0</v>
      </c>
      <c r="H14" s="418" t="str">
        <f t="shared" si="1"/>
        <v>*</v>
      </c>
      <c r="I14" s="418">
        <v>63.852980000000002</v>
      </c>
      <c r="J14" s="418"/>
      <c r="K14" s="418">
        <f t="shared" si="2"/>
        <v>0.722125491732859</v>
      </c>
      <c r="L14" s="418">
        <f t="shared" si="3"/>
        <v>0.23380288483277314</v>
      </c>
      <c r="M14" s="418" t="s">
        <v>154</v>
      </c>
      <c r="N14" s="418">
        <f t="shared" si="0"/>
        <v>0.9624094533287112</v>
      </c>
      <c r="O14" s="420"/>
      <c r="Q14" s="424"/>
    </row>
    <row r="15" spans="1:17" s="58" customFormat="1" ht="13.15" customHeight="1" x14ac:dyDescent="0.2">
      <c r="A15" s="432">
        <v>1967</v>
      </c>
      <c r="B15" s="408"/>
      <c r="C15" s="417">
        <v>71156000</v>
      </c>
      <c r="D15" s="417"/>
      <c r="E15" s="418">
        <v>56.470750000000002</v>
      </c>
      <c r="F15" s="418">
        <v>16.249559999999999</v>
      </c>
      <c r="G15" s="419">
        <v>0</v>
      </c>
      <c r="H15" s="418" t="str">
        <f t="shared" si="1"/>
        <v>*</v>
      </c>
      <c r="I15" s="418">
        <v>73.142309999999995</v>
      </c>
      <c r="J15" s="418"/>
      <c r="K15" s="418">
        <f t="shared" si="2"/>
        <v>0.79361894991286752</v>
      </c>
      <c r="L15" s="418">
        <f t="shared" si="3"/>
        <v>0.22836528191579064</v>
      </c>
      <c r="M15" s="418" t="s">
        <v>154</v>
      </c>
      <c r="N15" s="418">
        <f t="shared" si="0"/>
        <v>1.0279148631176569</v>
      </c>
      <c r="O15" s="420"/>
      <c r="Q15" s="424"/>
    </row>
    <row r="16" spans="1:17" s="58" customFormat="1" ht="13.15" customHeight="1" x14ac:dyDescent="0.2">
      <c r="A16" s="432">
        <v>1968</v>
      </c>
      <c r="B16" s="408"/>
      <c r="C16" s="417">
        <v>65126000</v>
      </c>
      <c r="D16" s="417"/>
      <c r="E16" s="418">
        <v>60.778619999999997</v>
      </c>
      <c r="F16" s="418">
        <v>14.491820000000001</v>
      </c>
      <c r="G16" s="419">
        <v>0</v>
      </c>
      <c r="H16" s="418" t="str">
        <f t="shared" si="1"/>
        <v>*</v>
      </c>
      <c r="I16" s="418">
        <v>75.684439999999995</v>
      </c>
      <c r="J16" s="418"/>
      <c r="K16" s="418">
        <f t="shared" si="2"/>
        <v>0.93324662961029392</v>
      </c>
      <c r="L16" s="418">
        <f t="shared" si="3"/>
        <v>0.22251973098301753</v>
      </c>
      <c r="M16" s="418" t="s">
        <v>154</v>
      </c>
      <c r="N16" s="418">
        <f t="shared" si="0"/>
        <v>1.1621232687405951</v>
      </c>
      <c r="O16" s="420"/>
      <c r="Q16" s="424"/>
    </row>
    <row r="17" spans="1:17" s="58" customFormat="1" ht="13.15" customHeight="1" x14ac:dyDescent="0.2">
      <c r="A17" s="432">
        <v>1969</v>
      </c>
      <c r="B17" s="408"/>
      <c r="C17" s="417">
        <v>64264000</v>
      </c>
      <c r="D17" s="417"/>
      <c r="E17" s="418">
        <v>67.864729999999994</v>
      </c>
      <c r="F17" s="418">
        <v>15.22442</v>
      </c>
      <c r="G17" s="419">
        <v>0</v>
      </c>
      <c r="H17" s="418" t="str">
        <f t="shared" si="1"/>
        <v>*</v>
      </c>
      <c r="I17" s="418">
        <v>83.495140000000006</v>
      </c>
      <c r="J17" s="418"/>
      <c r="K17" s="418">
        <f t="shared" si="2"/>
        <v>1.0560302813394746</v>
      </c>
      <c r="L17" s="418">
        <f t="shared" si="3"/>
        <v>0.2369043321299639</v>
      </c>
      <c r="M17" s="418" t="s">
        <v>154</v>
      </c>
      <c r="N17" s="418">
        <f t="shared" si="0"/>
        <v>1.299252147392008</v>
      </c>
      <c r="O17" s="420"/>
      <c r="Q17" s="424"/>
    </row>
    <row r="18" spans="1:17" s="58" customFormat="1" ht="13.15" customHeight="1" x14ac:dyDescent="0.2">
      <c r="A18" s="432">
        <v>1970</v>
      </c>
      <c r="B18" s="408"/>
      <c r="C18" s="417">
        <v>66863000</v>
      </c>
      <c r="D18" s="417"/>
      <c r="E18" s="418">
        <v>81.767309999999995</v>
      </c>
      <c r="F18" s="418">
        <v>19.36721</v>
      </c>
      <c r="G18" s="419">
        <v>0</v>
      </c>
      <c r="H18" s="418" t="str">
        <f t="shared" si="1"/>
        <v>*</v>
      </c>
      <c r="I18" s="418">
        <v>101.5325</v>
      </c>
      <c r="J18" s="418"/>
      <c r="K18" s="418">
        <f t="shared" si="2"/>
        <v>1.2229081853940147</v>
      </c>
      <c r="L18" s="418">
        <f t="shared" si="3"/>
        <v>0.28965511568430968</v>
      </c>
      <c r="M18" s="418" t="s">
        <v>154</v>
      </c>
      <c r="N18" s="418">
        <f t="shared" si="0"/>
        <v>1.518515471935151</v>
      </c>
      <c r="O18" s="420"/>
      <c r="Q18" s="424"/>
    </row>
    <row r="19" spans="1:17" s="58" customFormat="1" ht="13.15" customHeight="1" x14ac:dyDescent="0.2">
      <c r="A19" s="432">
        <v>1971</v>
      </c>
      <c r="B19" s="408"/>
      <c r="C19" s="417">
        <v>74179000</v>
      </c>
      <c r="D19" s="417"/>
      <c r="E19" s="418">
        <v>106.5279</v>
      </c>
      <c r="F19" s="418">
        <v>18.7867</v>
      </c>
      <c r="G19" s="419">
        <v>0</v>
      </c>
      <c r="H19" s="418" t="str">
        <f t="shared" si="1"/>
        <v>*</v>
      </c>
      <c r="I19" s="418">
        <v>125.7046</v>
      </c>
      <c r="J19" s="418"/>
      <c r="K19" s="418">
        <f t="shared" si="2"/>
        <v>1.4360924250798743</v>
      </c>
      <c r="L19" s="418">
        <f t="shared" si="3"/>
        <v>0.25326170479515764</v>
      </c>
      <c r="M19" s="418" t="s">
        <v>154</v>
      </c>
      <c r="N19" s="418">
        <f t="shared" si="0"/>
        <v>1.6946116825516655</v>
      </c>
      <c r="O19" s="420"/>
      <c r="Q19" s="424"/>
    </row>
    <row r="20" spans="1:17" s="58" customFormat="1" ht="13.15" customHeight="1" x14ac:dyDescent="0.2">
      <c r="A20" s="432">
        <v>1972</v>
      </c>
      <c r="B20" s="408"/>
      <c r="C20" s="417">
        <v>67126000</v>
      </c>
      <c r="D20" s="417"/>
      <c r="E20" s="418">
        <v>102.1504</v>
      </c>
      <c r="F20" s="418">
        <v>17.898890000000002</v>
      </c>
      <c r="G20" s="419">
        <v>4.0000000000000001E-3</v>
      </c>
      <c r="H20" s="418" t="str">
        <f t="shared" si="1"/>
        <v>*</v>
      </c>
      <c r="I20" s="418">
        <v>120.3653</v>
      </c>
      <c r="J20" s="418"/>
      <c r="K20" s="418">
        <f t="shared" si="2"/>
        <v>1.5217709978249858</v>
      </c>
      <c r="L20" s="418">
        <f t="shared" si="3"/>
        <v>0.26664615797157587</v>
      </c>
      <c r="M20" s="418" t="s">
        <v>154</v>
      </c>
      <c r="N20" s="418">
        <f t="shared" si="0"/>
        <v>1.7931248696481243</v>
      </c>
      <c r="O20" s="420"/>
      <c r="Q20" s="424"/>
    </row>
    <row r="21" spans="1:17" s="58" customFormat="1" ht="13.15" customHeight="1" x14ac:dyDescent="0.2">
      <c r="A21" s="432">
        <v>1973</v>
      </c>
      <c r="B21" s="408"/>
      <c r="C21" s="417">
        <v>72253000</v>
      </c>
      <c r="D21" s="417"/>
      <c r="E21" s="418">
        <v>121.1758</v>
      </c>
      <c r="F21" s="418">
        <v>19.046379999999999</v>
      </c>
      <c r="G21" s="419">
        <v>8.0000000000000002E-3</v>
      </c>
      <c r="H21" s="418" t="str">
        <f t="shared" si="1"/>
        <v>*</v>
      </c>
      <c r="I21" s="418">
        <v>140.4641</v>
      </c>
      <c r="J21" s="418"/>
      <c r="K21" s="418">
        <f t="shared" si="2"/>
        <v>1.677104064883119</v>
      </c>
      <c r="L21" s="418">
        <f t="shared" si="3"/>
        <v>0.26360677065312166</v>
      </c>
      <c r="M21" s="418" t="s">
        <v>154</v>
      </c>
      <c r="N21" s="418">
        <f t="shared" si="0"/>
        <v>1.9440590702116176</v>
      </c>
      <c r="O21" s="420"/>
      <c r="Q21" s="424"/>
    </row>
    <row r="22" spans="1:17" s="58" customFormat="1" ht="13.15" customHeight="1" x14ac:dyDescent="0.2">
      <c r="A22" s="432">
        <v>1974</v>
      </c>
      <c r="B22" s="408"/>
      <c r="C22" s="417">
        <v>77935000</v>
      </c>
      <c r="D22" s="417"/>
      <c r="E22" s="418">
        <v>141.0908</v>
      </c>
      <c r="F22" s="418">
        <v>22.85774</v>
      </c>
      <c r="G22" s="419">
        <v>1.2E-2</v>
      </c>
      <c r="H22" s="418" t="str">
        <f t="shared" si="1"/>
        <v>*</v>
      </c>
      <c r="I22" s="418">
        <v>164.11660000000001</v>
      </c>
      <c r="J22" s="418"/>
      <c r="K22" s="418">
        <f t="shared" si="2"/>
        <v>1.8103650477962405</v>
      </c>
      <c r="L22" s="418">
        <f t="shared" si="3"/>
        <v>0.29329235901712963</v>
      </c>
      <c r="M22" s="418" t="s">
        <v>154</v>
      </c>
      <c r="N22" s="418">
        <f t="shared" si="0"/>
        <v>2.1058138192083145</v>
      </c>
      <c r="O22" s="420"/>
      <c r="Q22" s="424"/>
    </row>
    <row r="23" spans="1:17" s="58" customFormat="1" ht="13.15" customHeight="1" x14ac:dyDescent="0.2">
      <c r="A23" s="432">
        <v>1975</v>
      </c>
      <c r="B23" s="408"/>
      <c r="C23" s="417">
        <v>78719000</v>
      </c>
      <c r="D23" s="417"/>
      <c r="E23" s="418">
        <v>144.5094</v>
      </c>
      <c r="F23" s="418">
        <v>29.24335</v>
      </c>
      <c r="G23" s="419">
        <v>1.6E-2</v>
      </c>
      <c r="H23" s="418" t="str">
        <f t="shared" si="1"/>
        <v>*</v>
      </c>
      <c r="I23" s="418">
        <v>173.8467</v>
      </c>
      <c r="J23" s="418"/>
      <c r="K23" s="418">
        <f t="shared" si="2"/>
        <v>1.8357626494239001</v>
      </c>
      <c r="L23" s="418">
        <f t="shared" si="3"/>
        <v>0.37149036446093064</v>
      </c>
      <c r="M23" s="418" t="s">
        <v>154</v>
      </c>
      <c r="N23" s="418">
        <f t="shared" si="0"/>
        <v>2.2084464995744355</v>
      </c>
      <c r="O23" s="420"/>
      <c r="Q23" s="424"/>
    </row>
    <row r="24" spans="1:17" s="58" customFormat="1" ht="13.15" customHeight="1" x14ac:dyDescent="0.2">
      <c r="A24" s="432">
        <v>1976</v>
      </c>
      <c r="B24" s="408"/>
      <c r="C24" s="417">
        <v>84588000</v>
      </c>
      <c r="D24" s="417"/>
      <c r="E24" s="418">
        <v>199.20529999999999</v>
      </c>
      <c r="F24" s="418">
        <v>31.845369999999999</v>
      </c>
      <c r="G24" s="419">
        <v>0.02</v>
      </c>
      <c r="H24" s="418" t="str">
        <f t="shared" si="1"/>
        <v>*</v>
      </c>
      <c r="I24" s="418">
        <v>231.07069999999999</v>
      </c>
      <c r="J24" s="418"/>
      <c r="K24" s="418">
        <f t="shared" si="2"/>
        <v>2.3550066203243958</v>
      </c>
      <c r="L24" s="418">
        <f t="shared" si="3"/>
        <v>0.37647621412020615</v>
      </c>
      <c r="M24" s="418" t="s">
        <v>154</v>
      </c>
      <c r="N24" s="418">
        <f t="shared" si="0"/>
        <v>2.7317196292618338</v>
      </c>
      <c r="O24" s="420"/>
      <c r="Q24" s="424"/>
    </row>
    <row r="25" spans="1:17" s="58" customFormat="1" ht="13.15" customHeight="1" x14ac:dyDescent="0.2">
      <c r="A25" s="432">
        <v>1977</v>
      </c>
      <c r="B25" s="408"/>
      <c r="C25" s="417">
        <v>84328000</v>
      </c>
      <c r="D25" s="417"/>
      <c r="E25" s="418">
        <v>208.7167</v>
      </c>
      <c r="F25" s="418">
        <v>36.303719999999998</v>
      </c>
      <c r="G25" s="419">
        <v>3.3333300000000003E-2</v>
      </c>
      <c r="H25" s="418" t="str">
        <f t="shared" si="1"/>
        <v>*</v>
      </c>
      <c r="I25" s="418">
        <v>245.05369999999999</v>
      </c>
      <c r="J25" s="418"/>
      <c r="K25" s="418">
        <f t="shared" si="2"/>
        <v>2.475058106441514</v>
      </c>
      <c r="L25" s="418">
        <f t="shared" si="3"/>
        <v>0.43050611896404517</v>
      </c>
      <c r="M25" s="418" t="s">
        <v>154</v>
      </c>
      <c r="N25" s="418">
        <f t="shared" si="0"/>
        <v>2.9059588748695568</v>
      </c>
      <c r="O25" s="420"/>
      <c r="Q25" s="424"/>
    </row>
    <row r="26" spans="1:17" s="58" customFormat="1" ht="13.15" customHeight="1" x14ac:dyDescent="0.2">
      <c r="A26" s="432">
        <v>1978</v>
      </c>
      <c r="B26" s="408"/>
      <c r="C26" s="417">
        <v>81675000</v>
      </c>
      <c r="D26" s="417"/>
      <c r="E26" s="418">
        <v>209.0908</v>
      </c>
      <c r="F26" s="418">
        <v>36.993029999999997</v>
      </c>
      <c r="G26" s="419">
        <v>4.6666699999999998E-2</v>
      </c>
      <c r="H26" s="418" t="str">
        <f t="shared" si="1"/>
        <v>*</v>
      </c>
      <c r="I26" s="418">
        <v>246.13050000000001</v>
      </c>
      <c r="J26" s="418"/>
      <c r="K26" s="418">
        <f t="shared" si="2"/>
        <v>2.5600342822161002</v>
      </c>
      <c r="L26" s="418">
        <f t="shared" si="3"/>
        <v>0.45292966023875114</v>
      </c>
      <c r="M26" s="418" t="s">
        <v>154</v>
      </c>
      <c r="N26" s="418">
        <f t="shared" si="0"/>
        <v>3.0135353535353535</v>
      </c>
      <c r="O26" s="420"/>
      <c r="Q26" s="424"/>
    </row>
    <row r="27" spans="1:17" s="58" customFormat="1" ht="13.15" customHeight="1" x14ac:dyDescent="0.2">
      <c r="A27" s="432">
        <v>1979</v>
      </c>
      <c r="B27" s="408"/>
      <c r="C27" s="417">
        <v>81394000</v>
      </c>
      <c r="D27" s="417"/>
      <c r="E27" s="418">
        <v>223.94470000000001</v>
      </c>
      <c r="F27" s="418">
        <v>36.171709999999997</v>
      </c>
      <c r="G27" s="419">
        <v>0.06</v>
      </c>
      <c r="H27" s="418" t="str">
        <f t="shared" si="1"/>
        <v>*</v>
      </c>
      <c r="I27" s="418">
        <v>260.1764</v>
      </c>
      <c r="J27" s="418"/>
      <c r="K27" s="418">
        <f t="shared" si="2"/>
        <v>2.7513661940683587</v>
      </c>
      <c r="L27" s="418">
        <f t="shared" si="3"/>
        <v>0.44440265867262946</v>
      </c>
      <c r="M27" s="418" t="s">
        <v>154</v>
      </c>
      <c r="N27" s="418">
        <f t="shared" si="0"/>
        <v>3.1965058849546648</v>
      </c>
      <c r="O27" s="420"/>
      <c r="Q27" s="424"/>
    </row>
    <row r="28" spans="1:17" s="58" customFormat="1" ht="13.15" customHeight="1" x14ac:dyDescent="0.2">
      <c r="A28" s="432">
        <v>1980</v>
      </c>
      <c r="B28" s="408"/>
      <c r="C28" s="417">
        <v>84043000</v>
      </c>
      <c r="D28" s="417"/>
      <c r="E28" s="418">
        <v>234.4478</v>
      </c>
      <c r="F28" s="418">
        <v>35.221829999999997</v>
      </c>
      <c r="G28" s="419">
        <v>7.3333300000000004E-2</v>
      </c>
      <c r="H28" s="418" t="str">
        <f t="shared" si="1"/>
        <v>*</v>
      </c>
      <c r="I28" s="418">
        <v>269.74299999999999</v>
      </c>
      <c r="J28" s="418"/>
      <c r="K28" s="418">
        <f t="shared" si="2"/>
        <v>2.7896172197565532</v>
      </c>
      <c r="L28" s="418">
        <f t="shared" si="3"/>
        <v>0.41909296431588594</v>
      </c>
      <c r="M28" s="418" t="s">
        <v>154</v>
      </c>
      <c r="N28" s="418">
        <f t="shared" si="0"/>
        <v>3.2095831895577263</v>
      </c>
      <c r="O28" s="420"/>
      <c r="Q28" s="424"/>
    </row>
    <row r="29" spans="1:17" s="58" customFormat="1" ht="13.15" customHeight="1" x14ac:dyDescent="0.2">
      <c r="A29" s="432">
        <v>1981</v>
      </c>
      <c r="B29" s="408"/>
      <c r="C29" s="417">
        <v>84097000</v>
      </c>
      <c r="D29" s="417"/>
      <c r="E29" s="418">
        <v>237.8441</v>
      </c>
      <c r="F29" s="418">
        <v>35.176049999999996</v>
      </c>
      <c r="G29" s="419">
        <v>8.6666699999999999E-2</v>
      </c>
      <c r="H29" s="418" t="str">
        <f t="shared" si="1"/>
        <v>*</v>
      </c>
      <c r="I29" s="418">
        <v>273.10680000000002</v>
      </c>
      <c r="J29" s="418"/>
      <c r="K29" s="418">
        <f t="shared" si="2"/>
        <v>2.8282114700881125</v>
      </c>
      <c r="L29" s="418">
        <f t="shared" si="3"/>
        <v>0.41827948678311949</v>
      </c>
      <c r="M29" s="418" t="s">
        <v>154</v>
      </c>
      <c r="N29" s="418">
        <f t="shared" si="0"/>
        <v>3.2475213146723427</v>
      </c>
      <c r="O29" s="420"/>
      <c r="Q29" s="424"/>
    </row>
    <row r="30" spans="1:17" s="58" customFormat="1" ht="13.15" customHeight="1" x14ac:dyDescent="0.2">
      <c r="A30" s="432">
        <v>1982</v>
      </c>
      <c r="B30" s="408"/>
      <c r="C30" s="417">
        <v>81857000</v>
      </c>
      <c r="D30" s="417"/>
      <c r="E30" s="418">
        <v>249.40379999999999</v>
      </c>
      <c r="F30" s="418">
        <v>29.947369999999999</v>
      </c>
      <c r="G30" s="419">
        <v>0.1</v>
      </c>
      <c r="H30" s="418" t="str">
        <f t="shared" si="1"/>
        <v>*</v>
      </c>
      <c r="I30" s="418">
        <v>279.45119999999997</v>
      </c>
      <c r="J30" s="418"/>
      <c r="K30" s="418">
        <f t="shared" si="2"/>
        <v>3.0468231183649537</v>
      </c>
      <c r="L30" s="418">
        <f t="shared" si="3"/>
        <v>0.36584983568906754</v>
      </c>
      <c r="M30" s="418" t="s">
        <v>154</v>
      </c>
      <c r="N30" s="418">
        <f t="shared" si="0"/>
        <v>3.4138949631674751</v>
      </c>
      <c r="O30" s="420"/>
      <c r="Q30" s="424"/>
    </row>
    <row r="31" spans="1:17" s="58" customFormat="1" ht="13.15" customHeight="1" x14ac:dyDescent="0.2">
      <c r="A31" s="432">
        <v>1983</v>
      </c>
      <c r="B31" s="408"/>
      <c r="C31" s="417">
        <v>60207000</v>
      </c>
      <c r="D31" s="417"/>
      <c r="E31" s="418">
        <v>169.79150000000001</v>
      </c>
      <c r="F31" s="418">
        <v>25.37604</v>
      </c>
      <c r="G31" s="419">
        <v>9.5601900000000004E-2</v>
      </c>
      <c r="H31" s="418" t="str">
        <f t="shared" si="1"/>
        <v>*</v>
      </c>
      <c r="I31" s="418">
        <v>195.26320000000001</v>
      </c>
      <c r="J31" s="418"/>
      <c r="K31" s="418">
        <f t="shared" si="2"/>
        <v>2.8201288886674307</v>
      </c>
      <c r="L31" s="418">
        <f t="shared" si="3"/>
        <v>0.42147989436444266</v>
      </c>
      <c r="M31" s="418" t="s">
        <v>154</v>
      </c>
      <c r="N31" s="418">
        <f t="shared" si="0"/>
        <v>3.2431976348265152</v>
      </c>
      <c r="O31" s="420"/>
      <c r="Q31" s="424"/>
    </row>
    <row r="32" spans="1:17" s="58" customFormat="1" ht="13.15" customHeight="1" x14ac:dyDescent="0.2">
      <c r="A32" s="432">
        <v>1984</v>
      </c>
      <c r="B32" s="408"/>
      <c r="C32" s="417">
        <v>80517000</v>
      </c>
      <c r="D32" s="417"/>
      <c r="E32" s="418">
        <v>242.29640000000001</v>
      </c>
      <c r="F32" s="418">
        <v>31.33775</v>
      </c>
      <c r="G32" s="419">
        <v>9.1203800000000002E-2</v>
      </c>
      <c r="H32" s="418" t="str">
        <f t="shared" si="1"/>
        <v>*</v>
      </c>
      <c r="I32" s="418">
        <v>273.7253</v>
      </c>
      <c r="J32" s="418"/>
      <c r="K32" s="418">
        <f t="shared" si="2"/>
        <v>3.0092576722928079</v>
      </c>
      <c r="L32" s="418">
        <f t="shared" si="3"/>
        <v>0.38920662717190158</v>
      </c>
      <c r="M32" s="418" t="s">
        <v>154</v>
      </c>
      <c r="N32" s="418">
        <f t="shared" si="0"/>
        <v>3.3995963585329805</v>
      </c>
      <c r="O32" s="420"/>
      <c r="Q32" s="424"/>
    </row>
    <row r="33" spans="1:17" s="58" customFormat="1" ht="13.15" customHeight="1" x14ac:dyDescent="0.2">
      <c r="A33" s="432">
        <v>1985</v>
      </c>
      <c r="B33" s="408"/>
      <c r="C33" s="417">
        <v>83398000</v>
      </c>
      <c r="D33" s="417"/>
      <c r="E33" s="418">
        <v>234.57300000000001</v>
      </c>
      <c r="F33" s="418">
        <v>35.20796</v>
      </c>
      <c r="G33" s="419">
        <v>8.6805599999999997E-2</v>
      </c>
      <c r="H33" s="418" t="str">
        <f t="shared" si="1"/>
        <v>*</v>
      </c>
      <c r="I33" s="418">
        <v>269.86779999999999</v>
      </c>
      <c r="J33" s="418"/>
      <c r="K33" s="418">
        <f t="shared" si="2"/>
        <v>2.8126933499604307</v>
      </c>
      <c r="L33" s="418">
        <f t="shared" si="3"/>
        <v>0.42216791769586803</v>
      </c>
      <c r="M33" s="418" t="s">
        <v>154</v>
      </c>
      <c r="N33" s="418">
        <f t="shared" si="0"/>
        <v>3.2359025396292478</v>
      </c>
      <c r="O33" s="420"/>
      <c r="Q33" s="424"/>
    </row>
    <row r="34" spans="1:17" s="58" customFormat="1" ht="13.15" customHeight="1" x14ac:dyDescent="0.2">
      <c r="A34" s="432">
        <v>1986</v>
      </c>
      <c r="B34" s="408"/>
      <c r="C34" s="417">
        <v>76580000</v>
      </c>
      <c r="D34" s="417"/>
      <c r="E34" s="418">
        <v>210.6412</v>
      </c>
      <c r="F34" s="418">
        <v>33.094470000000001</v>
      </c>
      <c r="G34" s="419">
        <v>8.2407499999999995E-2</v>
      </c>
      <c r="H34" s="418" t="str">
        <f t="shared" si="1"/>
        <v>*</v>
      </c>
      <c r="I34" s="418">
        <v>243.81809999999999</v>
      </c>
      <c r="J34" s="418"/>
      <c r="K34" s="418">
        <f t="shared" si="2"/>
        <v>2.7506032906764166</v>
      </c>
      <c r="L34" s="418">
        <f t="shared" si="3"/>
        <v>0.43215552363541393</v>
      </c>
      <c r="M34" s="418" t="s">
        <v>154</v>
      </c>
      <c r="N34" s="418">
        <f t="shared" si="0"/>
        <v>3.1838352050143639</v>
      </c>
      <c r="O34" s="420"/>
      <c r="Q34" s="424"/>
    </row>
    <row r="35" spans="1:17" s="58" customFormat="1" ht="13.15" customHeight="1" x14ac:dyDescent="0.2">
      <c r="A35" s="432">
        <v>1987</v>
      </c>
      <c r="B35" s="408"/>
      <c r="C35" s="417">
        <v>66200000</v>
      </c>
      <c r="D35" s="417"/>
      <c r="E35" s="418">
        <v>211.10310000000001</v>
      </c>
      <c r="F35" s="418">
        <v>25.557970000000001</v>
      </c>
      <c r="G35" s="419">
        <v>7.8009400000000007E-2</v>
      </c>
      <c r="H35" s="418" t="str">
        <f t="shared" si="1"/>
        <v>*</v>
      </c>
      <c r="I35" s="418">
        <v>236.739</v>
      </c>
      <c r="J35" s="418"/>
      <c r="K35" s="418">
        <f t="shared" si="2"/>
        <v>3.1888685800604231</v>
      </c>
      <c r="L35" s="418">
        <f t="shared" si="3"/>
        <v>0.38607205438066466</v>
      </c>
      <c r="M35" s="418" t="s">
        <v>154</v>
      </c>
      <c r="N35" s="418">
        <f t="shared" si="0"/>
        <v>3.576117824773414</v>
      </c>
      <c r="O35" s="420"/>
      <c r="Q35" s="424"/>
    </row>
    <row r="36" spans="1:17" s="58" customFormat="1" ht="13.15" customHeight="1" x14ac:dyDescent="0.2">
      <c r="A36" s="432">
        <v>1988</v>
      </c>
      <c r="B36" s="408"/>
      <c r="C36" s="417">
        <v>67717000</v>
      </c>
      <c r="D36" s="417"/>
      <c r="E36" s="418">
        <v>213.74719999999999</v>
      </c>
      <c r="F36" s="418">
        <v>27.700469999999999</v>
      </c>
      <c r="G36" s="419">
        <v>7.3611300000000005E-2</v>
      </c>
      <c r="H36" s="418" t="str">
        <f t="shared" si="1"/>
        <v>*</v>
      </c>
      <c r="I36" s="418">
        <v>241.52119999999999</v>
      </c>
      <c r="J36" s="418"/>
      <c r="K36" s="418">
        <f t="shared" si="2"/>
        <v>3.1564776939321</v>
      </c>
      <c r="L36" s="418">
        <f t="shared" si="3"/>
        <v>0.40906227387509786</v>
      </c>
      <c r="M36" s="418" t="s">
        <v>154</v>
      </c>
      <c r="N36" s="418">
        <f t="shared" si="0"/>
        <v>3.5666258103578126</v>
      </c>
      <c r="O36" s="420"/>
      <c r="Q36" s="424"/>
    </row>
    <row r="37" spans="1:17" s="58" customFormat="1" ht="13.15" customHeight="1" x14ac:dyDescent="0.2">
      <c r="A37" s="432">
        <v>1989</v>
      </c>
      <c r="B37" s="408"/>
      <c r="C37" s="417">
        <v>72322000</v>
      </c>
      <c r="D37" s="417"/>
      <c r="E37" s="418">
        <v>229.30199999999999</v>
      </c>
      <c r="F37" s="418">
        <v>26.669789999999999</v>
      </c>
      <c r="G37" s="419">
        <v>6.92131E-2</v>
      </c>
      <c r="H37" s="418" t="str">
        <f t="shared" si="1"/>
        <v>*</v>
      </c>
      <c r="I37" s="418">
        <v>256.041</v>
      </c>
      <c r="J37" s="418"/>
      <c r="K37" s="418">
        <f t="shared" si="2"/>
        <v>3.1705705041342882</v>
      </c>
      <c r="L37" s="418">
        <f t="shared" si="3"/>
        <v>0.36876455297143329</v>
      </c>
      <c r="M37" s="418" t="s">
        <v>154</v>
      </c>
      <c r="N37" s="418">
        <f t="shared" si="0"/>
        <v>3.5402920273222533</v>
      </c>
      <c r="O37" s="420"/>
      <c r="Q37" s="424"/>
    </row>
    <row r="38" spans="1:17" s="58" customFormat="1" ht="13.15" customHeight="1" x14ac:dyDescent="0.2">
      <c r="A38" s="432">
        <v>1990</v>
      </c>
      <c r="B38" s="408"/>
      <c r="C38" s="417">
        <v>74166000</v>
      </c>
      <c r="D38" s="417"/>
      <c r="E38" s="418">
        <v>231.5581</v>
      </c>
      <c r="F38" s="418">
        <v>27.414960000000001</v>
      </c>
      <c r="G38" s="419">
        <v>6.4814999999999998E-2</v>
      </c>
      <c r="H38" s="418" t="str">
        <f t="shared" si="1"/>
        <v>*</v>
      </c>
      <c r="I38" s="418">
        <v>259.03789999999998</v>
      </c>
      <c r="J38" s="418"/>
      <c r="K38" s="418">
        <f t="shared" si="2"/>
        <v>3.1221597497505598</v>
      </c>
      <c r="L38" s="418">
        <f t="shared" si="3"/>
        <v>0.36964323274815952</v>
      </c>
      <c r="M38" s="418" t="s">
        <v>154</v>
      </c>
      <c r="N38" s="418">
        <f t="shared" si="0"/>
        <v>3.4926772375482025</v>
      </c>
      <c r="O38" s="420"/>
      <c r="Q38" s="424"/>
    </row>
    <row r="39" spans="1:17" s="58" customFormat="1" ht="13.15" customHeight="1" x14ac:dyDescent="0.2">
      <c r="A39" s="432">
        <v>1991</v>
      </c>
      <c r="B39" s="408"/>
      <c r="C39" s="417">
        <v>75957000</v>
      </c>
      <c r="D39" s="417"/>
      <c r="E39" s="418">
        <v>215.101</v>
      </c>
      <c r="F39" s="418">
        <v>27.48151</v>
      </c>
      <c r="G39" s="419"/>
      <c r="H39" s="418" t="s">
        <v>127</v>
      </c>
      <c r="I39" s="418">
        <v>242.58250000000001</v>
      </c>
      <c r="J39" s="418"/>
      <c r="K39" s="418">
        <f t="shared" si="2"/>
        <v>2.8318785628710983</v>
      </c>
      <c r="L39" s="418">
        <f t="shared" si="3"/>
        <v>0.36180352041286518</v>
      </c>
      <c r="M39" s="418" t="str">
        <f>H39</f>
        <v>NA</v>
      </c>
      <c r="N39" s="418">
        <f t="shared" si="0"/>
        <v>3.1936819516305279</v>
      </c>
      <c r="O39" s="420"/>
      <c r="Q39" s="424"/>
    </row>
    <row r="40" spans="1:17" s="58" customFormat="1" ht="13.15" customHeight="1" x14ac:dyDescent="0.2">
      <c r="A40" s="432">
        <v>1992</v>
      </c>
      <c r="B40" s="408"/>
      <c r="C40" s="417">
        <v>79311000</v>
      </c>
      <c r="D40" s="417"/>
      <c r="E40" s="418">
        <v>225.655</v>
      </c>
      <c r="F40" s="418">
        <v>22.95308</v>
      </c>
      <c r="G40" s="419">
        <v>5.0999999999999997E-2</v>
      </c>
      <c r="H40" s="418" t="str">
        <f t="shared" si="1"/>
        <v>*</v>
      </c>
      <c r="I40" s="418">
        <v>248.6591</v>
      </c>
      <c r="J40" s="418"/>
      <c r="K40" s="418">
        <f t="shared" si="2"/>
        <v>2.8451917136336702</v>
      </c>
      <c r="L40" s="418">
        <f t="shared" si="3"/>
        <v>0.28940600925470616</v>
      </c>
      <c r="M40" s="418" t="s">
        <v>154</v>
      </c>
      <c r="N40" s="418">
        <f t="shared" ref="N40:N56" si="4">I40*1000000/C40</f>
        <v>3.1352410132264126</v>
      </c>
      <c r="O40" s="420"/>
      <c r="Q40" s="424"/>
    </row>
    <row r="41" spans="1:17" s="58" customFormat="1" ht="13.15" customHeight="1" x14ac:dyDescent="0.2">
      <c r="A41" s="432">
        <v>1993</v>
      </c>
      <c r="B41" s="408"/>
      <c r="C41" s="417">
        <v>73239000</v>
      </c>
      <c r="D41" s="417"/>
      <c r="E41" s="418">
        <v>204.79650000000001</v>
      </c>
      <c r="F41" s="418">
        <v>21.875209999999999</v>
      </c>
      <c r="G41" s="419">
        <v>0.158</v>
      </c>
      <c r="H41" s="418" t="str">
        <f t="shared" si="1"/>
        <v>*</v>
      </c>
      <c r="I41" s="418">
        <v>226.83170000000001</v>
      </c>
      <c r="J41" s="418"/>
      <c r="K41" s="418">
        <f t="shared" si="2"/>
        <v>2.7962765739564985</v>
      </c>
      <c r="L41" s="418">
        <f t="shared" si="3"/>
        <v>0.29868253253048238</v>
      </c>
      <c r="M41" s="418" t="s">
        <v>154</v>
      </c>
      <c r="N41" s="418">
        <f t="shared" si="4"/>
        <v>3.0971435983560673</v>
      </c>
      <c r="O41" s="420"/>
      <c r="Q41" s="424"/>
    </row>
    <row r="42" spans="1:17" s="58" customFormat="1" ht="13.15" customHeight="1" x14ac:dyDescent="0.2">
      <c r="A42" s="432">
        <v>1994</v>
      </c>
      <c r="B42" s="408"/>
      <c r="C42" s="417">
        <v>78921000</v>
      </c>
      <c r="D42" s="417"/>
      <c r="E42" s="418">
        <v>218.21680000000001</v>
      </c>
      <c r="F42" s="418">
        <v>19.394079999999999</v>
      </c>
      <c r="G42" s="419">
        <v>3.1E-2</v>
      </c>
      <c r="H42" s="418" t="str">
        <f t="shared" si="1"/>
        <v>*</v>
      </c>
      <c r="I42" s="418">
        <v>237.64189999999999</v>
      </c>
      <c r="J42" s="418"/>
      <c r="K42" s="418">
        <f t="shared" si="2"/>
        <v>2.7650029776612057</v>
      </c>
      <c r="L42" s="418">
        <f t="shared" si="3"/>
        <v>0.24574042396827206</v>
      </c>
      <c r="M42" s="418" t="s">
        <v>154</v>
      </c>
      <c r="N42" s="418">
        <f t="shared" si="4"/>
        <v>3.0111364529086049</v>
      </c>
      <c r="O42" s="420"/>
      <c r="Q42" s="424"/>
    </row>
    <row r="43" spans="1:17" s="58" customFormat="1" ht="13.15" customHeight="1" x14ac:dyDescent="0.2">
      <c r="A43" s="432">
        <v>1995</v>
      </c>
      <c r="B43" s="408"/>
      <c r="C43" s="417">
        <v>71479000</v>
      </c>
      <c r="D43" s="417"/>
      <c r="E43" s="418">
        <v>192.1284</v>
      </c>
      <c r="F43" s="418">
        <v>18.597760000000001</v>
      </c>
      <c r="G43" s="419">
        <v>8.0000000000000002E-3</v>
      </c>
      <c r="H43" s="418" t="str">
        <f t="shared" si="1"/>
        <v>*</v>
      </c>
      <c r="I43" s="418">
        <v>210.73419999999999</v>
      </c>
      <c r="J43" s="418"/>
      <c r="K43" s="418">
        <f t="shared" si="2"/>
        <v>2.6878999426404957</v>
      </c>
      <c r="L43" s="418">
        <f t="shared" si="3"/>
        <v>0.26018494942570547</v>
      </c>
      <c r="M43" s="418" t="s">
        <v>154</v>
      </c>
      <c r="N43" s="418">
        <f t="shared" si="4"/>
        <v>2.9481973726549056</v>
      </c>
      <c r="O43" s="420"/>
      <c r="Q43" s="424"/>
    </row>
    <row r="44" spans="1:17" s="58" customFormat="1" ht="13.15" customHeight="1" x14ac:dyDescent="0.2">
      <c r="A44" s="432">
        <v>1996</v>
      </c>
      <c r="B44" s="408"/>
      <c r="C44" s="417">
        <v>79229000</v>
      </c>
      <c r="D44" s="417"/>
      <c r="E44" s="418">
        <v>211.43889999999999</v>
      </c>
      <c r="F44" s="418">
        <v>19.297789999999999</v>
      </c>
      <c r="G44" s="419">
        <v>7.1999999999999995E-2</v>
      </c>
      <c r="H44" s="418" t="str">
        <f t="shared" si="1"/>
        <v>*</v>
      </c>
      <c r="I44" s="418">
        <v>230.9057</v>
      </c>
      <c r="J44" s="418"/>
      <c r="K44" s="418">
        <f t="shared" si="2"/>
        <v>2.6687059031415266</v>
      </c>
      <c r="L44" s="418">
        <f t="shared" si="3"/>
        <v>0.24356977874263211</v>
      </c>
      <c r="M44" s="418" t="s">
        <v>154</v>
      </c>
      <c r="N44" s="418">
        <f t="shared" si="4"/>
        <v>2.9144088654406848</v>
      </c>
      <c r="O44" s="420"/>
      <c r="Q44" s="424"/>
    </row>
    <row r="45" spans="1:17" s="58" customFormat="1" ht="13.15" customHeight="1" x14ac:dyDescent="0.2">
      <c r="A45" s="432">
        <v>1997</v>
      </c>
      <c r="B45" s="408"/>
      <c r="C45" s="417">
        <v>79537000</v>
      </c>
      <c r="D45" s="417"/>
      <c r="E45" s="418">
        <v>210.05889999999999</v>
      </c>
      <c r="F45" s="418">
        <v>20.235690000000002</v>
      </c>
      <c r="G45" s="419">
        <v>0.10299999999999999</v>
      </c>
      <c r="H45" s="418" t="str">
        <f t="shared" si="1"/>
        <v>*</v>
      </c>
      <c r="I45" s="418">
        <v>230.43260000000001</v>
      </c>
      <c r="J45" s="418"/>
      <c r="K45" s="418">
        <f t="shared" si="2"/>
        <v>2.6410211599632873</v>
      </c>
      <c r="L45" s="418">
        <f t="shared" si="3"/>
        <v>0.25441857248827587</v>
      </c>
      <c r="M45" s="418" t="s">
        <v>154</v>
      </c>
      <c r="N45" s="418">
        <f t="shared" si="4"/>
        <v>2.8971748997322</v>
      </c>
      <c r="O45" s="420"/>
      <c r="Q45" s="424"/>
    </row>
    <row r="46" spans="1:17" s="58" customFormat="1" ht="13.15" customHeight="1" x14ac:dyDescent="0.2">
      <c r="A46" s="432">
        <v>1998</v>
      </c>
      <c r="B46" s="408"/>
      <c r="C46" s="417">
        <v>80165000</v>
      </c>
      <c r="D46" s="417"/>
      <c r="E46" s="418">
        <v>202.05549999999999</v>
      </c>
      <c r="F46" s="418">
        <v>13.765470000000001</v>
      </c>
      <c r="G46" s="419"/>
      <c r="H46" s="418" t="s">
        <v>127</v>
      </c>
      <c r="I46" s="418">
        <v>215.83619999999999</v>
      </c>
      <c r="J46" s="418"/>
      <c r="K46" s="418">
        <f t="shared" si="2"/>
        <v>2.5204952285910309</v>
      </c>
      <c r="L46" s="418">
        <f t="shared" si="3"/>
        <v>0.17171421443273249</v>
      </c>
      <c r="M46" s="418" t="str">
        <f t="shared" ref="M46:M54" si="5">H46</f>
        <v>NA</v>
      </c>
      <c r="N46" s="418">
        <f t="shared" si="4"/>
        <v>2.6923994261834965</v>
      </c>
      <c r="O46" s="420"/>
      <c r="Q46" s="424"/>
    </row>
    <row r="47" spans="1:17" s="58" customFormat="1" ht="13.15" customHeight="1" x14ac:dyDescent="0.2">
      <c r="A47" s="432">
        <v>1999</v>
      </c>
      <c r="B47" s="408"/>
      <c r="C47" s="417">
        <v>77386000</v>
      </c>
      <c r="D47" s="417"/>
      <c r="E47" s="418">
        <v>177.84800000000001</v>
      </c>
      <c r="F47" s="418">
        <v>12.16442</v>
      </c>
      <c r="G47" s="419"/>
      <c r="H47" s="418" t="s">
        <v>127</v>
      </c>
      <c r="I47" s="418">
        <v>190.02500000000001</v>
      </c>
      <c r="J47" s="418"/>
      <c r="K47" s="418">
        <f t="shared" si="2"/>
        <v>2.2981934716873855</v>
      </c>
      <c r="L47" s="418">
        <f t="shared" si="3"/>
        <v>0.15719148166334995</v>
      </c>
      <c r="M47" s="418" t="str">
        <f t="shared" si="5"/>
        <v>NA</v>
      </c>
      <c r="N47" s="418">
        <f t="shared" si="4"/>
        <v>2.4555475150544024</v>
      </c>
      <c r="O47" s="420"/>
      <c r="Q47" s="424"/>
    </row>
    <row r="48" spans="1:17" s="58" customFormat="1" ht="13.15" customHeight="1" x14ac:dyDescent="0.2">
      <c r="A48" s="432">
        <v>2000</v>
      </c>
      <c r="B48" s="408"/>
      <c r="C48" s="417">
        <v>79551000</v>
      </c>
      <c r="D48" s="417"/>
      <c r="E48" s="418">
        <v>167.52879999999999</v>
      </c>
      <c r="F48" s="418">
        <v>11.990449999999999</v>
      </c>
      <c r="G48" s="419"/>
      <c r="H48" s="418" t="s">
        <v>127</v>
      </c>
      <c r="I48" s="418">
        <v>179.51920000000001</v>
      </c>
      <c r="J48" s="418"/>
      <c r="K48" s="418">
        <f t="shared" si="2"/>
        <v>2.1059295294842304</v>
      </c>
      <c r="L48" s="418">
        <f t="shared" si="3"/>
        <v>0.15072657791856797</v>
      </c>
      <c r="M48" s="418" t="str">
        <f t="shared" si="5"/>
        <v>NA</v>
      </c>
      <c r="N48" s="418">
        <f t="shared" si="4"/>
        <v>2.2566554788751869</v>
      </c>
      <c r="O48" s="420"/>
      <c r="Q48" s="425"/>
    </row>
    <row r="49" spans="1:17" s="58" customFormat="1" ht="13.15" customHeight="1" x14ac:dyDescent="0.2">
      <c r="A49" s="432">
        <v>2001</v>
      </c>
      <c r="B49" s="408"/>
      <c r="C49" s="417">
        <v>75702000</v>
      </c>
      <c r="D49" s="417"/>
      <c r="E49" s="418">
        <v>169.22460000000001</v>
      </c>
      <c r="F49" s="418">
        <v>9.5133530000000004</v>
      </c>
      <c r="G49" s="419"/>
      <c r="H49" s="418" t="s">
        <v>127</v>
      </c>
      <c r="I49" s="418">
        <v>178.7379</v>
      </c>
      <c r="J49" s="418"/>
      <c r="K49" s="418">
        <f t="shared" si="2"/>
        <v>2.2354046128239675</v>
      </c>
      <c r="L49" s="418">
        <f t="shared" si="3"/>
        <v>0.12566844997490159</v>
      </c>
      <c r="M49" s="418" t="str">
        <f t="shared" si="5"/>
        <v>NA</v>
      </c>
      <c r="N49" s="418">
        <f t="shared" si="4"/>
        <v>2.3610723626852659</v>
      </c>
      <c r="O49" s="420"/>
      <c r="Q49" s="424"/>
    </row>
    <row r="50" spans="1:17" s="58" customFormat="1" ht="13.15" customHeight="1" x14ac:dyDescent="0.2">
      <c r="A50" s="432">
        <v>2002</v>
      </c>
      <c r="B50" s="408"/>
      <c r="C50" s="417">
        <v>78894000</v>
      </c>
      <c r="D50" s="417"/>
      <c r="E50" s="418">
        <v>151.7569</v>
      </c>
      <c r="F50" s="418">
        <v>8.6114490000000004</v>
      </c>
      <c r="G50" s="419"/>
      <c r="H50" s="418" t="s">
        <v>127</v>
      </c>
      <c r="I50" s="418">
        <v>160.36840000000001</v>
      </c>
      <c r="J50" s="418"/>
      <c r="K50" s="418">
        <f t="shared" si="2"/>
        <v>1.923554389433924</v>
      </c>
      <c r="L50" s="418">
        <f t="shared" si="3"/>
        <v>0.10915214084721271</v>
      </c>
      <c r="M50" s="418" t="str">
        <f t="shared" si="5"/>
        <v>NA</v>
      </c>
      <c r="N50" s="418">
        <f t="shared" si="4"/>
        <v>2.032707176718128</v>
      </c>
      <c r="O50" s="420"/>
      <c r="Q50" s="424"/>
    </row>
    <row r="51" spans="1:17" s="58" customFormat="1" ht="13.15" customHeight="1" x14ac:dyDescent="0.2">
      <c r="A51" s="432">
        <v>2003</v>
      </c>
      <c r="B51" s="408"/>
      <c r="C51" s="417">
        <v>78603000</v>
      </c>
      <c r="D51" s="417"/>
      <c r="E51" s="418">
        <v>163.2106</v>
      </c>
      <c r="F51" s="418">
        <v>8.6481530000000006</v>
      </c>
      <c r="G51" s="419"/>
      <c r="H51" s="418" t="s">
        <v>127</v>
      </c>
      <c r="I51" s="418">
        <v>171.96960000000001</v>
      </c>
      <c r="J51" s="418"/>
      <c r="K51" s="418">
        <f t="shared" si="2"/>
        <v>2.0763914863300381</v>
      </c>
      <c r="L51" s="418">
        <f t="shared" si="3"/>
        <v>0.11002319249901403</v>
      </c>
      <c r="M51" s="418" t="str">
        <f t="shared" si="5"/>
        <v>NA</v>
      </c>
      <c r="N51" s="418">
        <f t="shared" si="4"/>
        <v>2.1878248921796879</v>
      </c>
      <c r="O51" s="420"/>
      <c r="Q51" s="424"/>
    </row>
    <row r="52" spans="1:17" s="58" customFormat="1" ht="13.15" customHeight="1" x14ac:dyDescent="0.2">
      <c r="A52" s="432">
        <v>2004</v>
      </c>
      <c r="B52" s="408"/>
      <c r="C52" s="417">
        <v>80929000</v>
      </c>
      <c r="D52" s="417"/>
      <c r="E52" s="418">
        <v>166.83930000000001</v>
      </c>
      <c r="F52" s="418">
        <v>8.4021469999999994</v>
      </c>
      <c r="G52" s="419"/>
      <c r="H52" s="418" t="s">
        <v>127</v>
      </c>
      <c r="I52" s="418">
        <v>175.47909999999999</v>
      </c>
      <c r="J52" s="418"/>
      <c r="K52" s="418">
        <f t="shared" si="2"/>
        <v>2.0615514833990289</v>
      </c>
      <c r="L52" s="418">
        <f t="shared" si="3"/>
        <v>0.10382121365641488</v>
      </c>
      <c r="M52" s="418" t="str">
        <f t="shared" si="5"/>
        <v>NA</v>
      </c>
      <c r="N52" s="418">
        <f t="shared" si="4"/>
        <v>2.1683092587329633</v>
      </c>
      <c r="O52" s="420"/>
      <c r="Q52" s="424"/>
    </row>
    <row r="53" spans="1:17" s="58" customFormat="1" ht="13.15" customHeight="1" x14ac:dyDescent="0.2">
      <c r="A53" s="432">
        <v>2005</v>
      </c>
      <c r="B53" s="408"/>
      <c r="C53" s="417">
        <v>81779000</v>
      </c>
      <c r="D53" s="417"/>
      <c r="E53" s="418">
        <v>166.89169999999999</v>
      </c>
      <c r="F53" s="418">
        <v>6.1391439999999999</v>
      </c>
      <c r="G53" s="419"/>
      <c r="H53" s="418" t="s">
        <v>127</v>
      </c>
      <c r="I53" s="418">
        <v>173.0308</v>
      </c>
      <c r="J53" s="418"/>
      <c r="K53" s="418">
        <f t="shared" si="2"/>
        <v>2.0407647440051848</v>
      </c>
      <c r="L53" s="418">
        <f t="shared" si="3"/>
        <v>7.5069932378728041E-2</v>
      </c>
      <c r="M53" s="418" t="str">
        <f t="shared" si="5"/>
        <v>NA</v>
      </c>
      <c r="N53" s="418">
        <f t="shared" si="4"/>
        <v>2.1158341383484758</v>
      </c>
      <c r="O53" s="420"/>
      <c r="Q53" s="424"/>
    </row>
    <row r="54" spans="1:17" s="58" customFormat="1" ht="13.15" customHeight="1" x14ac:dyDescent="0.2">
      <c r="A54" s="432">
        <v>2006</v>
      </c>
      <c r="B54" s="408"/>
      <c r="C54" s="417">
        <v>78327000</v>
      </c>
      <c r="D54" s="417"/>
      <c r="E54" s="418">
        <v>160.60169999999999</v>
      </c>
      <c r="F54" s="418">
        <v>3.967994</v>
      </c>
      <c r="G54" s="419"/>
      <c r="H54" s="418" t="s">
        <v>127</v>
      </c>
      <c r="I54" s="418">
        <v>164.56970000000001</v>
      </c>
      <c r="J54" s="418"/>
      <c r="K54" s="418">
        <f t="shared" si="2"/>
        <v>2.0504002451262018</v>
      </c>
      <c r="L54" s="418">
        <f t="shared" si="3"/>
        <v>5.0659338414595224E-2</v>
      </c>
      <c r="M54" s="418" t="str">
        <f t="shared" si="5"/>
        <v>NA</v>
      </c>
      <c r="N54" s="418">
        <f t="shared" si="4"/>
        <v>2.1010596601427349</v>
      </c>
      <c r="O54" s="420"/>
      <c r="Q54" s="424"/>
    </row>
    <row r="55" spans="1:17" s="58" customFormat="1" ht="13.15" customHeight="1" x14ac:dyDescent="0.2">
      <c r="A55" s="432">
        <v>2007</v>
      </c>
      <c r="B55" s="408"/>
      <c r="C55" s="417">
        <v>93527000</v>
      </c>
      <c r="D55" s="417"/>
      <c r="E55" s="418">
        <v>202.7415</v>
      </c>
      <c r="F55" s="418">
        <v>4.5197719999999997</v>
      </c>
      <c r="G55" s="419">
        <v>1.210083</v>
      </c>
      <c r="H55" s="418">
        <f>IF(G55="","*",IF(G55&lt;1,"*",G55))</f>
        <v>1.210083</v>
      </c>
      <c r="I55" s="418">
        <v>208.47139999999999</v>
      </c>
      <c r="J55" s="418"/>
      <c r="K55" s="418">
        <f t="shared" si="2"/>
        <v>2.1677323125942243</v>
      </c>
      <c r="L55" s="418">
        <f t="shared" si="3"/>
        <v>4.8325852427641217E-2</v>
      </c>
      <c r="M55" s="418">
        <f>(G55*1000000)/$C55</f>
        <v>1.2938327969463363E-2</v>
      </c>
      <c r="N55" s="418">
        <f t="shared" si="4"/>
        <v>2.2289969741358111</v>
      </c>
      <c r="O55" s="420"/>
      <c r="Q55" s="424"/>
    </row>
    <row r="56" spans="1:17" s="58" customFormat="1" ht="13.15" customHeight="1" x14ac:dyDescent="0.2">
      <c r="A56" s="432">
        <v>2008</v>
      </c>
      <c r="B56" s="408"/>
      <c r="C56" s="417">
        <v>85982000</v>
      </c>
      <c r="D56" s="417"/>
      <c r="E56" s="418">
        <v>198.02199999999999</v>
      </c>
      <c r="F56" s="418">
        <v>4.0149699999999999</v>
      </c>
      <c r="G56" s="419">
        <v>1.6895359999999999</v>
      </c>
      <c r="H56" s="418">
        <f>IF(G56="","*",IF(G56&lt;1,"*",G56))</f>
        <v>1.6895359999999999</v>
      </c>
      <c r="I56" s="418">
        <v>203.72649999999999</v>
      </c>
      <c r="J56" s="418"/>
      <c r="K56" s="418">
        <f t="shared" si="2"/>
        <v>2.3030634318810912</v>
      </c>
      <c r="L56" s="418">
        <f t="shared" si="3"/>
        <v>4.6695471145123395E-2</v>
      </c>
      <c r="M56" s="418">
        <f>(G56*1000000)/$C56</f>
        <v>1.9649880207485287E-2</v>
      </c>
      <c r="N56" s="418">
        <f t="shared" si="4"/>
        <v>2.3694087134516528</v>
      </c>
      <c r="O56" s="420"/>
      <c r="Q56" s="426"/>
    </row>
    <row r="57" spans="1:17" s="58" customFormat="1" ht="13.15" customHeight="1" thickBot="1" x14ac:dyDescent="0.25">
      <c r="A57" s="427"/>
      <c r="B57" s="428"/>
      <c r="C57" s="106"/>
      <c r="D57" s="106"/>
      <c r="E57" s="429"/>
      <c r="F57" s="428"/>
      <c r="G57" s="428"/>
      <c r="H57" s="428"/>
      <c r="I57" s="428"/>
      <c r="J57" s="428"/>
      <c r="K57" s="428"/>
      <c r="L57" s="428"/>
      <c r="M57" s="428"/>
      <c r="N57" s="428"/>
      <c r="O57" s="430"/>
      <c r="Q57" s="97"/>
    </row>
    <row r="58" spans="1:17" s="58" customFormat="1" ht="13.15" customHeight="1" x14ac:dyDescent="0.2">
      <c r="A58" s="596" t="s">
        <v>1082</v>
      </c>
      <c r="B58" s="597"/>
      <c r="C58" s="597"/>
      <c r="D58" s="597"/>
      <c r="E58" s="597"/>
      <c r="F58" s="597"/>
      <c r="G58" s="597"/>
      <c r="H58" s="597"/>
      <c r="I58" s="597"/>
      <c r="J58" s="597"/>
      <c r="K58" s="597"/>
      <c r="L58" s="597"/>
      <c r="M58" s="597"/>
      <c r="N58" s="597"/>
      <c r="O58" s="598"/>
      <c r="Q58" s="97"/>
    </row>
    <row r="59" spans="1:17" s="58" customFormat="1" ht="13.15" customHeight="1" x14ac:dyDescent="0.2">
      <c r="A59" s="431" t="s">
        <v>1084</v>
      </c>
      <c r="B59" s="262"/>
      <c r="C59" s="262"/>
      <c r="D59" s="262"/>
      <c r="E59" s="262"/>
      <c r="F59" s="262"/>
      <c r="G59" s="262"/>
      <c r="H59" s="262"/>
      <c r="I59" s="262"/>
      <c r="J59" s="262"/>
      <c r="K59" s="262"/>
      <c r="L59" s="262"/>
      <c r="M59" s="262"/>
      <c r="N59" s="262"/>
      <c r="O59" s="263"/>
      <c r="Q59" s="97"/>
    </row>
    <row r="60" spans="1:17" s="58" customFormat="1" ht="13.15" customHeight="1" thickBot="1" x14ac:dyDescent="0.25">
      <c r="A60" s="599" t="s">
        <v>992</v>
      </c>
      <c r="B60" s="600"/>
      <c r="C60" s="600"/>
      <c r="D60" s="600"/>
      <c r="E60" s="600"/>
      <c r="F60" s="600"/>
      <c r="G60" s="600"/>
      <c r="H60" s="600"/>
      <c r="I60" s="600"/>
      <c r="J60" s="600"/>
      <c r="K60" s="600"/>
      <c r="L60" s="600"/>
      <c r="M60" s="600"/>
      <c r="N60" s="600"/>
      <c r="O60" s="601"/>
    </row>
    <row r="61" spans="1:17" s="58" customFormat="1" ht="13.15" customHeight="1" x14ac:dyDescent="0.2"/>
    <row r="62" spans="1:17" s="58" customFormat="1" ht="13.15" customHeight="1" x14ac:dyDescent="0.2">
      <c r="A62" s="58" t="s">
        <v>1055</v>
      </c>
    </row>
    <row r="63" spans="1:17" s="58" customFormat="1" ht="13.15" customHeight="1" x14ac:dyDescent="0.2"/>
    <row r="64" spans="1:17" s="58" customFormat="1" ht="13.15" customHeight="1" x14ac:dyDescent="0.2"/>
    <row r="65" s="58" customFormat="1" ht="13.15" customHeight="1" x14ac:dyDescent="0.2"/>
    <row r="66" s="58" customFormat="1" ht="13.15" customHeight="1" x14ac:dyDescent="0.2"/>
    <row r="67" s="58" customFormat="1" ht="13.15" customHeight="1" x14ac:dyDescent="0.2"/>
    <row r="68" s="58" customFormat="1" ht="13.15" customHeight="1" x14ac:dyDescent="0.2"/>
    <row r="69" s="58" customFormat="1" ht="13.15" customHeight="1" x14ac:dyDescent="0.2"/>
    <row r="70" s="58" customFormat="1" ht="13.15" customHeight="1" x14ac:dyDescent="0.2"/>
    <row r="71" s="58" customFormat="1" ht="13.15" customHeight="1" x14ac:dyDescent="0.2"/>
    <row r="72" s="58" customFormat="1" ht="13.15" customHeight="1" x14ac:dyDescent="0.2"/>
  </sheetData>
  <mergeCells count="7">
    <mergeCell ref="A58:O58"/>
    <mergeCell ref="A60:O60"/>
    <mergeCell ref="A2:O2"/>
    <mergeCell ref="A3:A6"/>
    <mergeCell ref="C4:C5"/>
    <mergeCell ref="E5:I5"/>
    <mergeCell ref="K5:N5"/>
  </mergeCells>
  <pageMargins left="0.7" right="0.7" top="0.75" bottom="0.75" header="0.3" footer="0.3"/>
  <pageSetup scale="74"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workbookViewId="0"/>
  </sheetViews>
  <sheetFormatPr defaultColWidth="8.85546875" defaultRowHeight="13.15" customHeight="1" x14ac:dyDescent="0.2"/>
  <cols>
    <col min="1" max="1" width="9.7109375" style="58" customWidth="1"/>
    <col min="2" max="2" width="1.7109375" style="58" customWidth="1"/>
    <col min="3" max="3" width="9.7109375" style="58" customWidth="1"/>
    <col min="4" max="4" width="1.7109375" style="58" customWidth="1"/>
    <col min="5" max="6" width="9.7109375" style="58" customWidth="1"/>
    <col min="7" max="7" width="9.140625" style="58" hidden="1" customWidth="1"/>
    <col min="8" max="9" width="9.7109375" style="58" customWidth="1"/>
    <col min="10" max="10" width="1.7109375" style="58" customWidth="1"/>
    <col min="11" max="14" width="9.7109375" style="58" customWidth="1"/>
    <col min="15" max="15" width="1.7109375" style="58" customWidth="1"/>
    <col min="16" max="16384" width="8.85546875" style="58"/>
  </cols>
  <sheetData>
    <row r="1" spans="1:17" ht="13.15" customHeight="1" x14ac:dyDescent="0.2">
      <c r="A1" s="283" t="s">
        <v>1041</v>
      </c>
      <c r="B1" s="543"/>
      <c r="C1" s="543"/>
      <c r="D1" s="543"/>
      <c r="E1" s="543"/>
      <c r="F1" s="543"/>
      <c r="G1" s="543"/>
      <c r="H1" s="543"/>
      <c r="I1" s="543"/>
      <c r="J1" s="543"/>
      <c r="K1" s="543"/>
      <c r="L1" s="543"/>
      <c r="M1" s="543"/>
      <c r="N1" s="543"/>
      <c r="O1" s="544"/>
    </row>
    <row r="2" spans="1:17" ht="13.15" customHeight="1" x14ac:dyDescent="0.2">
      <c r="A2" s="602" t="s">
        <v>1066</v>
      </c>
      <c r="B2" s="603"/>
      <c r="C2" s="604"/>
      <c r="D2" s="604"/>
      <c r="E2" s="604"/>
      <c r="F2" s="604"/>
      <c r="G2" s="604"/>
      <c r="H2" s="604"/>
      <c r="I2" s="604"/>
      <c r="J2" s="604"/>
      <c r="K2" s="604"/>
      <c r="L2" s="604"/>
      <c r="M2" s="604"/>
      <c r="N2" s="604"/>
      <c r="O2" s="605"/>
    </row>
    <row r="3" spans="1:17" ht="13.15" customHeight="1" x14ac:dyDescent="0.2">
      <c r="A3" s="606" t="s">
        <v>10</v>
      </c>
      <c r="B3" s="270"/>
      <c r="C3" s="270"/>
      <c r="D3" s="270"/>
      <c r="E3" s="270"/>
      <c r="F3" s="270"/>
      <c r="G3" s="270"/>
      <c r="H3" s="270"/>
      <c r="I3" s="270"/>
      <c r="J3" s="270"/>
      <c r="K3" s="270"/>
      <c r="L3" s="270"/>
      <c r="M3" s="270"/>
      <c r="N3" s="270"/>
      <c r="O3" s="272"/>
    </row>
    <row r="4" spans="1:17" ht="13.15" customHeight="1" x14ac:dyDescent="0.2">
      <c r="A4" s="616"/>
      <c r="B4" s="470"/>
      <c r="C4" s="609" t="s">
        <v>79</v>
      </c>
      <c r="D4" s="410"/>
      <c r="E4" s="443" t="s">
        <v>157</v>
      </c>
      <c r="F4" s="443" t="s">
        <v>156</v>
      </c>
      <c r="G4" s="445" t="s">
        <v>155</v>
      </c>
      <c r="H4" s="443" t="s">
        <v>155</v>
      </c>
      <c r="I4" s="443" t="s">
        <v>75</v>
      </c>
      <c r="J4" s="445"/>
      <c r="K4" s="443" t="s">
        <v>157</v>
      </c>
      <c r="L4" s="443" t="s">
        <v>156</v>
      </c>
      <c r="M4" s="443" t="s">
        <v>155</v>
      </c>
      <c r="N4" s="443" t="s">
        <v>75</v>
      </c>
      <c r="O4" s="471"/>
    </row>
    <row r="5" spans="1:17" ht="21" customHeight="1" x14ac:dyDescent="0.2">
      <c r="A5" s="616"/>
      <c r="B5" s="470"/>
      <c r="C5" s="618"/>
      <c r="D5" s="440"/>
      <c r="E5" s="619" t="s">
        <v>1072</v>
      </c>
      <c r="F5" s="620"/>
      <c r="G5" s="620"/>
      <c r="H5" s="620"/>
      <c r="I5" s="620"/>
      <c r="J5" s="472"/>
      <c r="K5" s="610" t="s">
        <v>1069</v>
      </c>
      <c r="L5" s="620"/>
      <c r="M5" s="620"/>
      <c r="N5" s="620"/>
      <c r="O5" s="471"/>
    </row>
    <row r="6" spans="1:17" ht="13.15" customHeight="1" x14ac:dyDescent="0.2">
      <c r="A6" s="617"/>
      <c r="B6" s="101"/>
      <c r="C6" s="101"/>
      <c r="D6" s="101"/>
      <c r="E6" s="101"/>
      <c r="F6" s="101"/>
      <c r="G6" s="101"/>
      <c r="H6" s="101"/>
      <c r="I6" s="101"/>
      <c r="J6" s="101"/>
      <c r="K6" s="101"/>
      <c r="L6" s="101"/>
      <c r="M6" s="101"/>
      <c r="N6" s="101"/>
      <c r="O6" s="469"/>
    </row>
    <row r="7" spans="1:17" ht="13.15" customHeight="1" x14ac:dyDescent="0.2">
      <c r="A7" s="416"/>
      <c r="B7" s="97"/>
      <c r="C7" s="472"/>
      <c r="D7" s="472"/>
      <c r="E7" s="421"/>
      <c r="F7" s="472"/>
      <c r="G7" s="446"/>
      <c r="H7" s="472"/>
      <c r="I7" s="472"/>
      <c r="J7" s="472"/>
      <c r="K7" s="472"/>
      <c r="L7" s="472"/>
      <c r="M7" s="472"/>
      <c r="N7" s="472"/>
      <c r="O7" s="473"/>
    </row>
    <row r="8" spans="1:17" ht="13.15" customHeight="1" x14ac:dyDescent="0.2">
      <c r="A8" s="432">
        <v>1960</v>
      </c>
      <c r="B8" s="418"/>
      <c r="C8" s="417">
        <v>24440000</v>
      </c>
      <c r="D8" s="417"/>
      <c r="E8" s="418">
        <v>1.406363</v>
      </c>
      <c r="F8" s="418">
        <v>1.2225200000000001</v>
      </c>
      <c r="G8" s="418">
        <v>0.112</v>
      </c>
      <c r="H8" s="418" t="str">
        <f>IF(G8="","*",IF(G8&lt;1,"*",G8))</f>
        <v>*</v>
      </c>
      <c r="I8" s="418">
        <v>2.7408830000000002</v>
      </c>
      <c r="J8" s="418"/>
      <c r="K8" s="418">
        <f t="shared" ref="K8:K48" si="0">(E8*1000000)/$C8</f>
        <v>5.7543494271685758E-2</v>
      </c>
      <c r="L8" s="418">
        <f t="shared" ref="L8:L48" si="1">(F8*1000000)/$C8</f>
        <v>5.0021276595744679E-2</v>
      </c>
      <c r="M8" s="418" t="s">
        <v>154</v>
      </c>
      <c r="N8" s="418">
        <f t="shared" ref="N8:N39" si="2">I8*1000000/C8</f>
        <v>0.11214742225859248</v>
      </c>
      <c r="O8" s="420"/>
      <c r="Q8" s="424"/>
    </row>
    <row r="9" spans="1:17" ht="13.15" customHeight="1" x14ac:dyDescent="0.2">
      <c r="A9" s="432">
        <v>1961</v>
      </c>
      <c r="B9" s="418"/>
      <c r="C9" s="417">
        <v>27787000</v>
      </c>
      <c r="D9" s="417"/>
      <c r="E9" s="418">
        <v>2.2669609999999998</v>
      </c>
      <c r="F9" s="418">
        <v>1.2500450000000001</v>
      </c>
      <c r="G9" s="418">
        <v>9.4E-2</v>
      </c>
      <c r="H9" s="418" t="str">
        <f t="shared" ref="H9:H56" si="3">IF(G9="","*",IF(G9&lt;1,"*",G9))</f>
        <v>*</v>
      </c>
      <c r="I9" s="418">
        <v>3.6110060000000002</v>
      </c>
      <c r="J9" s="418"/>
      <c r="K9" s="418">
        <f t="shared" si="0"/>
        <v>8.1583510274588836E-2</v>
      </c>
      <c r="L9" s="418">
        <f t="shared" si="1"/>
        <v>4.4986684420772305E-2</v>
      </c>
      <c r="M9" s="418" t="s">
        <v>154</v>
      </c>
      <c r="N9" s="418">
        <f t="shared" si="2"/>
        <v>0.12995307158023536</v>
      </c>
      <c r="O9" s="420"/>
      <c r="Q9" s="424"/>
    </row>
    <row r="10" spans="1:17" ht="13.15" customHeight="1" x14ac:dyDescent="0.2">
      <c r="A10" s="432">
        <v>1962</v>
      </c>
      <c r="B10" s="418"/>
      <c r="C10" s="417">
        <v>28418000</v>
      </c>
      <c r="D10" s="417"/>
      <c r="E10" s="418">
        <v>3.6041910000000001</v>
      </c>
      <c r="F10" s="418">
        <v>1.286476</v>
      </c>
      <c r="G10" s="418">
        <v>7.5999999999999998E-2</v>
      </c>
      <c r="H10" s="418" t="str">
        <f t="shared" si="3"/>
        <v>*</v>
      </c>
      <c r="I10" s="418">
        <v>4.9666670000000002</v>
      </c>
      <c r="J10" s="418"/>
      <c r="K10" s="418">
        <f t="shared" si="0"/>
        <v>0.12682775001759447</v>
      </c>
      <c r="L10" s="418">
        <f t="shared" si="1"/>
        <v>4.526975860370188E-2</v>
      </c>
      <c r="M10" s="418" t="s">
        <v>154</v>
      </c>
      <c r="N10" s="418">
        <f t="shared" si="2"/>
        <v>0.17477186994158631</v>
      </c>
      <c r="O10" s="420"/>
      <c r="Q10" s="424"/>
    </row>
    <row r="11" spans="1:17" ht="13.15" customHeight="1" x14ac:dyDescent="0.2">
      <c r="A11" s="432">
        <v>1963</v>
      </c>
      <c r="B11" s="418"/>
      <c r="C11" s="417">
        <v>29462000</v>
      </c>
      <c r="D11" s="417"/>
      <c r="E11" s="418">
        <v>4.7652960000000002</v>
      </c>
      <c r="F11" s="418">
        <v>1.338001</v>
      </c>
      <c r="G11" s="418">
        <v>5.8000000000000003E-2</v>
      </c>
      <c r="H11" s="418" t="str">
        <f t="shared" si="3"/>
        <v>*</v>
      </c>
      <c r="I11" s="418">
        <v>6.1612970000000002</v>
      </c>
      <c r="J11" s="418"/>
      <c r="K11" s="418">
        <f t="shared" si="0"/>
        <v>0.16174380558006923</v>
      </c>
      <c r="L11" s="418">
        <f t="shared" si="1"/>
        <v>4.5414466091915011E-2</v>
      </c>
      <c r="M11" s="418" t="s">
        <v>154</v>
      </c>
      <c r="N11" s="418">
        <f t="shared" si="2"/>
        <v>0.20912690923901975</v>
      </c>
      <c r="O11" s="420"/>
      <c r="Q11" s="424"/>
    </row>
    <row r="12" spans="1:17" ht="13.15" customHeight="1" x14ac:dyDescent="0.2">
      <c r="A12" s="432">
        <v>1964</v>
      </c>
      <c r="B12" s="418"/>
      <c r="C12" s="417">
        <v>31721000</v>
      </c>
      <c r="D12" s="417"/>
      <c r="E12" s="418">
        <v>6.1345479999999997</v>
      </c>
      <c r="F12" s="418">
        <v>1.3911830000000001</v>
      </c>
      <c r="G12" s="418">
        <v>0.04</v>
      </c>
      <c r="H12" s="418" t="str">
        <f t="shared" si="3"/>
        <v>*</v>
      </c>
      <c r="I12" s="418">
        <v>7.5657310000000004</v>
      </c>
      <c r="J12" s="418"/>
      <c r="K12" s="418">
        <f t="shared" si="0"/>
        <v>0.19339075060685351</v>
      </c>
      <c r="L12" s="418">
        <f t="shared" si="1"/>
        <v>4.385684562277356E-2</v>
      </c>
      <c r="M12" s="418" t="s">
        <v>154</v>
      </c>
      <c r="N12" s="418">
        <f t="shared" si="2"/>
        <v>0.23850859052362788</v>
      </c>
      <c r="O12" s="420"/>
      <c r="Q12" s="424"/>
    </row>
    <row r="13" spans="1:17" ht="13.15" customHeight="1" x14ac:dyDescent="0.2">
      <c r="A13" s="432">
        <v>1965</v>
      </c>
      <c r="B13" s="418"/>
      <c r="C13" s="417">
        <v>35227000</v>
      </c>
      <c r="D13" s="417"/>
      <c r="E13" s="418">
        <v>10.315519999999999</v>
      </c>
      <c r="F13" s="418">
        <v>1.5192049999999999</v>
      </c>
      <c r="G13" s="418">
        <v>2.1999999999999999E-2</v>
      </c>
      <c r="H13" s="418" t="str">
        <f t="shared" si="3"/>
        <v>*</v>
      </c>
      <c r="I13" s="418">
        <v>11.881729999999999</v>
      </c>
      <c r="J13" s="418"/>
      <c r="K13" s="418">
        <f t="shared" si="0"/>
        <v>0.29282993158656712</v>
      </c>
      <c r="L13" s="418">
        <f t="shared" si="1"/>
        <v>4.3126153234734718E-2</v>
      </c>
      <c r="M13" s="418" t="s">
        <v>154</v>
      </c>
      <c r="N13" s="418">
        <f t="shared" si="2"/>
        <v>0.337290430635592</v>
      </c>
      <c r="O13" s="420"/>
      <c r="Q13" s="424"/>
    </row>
    <row r="14" spans="1:17" ht="13.15" customHeight="1" x14ac:dyDescent="0.2">
      <c r="A14" s="432">
        <v>1966</v>
      </c>
      <c r="B14" s="418"/>
      <c r="C14" s="417">
        <v>37294000</v>
      </c>
      <c r="D14" s="417"/>
      <c r="E14" s="418">
        <v>12.707879999999999</v>
      </c>
      <c r="F14" s="418">
        <v>2.0320610000000001</v>
      </c>
      <c r="G14" s="418">
        <v>4.0000000000000001E-3</v>
      </c>
      <c r="H14" s="418" t="str">
        <f t="shared" si="3"/>
        <v>*</v>
      </c>
      <c r="I14" s="418">
        <v>14.793939999999999</v>
      </c>
      <c r="J14" s="418"/>
      <c r="K14" s="418">
        <f t="shared" si="0"/>
        <v>0.34074864589478199</v>
      </c>
      <c r="L14" s="418">
        <f t="shared" si="1"/>
        <v>5.4487611948302685E-2</v>
      </c>
      <c r="M14" s="418" t="s">
        <v>154</v>
      </c>
      <c r="N14" s="418">
        <f t="shared" si="2"/>
        <v>0.39668418512361237</v>
      </c>
      <c r="O14" s="420"/>
      <c r="Q14" s="424"/>
    </row>
    <row r="15" spans="1:17" ht="13.15" customHeight="1" x14ac:dyDescent="0.2">
      <c r="A15" s="432">
        <v>1967</v>
      </c>
      <c r="B15" s="418"/>
      <c r="C15" s="417">
        <v>40819000</v>
      </c>
      <c r="D15" s="417"/>
      <c r="E15" s="418">
        <v>17.69631</v>
      </c>
      <c r="F15" s="418">
        <v>2.8976410000000001</v>
      </c>
      <c r="G15" s="418">
        <v>9.1999999999999998E-3</v>
      </c>
      <c r="H15" s="418" t="str">
        <f t="shared" si="3"/>
        <v>*</v>
      </c>
      <c r="I15" s="418">
        <v>20.65315</v>
      </c>
      <c r="J15" s="418"/>
      <c r="K15" s="418">
        <f t="shared" si="0"/>
        <v>0.43353119870648471</v>
      </c>
      <c r="L15" s="418">
        <f t="shared" si="1"/>
        <v>7.0987554815159601E-2</v>
      </c>
      <c r="M15" s="418" t="s">
        <v>154</v>
      </c>
      <c r="N15" s="418">
        <f t="shared" si="2"/>
        <v>0.5059690340282712</v>
      </c>
      <c r="O15" s="420"/>
      <c r="Q15" s="424"/>
    </row>
    <row r="16" spans="1:17" ht="13.15" customHeight="1" x14ac:dyDescent="0.2">
      <c r="A16" s="432">
        <v>1968</v>
      </c>
      <c r="B16" s="418"/>
      <c r="C16" s="417">
        <v>42265000</v>
      </c>
      <c r="D16" s="417"/>
      <c r="E16" s="418">
        <v>17.5593</v>
      </c>
      <c r="F16" s="418">
        <v>2.4057019999999998</v>
      </c>
      <c r="G16" s="418">
        <v>1.44E-2</v>
      </c>
      <c r="H16" s="418" t="str">
        <f t="shared" si="3"/>
        <v>*</v>
      </c>
      <c r="I16" s="418">
        <v>20.029399999999999</v>
      </c>
      <c r="J16" s="418"/>
      <c r="K16" s="418">
        <f t="shared" si="0"/>
        <v>0.41545723411806457</v>
      </c>
      <c r="L16" s="418">
        <f t="shared" si="1"/>
        <v>5.6919484206790487E-2</v>
      </c>
      <c r="M16" s="418" t="s">
        <v>154</v>
      </c>
      <c r="N16" s="418">
        <f t="shared" si="2"/>
        <v>0.47390039039394299</v>
      </c>
      <c r="O16" s="420"/>
      <c r="Q16" s="424"/>
    </row>
    <row r="17" spans="1:17" ht="13.15" customHeight="1" x14ac:dyDescent="0.2">
      <c r="A17" s="432">
        <v>1969</v>
      </c>
      <c r="B17" s="418"/>
      <c r="C17" s="417">
        <v>42534000</v>
      </c>
      <c r="D17" s="417"/>
      <c r="E17" s="418">
        <v>25.360399999999998</v>
      </c>
      <c r="F17" s="418">
        <v>2.8186939999999998</v>
      </c>
      <c r="G17" s="418">
        <v>1.9599999999999999E-2</v>
      </c>
      <c r="H17" s="418" t="str">
        <f t="shared" si="3"/>
        <v>*</v>
      </c>
      <c r="I17" s="418">
        <v>28.24869</v>
      </c>
      <c r="J17" s="418"/>
      <c r="K17" s="418">
        <f t="shared" si="0"/>
        <v>0.59623830347486717</v>
      </c>
      <c r="L17" s="418">
        <f t="shared" si="1"/>
        <v>6.626919640757982E-2</v>
      </c>
      <c r="M17" s="418" t="s">
        <v>154</v>
      </c>
      <c r="N17" s="418">
        <f t="shared" si="2"/>
        <v>0.66414374382846664</v>
      </c>
      <c r="O17" s="420"/>
      <c r="Q17" s="424"/>
    </row>
    <row r="18" spans="1:17" ht="13.15" customHeight="1" x14ac:dyDescent="0.2">
      <c r="A18" s="432">
        <v>1970</v>
      </c>
      <c r="B18" s="418"/>
      <c r="C18" s="417">
        <v>43082000</v>
      </c>
      <c r="D18" s="417"/>
      <c r="E18" s="418">
        <v>33.198039999999999</v>
      </c>
      <c r="F18" s="418">
        <v>2.4128440000000002</v>
      </c>
      <c r="G18" s="418">
        <v>2.4799999999999999E-2</v>
      </c>
      <c r="H18" s="418" t="str">
        <f t="shared" si="3"/>
        <v>*</v>
      </c>
      <c r="I18" s="418">
        <v>35.685690000000001</v>
      </c>
      <c r="J18" s="418"/>
      <c r="K18" s="418">
        <f t="shared" si="0"/>
        <v>0.77057796759667607</v>
      </c>
      <c r="L18" s="418">
        <f t="shared" si="1"/>
        <v>5.6005849310616966E-2</v>
      </c>
      <c r="M18" s="418" t="s">
        <v>154</v>
      </c>
      <c r="N18" s="418">
        <f t="shared" si="2"/>
        <v>0.82832018012162856</v>
      </c>
      <c r="O18" s="420"/>
      <c r="Q18" s="424"/>
    </row>
    <row r="19" spans="1:17" ht="13.15" customHeight="1" x14ac:dyDescent="0.2">
      <c r="A19" s="432">
        <v>1971</v>
      </c>
      <c r="B19" s="418"/>
      <c r="C19" s="417">
        <v>43476000</v>
      </c>
      <c r="D19" s="417"/>
      <c r="E19" s="418">
        <v>42.951819999999998</v>
      </c>
      <c r="F19" s="418">
        <v>2.6293449999999998</v>
      </c>
      <c r="G19" s="418">
        <v>0.03</v>
      </c>
      <c r="H19" s="418" t="str">
        <f t="shared" si="3"/>
        <v>*</v>
      </c>
      <c r="I19" s="418">
        <v>45.661160000000002</v>
      </c>
      <c r="J19" s="418"/>
      <c r="K19" s="418">
        <f t="shared" si="0"/>
        <v>0.98794323304811849</v>
      </c>
      <c r="L19" s="418">
        <f t="shared" si="1"/>
        <v>6.0478079860152731E-2</v>
      </c>
      <c r="M19" s="418" t="s">
        <v>154</v>
      </c>
      <c r="N19" s="418">
        <f t="shared" si="2"/>
        <v>1.0502612935872666</v>
      </c>
      <c r="O19" s="420"/>
      <c r="Q19" s="424"/>
    </row>
    <row r="20" spans="1:17" ht="13.15" customHeight="1" x14ac:dyDescent="0.2">
      <c r="A20" s="432">
        <v>1972</v>
      </c>
      <c r="B20" s="418"/>
      <c r="C20" s="417">
        <v>46866000</v>
      </c>
      <c r="D20" s="417"/>
      <c r="E20" s="418">
        <v>48.778489999999998</v>
      </c>
      <c r="F20" s="418">
        <v>2.2562989999999998</v>
      </c>
      <c r="G20" s="418">
        <v>0.06</v>
      </c>
      <c r="H20" s="418" t="str">
        <f t="shared" si="3"/>
        <v>*</v>
      </c>
      <c r="I20" s="418">
        <v>51.540790000000001</v>
      </c>
      <c r="J20" s="418"/>
      <c r="K20" s="418">
        <f t="shared" si="0"/>
        <v>1.0408076217300388</v>
      </c>
      <c r="L20" s="418">
        <f t="shared" si="1"/>
        <v>4.8143622242137155E-2</v>
      </c>
      <c r="M20" s="418" t="s">
        <v>154</v>
      </c>
      <c r="N20" s="418">
        <f t="shared" si="2"/>
        <v>1.0997480049502837</v>
      </c>
      <c r="O20" s="420"/>
      <c r="Q20" s="424"/>
    </row>
    <row r="21" spans="1:17" ht="13.15" customHeight="1" x14ac:dyDescent="0.2">
      <c r="A21" s="432">
        <v>1973</v>
      </c>
      <c r="B21" s="418"/>
      <c r="C21" s="417">
        <v>56549000</v>
      </c>
      <c r="D21" s="417"/>
      <c r="E21" s="418">
        <v>66.061030000000002</v>
      </c>
      <c r="F21" s="418">
        <v>3.4885980000000001</v>
      </c>
      <c r="G21" s="418">
        <v>0.09</v>
      </c>
      <c r="H21" s="418" t="str">
        <f t="shared" si="3"/>
        <v>*</v>
      </c>
      <c r="I21" s="418">
        <v>70.481629999999996</v>
      </c>
      <c r="J21" s="418"/>
      <c r="K21" s="418">
        <f t="shared" si="0"/>
        <v>1.1682086332207466</v>
      </c>
      <c r="L21" s="418">
        <f t="shared" si="1"/>
        <v>6.1691594899998231E-2</v>
      </c>
      <c r="M21" s="418" t="s">
        <v>154</v>
      </c>
      <c r="N21" s="418">
        <f t="shared" si="2"/>
        <v>1.2463815452085802</v>
      </c>
      <c r="O21" s="420"/>
      <c r="Q21" s="424"/>
    </row>
    <row r="22" spans="1:17" ht="13.15" customHeight="1" x14ac:dyDescent="0.2">
      <c r="A22" s="432">
        <v>1974</v>
      </c>
      <c r="B22" s="418"/>
      <c r="C22" s="417">
        <v>52479000</v>
      </c>
      <c r="D22" s="417"/>
      <c r="E22" s="418">
        <v>62.302720000000001</v>
      </c>
      <c r="F22" s="418">
        <v>2.7003900000000001</v>
      </c>
      <c r="G22" s="418">
        <v>0.12</v>
      </c>
      <c r="H22" s="418" t="str">
        <f t="shared" si="3"/>
        <v>*</v>
      </c>
      <c r="I22" s="418">
        <v>66.361109999999996</v>
      </c>
      <c r="J22" s="418"/>
      <c r="K22" s="418">
        <f t="shared" si="0"/>
        <v>1.187193353531889</v>
      </c>
      <c r="L22" s="418">
        <f t="shared" si="1"/>
        <v>5.1456582633053222E-2</v>
      </c>
      <c r="M22" s="418" t="s">
        <v>154</v>
      </c>
      <c r="N22" s="418">
        <f t="shared" si="2"/>
        <v>1.2645269536385983</v>
      </c>
      <c r="O22" s="420"/>
      <c r="Q22" s="424"/>
    </row>
    <row r="23" spans="1:17" ht="13.15" customHeight="1" x14ac:dyDescent="0.2">
      <c r="A23" s="432">
        <v>1975</v>
      </c>
      <c r="B23" s="418"/>
      <c r="C23" s="417">
        <v>54590000</v>
      </c>
      <c r="D23" s="417"/>
      <c r="E23" s="418">
        <v>70.398179999999996</v>
      </c>
      <c r="F23" s="418">
        <v>3.7292160000000001</v>
      </c>
      <c r="G23" s="418">
        <v>0.15</v>
      </c>
      <c r="H23" s="418" t="str">
        <f t="shared" si="3"/>
        <v>*</v>
      </c>
      <c r="I23" s="418">
        <v>75.9114</v>
      </c>
      <c r="J23" s="418"/>
      <c r="K23" s="418">
        <f t="shared" si="0"/>
        <v>1.289580142883312</v>
      </c>
      <c r="L23" s="418">
        <f t="shared" si="1"/>
        <v>6.831317091042316E-2</v>
      </c>
      <c r="M23" s="418" t="s">
        <v>154</v>
      </c>
      <c r="N23" s="418">
        <f t="shared" si="2"/>
        <v>1.3905733650851804</v>
      </c>
      <c r="O23" s="420"/>
      <c r="Q23" s="424"/>
    </row>
    <row r="24" spans="1:17" ht="13.15" customHeight="1" x14ac:dyDescent="0.2">
      <c r="A24" s="432">
        <v>1976</v>
      </c>
      <c r="B24" s="418"/>
      <c r="C24" s="417">
        <v>50269000</v>
      </c>
      <c r="D24" s="417"/>
      <c r="E24" s="418">
        <v>91.501810000000006</v>
      </c>
      <c r="F24" s="418">
        <v>3.009757</v>
      </c>
      <c r="G24" s="418">
        <v>0.18</v>
      </c>
      <c r="H24" s="418" t="str">
        <f t="shared" si="3"/>
        <v>*</v>
      </c>
      <c r="I24" s="418">
        <v>96.72157</v>
      </c>
      <c r="J24" s="418"/>
      <c r="K24" s="418">
        <f t="shared" si="0"/>
        <v>1.8202432910939148</v>
      </c>
      <c r="L24" s="418">
        <f t="shared" si="1"/>
        <v>5.9873023135530841E-2</v>
      </c>
      <c r="M24" s="418" t="s">
        <v>154</v>
      </c>
      <c r="N24" s="418">
        <f t="shared" si="2"/>
        <v>1.924079850404822</v>
      </c>
      <c r="O24" s="420"/>
      <c r="Q24" s="424"/>
    </row>
    <row r="25" spans="1:17" ht="13.15" customHeight="1" x14ac:dyDescent="0.2">
      <c r="A25" s="432">
        <v>1977</v>
      </c>
      <c r="B25" s="418"/>
      <c r="C25" s="417">
        <v>58978000</v>
      </c>
      <c r="D25" s="417"/>
      <c r="E25" s="418">
        <v>111.1069</v>
      </c>
      <c r="F25" s="418">
        <v>4.2746500000000003</v>
      </c>
      <c r="G25" s="418">
        <v>0.1666667</v>
      </c>
      <c r="H25" s="418" t="str">
        <f t="shared" si="3"/>
        <v>*</v>
      </c>
      <c r="I25" s="418">
        <v>117.2398</v>
      </c>
      <c r="J25" s="418"/>
      <c r="K25" s="418">
        <f t="shared" si="0"/>
        <v>1.8838702567058903</v>
      </c>
      <c r="L25" s="418">
        <f t="shared" si="1"/>
        <v>7.2478720878971822E-2</v>
      </c>
      <c r="M25" s="418" t="s">
        <v>154</v>
      </c>
      <c r="N25" s="418">
        <f t="shared" si="2"/>
        <v>1.987856488860253</v>
      </c>
      <c r="O25" s="420"/>
      <c r="Q25" s="424"/>
    </row>
    <row r="26" spans="1:17" ht="13.15" customHeight="1" x14ac:dyDescent="0.2">
      <c r="A26" s="432">
        <v>1978</v>
      </c>
      <c r="B26" s="418"/>
      <c r="C26" s="417">
        <v>64708000</v>
      </c>
      <c r="D26" s="417"/>
      <c r="E26" s="418">
        <v>112.1532</v>
      </c>
      <c r="F26" s="418">
        <v>4.7005059999999999</v>
      </c>
      <c r="G26" s="418">
        <v>0.15333330000000001</v>
      </c>
      <c r="H26" s="418" t="str">
        <f t="shared" si="3"/>
        <v>*</v>
      </c>
      <c r="I26" s="418">
        <v>118.3604</v>
      </c>
      <c r="J26" s="418"/>
      <c r="K26" s="418">
        <f t="shared" si="0"/>
        <v>1.7332200037089696</v>
      </c>
      <c r="L26" s="418">
        <f t="shared" si="1"/>
        <v>7.2641806268158499E-2</v>
      </c>
      <c r="M26" s="418" t="s">
        <v>154</v>
      </c>
      <c r="N26" s="418">
        <f t="shared" si="2"/>
        <v>1.8291463188477468</v>
      </c>
      <c r="O26" s="420"/>
      <c r="Q26" s="424"/>
    </row>
    <row r="27" spans="1:17" ht="13.15" customHeight="1" x14ac:dyDescent="0.2">
      <c r="A27" s="432">
        <v>1979</v>
      </c>
      <c r="B27" s="418"/>
      <c r="C27" s="417">
        <v>71411000</v>
      </c>
      <c r="D27" s="417"/>
      <c r="E27" s="418">
        <v>130.53129999999999</v>
      </c>
      <c r="F27" s="418">
        <v>3.7961070000000001</v>
      </c>
      <c r="G27" s="418">
        <v>0.14000000000000001</v>
      </c>
      <c r="H27" s="418" t="str">
        <f t="shared" si="3"/>
        <v>*</v>
      </c>
      <c r="I27" s="418">
        <v>135.48249999999999</v>
      </c>
      <c r="J27" s="418"/>
      <c r="K27" s="418">
        <f t="shared" si="0"/>
        <v>1.8278878604136615</v>
      </c>
      <c r="L27" s="418">
        <f t="shared" si="1"/>
        <v>5.3158575009452327E-2</v>
      </c>
      <c r="M27" s="418" t="s">
        <v>154</v>
      </c>
      <c r="N27" s="418">
        <f t="shared" si="2"/>
        <v>1.8972217165422693</v>
      </c>
      <c r="O27" s="420"/>
      <c r="Q27" s="424"/>
    </row>
    <row r="28" spans="1:17" ht="13.15" customHeight="1" x14ac:dyDescent="0.2">
      <c r="A28" s="432">
        <v>1980</v>
      </c>
      <c r="B28" s="418"/>
      <c r="C28" s="417">
        <v>69930000</v>
      </c>
      <c r="D28" s="417"/>
      <c r="E28" s="418">
        <v>134.19980000000001</v>
      </c>
      <c r="F28" s="418">
        <v>3.3872300000000002</v>
      </c>
      <c r="G28" s="418">
        <v>0.12666669999999999</v>
      </c>
      <c r="H28" s="418" t="str">
        <f t="shared" si="3"/>
        <v>*</v>
      </c>
      <c r="I28" s="418">
        <v>138.3903</v>
      </c>
      <c r="J28" s="418"/>
      <c r="K28" s="418">
        <f t="shared" si="0"/>
        <v>1.9190590590590593</v>
      </c>
      <c r="L28" s="418">
        <f t="shared" si="1"/>
        <v>4.843743743743744E-2</v>
      </c>
      <c r="M28" s="418" t="s">
        <v>154</v>
      </c>
      <c r="N28" s="418">
        <f t="shared" si="2"/>
        <v>1.9789832689832689</v>
      </c>
      <c r="O28" s="420"/>
      <c r="Q28" s="424"/>
    </row>
    <row r="29" spans="1:17" ht="13.15" customHeight="1" x14ac:dyDescent="0.2">
      <c r="A29" s="432">
        <v>1981</v>
      </c>
      <c r="B29" s="418"/>
      <c r="C29" s="417">
        <v>67543000</v>
      </c>
      <c r="D29" s="417"/>
      <c r="E29" s="418">
        <v>140.9563</v>
      </c>
      <c r="F29" s="418">
        <v>2.6139489999999999</v>
      </c>
      <c r="G29" s="418">
        <v>0.1133333</v>
      </c>
      <c r="H29" s="418" t="str">
        <f t="shared" si="3"/>
        <v>*</v>
      </c>
      <c r="I29" s="418">
        <v>144.02189999999999</v>
      </c>
      <c r="J29" s="418"/>
      <c r="K29" s="418">
        <f t="shared" si="0"/>
        <v>2.086912041218187</v>
      </c>
      <c r="L29" s="418">
        <f t="shared" si="1"/>
        <v>3.8700516707874985E-2</v>
      </c>
      <c r="M29" s="418" t="s">
        <v>154</v>
      </c>
      <c r="N29" s="418">
        <f t="shared" si="2"/>
        <v>2.1322994240705921</v>
      </c>
      <c r="O29" s="420"/>
      <c r="Q29" s="424"/>
    </row>
    <row r="30" spans="1:17" ht="13.15" customHeight="1" x14ac:dyDescent="0.2">
      <c r="A30" s="432">
        <v>1982</v>
      </c>
      <c r="B30" s="418"/>
      <c r="C30" s="417">
        <v>70884000</v>
      </c>
      <c r="D30" s="417"/>
      <c r="E30" s="418">
        <v>140.50970000000001</v>
      </c>
      <c r="F30" s="418">
        <v>4.9240120000000003</v>
      </c>
      <c r="G30" s="418">
        <v>0.1</v>
      </c>
      <c r="H30" s="418" t="str">
        <f t="shared" si="3"/>
        <v>*</v>
      </c>
      <c r="I30" s="418">
        <v>145.53370000000001</v>
      </c>
      <c r="J30" s="418"/>
      <c r="K30" s="418">
        <f t="shared" si="0"/>
        <v>1.9822484622763952</v>
      </c>
      <c r="L30" s="418">
        <f t="shared" si="1"/>
        <v>6.9465775069127031E-2</v>
      </c>
      <c r="M30" s="418" t="s">
        <v>154</v>
      </c>
      <c r="N30" s="418">
        <f t="shared" si="2"/>
        <v>2.0531248236555499</v>
      </c>
      <c r="O30" s="420"/>
      <c r="Q30" s="424"/>
    </row>
    <row r="31" spans="1:17" ht="13.15" customHeight="1" x14ac:dyDescent="0.2">
      <c r="A31" s="432">
        <v>1983</v>
      </c>
      <c r="B31" s="418"/>
      <c r="C31" s="417">
        <v>63779000</v>
      </c>
      <c r="D31" s="417"/>
      <c r="E31" s="418">
        <v>120.34569999999999</v>
      </c>
      <c r="F31" s="418">
        <v>3.825663</v>
      </c>
      <c r="G31" s="418">
        <v>9.8400000000000001E-2</v>
      </c>
      <c r="H31" s="418" t="str">
        <f t="shared" si="3"/>
        <v>*</v>
      </c>
      <c r="I31" s="418">
        <v>124.2698</v>
      </c>
      <c r="J31" s="418"/>
      <c r="K31" s="418">
        <f t="shared" si="0"/>
        <v>1.8869173238840371</v>
      </c>
      <c r="L31" s="418">
        <f t="shared" si="1"/>
        <v>5.9983113564025775E-2</v>
      </c>
      <c r="M31" s="418" t="s">
        <v>154</v>
      </c>
      <c r="N31" s="418">
        <f t="shared" si="2"/>
        <v>1.9484438451527932</v>
      </c>
      <c r="O31" s="420"/>
      <c r="Q31" s="424"/>
    </row>
    <row r="32" spans="1:17" ht="13.15" customHeight="1" x14ac:dyDescent="0.2">
      <c r="A32" s="432">
        <v>1984</v>
      </c>
      <c r="B32" s="418"/>
      <c r="C32" s="417">
        <v>67755000</v>
      </c>
      <c r="D32" s="417"/>
      <c r="E32" s="418">
        <v>135.10980000000001</v>
      </c>
      <c r="F32" s="418">
        <v>1.487754</v>
      </c>
      <c r="G32" s="418">
        <v>9.6799999999999997E-2</v>
      </c>
      <c r="H32" s="418" t="str">
        <f t="shared" si="3"/>
        <v>*</v>
      </c>
      <c r="I32" s="418">
        <v>136.6943</v>
      </c>
      <c r="J32" s="418"/>
      <c r="K32" s="418">
        <f t="shared" si="0"/>
        <v>1.9940934248394953</v>
      </c>
      <c r="L32" s="418">
        <f t="shared" si="1"/>
        <v>2.1957848129289352E-2</v>
      </c>
      <c r="M32" s="418" t="s">
        <v>154</v>
      </c>
      <c r="N32" s="418">
        <f t="shared" si="2"/>
        <v>2.0174791528300493</v>
      </c>
      <c r="O32" s="420"/>
      <c r="Q32" s="424"/>
    </row>
    <row r="33" spans="1:17" ht="13.15" customHeight="1" x14ac:dyDescent="0.2">
      <c r="A33" s="432">
        <v>1985</v>
      </c>
      <c r="B33" s="418"/>
      <c r="C33" s="417">
        <v>63145000</v>
      </c>
      <c r="D33" s="417"/>
      <c r="E33" s="418">
        <v>82.771680000000003</v>
      </c>
      <c r="F33" s="418">
        <v>1.1234440000000001</v>
      </c>
      <c r="G33" s="418">
        <v>9.5200000000000007E-2</v>
      </c>
      <c r="H33" s="418" t="str">
        <f t="shared" si="3"/>
        <v>*</v>
      </c>
      <c r="I33" s="418">
        <v>83.99033</v>
      </c>
      <c r="J33" s="418"/>
      <c r="K33" s="418">
        <f t="shared" si="0"/>
        <v>1.3108192255918916</v>
      </c>
      <c r="L33" s="418">
        <f t="shared" si="1"/>
        <v>1.7791495763718426E-2</v>
      </c>
      <c r="M33" s="418" t="s">
        <v>154</v>
      </c>
      <c r="N33" s="418">
        <f t="shared" si="2"/>
        <v>1.33011845751841</v>
      </c>
      <c r="O33" s="420"/>
      <c r="Q33" s="424"/>
    </row>
    <row r="34" spans="1:17" ht="13.15" customHeight="1" x14ac:dyDescent="0.2">
      <c r="A34" s="432">
        <v>1986</v>
      </c>
      <c r="B34" s="418"/>
      <c r="C34" s="417">
        <v>60405000</v>
      </c>
      <c r="D34" s="417"/>
      <c r="E34" s="418">
        <v>95.213229999999996</v>
      </c>
      <c r="F34" s="418">
        <v>0.85528689999999996</v>
      </c>
      <c r="G34" s="418">
        <v>9.3600000000000003E-2</v>
      </c>
      <c r="H34" s="418" t="str">
        <f t="shared" si="3"/>
        <v>*</v>
      </c>
      <c r="I34" s="418">
        <v>96.162109999999998</v>
      </c>
      <c r="J34" s="418"/>
      <c r="K34" s="418">
        <f t="shared" si="0"/>
        <v>1.5762474960682062</v>
      </c>
      <c r="L34" s="418">
        <f t="shared" si="1"/>
        <v>1.4159207019286482E-2</v>
      </c>
      <c r="M34" s="418" t="s">
        <v>154</v>
      </c>
      <c r="N34" s="418">
        <f t="shared" si="2"/>
        <v>1.5919561294594817</v>
      </c>
      <c r="O34" s="420"/>
      <c r="Q34" s="424"/>
    </row>
    <row r="35" spans="1:17" ht="13.15" customHeight="1" x14ac:dyDescent="0.2">
      <c r="A35" s="432">
        <v>1987</v>
      </c>
      <c r="B35" s="418"/>
      <c r="C35" s="417">
        <v>58180000</v>
      </c>
      <c r="D35" s="417"/>
      <c r="E35" s="418">
        <v>64.655659999999997</v>
      </c>
      <c r="F35" s="418">
        <v>0.22583700000000001</v>
      </c>
      <c r="G35" s="418">
        <v>9.1999999999999998E-2</v>
      </c>
      <c r="H35" s="418" t="str">
        <f t="shared" si="3"/>
        <v>*</v>
      </c>
      <c r="I35" s="418">
        <v>64.973500000000001</v>
      </c>
      <c r="J35" s="418"/>
      <c r="K35" s="418">
        <f t="shared" si="0"/>
        <v>1.1113038844963905</v>
      </c>
      <c r="L35" s="418">
        <f t="shared" si="1"/>
        <v>3.8816947404606392E-3</v>
      </c>
      <c r="M35" s="418" t="s">
        <v>154</v>
      </c>
      <c r="N35" s="418">
        <f t="shared" si="2"/>
        <v>1.1167669302165693</v>
      </c>
      <c r="O35" s="420"/>
      <c r="Q35" s="424"/>
    </row>
    <row r="36" spans="1:17" ht="13.15" customHeight="1" x14ac:dyDescent="0.2">
      <c r="A36" s="432">
        <v>1988</v>
      </c>
      <c r="B36" s="418"/>
      <c r="C36" s="417">
        <v>58840000</v>
      </c>
      <c r="D36" s="417"/>
      <c r="E36" s="418">
        <v>66.367440000000002</v>
      </c>
      <c r="F36" s="418">
        <v>0.56066199999999999</v>
      </c>
      <c r="G36" s="418">
        <v>9.0399999999999994E-2</v>
      </c>
      <c r="H36" s="418" t="str">
        <f t="shared" si="3"/>
        <v>*</v>
      </c>
      <c r="I36" s="418">
        <v>67.018500000000003</v>
      </c>
      <c r="J36" s="418"/>
      <c r="K36" s="418">
        <f t="shared" si="0"/>
        <v>1.1279306594153637</v>
      </c>
      <c r="L36" s="418">
        <f t="shared" si="1"/>
        <v>9.5285859959211416E-3</v>
      </c>
      <c r="M36" s="418" t="s">
        <v>154</v>
      </c>
      <c r="N36" s="418">
        <f t="shared" si="2"/>
        <v>1.1389955812372536</v>
      </c>
      <c r="O36" s="420"/>
      <c r="Q36" s="424"/>
    </row>
    <row r="37" spans="1:17" ht="13.15" customHeight="1" x14ac:dyDescent="0.2">
      <c r="A37" s="432">
        <v>1989</v>
      </c>
      <c r="B37" s="418"/>
      <c r="C37" s="417">
        <v>60820000</v>
      </c>
      <c r="D37" s="417"/>
      <c r="E37" s="418">
        <v>67.755610000000004</v>
      </c>
      <c r="F37" s="418">
        <v>0.49624699999999999</v>
      </c>
      <c r="G37" s="418">
        <v>8.8800000000000004E-2</v>
      </c>
      <c r="H37" s="418" t="str">
        <f t="shared" si="3"/>
        <v>*</v>
      </c>
      <c r="I37" s="418">
        <v>68.34066</v>
      </c>
      <c r="J37" s="418"/>
      <c r="K37" s="418">
        <f t="shared" si="0"/>
        <v>1.1140350213745478</v>
      </c>
      <c r="L37" s="418">
        <f t="shared" si="1"/>
        <v>8.1592732653732319E-3</v>
      </c>
      <c r="M37" s="418" t="s">
        <v>154</v>
      </c>
      <c r="N37" s="418">
        <f t="shared" si="2"/>
        <v>1.1236543900032885</v>
      </c>
      <c r="O37" s="420"/>
      <c r="Q37" s="424"/>
    </row>
    <row r="38" spans="1:17" ht="13.15" customHeight="1" x14ac:dyDescent="0.2">
      <c r="A38" s="432">
        <v>1990</v>
      </c>
      <c r="B38" s="418"/>
      <c r="C38" s="417">
        <v>57795000</v>
      </c>
      <c r="D38" s="417"/>
      <c r="E38" s="418">
        <v>80.089820000000003</v>
      </c>
      <c r="F38" s="418">
        <v>0.31121199999999999</v>
      </c>
      <c r="G38" s="418">
        <v>8.72E-2</v>
      </c>
      <c r="H38" s="418" t="str">
        <f t="shared" si="3"/>
        <v>*</v>
      </c>
      <c r="I38" s="418">
        <v>80.488240000000005</v>
      </c>
      <c r="J38" s="418"/>
      <c r="K38" s="418">
        <f t="shared" si="0"/>
        <v>1.3857568993857601</v>
      </c>
      <c r="L38" s="418">
        <f t="shared" si="1"/>
        <v>5.3847564668223899E-3</v>
      </c>
      <c r="M38" s="418" t="s">
        <v>154</v>
      </c>
      <c r="N38" s="418">
        <f t="shared" si="2"/>
        <v>1.3926505753092828</v>
      </c>
      <c r="O38" s="420"/>
      <c r="Q38" s="424"/>
    </row>
    <row r="39" spans="1:17" ht="13.15" customHeight="1" x14ac:dyDescent="0.2">
      <c r="A39" s="432">
        <v>1991</v>
      </c>
      <c r="B39" s="418"/>
      <c r="C39" s="417">
        <v>59180000</v>
      </c>
      <c r="D39" s="417"/>
      <c r="E39" s="418">
        <v>72.187830000000005</v>
      </c>
      <c r="F39" s="418">
        <v>1.0433380000000001</v>
      </c>
      <c r="G39" s="418">
        <v>3.9946000000000002E-2</v>
      </c>
      <c r="H39" s="418" t="str">
        <f t="shared" si="3"/>
        <v>*</v>
      </c>
      <c r="I39" s="418">
        <v>73.271119999999996</v>
      </c>
      <c r="J39" s="418"/>
      <c r="K39" s="418">
        <f t="shared" si="0"/>
        <v>1.2198011152416357</v>
      </c>
      <c r="L39" s="418">
        <f t="shared" si="1"/>
        <v>1.7629908752957082E-2</v>
      </c>
      <c r="M39" s="418" t="s">
        <v>154</v>
      </c>
      <c r="N39" s="418">
        <f t="shared" si="2"/>
        <v>1.2381061169313958</v>
      </c>
      <c r="O39" s="420"/>
      <c r="Q39" s="424"/>
    </row>
    <row r="40" spans="1:17" ht="13.15" customHeight="1" x14ac:dyDescent="0.2">
      <c r="A40" s="432">
        <v>1992</v>
      </c>
      <c r="B40" s="418"/>
      <c r="C40" s="417">
        <v>59180000</v>
      </c>
      <c r="D40" s="417"/>
      <c r="E40" s="418">
        <v>67.514560000000003</v>
      </c>
      <c r="F40" s="418">
        <v>0.18263699999999999</v>
      </c>
      <c r="G40" s="418">
        <v>0.119906</v>
      </c>
      <c r="H40" s="418" t="str">
        <f t="shared" si="3"/>
        <v>*</v>
      </c>
      <c r="I40" s="418">
        <v>67.817099999999996</v>
      </c>
      <c r="J40" s="418"/>
      <c r="K40" s="418">
        <f t="shared" si="0"/>
        <v>1.1408340655626901</v>
      </c>
      <c r="L40" s="418">
        <f t="shared" si="1"/>
        <v>3.0861270699560663E-3</v>
      </c>
      <c r="M40" s="418" t="s">
        <v>154</v>
      </c>
      <c r="N40" s="418">
        <f t="shared" ref="N40:N56" si="4">I40*1000000/C40</f>
        <v>1.1459462656302806</v>
      </c>
      <c r="O40" s="420"/>
      <c r="Q40" s="424"/>
    </row>
    <row r="41" spans="1:17" ht="13.15" customHeight="1" x14ac:dyDescent="0.2">
      <c r="A41" s="432">
        <v>1993</v>
      </c>
      <c r="B41" s="418"/>
      <c r="C41" s="417">
        <v>60085000</v>
      </c>
      <c r="D41" s="417"/>
      <c r="E41" s="418">
        <v>66.822460000000007</v>
      </c>
      <c r="F41" s="418">
        <v>1.1486000000000001</v>
      </c>
      <c r="G41" s="418">
        <v>0.53</v>
      </c>
      <c r="H41" s="418" t="str">
        <f t="shared" si="3"/>
        <v>*</v>
      </c>
      <c r="I41" s="418">
        <v>70.788060000000002</v>
      </c>
      <c r="J41" s="418"/>
      <c r="K41" s="418">
        <f t="shared" si="0"/>
        <v>1.1121321461263212</v>
      </c>
      <c r="L41" s="418">
        <f t="shared" si="1"/>
        <v>1.9116251976366815E-2</v>
      </c>
      <c r="M41" s="418" t="s">
        <v>154</v>
      </c>
      <c r="N41" s="418">
        <f t="shared" si="4"/>
        <v>1.1781319796954315</v>
      </c>
      <c r="O41" s="420"/>
      <c r="Q41" s="424"/>
    </row>
    <row r="42" spans="1:17" ht="13.15" customHeight="1" x14ac:dyDescent="0.2">
      <c r="A42" s="432">
        <v>1994</v>
      </c>
      <c r="B42" s="418"/>
      <c r="C42" s="417">
        <v>61620000</v>
      </c>
      <c r="D42" s="417"/>
      <c r="E42" s="418">
        <v>75.238169999999997</v>
      </c>
      <c r="F42" s="418">
        <v>0.12575600000000001</v>
      </c>
      <c r="G42" s="418">
        <v>2.7536999999999999E-2</v>
      </c>
      <c r="H42" s="418" t="str">
        <f t="shared" si="3"/>
        <v>*</v>
      </c>
      <c r="I42" s="418">
        <v>76.14246</v>
      </c>
      <c r="J42" s="418"/>
      <c r="K42" s="418">
        <f t="shared" si="0"/>
        <v>1.2210024342745862</v>
      </c>
      <c r="L42" s="418">
        <f t="shared" si="1"/>
        <v>2.0408308990587471E-3</v>
      </c>
      <c r="M42" s="418" t="s">
        <v>154</v>
      </c>
      <c r="N42" s="418">
        <f t="shared" si="4"/>
        <v>1.2356777020447907</v>
      </c>
      <c r="O42" s="420"/>
      <c r="Q42" s="424"/>
    </row>
    <row r="43" spans="1:17" ht="13.15" customHeight="1" x14ac:dyDescent="0.2">
      <c r="A43" s="432">
        <v>1995</v>
      </c>
      <c r="B43" s="418"/>
      <c r="C43" s="417">
        <v>62495000</v>
      </c>
      <c r="D43" s="417"/>
      <c r="E43" s="418">
        <v>68.992900000000006</v>
      </c>
      <c r="F43" s="418">
        <v>0.464675</v>
      </c>
      <c r="G43" s="418">
        <v>2.1000000000000001E-2</v>
      </c>
      <c r="H43" s="418" t="str">
        <f t="shared" si="3"/>
        <v>*</v>
      </c>
      <c r="I43" s="418">
        <v>70.229579999999999</v>
      </c>
      <c r="J43" s="418"/>
      <c r="K43" s="418">
        <f t="shared" si="0"/>
        <v>1.1039747179774382</v>
      </c>
      <c r="L43" s="418">
        <f t="shared" si="1"/>
        <v>7.4353948315865268E-3</v>
      </c>
      <c r="M43" s="418" t="s">
        <v>154</v>
      </c>
      <c r="N43" s="418">
        <f t="shared" si="4"/>
        <v>1.1237631810544844</v>
      </c>
      <c r="O43" s="420"/>
      <c r="Q43" s="424"/>
    </row>
    <row r="44" spans="1:17" ht="13.15" customHeight="1" x14ac:dyDescent="0.2">
      <c r="A44" s="432">
        <v>1996</v>
      </c>
      <c r="B44" s="418"/>
      <c r="C44" s="417">
        <v>64195000</v>
      </c>
      <c r="D44" s="417"/>
      <c r="E44" s="418">
        <v>76.155749999999998</v>
      </c>
      <c r="F44" s="418">
        <v>0.48161999999999999</v>
      </c>
      <c r="G44" s="418">
        <v>0.16911699999999999</v>
      </c>
      <c r="H44" s="418" t="str">
        <f t="shared" si="3"/>
        <v>*</v>
      </c>
      <c r="I44" s="418">
        <v>77.624489999999994</v>
      </c>
      <c r="J44" s="418"/>
      <c r="K44" s="418">
        <f t="shared" si="0"/>
        <v>1.1863190279616793</v>
      </c>
      <c r="L44" s="418">
        <f t="shared" si="1"/>
        <v>7.5024534621076404E-3</v>
      </c>
      <c r="M44" s="418" t="s">
        <v>154</v>
      </c>
      <c r="N44" s="418">
        <f t="shared" si="4"/>
        <v>1.2091983799361321</v>
      </c>
      <c r="O44" s="420"/>
      <c r="Q44" s="424"/>
    </row>
    <row r="45" spans="1:17" ht="13.15" customHeight="1" x14ac:dyDescent="0.2">
      <c r="A45" s="432">
        <v>1997</v>
      </c>
      <c r="B45" s="418"/>
      <c r="C45" s="417">
        <v>70005000</v>
      </c>
      <c r="D45" s="417"/>
      <c r="E45" s="418">
        <v>87.146320000000003</v>
      </c>
      <c r="F45" s="418">
        <v>1.222</v>
      </c>
      <c r="G45" s="418">
        <v>0.17399999999999999</v>
      </c>
      <c r="H45" s="418" t="str">
        <f t="shared" si="3"/>
        <v>*</v>
      </c>
      <c r="I45" s="418">
        <v>89.263750000000002</v>
      </c>
      <c r="J45" s="418"/>
      <c r="K45" s="418">
        <f t="shared" si="0"/>
        <v>1.2448585101064209</v>
      </c>
      <c r="L45" s="418">
        <f t="shared" si="1"/>
        <v>1.7455896007428039E-2</v>
      </c>
      <c r="M45" s="418" t="s">
        <v>154</v>
      </c>
      <c r="N45" s="418">
        <f t="shared" si="4"/>
        <v>1.2751053496178844</v>
      </c>
      <c r="O45" s="420"/>
      <c r="Q45" s="424"/>
    </row>
    <row r="46" spans="1:17" ht="13.15" customHeight="1" x14ac:dyDescent="0.2">
      <c r="A46" s="432">
        <v>1998</v>
      </c>
      <c r="B46" s="418"/>
      <c r="C46" s="417">
        <v>72025000</v>
      </c>
      <c r="D46" s="417"/>
      <c r="E46" s="418">
        <v>81.276589999999999</v>
      </c>
      <c r="F46" s="418">
        <v>0.21299999999999999</v>
      </c>
      <c r="G46" s="418"/>
      <c r="H46" s="418" t="s">
        <v>127</v>
      </c>
      <c r="I46" s="418">
        <v>81.489590000000007</v>
      </c>
      <c r="J46" s="418"/>
      <c r="K46" s="418">
        <f t="shared" si="0"/>
        <v>1.1284497049635542</v>
      </c>
      <c r="L46" s="418">
        <f t="shared" si="1"/>
        <v>2.9573064908018048E-3</v>
      </c>
      <c r="M46" s="418" t="s">
        <v>127</v>
      </c>
      <c r="N46" s="418">
        <f t="shared" si="4"/>
        <v>1.1314070114543562</v>
      </c>
      <c r="O46" s="420"/>
      <c r="Q46" s="424"/>
    </row>
    <row r="47" spans="1:17" ht="13.15" customHeight="1" x14ac:dyDescent="0.2">
      <c r="A47" s="432">
        <v>1999</v>
      </c>
      <c r="B47" s="418"/>
      <c r="C47" s="417">
        <v>73730000</v>
      </c>
      <c r="D47" s="417"/>
      <c r="E47" s="418">
        <v>78.624679999999998</v>
      </c>
      <c r="F47" s="418">
        <v>0.28899999999999998</v>
      </c>
      <c r="G47" s="418"/>
      <c r="H47" s="418" t="s">
        <v>127</v>
      </c>
      <c r="I47" s="418">
        <v>78.913679999999999</v>
      </c>
      <c r="J47" s="418"/>
      <c r="K47" s="418">
        <f t="shared" si="0"/>
        <v>1.0663865455038655</v>
      </c>
      <c r="L47" s="418">
        <f t="shared" si="1"/>
        <v>3.9197070391970706E-3</v>
      </c>
      <c r="M47" s="418" t="s">
        <v>127</v>
      </c>
      <c r="N47" s="418">
        <f t="shared" si="4"/>
        <v>1.0703062525430624</v>
      </c>
      <c r="O47" s="420"/>
      <c r="Q47" s="424"/>
    </row>
    <row r="48" spans="1:17" ht="13.15" customHeight="1" x14ac:dyDescent="0.2">
      <c r="A48" s="432">
        <v>2000</v>
      </c>
      <c r="B48" s="418"/>
      <c r="C48" s="417">
        <v>74266000</v>
      </c>
      <c r="D48" s="417"/>
      <c r="E48" s="418">
        <v>80.806030000000007</v>
      </c>
      <c r="F48" s="418">
        <v>3.2000000000000001E-2</v>
      </c>
      <c r="G48" s="418"/>
      <c r="H48" s="418" t="s">
        <v>127</v>
      </c>
      <c r="I48" s="418">
        <v>80.838030000000003</v>
      </c>
      <c r="J48" s="418"/>
      <c r="K48" s="418">
        <f t="shared" si="0"/>
        <v>1.088062235747179</v>
      </c>
      <c r="L48" s="418">
        <f t="shared" si="1"/>
        <v>4.3088358064255516E-4</v>
      </c>
      <c r="M48" s="418" t="s">
        <v>127</v>
      </c>
      <c r="N48" s="418">
        <f t="shared" si="4"/>
        <v>1.0884931193278216</v>
      </c>
      <c r="O48" s="420"/>
      <c r="Q48" s="425"/>
    </row>
    <row r="49" spans="1:17" ht="13.15" customHeight="1" x14ac:dyDescent="0.2">
      <c r="A49" s="432">
        <v>2001</v>
      </c>
      <c r="B49" s="418"/>
      <c r="C49" s="417">
        <v>74075000</v>
      </c>
      <c r="D49" s="417"/>
      <c r="E49" s="418">
        <v>78.781689999999998</v>
      </c>
      <c r="F49" s="418"/>
      <c r="G49" s="418"/>
      <c r="H49" s="418" t="s">
        <v>127</v>
      </c>
      <c r="I49" s="418">
        <v>78.781689999999998</v>
      </c>
      <c r="J49" s="418"/>
      <c r="K49" s="418">
        <f t="shared" ref="K49:K56" si="5">(E49*1000000)/$C49</f>
        <v>1.0635395207559906</v>
      </c>
      <c r="L49" s="418" t="s">
        <v>127</v>
      </c>
      <c r="M49" s="418" t="s">
        <v>127</v>
      </c>
      <c r="N49" s="418">
        <f t="shared" si="4"/>
        <v>1.0635395207559906</v>
      </c>
      <c r="O49" s="420"/>
      <c r="Q49" s="424"/>
    </row>
    <row r="50" spans="1:17" ht="13.15" customHeight="1" x14ac:dyDescent="0.2">
      <c r="A50" s="432">
        <v>2002</v>
      </c>
      <c r="B50" s="418"/>
      <c r="C50" s="417">
        <v>73963000</v>
      </c>
      <c r="D50" s="417"/>
      <c r="E50" s="418">
        <v>86.234250000000003</v>
      </c>
      <c r="F50" s="418">
        <v>0.53600000000000003</v>
      </c>
      <c r="G50" s="418">
        <v>1.6E-2</v>
      </c>
      <c r="H50" s="418" t="str">
        <f t="shared" si="3"/>
        <v>*</v>
      </c>
      <c r="I50" s="418">
        <v>86.786249999999995</v>
      </c>
      <c r="J50" s="418"/>
      <c r="K50" s="418">
        <f t="shared" si="5"/>
        <v>1.1659106580317187</v>
      </c>
      <c r="L50" s="418">
        <f>(F50*1000000)/$C50</f>
        <v>7.2468666765815341E-3</v>
      </c>
      <c r="M50" s="418" t="s">
        <v>154</v>
      </c>
      <c r="N50" s="418">
        <f t="shared" si="4"/>
        <v>1.1733738490867056</v>
      </c>
      <c r="O50" s="420"/>
      <c r="Q50" s="424"/>
    </row>
    <row r="51" spans="1:17" ht="13.15" customHeight="1" x14ac:dyDescent="0.2">
      <c r="A51" s="432">
        <v>2003</v>
      </c>
      <c r="B51" s="418"/>
      <c r="C51" s="417">
        <v>73404000</v>
      </c>
      <c r="D51" s="417"/>
      <c r="E51" s="418">
        <v>88.002200000000002</v>
      </c>
      <c r="F51" s="418"/>
      <c r="G51" s="418"/>
      <c r="H51" s="418" t="s">
        <v>127</v>
      </c>
      <c r="I51" s="418">
        <v>88.002200000000002</v>
      </c>
      <c r="J51" s="418"/>
      <c r="K51" s="418">
        <f t="shared" si="5"/>
        <v>1.1988747207236663</v>
      </c>
      <c r="L51" s="418" t="s">
        <v>127</v>
      </c>
      <c r="M51" s="418" t="s">
        <v>127</v>
      </c>
      <c r="N51" s="418">
        <f t="shared" si="4"/>
        <v>1.1988747207236663</v>
      </c>
      <c r="O51" s="420"/>
      <c r="Q51" s="424"/>
    </row>
    <row r="52" spans="1:17" ht="13.15" customHeight="1" x14ac:dyDescent="0.2">
      <c r="A52" s="432">
        <v>2004</v>
      </c>
      <c r="B52" s="418"/>
      <c r="C52" s="417">
        <v>75208000</v>
      </c>
      <c r="D52" s="417"/>
      <c r="E52" s="418">
        <v>88.407510000000002</v>
      </c>
      <c r="F52" s="418">
        <v>0.59815700000000005</v>
      </c>
      <c r="G52" s="418">
        <v>2.3E-2</v>
      </c>
      <c r="H52" s="418" t="str">
        <f t="shared" si="3"/>
        <v>*</v>
      </c>
      <c r="I52" s="418">
        <v>89.032719999999998</v>
      </c>
      <c r="J52" s="418"/>
      <c r="K52" s="418">
        <f t="shared" si="5"/>
        <v>1.1755067280076588</v>
      </c>
      <c r="L52" s="418">
        <f>(F52*1000000)/$C52</f>
        <v>7.9533693224125099E-3</v>
      </c>
      <c r="M52" s="418" t="s">
        <v>154</v>
      </c>
      <c r="N52" s="418">
        <f t="shared" si="4"/>
        <v>1.1838198064035741</v>
      </c>
      <c r="O52" s="420"/>
      <c r="Q52" s="424"/>
    </row>
    <row r="53" spans="1:17" ht="13.15" customHeight="1" x14ac:dyDescent="0.2">
      <c r="A53" s="432">
        <v>2005</v>
      </c>
      <c r="B53" s="418"/>
      <c r="C53" s="417">
        <v>72032000</v>
      </c>
      <c r="D53" s="417"/>
      <c r="E53" s="418">
        <v>88.983900000000006</v>
      </c>
      <c r="F53" s="418">
        <v>1.4771000000000001</v>
      </c>
      <c r="G53" s="418">
        <v>0.49923899999999999</v>
      </c>
      <c r="H53" s="418" t="str">
        <f t="shared" si="3"/>
        <v>*</v>
      </c>
      <c r="I53" s="418">
        <v>90.960239999999999</v>
      </c>
      <c r="J53" s="418"/>
      <c r="K53" s="418">
        <f t="shared" si="5"/>
        <v>1.2353384606841404</v>
      </c>
      <c r="L53" s="418">
        <f>(F53*1000000)/$C53</f>
        <v>2.0506163927143491E-2</v>
      </c>
      <c r="M53" s="418" t="s">
        <v>154</v>
      </c>
      <c r="N53" s="418">
        <f t="shared" si="4"/>
        <v>1.2627754331408263</v>
      </c>
      <c r="O53" s="420"/>
      <c r="Q53" s="424"/>
    </row>
    <row r="54" spans="1:17" ht="13.15" customHeight="1" x14ac:dyDescent="0.2">
      <c r="A54" s="432">
        <v>2006</v>
      </c>
      <c r="B54" s="418"/>
      <c r="C54" s="417">
        <v>75522000</v>
      </c>
      <c r="D54" s="417"/>
      <c r="E54" s="418">
        <v>106.057</v>
      </c>
      <c r="F54" s="418">
        <v>2.5831050000000002</v>
      </c>
      <c r="G54" s="418">
        <v>0.47788900000000001</v>
      </c>
      <c r="H54" s="418" t="str">
        <f t="shared" si="3"/>
        <v>*</v>
      </c>
      <c r="I54" s="418">
        <v>109.11799999999999</v>
      </c>
      <c r="J54" s="418"/>
      <c r="K54" s="418">
        <f t="shared" si="5"/>
        <v>1.4043192712057413</v>
      </c>
      <c r="L54" s="418">
        <f>(F54*1000000)/$C54</f>
        <v>3.4203344720743621E-2</v>
      </c>
      <c r="M54" s="418" t="s">
        <v>154</v>
      </c>
      <c r="N54" s="418">
        <f t="shared" si="4"/>
        <v>1.4448505071369933</v>
      </c>
      <c r="O54" s="420"/>
      <c r="Q54" s="424"/>
    </row>
    <row r="55" spans="1:17" ht="13.15" customHeight="1" x14ac:dyDescent="0.2">
      <c r="A55" s="432">
        <v>2007</v>
      </c>
      <c r="B55" s="418"/>
      <c r="C55" s="417">
        <v>64741000</v>
      </c>
      <c r="D55" s="417"/>
      <c r="E55" s="418">
        <v>82.250540000000001</v>
      </c>
      <c r="F55" s="418">
        <v>2.5554060000000001</v>
      </c>
      <c r="G55" s="418">
        <v>0.66989299999999996</v>
      </c>
      <c r="H55" s="418" t="str">
        <f t="shared" si="3"/>
        <v>*</v>
      </c>
      <c r="I55" s="418">
        <v>85.475840000000005</v>
      </c>
      <c r="J55" s="418"/>
      <c r="K55" s="418">
        <f t="shared" si="5"/>
        <v>1.270455198405956</v>
      </c>
      <c r="L55" s="418">
        <f>(F55*1000000)/$C55</f>
        <v>3.9471216076365827E-2</v>
      </c>
      <c r="M55" s="418" t="s">
        <v>154</v>
      </c>
      <c r="N55" s="418">
        <f t="shared" si="4"/>
        <v>1.320273705997745</v>
      </c>
      <c r="O55" s="420"/>
      <c r="Q55" s="424"/>
    </row>
    <row r="56" spans="1:17" ht="13.15" customHeight="1" x14ac:dyDescent="0.2">
      <c r="A56" s="432">
        <v>2008</v>
      </c>
      <c r="B56" s="418"/>
      <c r="C56" s="417">
        <v>75718000</v>
      </c>
      <c r="D56" s="417"/>
      <c r="E56" s="418">
        <v>106.2214</v>
      </c>
      <c r="F56" s="418">
        <v>4.699071</v>
      </c>
      <c r="G56" s="418">
        <v>1.0413140000000001</v>
      </c>
      <c r="H56" s="418">
        <f t="shared" si="3"/>
        <v>1.0413140000000001</v>
      </c>
      <c r="I56" s="418">
        <v>111.9618</v>
      </c>
      <c r="J56" s="418"/>
      <c r="K56" s="418">
        <f t="shared" si="5"/>
        <v>1.402855331625241</v>
      </c>
      <c r="L56" s="418">
        <f>(F56*1000000)/$C56</f>
        <v>6.2060157426239465E-2</v>
      </c>
      <c r="M56" s="418" t="s">
        <v>154</v>
      </c>
      <c r="N56" s="418">
        <f t="shared" si="4"/>
        <v>1.4786682162761826</v>
      </c>
      <c r="O56" s="420"/>
      <c r="Q56" s="426"/>
    </row>
    <row r="57" spans="1:17" ht="13.15" customHeight="1" thickBot="1" x14ac:dyDescent="0.25">
      <c r="A57" s="434"/>
      <c r="B57" s="435"/>
      <c r="C57" s="436"/>
      <c r="D57" s="436"/>
      <c r="E57" s="437"/>
      <c r="F57" s="438"/>
      <c r="G57" s="438"/>
      <c r="H57" s="438"/>
      <c r="I57" s="438"/>
      <c r="J57" s="438"/>
      <c r="K57" s="438"/>
      <c r="L57" s="438"/>
      <c r="M57" s="438"/>
      <c r="N57" s="438"/>
      <c r="O57" s="439"/>
    </row>
    <row r="58" spans="1:17" ht="13.15" customHeight="1" x14ac:dyDescent="0.2">
      <c r="A58" s="613" t="s">
        <v>1083</v>
      </c>
      <c r="B58" s="614"/>
      <c r="C58" s="614"/>
      <c r="D58" s="614"/>
      <c r="E58" s="614"/>
      <c r="F58" s="614"/>
      <c r="G58" s="614"/>
      <c r="H58" s="614"/>
      <c r="I58" s="614"/>
      <c r="J58" s="614"/>
      <c r="K58" s="614"/>
      <c r="L58" s="614"/>
      <c r="M58" s="614"/>
      <c r="N58" s="614"/>
      <c r="O58" s="615"/>
    </row>
    <row r="59" spans="1:17" ht="13.15" customHeight="1" x14ac:dyDescent="0.2">
      <c r="A59" s="431" t="s">
        <v>1084</v>
      </c>
      <c r="B59" s="262"/>
      <c r="C59" s="262"/>
      <c r="D59" s="262"/>
      <c r="E59" s="262"/>
      <c r="F59" s="262"/>
      <c r="G59" s="262"/>
      <c r="H59" s="262"/>
      <c r="I59" s="262"/>
      <c r="J59" s="262"/>
      <c r="K59" s="262"/>
      <c r="L59" s="262"/>
      <c r="M59" s="262"/>
      <c r="N59" s="262"/>
      <c r="O59" s="263"/>
    </row>
    <row r="60" spans="1:17" ht="13.15" customHeight="1" thickBot="1" x14ac:dyDescent="0.25">
      <c r="A60" s="599"/>
      <c r="B60" s="600"/>
      <c r="C60" s="600"/>
      <c r="D60" s="600"/>
      <c r="E60" s="600"/>
      <c r="F60" s="600"/>
      <c r="G60" s="600"/>
      <c r="H60" s="600"/>
      <c r="I60" s="600"/>
      <c r="J60" s="600"/>
      <c r="K60" s="600"/>
      <c r="L60" s="600"/>
      <c r="M60" s="600"/>
      <c r="N60" s="600"/>
      <c r="O60" s="601"/>
    </row>
    <row r="61" spans="1:17" ht="13.15" customHeight="1" x14ac:dyDescent="0.2">
      <c r="A61" s="58" t="s">
        <v>1055</v>
      </c>
    </row>
  </sheetData>
  <mergeCells count="7">
    <mergeCell ref="A58:O58"/>
    <mergeCell ref="A60:O60"/>
    <mergeCell ref="A2:O2"/>
    <mergeCell ref="A3:A6"/>
    <mergeCell ref="C4:C5"/>
    <mergeCell ref="E5:I5"/>
    <mergeCell ref="K5:N5"/>
  </mergeCells>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7"/>
  <sheetViews>
    <sheetView workbookViewId="0">
      <selection activeCell="B1" sqref="B1"/>
    </sheetView>
  </sheetViews>
  <sheetFormatPr defaultRowHeight="13.15" customHeight="1" x14ac:dyDescent="0.25"/>
  <cols>
    <col min="1" max="1" width="9.7109375" customWidth="1"/>
    <col min="2" max="2" width="1.7109375" customWidth="1"/>
    <col min="3" max="3" width="9.7109375" customWidth="1"/>
    <col min="4" max="4" width="1.7109375" customWidth="1"/>
    <col min="5" max="6" width="9.7109375" customWidth="1"/>
    <col min="7" max="7" width="0.28515625" hidden="1" customWidth="1"/>
    <col min="8" max="8" width="9.85546875" customWidth="1"/>
    <col min="9" max="10" width="9.7109375" customWidth="1"/>
    <col min="11" max="11" width="1.7109375" customWidth="1"/>
    <col min="12" max="13" width="9.7109375" customWidth="1"/>
    <col min="14" max="14" width="9.7109375" style="28" customWidth="1"/>
    <col min="15" max="16" width="9.7109375" customWidth="1"/>
    <col min="17" max="17" width="1.7109375" customWidth="1"/>
  </cols>
  <sheetData>
    <row r="1" spans="1:19" ht="13.15" customHeight="1" x14ac:dyDescent="0.25">
      <c r="A1" s="283" t="s">
        <v>1042</v>
      </c>
      <c r="B1" s="541"/>
      <c r="C1" s="541"/>
      <c r="D1" s="541"/>
      <c r="E1" s="541"/>
      <c r="F1" s="541"/>
      <c r="G1" s="541"/>
      <c r="H1" s="541"/>
      <c r="I1" s="541"/>
      <c r="J1" s="541"/>
      <c r="K1" s="541"/>
      <c r="L1" s="541"/>
      <c r="M1" s="541"/>
      <c r="N1" s="541"/>
      <c r="O1" s="541"/>
      <c r="P1" s="541"/>
      <c r="Q1" s="542"/>
    </row>
    <row r="2" spans="1:19" ht="13.15" customHeight="1" x14ac:dyDescent="0.25">
      <c r="A2" s="602" t="s">
        <v>1066</v>
      </c>
      <c r="B2" s="603"/>
      <c r="C2" s="604"/>
      <c r="D2" s="604"/>
      <c r="E2" s="604"/>
      <c r="F2" s="604"/>
      <c r="G2" s="604"/>
      <c r="H2" s="604"/>
      <c r="I2" s="604"/>
      <c r="J2" s="604"/>
      <c r="K2" s="604"/>
      <c r="L2" s="604"/>
      <c r="M2" s="604"/>
      <c r="N2" s="604"/>
      <c r="O2" s="604"/>
      <c r="P2" s="604"/>
      <c r="Q2" s="605"/>
    </row>
    <row r="3" spans="1:19" ht="13.15" customHeight="1" x14ac:dyDescent="0.3">
      <c r="A3" s="606" t="s">
        <v>10</v>
      </c>
      <c r="B3" s="19"/>
      <c r="C3" s="19"/>
      <c r="D3" s="19"/>
      <c r="E3" s="19"/>
      <c r="F3" s="19"/>
      <c r="G3" s="19"/>
      <c r="H3" s="19"/>
      <c r="I3" s="19"/>
      <c r="J3" s="19"/>
      <c r="K3" s="19"/>
      <c r="L3" s="19"/>
      <c r="M3" s="19"/>
      <c r="N3" s="20"/>
      <c r="O3" s="19"/>
      <c r="P3" s="19"/>
      <c r="Q3" s="18"/>
    </row>
    <row r="4" spans="1:19" ht="13.15" customHeight="1" x14ac:dyDescent="0.25">
      <c r="A4" s="616"/>
      <c r="B4" s="27"/>
      <c r="C4" s="609" t="s">
        <v>79</v>
      </c>
      <c r="D4" s="6"/>
      <c r="E4" s="443" t="s">
        <v>8</v>
      </c>
      <c r="F4" s="443" t="s">
        <v>6</v>
      </c>
      <c r="G4" s="413" t="s">
        <v>155</v>
      </c>
      <c r="H4" s="443" t="s">
        <v>155</v>
      </c>
      <c r="I4" s="443" t="s">
        <v>2</v>
      </c>
      <c r="J4" s="443" t="s">
        <v>75</v>
      </c>
      <c r="K4" s="411"/>
      <c r="L4" s="443" t="s">
        <v>8</v>
      </c>
      <c r="M4" s="443" t="s">
        <v>6</v>
      </c>
      <c r="N4" s="444" t="s">
        <v>155</v>
      </c>
      <c r="O4" s="443" t="s">
        <v>2</v>
      </c>
      <c r="P4" s="443" t="s">
        <v>75</v>
      </c>
      <c r="Q4" s="31"/>
    </row>
    <row r="5" spans="1:19" ht="21" customHeight="1" x14ac:dyDescent="0.25">
      <c r="A5" s="616"/>
      <c r="B5" s="27"/>
      <c r="C5" s="609"/>
      <c r="D5" s="26"/>
      <c r="E5" s="619" t="s">
        <v>1070</v>
      </c>
      <c r="F5" s="619"/>
      <c r="G5" s="619"/>
      <c r="H5" s="619"/>
      <c r="I5" s="619"/>
      <c r="J5" s="619"/>
      <c r="K5" s="483"/>
      <c r="L5" s="610" t="s">
        <v>1071</v>
      </c>
      <c r="M5" s="620"/>
      <c r="N5" s="620"/>
      <c r="O5" s="620"/>
      <c r="P5" s="620"/>
      <c r="Q5" s="25"/>
    </row>
    <row r="6" spans="1:19" ht="13.15" customHeight="1" x14ac:dyDescent="0.25">
      <c r="A6" s="617"/>
      <c r="B6" s="15"/>
      <c r="C6" s="15"/>
      <c r="D6" s="15"/>
      <c r="E6" s="15"/>
      <c r="F6" s="15"/>
      <c r="G6" s="15"/>
      <c r="H6" s="15"/>
      <c r="I6" s="15"/>
      <c r="J6" s="15"/>
      <c r="K6" s="15"/>
      <c r="L6" s="15"/>
      <c r="M6" s="15"/>
      <c r="N6" s="30"/>
      <c r="O6" s="15"/>
      <c r="P6" s="15"/>
      <c r="Q6" s="24"/>
    </row>
    <row r="7" spans="1:19" ht="13.15" customHeight="1" x14ac:dyDescent="0.25">
      <c r="A7" s="7"/>
      <c r="B7" s="5"/>
      <c r="C7" s="22"/>
      <c r="D7" s="22"/>
      <c r="E7" s="12"/>
      <c r="F7" s="22"/>
      <c r="G7" s="23"/>
      <c r="H7" s="22"/>
      <c r="I7" s="22"/>
      <c r="J7" s="22"/>
      <c r="K7" s="22"/>
      <c r="L7" s="22"/>
      <c r="M7" s="22"/>
      <c r="N7" s="29"/>
      <c r="O7" s="22"/>
      <c r="P7" s="22"/>
      <c r="Q7" s="21"/>
    </row>
    <row r="8" spans="1:19" s="58" customFormat="1" ht="13.15" customHeight="1" x14ac:dyDescent="0.2">
      <c r="A8" s="432">
        <v>1960</v>
      </c>
      <c r="B8" s="418"/>
      <c r="C8" s="417">
        <v>16080000</v>
      </c>
      <c r="D8" s="417"/>
      <c r="E8" s="418">
        <v>1.391254</v>
      </c>
      <c r="F8" s="418">
        <v>67.110609999999994</v>
      </c>
      <c r="G8" s="418">
        <v>0</v>
      </c>
      <c r="H8" s="418" t="s">
        <v>158</v>
      </c>
      <c r="I8" s="418">
        <v>8.0399999999999991</v>
      </c>
      <c r="J8" s="418">
        <v>76.541870000000003</v>
      </c>
      <c r="K8" s="418"/>
      <c r="L8" s="418">
        <f t="shared" ref="L8:L39" si="0">(E8*1000000)/$C8</f>
        <v>8.6520771144278613E-2</v>
      </c>
      <c r="M8" s="418">
        <f t="shared" ref="M8:M39" si="1">(F8*1000000)/$C8</f>
        <v>4.1735453980099502</v>
      </c>
      <c r="N8" s="418" t="s">
        <v>154</v>
      </c>
      <c r="O8" s="418">
        <f t="shared" ref="O8:O39" si="2">(I8*1000000)/$C8</f>
        <v>0.49999999999999994</v>
      </c>
      <c r="P8" s="418">
        <f t="shared" ref="P8:P39" si="3">J8*1000000/C8</f>
        <v>4.7600665422885573</v>
      </c>
      <c r="Q8" s="420"/>
      <c r="S8" s="424"/>
    </row>
    <row r="9" spans="1:19" s="58" customFormat="1" ht="13.15" customHeight="1" x14ac:dyDescent="0.2">
      <c r="A9" s="432">
        <v>1961</v>
      </c>
      <c r="B9" s="418"/>
      <c r="C9" s="417">
        <v>16588000</v>
      </c>
      <c r="D9" s="417"/>
      <c r="E9" s="418">
        <v>1.172221</v>
      </c>
      <c r="F9" s="418">
        <v>76.118319999999997</v>
      </c>
      <c r="G9" s="418">
        <v>0</v>
      </c>
      <c r="H9" s="418" t="s">
        <v>158</v>
      </c>
      <c r="I9" s="418">
        <v>9</v>
      </c>
      <c r="J9" s="418">
        <v>86.290539999999993</v>
      </c>
      <c r="K9" s="418"/>
      <c r="L9" s="418">
        <f t="shared" si="0"/>
        <v>7.0666807330600434E-2</v>
      </c>
      <c r="M9" s="418">
        <f t="shared" si="1"/>
        <v>4.5887581384133105</v>
      </c>
      <c r="N9" s="418" t="s">
        <v>154</v>
      </c>
      <c r="O9" s="418">
        <f t="shared" si="2"/>
        <v>0.54256088738847363</v>
      </c>
      <c r="P9" s="418">
        <f t="shared" si="3"/>
        <v>5.2019857728478422</v>
      </c>
      <c r="Q9" s="420"/>
      <c r="S9" s="424"/>
    </row>
    <row r="10" spans="1:19" s="58" customFormat="1" ht="13.15" customHeight="1" x14ac:dyDescent="0.2">
      <c r="A10" s="432">
        <v>1962</v>
      </c>
      <c r="B10" s="418"/>
      <c r="C10" s="417">
        <v>16293000</v>
      </c>
      <c r="D10" s="417"/>
      <c r="E10" s="418">
        <v>1.4819659999999999</v>
      </c>
      <c r="F10" s="418">
        <v>77.465360000000004</v>
      </c>
      <c r="G10" s="418">
        <v>0</v>
      </c>
      <c r="H10" s="418" t="s">
        <v>158</v>
      </c>
      <c r="I10" s="418">
        <v>9.9600000000000009</v>
      </c>
      <c r="J10" s="418">
        <v>88.907330000000002</v>
      </c>
      <c r="K10" s="418"/>
      <c r="L10" s="418">
        <f t="shared" si="0"/>
        <v>9.0957220892407778E-2</v>
      </c>
      <c r="M10" s="418">
        <f t="shared" si="1"/>
        <v>4.7545178911188852</v>
      </c>
      <c r="N10" s="418" t="s">
        <v>154</v>
      </c>
      <c r="O10" s="418">
        <f t="shared" si="2"/>
        <v>0.61130546860614987</v>
      </c>
      <c r="P10" s="418">
        <f t="shared" si="3"/>
        <v>5.4567808261216477</v>
      </c>
      <c r="Q10" s="420"/>
      <c r="S10" s="424"/>
    </row>
    <row r="11" spans="1:19" s="58" customFormat="1" ht="13.15" customHeight="1" x14ac:dyDescent="0.2">
      <c r="A11" s="432">
        <v>1963</v>
      </c>
      <c r="B11" s="418"/>
      <c r="C11" s="417">
        <v>14843000</v>
      </c>
      <c r="D11" s="417"/>
      <c r="E11" s="418">
        <v>1.6549160000000001</v>
      </c>
      <c r="F11" s="418">
        <v>78.728610000000003</v>
      </c>
      <c r="G11" s="418">
        <v>6.5000000000000002E-2</v>
      </c>
      <c r="H11" s="418" t="s">
        <v>158</v>
      </c>
      <c r="I11" s="418">
        <v>10.92</v>
      </c>
      <c r="J11" s="418">
        <v>91.368520000000004</v>
      </c>
      <c r="K11" s="418"/>
      <c r="L11" s="418">
        <f t="shared" si="0"/>
        <v>0.11149471131172943</v>
      </c>
      <c r="M11" s="418">
        <f t="shared" si="1"/>
        <v>5.3040901435019876</v>
      </c>
      <c r="N11" s="418" t="s">
        <v>154</v>
      </c>
      <c r="O11" s="418">
        <f t="shared" si="2"/>
        <v>0.73570033012194302</v>
      </c>
      <c r="P11" s="418">
        <f t="shared" si="3"/>
        <v>6.1556639493363878</v>
      </c>
      <c r="Q11" s="420"/>
      <c r="S11" s="424"/>
    </row>
    <row r="12" spans="1:19" s="58" customFormat="1" ht="13.15" customHeight="1" x14ac:dyDescent="0.2">
      <c r="A12" s="432">
        <v>1964</v>
      </c>
      <c r="B12" s="418"/>
      <c r="C12" s="417">
        <v>14835600</v>
      </c>
      <c r="D12" s="417"/>
      <c r="E12" s="418">
        <v>2.0096449999999999</v>
      </c>
      <c r="F12" s="418">
        <v>67.901229999999998</v>
      </c>
      <c r="G12" s="418">
        <v>0.17</v>
      </c>
      <c r="H12" s="418" t="s">
        <v>158</v>
      </c>
      <c r="I12" s="418">
        <v>11.88</v>
      </c>
      <c r="J12" s="418">
        <v>81.960880000000003</v>
      </c>
      <c r="K12" s="418"/>
      <c r="L12" s="418">
        <f t="shared" si="0"/>
        <v>0.13546098573701099</v>
      </c>
      <c r="M12" s="418">
        <f t="shared" si="1"/>
        <v>4.5769116179999463</v>
      </c>
      <c r="N12" s="418" t="s">
        <v>154</v>
      </c>
      <c r="O12" s="418">
        <f t="shared" si="2"/>
        <v>0.80077651055569032</v>
      </c>
      <c r="P12" s="418">
        <f t="shared" si="3"/>
        <v>5.5246083744506453</v>
      </c>
      <c r="Q12" s="420"/>
      <c r="S12" s="424"/>
    </row>
    <row r="13" spans="1:19" s="58" customFormat="1" ht="13.15" customHeight="1" x14ac:dyDescent="0.2">
      <c r="A13" s="432">
        <v>1965</v>
      </c>
      <c r="B13" s="418"/>
      <c r="C13" s="417">
        <v>14152300</v>
      </c>
      <c r="D13" s="417"/>
      <c r="E13" s="418">
        <v>5.3866509999999996</v>
      </c>
      <c r="F13" s="418">
        <v>58.770949999999999</v>
      </c>
      <c r="G13" s="418">
        <v>0.27500000000000002</v>
      </c>
      <c r="H13" s="418" t="s">
        <v>158</v>
      </c>
      <c r="I13" s="418">
        <v>12.84</v>
      </c>
      <c r="J13" s="418">
        <v>77.272599999999997</v>
      </c>
      <c r="K13" s="418"/>
      <c r="L13" s="418">
        <f t="shared" si="0"/>
        <v>0.38062018187856389</v>
      </c>
      <c r="M13" s="418">
        <f t="shared" si="1"/>
        <v>4.152749023126983</v>
      </c>
      <c r="N13" s="418" t="s">
        <v>154</v>
      </c>
      <c r="O13" s="418">
        <f t="shared" si="2"/>
        <v>0.90727302275955146</v>
      </c>
      <c r="P13" s="418">
        <f t="shared" si="3"/>
        <v>5.4600736276082333</v>
      </c>
      <c r="Q13" s="420"/>
      <c r="S13" s="424"/>
    </row>
    <row r="14" spans="1:19" s="58" customFormat="1" ht="13.15" customHeight="1" x14ac:dyDescent="0.2">
      <c r="A14" s="432">
        <v>1966</v>
      </c>
      <c r="B14" s="418"/>
      <c r="C14" s="417">
        <v>10349400</v>
      </c>
      <c r="D14" s="417"/>
      <c r="E14" s="418">
        <v>5.4761740000000003</v>
      </c>
      <c r="F14" s="418">
        <v>62.942830000000001</v>
      </c>
      <c r="G14" s="418">
        <v>0.38</v>
      </c>
      <c r="H14" s="418" t="s">
        <v>158</v>
      </c>
      <c r="I14" s="418">
        <v>13.8</v>
      </c>
      <c r="J14" s="418">
        <v>82.599000000000004</v>
      </c>
      <c r="K14" s="418"/>
      <c r="L14" s="418">
        <f t="shared" si="0"/>
        <v>0.52912961137843739</v>
      </c>
      <c r="M14" s="418">
        <f t="shared" si="1"/>
        <v>6.0817854175121262</v>
      </c>
      <c r="N14" s="418" t="s">
        <v>154</v>
      </c>
      <c r="O14" s="418">
        <f t="shared" si="2"/>
        <v>1.3334106325004349</v>
      </c>
      <c r="P14" s="418">
        <f t="shared" si="3"/>
        <v>7.9810423792683638</v>
      </c>
      <c r="Q14" s="420"/>
      <c r="S14" s="424"/>
    </row>
    <row r="15" spans="1:19" s="58" customFormat="1" ht="13.15" customHeight="1" x14ac:dyDescent="0.2">
      <c r="A15" s="432">
        <v>1967</v>
      </c>
      <c r="B15" s="418"/>
      <c r="C15" s="417">
        <v>9449600</v>
      </c>
      <c r="D15" s="417"/>
      <c r="E15" s="418">
        <v>5.9561120000000001</v>
      </c>
      <c r="F15" s="418">
        <v>89.550780000000003</v>
      </c>
      <c r="G15" s="418">
        <v>0.34799999999999998</v>
      </c>
      <c r="H15" s="418" t="s">
        <v>158</v>
      </c>
      <c r="I15" s="418">
        <v>14.922000000000001</v>
      </c>
      <c r="J15" s="418">
        <v>110.7769</v>
      </c>
      <c r="K15" s="418"/>
      <c r="L15" s="418">
        <f t="shared" si="0"/>
        <v>0.63030308161192006</v>
      </c>
      <c r="M15" s="418">
        <f t="shared" si="1"/>
        <v>9.4766741449373519</v>
      </c>
      <c r="N15" s="418" t="s">
        <v>154</v>
      </c>
      <c r="O15" s="418">
        <f t="shared" si="2"/>
        <v>1.5791144598713174</v>
      </c>
      <c r="P15" s="418">
        <f t="shared" si="3"/>
        <v>11.722919488655604</v>
      </c>
      <c r="Q15" s="420"/>
      <c r="S15" s="424"/>
    </row>
    <row r="16" spans="1:19" s="58" customFormat="1" ht="13.15" customHeight="1" x14ac:dyDescent="0.2">
      <c r="A16" s="432">
        <v>1968</v>
      </c>
      <c r="B16" s="418"/>
      <c r="C16" s="417">
        <v>10912900</v>
      </c>
      <c r="D16" s="417"/>
      <c r="E16" s="418">
        <v>13.61322</v>
      </c>
      <c r="F16" s="418">
        <v>76.732849999999999</v>
      </c>
      <c r="G16" s="418">
        <v>0.316</v>
      </c>
      <c r="H16" s="418" t="s">
        <v>158</v>
      </c>
      <c r="I16" s="418">
        <v>16.044</v>
      </c>
      <c r="J16" s="418">
        <v>106.70610000000001</v>
      </c>
      <c r="K16" s="418"/>
      <c r="L16" s="418">
        <f t="shared" si="0"/>
        <v>1.2474429345087008</v>
      </c>
      <c r="M16" s="418">
        <f t="shared" si="1"/>
        <v>7.0313894565147672</v>
      </c>
      <c r="N16" s="418" t="s">
        <v>154</v>
      </c>
      <c r="O16" s="418">
        <f t="shared" si="2"/>
        <v>1.4701866598246112</v>
      </c>
      <c r="P16" s="418">
        <f t="shared" si="3"/>
        <v>9.7779783558907347</v>
      </c>
      <c r="Q16" s="420"/>
      <c r="S16" s="424"/>
    </row>
    <row r="17" spans="1:19" s="58" customFormat="1" ht="13.15" customHeight="1" x14ac:dyDescent="0.2">
      <c r="A17" s="432">
        <v>1969</v>
      </c>
      <c r="B17" s="418"/>
      <c r="C17" s="417">
        <v>11882500</v>
      </c>
      <c r="D17" s="417"/>
      <c r="E17" s="418">
        <v>12.797359999999999</v>
      </c>
      <c r="F17" s="418">
        <v>52.725830000000002</v>
      </c>
      <c r="G17" s="418">
        <v>0.28399999999999997</v>
      </c>
      <c r="H17" s="418" t="s">
        <v>158</v>
      </c>
      <c r="I17" s="418">
        <v>17.166</v>
      </c>
      <c r="J17" s="418">
        <v>82.973200000000006</v>
      </c>
      <c r="K17" s="418"/>
      <c r="L17" s="418">
        <f t="shared" si="0"/>
        <v>1.0769922154428782</v>
      </c>
      <c r="M17" s="418">
        <f t="shared" si="1"/>
        <v>4.4372674100568066</v>
      </c>
      <c r="N17" s="418" t="s">
        <v>154</v>
      </c>
      <c r="O17" s="418">
        <f t="shared" si="2"/>
        <v>1.4446454870608036</v>
      </c>
      <c r="P17" s="418">
        <f t="shared" si="3"/>
        <v>6.982806648432569</v>
      </c>
      <c r="Q17" s="420"/>
      <c r="S17" s="424"/>
    </row>
    <row r="18" spans="1:19" s="58" customFormat="1" ht="13.15" customHeight="1" x14ac:dyDescent="0.2">
      <c r="A18" s="432">
        <v>1970</v>
      </c>
      <c r="B18" s="418"/>
      <c r="C18" s="417">
        <v>11945200</v>
      </c>
      <c r="D18" s="417"/>
      <c r="E18" s="418">
        <v>15.233499999999999</v>
      </c>
      <c r="F18" s="418">
        <v>63.275849999999998</v>
      </c>
      <c r="G18" s="418">
        <v>0.252</v>
      </c>
      <c r="H18" s="418" t="s">
        <v>158</v>
      </c>
      <c r="I18" s="418">
        <v>18.288</v>
      </c>
      <c r="J18" s="418">
        <v>97.049350000000004</v>
      </c>
      <c r="K18" s="418"/>
      <c r="L18" s="418">
        <f t="shared" si="0"/>
        <v>1.2752821216890466</v>
      </c>
      <c r="M18" s="418">
        <f t="shared" si="1"/>
        <v>5.2971779459531865</v>
      </c>
      <c r="N18" s="418" t="s">
        <v>154</v>
      </c>
      <c r="O18" s="418">
        <f t="shared" si="2"/>
        <v>1.5309915279777651</v>
      </c>
      <c r="P18" s="418">
        <f t="shared" si="3"/>
        <v>8.1245479355724477</v>
      </c>
      <c r="Q18" s="420"/>
      <c r="S18" s="424"/>
    </row>
    <row r="19" spans="1:19" s="58" customFormat="1" ht="13.15" customHeight="1" x14ac:dyDescent="0.2">
      <c r="A19" s="432">
        <v>1971</v>
      </c>
      <c r="B19" s="418"/>
      <c r="C19" s="417">
        <v>12354900</v>
      </c>
      <c r="D19" s="417"/>
      <c r="E19" s="418">
        <v>20.97082</v>
      </c>
      <c r="F19" s="418">
        <v>78.641769999999994</v>
      </c>
      <c r="G19" s="418">
        <v>0.22</v>
      </c>
      <c r="H19" s="418" t="s">
        <v>158</v>
      </c>
      <c r="I19" s="418">
        <v>19.41</v>
      </c>
      <c r="J19" s="418">
        <v>119.2426</v>
      </c>
      <c r="K19" s="418"/>
      <c r="L19" s="418">
        <f t="shared" si="0"/>
        <v>1.6973686553513181</v>
      </c>
      <c r="M19" s="418">
        <f t="shared" si="1"/>
        <v>6.3652291803252155</v>
      </c>
      <c r="N19" s="418" t="s">
        <v>154</v>
      </c>
      <c r="O19" s="418">
        <f t="shared" si="2"/>
        <v>1.571036592768861</v>
      </c>
      <c r="P19" s="418">
        <f t="shared" si="3"/>
        <v>9.6514419380164949</v>
      </c>
      <c r="Q19" s="420"/>
      <c r="S19" s="424"/>
    </row>
    <row r="20" spans="1:19" s="58" customFormat="1" ht="13.15" customHeight="1" x14ac:dyDescent="0.2">
      <c r="A20" s="432">
        <v>1972</v>
      </c>
      <c r="B20" s="418"/>
      <c r="C20" s="417">
        <v>14001300</v>
      </c>
      <c r="D20" s="417"/>
      <c r="E20" s="418">
        <v>19.532869999999999</v>
      </c>
      <c r="F20" s="418">
        <v>105.09690000000001</v>
      </c>
      <c r="G20" s="418">
        <v>0.186</v>
      </c>
      <c r="H20" s="418" t="s">
        <v>158</v>
      </c>
      <c r="I20" s="418">
        <v>17.988</v>
      </c>
      <c r="J20" s="418">
        <v>142.8038</v>
      </c>
      <c r="K20" s="418"/>
      <c r="L20" s="418">
        <f t="shared" si="0"/>
        <v>1.395075457278967</v>
      </c>
      <c r="M20" s="418">
        <f t="shared" si="1"/>
        <v>7.5062244220179553</v>
      </c>
      <c r="N20" s="418" t="s">
        <v>154</v>
      </c>
      <c r="O20" s="418">
        <f t="shared" si="2"/>
        <v>1.284737845771464</v>
      </c>
      <c r="P20" s="418">
        <f t="shared" si="3"/>
        <v>10.199324348453358</v>
      </c>
      <c r="Q20" s="420"/>
      <c r="S20" s="424"/>
    </row>
    <row r="21" spans="1:19" s="58" customFormat="1" ht="13.15" customHeight="1" x14ac:dyDescent="0.2">
      <c r="A21" s="432">
        <v>1973</v>
      </c>
      <c r="B21" s="418"/>
      <c r="C21" s="417">
        <v>12479700</v>
      </c>
      <c r="D21" s="417"/>
      <c r="E21" s="418">
        <v>24.276119999999999</v>
      </c>
      <c r="F21" s="418">
        <v>67.39743</v>
      </c>
      <c r="G21" s="418">
        <v>0.152</v>
      </c>
      <c r="H21" s="418" t="s">
        <v>158</v>
      </c>
      <c r="I21" s="418">
        <v>16.565999999999999</v>
      </c>
      <c r="J21" s="418">
        <v>108.39149999999999</v>
      </c>
      <c r="K21" s="418"/>
      <c r="L21" s="418">
        <f t="shared" si="0"/>
        <v>1.9452486838625929</v>
      </c>
      <c r="M21" s="418">
        <f t="shared" si="1"/>
        <v>5.4005649174258998</v>
      </c>
      <c r="N21" s="418" t="s">
        <v>154</v>
      </c>
      <c r="O21" s="418">
        <f t="shared" si="2"/>
        <v>1.3274357556672034</v>
      </c>
      <c r="P21" s="418">
        <f t="shared" si="3"/>
        <v>8.6854251304117884</v>
      </c>
      <c r="Q21" s="420"/>
      <c r="S21" s="424"/>
    </row>
    <row r="22" spans="1:19" s="58" customFormat="1" ht="13.15" customHeight="1" x14ac:dyDescent="0.2">
      <c r="A22" s="432">
        <v>1974</v>
      </c>
      <c r="B22" s="418"/>
      <c r="C22" s="417">
        <v>13679400</v>
      </c>
      <c r="D22" s="417"/>
      <c r="E22" s="418">
        <v>21.133590000000002</v>
      </c>
      <c r="F22" s="418">
        <v>72.147030000000001</v>
      </c>
      <c r="G22" s="418">
        <v>0.11799999999999999</v>
      </c>
      <c r="H22" s="418" t="s">
        <v>158</v>
      </c>
      <c r="I22" s="418">
        <v>15.144</v>
      </c>
      <c r="J22" s="418">
        <v>108.54259999999999</v>
      </c>
      <c r="K22" s="418"/>
      <c r="L22" s="418">
        <f t="shared" si="0"/>
        <v>1.5449208298609589</v>
      </c>
      <c r="M22" s="418">
        <f t="shared" si="1"/>
        <v>5.2741370235536644</v>
      </c>
      <c r="N22" s="418" t="s">
        <v>154</v>
      </c>
      <c r="O22" s="418">
        <f t="shared" si="2"/>
        <v>1.1070660993903241</v>
      </c>
      <c r="P22" s="418">
        <f t="shared" si="3"/>
        <v>7.9347486000847987</v>
      </c>
      <c r="Q22" s="420"/>
      <c r="S22" s="424"/>
    </row>
    <row r="23" spans="1:19" s="58" customFormat="1" ht="13.15" customHeight="1" x14ac:dyDescent="0.2">
      <c r="A23" s="432">
        <v>1975</v>
      </c>
      <c r="B23" s="418"/>
      <c r="C23" s="417">
        <v>9477600</v>
      </c>
      <c r="D23" s="417"/>
      <c r="E23" s="418">
        <v>16.006769999999999</v>
      </c>
      <c r="F23" s="418">
        <v>46.804690000000001</v>
      </c>
      <c r="G23" s="418">
        <v>8.4000000000000005E-2</v>
      </c>
      <c r="H23" s="418" t="s">
        <v>158</v>
      </c>
      <c r="I23" s="418">
        <v>13.722</v>
      </c>
      <c r="J23" s="418">
        <v>76.617459999999994</v>
      </c>
      <c r="K23" s="418"/>
      <c r="L23" s="418">
        <f t="shared" si="0"/>
        <v>1.6889054190934414</v>
      </c>
      <c r="M23" s="418">
        <f t="shared" si="1"/>
        <v>4.9384538279733263</v>
      </c>
      <c r="N23" s="418" t="s">
        <v>154</v>
      </c>
      <c r="O23" s="418">
        <f t="shared" si="2"/>
        <v>1.4478348949101039</v>
      </c>
      <c r="P23" s="418">
        <f t="shared" si="3"/>
        <v>8.0840571452688437</v>
      </c>
      <c r="Q23" s="420"/>
      <c r="S23" s="424"/>
    </row>
    <row r="24" spans="1:19" s="58" customFormat="1" ht="13.15" customHeight="1" x14ac:dyDescent="0.2">
      <c r="A24" s="432">
        <v>1976</v>
      </c>
      <c r="B24" s="418"/>
      <c r="C24" s="417">
        <v>11635500</v>
      </c>
      <c r="D24" s="417"/>
      <c r="E24" s="418">
        <v>21.910969999999999</v>
      </c>
      <c r="F24" s="418">
        <v>69.166390000000007</v>
      </c>
      <c r="G24" s="418">
        <v>0.05</v>
      </c>
      <c r="H24" s="418" t="s">
        <v>158</v>
      </c>
      <c r="I24" s="418">
        <v>12.3</v>
      </c>
      <c r="J24" s="418">
        <v>103.42740000000001</v>
      </c>
      <c r="K24" s="418"/>
      <c r="L24" s="418">
        <f t="shared" si="0"/>
        <v>1.8831137467233896</v>
      </c>
      <c r="M24" s="418">
        <f t="shared" si="1"/>
        <v>5.944427828627906</v>
      </c>
      <c r="N24" s="418" t="s">
        <v>154</v>
      </c>
      <c r="O24" s="418">
        <f t="shared" si="2"/>
        <v>1.0571097073610931</v>
      </c>
      <c r="P24" s="418">
        <f t="shared" si="3"/>
        <v>8.8889519143998967</v>
      </c>
      <c r="Q24" s="420"/>
      <c r="S24" s="424"/>
    </row>
    <row r="25" spans="1:19" s="58" customFormat="1" ht="13.15" customHeight="1" x14ac:dyDescent="0.2">
      <c r="A25" s="432">
        <v>1977</v>
      </c>
      <c r="B25" s="418"/>
      <c r="C25" s="417">
        <v>13679500</v>
      </c>
      <c r="D25" s="417"/>
      <c r="E25" s="418">
        <v>19.774170000000002</v>
      </c>
      <c r="F25" s="418">
        <v>62.09525</v>
      </c>
      <c r="G25" s="418">
        <v>7.4999999999999997E-2</v>
      </c>
      <c r="H25" s="418" t="s">
        <v>158</v>
      </c>
      <c r="I25" s="418">
        <v>11.383330000000001</v>
      </c>
      <c r="J25" s="418">
        <v>93.327749999999995</v>
      </c>
      <c r="K25" s="418"/>
      <c r="L25" s="418">
        <f t="shared" si="0"/>
        <v>1.4455330969699185</v>
      </c>
      <c r="M25" s="418">
        <f t="shared" si="1"/>
        <v>4.5392923717972149</v>
      </c>
      <c r="N25" s="418" t="s">
        <v>154</v>
      </c>
      <c r="O25" s="418">
        <f t="shared" si="2"/>
        <v>0.83214518074491028</v>
      </c>
      <c r="P25" s="418">
        <f t="shared" si="3"/>
        <v>6.8224533060418873</v>
      </c>
      <c r="Q25" s="420"/>
      <c r="S25" s="424"/>
    </row>
    <row r="26" spans="1:19" s="58" customFormat="1" ht="13.15" customHeight="1" x14ac:dyDescent="0.2">
      <c r="A26" s="432">
        <v>1978</v>
      </c>
      <c r="B26" s="418"/>
      <c r="C26" s="417">
        <v>13375100</v>
      </c>
      <c r="D26" s="417"/>
      <c r="E26" s="418">
        <v>20.013210000000001</v>
      </c>
      <c r="F26" s="418">
        <v>21.159420000000001</v>
      </c>
      <c r="G26" s="418">
        <v>0.1</v>
      </c>
      <c r="H26" s="418" t="s">
        <v>158</v>
      </c>
      <c r="I26" s="418">
        <v>10.466670000000001</v>
      </c>
      <c r="J26" s="418">
        <v>51.7393</v>
      </c>
      <c r="K26" s="418"/>
      <c r="L26" s="418">
        <f t="shared" si="0"/>
        <v>1.4963035790386614</v>
      </c>
      <c r="M26" s="418">
        <f t="shared" si="1"/>
        <v>1.5820008822363945</v>
      </c>
      <c r="N26" s="418" t="s">
        <v>154</v>
      </c>
      <c r="O26" s="418">
        <f t="shared" si="2"/>
        <v>0.78254891552212691</v>
      </c>
      <c r="P26" s="418">
        <f t="shared" si="3"/>
        <v>3.8683299564115408</v>
      </c>
      <c r="Q26" s="420"/>
      <c r="S26" s="424"/>
    </row>
    <row r="27" spans="1:19" s="58" customFormat="1" ht="13.15" customHeight="1" x14ac:dyDescent="0.2">
      <c r="A27" s="432">
        <v>1979</v>
      </c>
      <c r="B27" s="418"/>
      <c r="C27" s="417">
        <v>13977500</v>
      </c>
      <c r="D27" s="417"/>
      <c r="E27" s="418">
        <v>20.313500000000001</v>
      </c>
      <c r="F27" s="418">
        <v>19.011659999999999</v>
      </c>
      <c r="G27" s="418">
        <v>0.125</v>
      </c>
      <c r="H27" s="418" t="s">
        <v>158</v>
      </c>
      <c r="I27" s="418">
        <v>9.5500000000000007</v>
      </c>
      <c r="J27" s="418">
        <v>49.000160000000001</v>
      </c>
      <c r="K27" s="418"/>
      <c r="L27" s="418">
        <f t="shared" si="0"/>
        <v>1.4532999463423359</v>
      </c>
      <c r="M27" s="418">
        <f t="shared" si="1"/>
        <v>1.3601616884278305</v>
      </c>
      <c r="N27" s="418" t="s">
        <v>154</v>
      </c>
      <c r="O27" s="418">
        <f t="shared" si="2"/>
        <v>0.68324092291182259</v>
      </c>
      <c r="P27" s="418">
        <f t="shared" si="3"/>
        <v>3.5056455016991594</v>
      </c>
      <c r="Q27" s="420"/>
      <c r="S27" s="424"/>
    </row>
    <row r="28" spans="1:19" s="58" customFormat="1" ht="13.15" customHeight="1" x14ac:dyDescent="0.2">
      <c r="A28" s="432">
        <v>1980</v>
      </c>
      <c r="B28" s="418"/>
      <c r="C28" s="417">
        <v>14533800</v>
      </c>
      <c r="D28" s="417"/>
      <c r="E28" s="418">
        <v>21.689779999999999</v>
      </c>
      <c r="F28" s="418">
        <v>18.717829999999999</v>
      </c>
      <c r="G28" s="418">
        <v>0.15</v>
      </c>
      <c r="H28" s="418" t="s">
        <v>158</v>
      </c>
      <c r="I28" s="418">
        <v>8.6333330000000004</v>
      </c>
      <c r="J28" s="418">
        <v>49.190950000000001</v>
      </c>
      <c r="K28" s="418"/>
      <c r="L28" s="418">
        <f t="shared" si="0"/>
        <v>1.4923681349681432</v>
      </c>
      <c r="M28" s="418">
        <f t="shared" si="1"/>
        <v>1.2878827285362398</v>
      </c>
      <c r="N28" s="418" t="s">
        <v>154</v>
      </c>
      <c r="O28" s="418">
        <f t="shared" si="2"/>
        <v>0.59401760035228224</v>
      </c>
      <c r="P28" s="418">
        <f t="shared" si="3"/>
        <v>3.3845897150091511</v>
      </c>
      <c r="Q28" s="420"/>
      <c r="S28" s="424"/>
    </row>
    <row r="29" spans="1:19" s="58" customFormat="1" ht="13.15" customHeight="1" x14ac:dyDescent="0.2">
      <c r="A29" s="432">
        <v>1981</v>
      </c>
      <c r="B29" s="418"/>
      <c r="C29" s="417">
        <v>14330100</v>
      </c>
      <c r="D29" s="417"/>
      <c r="E29" s="418">
        <v>24.168990000000001</v>
      </c>
      <c r="F29" s="418">
        <v>24.4087</v>
      </c>
      <c r="G29" s="418">
        <v>0.17499999999999999</v>
      </c>
      <c r="H29" s="418" t="s">
        <v>158</v>
      </c>
      <c r="I29" s="418">
        <v>7.7166670000000002</v>
      </c>
      <c r="J29" s="418">
        <v>56.469349999999999</v>
      </c>
      <c r="K29" s="418"/>
      <c r="L29" s="418">
        <f t="shared" si="0"/>
        <v>1.6865890677664497</v>
      </c>
      <c r="M29" s="418">
        <f t="shared" si="1"/>
        <v>1.7033167947188086</v>
      </c>
      <c r="N29" s="418" t="s">
        <v>154</v>
      </c>
      <c r="O29" s="418">
        <f t="shared" si="2"/>
        <v>0.53849359041458189</v>
      </c>
      <c r="P29" s="418">
        <f t="shared" si="3"/>
        <v>3.9406110215560255</v>
      </c>
      <c r="Q29" s="420"/>
      <c r="S29" s="424"/>
    </row>
    <row r="30" spans="1:19" s="58" customFormat="1" ht="13.15" customHeight="1" x14ac:dyDescent="0.2">
      <c r="A30" s="432">
        <v>1982</v>
      </c>
      <c r="B30" s="418"/>
      <c r="C30" s="417">
        <v>11345400</v>
      </c>
      <c r="D30" s="417"/>
      <c r="E30" s="418">
        <v>19.29149</v>
      </c>
      <c r="F30" s="418">
        <v>19.102740000000001</v>
      </c>
      <c r="G30" s="418">
        <v>0.2</v>
      </c>
      <c r="H30" s="418" t="s">
        <v>158</v>
      </c>
      <c r="I30" s="418">
        <v>6.8</v>
      </c>
      <c r="J30" s="418">
        <v>45.39423</v>
      </c>
      <c r="K30" s="418"/>
      <c r="L30" s="418">
        <f t="shared" si="0"/>
        <v>1.7003798896469053</v>
      </c>
      <c r="M30" s="418">
        <f t="shared" si="1"/>
        <v>1.6837431910730341</v>
      </c>
      <c r="N30" s="418" t="s">
        <v>154</v>
      </c>
      <c r="O30" s="418">
        <f t="shared" si="2"/>
        <v>0.59936185590635849</v>
      </c>
      <c r="P30" s="418">
        <f t="shared" si="3"/>
        <v>4.0011132265058968</v>
      </c>
      <c r="Q30" s="420"/>
      <c r="S30" s="424"/>
    </row>
    <row r="31" spans="1:19" s="58" customFormat="1" ht="13.15" customHeight="1" x14ac:dyDescent="0.2">
      <c r="A31" s="432">
        <v>1983</v>
      </c>
      <c r="B31" s="418"/>
      <c r="C31" s="417">
        <v>7926300</v>
      </c>
      <c r="D31" s="417"/>
      <c r="E31" s="418">
        <v>15.75337</v>
      </c>
      <c r="F31" s="418">
        <v>15.922269999999999</v>
      </c>
      <c r="G31" s="418">
        <v>0.18116940000000001</v>
      </c>
      <c r="H31" s="418" t="s">
        <v>158</v>
      </c>
      <c r="I31" s="418">
        <v>6.2611249999999998</v>
      </c>
      <c r="J31" s="418">
        <v>38.117930000000001</v>
      </c>
      <c r="K31" s="418"/>
      <c r="L31" s="418">
        <f t="shared" si="0"/>
        <v>1.9874809179566759</v>
      </c>
      <c r="M31" s="418">
        <f t="shared" si="1"/>
        <v>2.0087897253447382</v>
      </c>
      <c r="N31" s="418" t="s">
        <v>154</v>
      </c>
      <c r="O31" s="418">
        <f t="shared" si="2"/>
        <v>0.78991774220001765</v>
      </c>
      <c r="P31" s="418">
        <f t="shared" si="3"/>
        <v>4.8090445731299596</v>
      </c>
      <c r="Q31" s="420"/>
      <c r="S31" s="424"/>
    </row>
    <row r="32" spans="1:19" s="58" customFormat="1" ht="13.15" customHeight="1" x14ac:dyDescent="0.2">
      <c r="A32" s="432">
        <v>1984</v>
      </c>
      <c r="B32" s="418"/>
      <c r="C32" s="417">
        <v>11145400</v>
      </c>
      <c r="D32" s="417"/>
      <c r="E32" s="418">
        <v>20.100950000000001</v>
      </c>
      <c r="F32" s="418">
        <v>12.104850000000001</v>
      </c>
      <c r="G32" s="418">
        <v>0.16233880000000001</v>
      </c>
      <c r="H32" s="418" t="s">
        <v>158</v>
      </c>
      <c r="I32" s="418">
        <v>5.7222499999999998</v>
      </c>
      <c r="J32" s="418">
        <v>38.090389999999999</v>
      </c>
      <c r="K32" s="418"/>
      <c r="L32" s="418">
        <f t="shared" si="0"/>
        <v>1.803519837780609</v>
      </c>
      <c r="M32" s="418">
        <f t="shared" si="1"/>
        <v>1.0860848421770417</v>
      </c>
      <c r="N32" s="418" t="s">
        <v>154</v>
      </c>
      <c r="O32" s="418">
        <f t="shared" si="2"/>
        <v>0.51341809176880149</v>
      </c>
      <c r="P32" s="418">
        <f t="shared" si="3"/>
        <v>3.4175884221293091</v>
      </c>
      <c r="Q32" s="420"/>
      <c r="S32" s="424"/>
    </row>
    <row r="33" spans="1:19" s="58" customFormat="1" ht="13.15" customHeight="1" x14ac:dyDescent="0.2">
      <c r="A33" s="432">
        <v>1985</v>
      </c>
      <c r="B33" s="418"/>
      <c r="C33" s="417">
        <v>10684600</v>
      </c>
      <c r="D33" s="417"/>
      <c r="E33" s="418">
        <v>16.31691</v>
      </c>
      <c r="F33" s="418">
        <v>12.45435</v>
      </c>
      <c r="G33" s="418">
        <v>0.1435081</v>
      </c>
      <c r="H33" s="418" t="s">
        <v>158</v>
      </c>
      <c r="I33" s="418">
        <v>5.1833749999999998</v>
      </c>
      <c r="J33" s="418">
        <v>34.098140000000001</v>
      </c>
      <c r="K33" s="418"/>
      <c r="L33" s="418">
        <f t="shared" si="0"/>
        <v>1.5271428036613444</v>
      </c>
      <c r="M33" s="418">
        <f t="shared" si="1"/>
        <v>1.1656355876682327</v>
      </c>
      <c r="N33" s="418" t="s">
        <v>154</v>
      </c>
      <c r="O33" s="418">
        <f t="shared" si="2"/>
        <v>0.48512578851805405</v>
      </c>
      <c r="P33" s="418">
        <f t="shared" si="3"/>
        <v>3.1913351927072608</v>
      </c>
      <c r="Q33" s="420"/>
      <c r="S33" s="424"/>
    </row>
    <row r="34" spans="1:19" s="58" customFormat="1" ht="13.15" customHeight="1" x14ac:dyDescent="0.2">
      <c r="A34" s="432">
        <v>1986</v>
      </c>
      <c r="B34" s="418"/>
      <c r="C34" s="417">
        <v>10044600</v>
      </c>
      <c r="D34" s="417"/>
      <c r="E34" s="418">
        <v>20.828410000000002</v>
      </c>
      <c r="F34" s="418">
        <v>15.739890000000001</v>
      </c>
      <c r="G34" s="418">
        <v>0.1246775</v>
      </c>
      <c r="H34" s="418" t="s">
        <v>158</v>
      </c>
      <c r="I34" s="418">
        <v>4.6444999999999999</v>
      </c>
      <c r="J34" s="418">
        <v>41.337490000000003</v>
      </c>
      <c r="K34" s="418"/>
      <c r="L34" s="418">
        <f t="shared" si="0"/>
        <v>2.0735927762180673</v>
      </c>
      <c r="M34" s="418">
        <f t="shared" si="1"/>
        <v>1.5670001792007646</v>
      </c>
      <c r="N34" s="418" t="s">
        <v>154</v>
      </c>
      <c r="O34" s="418">
        <f t="shared" si="2"/>
        <v>0.46238775063218046</v>
      </c>
      <c r="P34" s="418">
        <f t="shared" si="3"/>
        <v>4.115394341238078</v>
      </c>
      <c r="Q34" s="420"/>
      <c r="S34" s="424"/>
    </row>
    <row r="35" spans="1:19" s="58" customFormat="1" ht="13.15" customHeight="1" x14ac:dyDescent="0.2">
      <c r="A35" s="432">
        <v>1987</v>
      </c>
      <c r="B35" s="418"/>
      <c r="C35" s="417">
        <v>10397200</v>
      </c>
      <c r="D35" s="417"/>
      <c r="E35" s="418">
        <v>19.463730000000002</v>
      </c>
      <c r="F35" s="418">
        <v>15.26878</v>
      </c>
      <c r="G35" s="418">
        <v>0.10584689999999999</v>
      </c>
      <c r="H35" s="418" t="s">
        <v>158</v>
      </c>
      <c r="I35" s="418">
        <v>4.1056249999999999</v>
      </c>
      <c r="J35" s="418">
        <v>38.943980000000003</v>
      </c>
      <c r="K35" s="418"/>
      <c r="L35" s="418">
        <f t="shared" si="0"/>
        <v>1.872016504443504</v>
      </c>
      <c r="M35" s="418">
        <f t="shared" si="1"/>
        <v>1.468547301196476</v>
      </c>
      <c r="N35" s="418" t="s">
        <v>154</v>
      </c>
      <c r="O35" s="418">
        <f t="shared" si="2"/>
        <v>0.39487794790905245</v>
      </c>
      <c r="P35" s="418">
        <f t="shared" si="3"/>
        <v>3.7456218982033627</v>
      </c>
      <c r="Q35" s="420"/>
      <c r="S35" s="424"/>
    </row>
    <row r="36" spans="1:19" s="58" customFormat="1" ht="13.15" customHeight="1" x14ac:dyDescent="0.2">
      <c r="A36" s="432">
        <v>1988</v>
      </c>
      <c r="B36" s="418"/>
      <c r="C36" s="417">
        <v>12514800</v>
      </c>
      <c r="D36" s="417"/>
      <c r="E36" s="418">
        <v>21.643820000000002</v>
      </c>
      <c r="F36" s="418">
        <v>17.477080000000001</v>
      </c>
      <c r="G36" s="418">
        <v>8.7016300000000005E-2</v>
      </c>
      <c r="H36" s="418" t="s">
        <v>158</v>
      </c>
      <c r="I36" s="418">
        <v>3.5667499999999999</v>
      </c>
      <c r="J36" s="418">
        <v>42.77467</v>
      </c>
      <c r="K36" s="418"/>
      <c r="L36" s="418">
        <f t="shared" si="0"/>
        <v>1.7294579218205643</v>
      </c>
      <c r="M36" s="418">
        <f t="shared" si="1"/>
        <v>1.3965129286924283</v>
      </c>
      <c r="N36" s="418" t="s">
        <v>154</v>
      </c>
      <c r="O36" s="418">
        <f t="shared" si="2"/>
        <v>0.28500255697254451</v>
      </c>
      <c r="P36" s="418">
        <f t="shared" si="3"/>
        <v>3.4179267746987567</v>
      </c>
      <c r="Q36" s="420"/>
      <c r="S36" s="424"/>
    </row>
    <row r="37" spans="1:19" s="58" customFormat="1" ht="13.15" customHeight="1" x14ac:dyDescent="0.2">
      <c r="A37" s="432">
        <v>1989</v>
      </c>
      <c r="B37" s="418"/>
      <c r="C37" s="417">
        <v>10586600</v>
      </c>
      <c r="D37" s="417"/>
      <c r="E37" s="418">
        <v>18.73441</v>
      </c>
      <c r="F37" s="418">
        <v>12.36548</v>
      </c>
      <c r="G37" s="418">
        <v>6.8185599999999999E-2</v>
      </c>
      <c r="H37" s="418" t="s">
        <v>158</v>
      </c>
      <c r="I37" s="418">
        <v>3.0278749999999999</v>
      </c>
      <c r="J37" s="418">
        <v>34.195959999999999</v>
      </c>
      <c r="K37" s="418"/>
      <c r="L37" s="418">
        <f t="shared" si="0"/>
        <v>1.7696342546237698</v>
      </c>
      <c r="M37" s="418">
        <f t="shared" si="1"/>
        <v>1.1680312848317684</v>
      </c>
      <c r="N37" s="418" t="s">
        <v>154</v>
      </c>
      <c r="O37" s="418">
        <f t="shared" si="2"/>
        <v>0.2860101449001568</v>
      </c>
      <c r="P37" s="418">
        <f t="shared" si="3"/>
        <v>3.2301173181191318</v>
      </c>
      <c r="Q37" s="420"/>
      <c r="S37" s="424"/>
    </row>
    <row r="38" spans="1:19" s="58" customFormat="1" ht="13.15" customHeight="1" x14ac:dyDescent="0.2">
      <c r="A38" s="432">
        <v>1990</v>
      </c>
      <c r="B38" s="418"/>
      <c r="C38" s="417">
        <v>12348100</v>
      </c>
      <c r="D38" s="417"/>
      <c r="E38" s="418">
        <v>25.265440000000002</v>
      </c>
      <c r="F38" s="418">
        <v>10.09554</v>
      </c>
      <c r="G38" s="418">
        <v>4.9355000000000003E-2</v>
      </c>
      <c r="H38" s="418" t="s">
        <v>158</v>
      </c>
      <c r="I38" s="418">
        <v>2.4889999999999999</v>
      </c>
      <c r="J38" s="418">
        <v>37.899340000000002</v>
      </c>
      <c r="K38" s="418"/>
      <c r="L38" s="418">
        <f t="shared" si="0"/>
        <v>2.046099399907678</v>
      </c>
      <c r="M38" s="418">
        <f t="shared" si="1"/>
        <v>0.81757841287323552</v>
      </c>
      <c r="N38" s="418" t="s">
        <v>154</v>
      </c>
      <c r="O38" s="418">
        <f t="shared" si="2"/>
        <v>0.20156947222649638</v>
      </c>
      <c r="P38" s="418">
        <f t="shared" si="3"/>
        <v>3.0692446611219539</v>
      </c>
      <c r="Q38" s="420"/>
      <c r="S38" s="424"/>
    </row>
    <row r="39" spans="1:19" s="58" customFormat="1" ht="13.15" customHeight="1" x14ac:dyDescent="0.2">
      <c r="A39" s="432">
        <v>1991</v>
      </c>
      <c r="B39" s="418"/>
      <c r="C39" s="417">
        <v>14052100</v>
      </c>
      <c r="D39" s="417"/>
      <c r="E39" s="418">
        <v>29.195419999999999</v>
      </c>
      <c r="F39" s="418">
        <v>9.7284159999999993</v>
      </c>
      <c r="G39" s="418">
        <v>0.46610000000000001</v>
      </c>
      <c r="H39" s="418" t="s">
        <v>158</v>
      </c>
      <c r="I39" s="418">
        <v>11.435</v>
      </c>
      <c r="J39" s="418">
        <v>50.824939999999998</v>
      </c>
      <c r="K39" s="418"/>
      <c r="L39" s="418">
        <f t="shared" si="0"/>
        <v>2.0776552970730355</v>
      </c>
      <c r="M39" s="418">
        <f t="shared" si="1"/>
        <v>0.69231047316771155</v>
      </c>
      <c r="N39" s="418" t="s">
        <v>154</v>
      </c>
      <c r="O39" s="418">
        <f t="shared" si="2"/>
        <v>0.81375737434262496</v>
      </c>
      <c r="P39" s="418">
        <f t="shared" si="3"/>
        <v>3.6168928487557022</v>
      </c>
      <c r="Q39" s="420"/>
      <c r="S39" s="424"/>
    </row>
    <row r="40" spans="1:19" s="58" customFormat="1" ht="13.15" customHeight="1" x14ac:dyDescent="0.2">
      <c r="A40" s="432">
        <v>1992</v>
      </c>
      <c r="B40" s="418"/>
      <c r="C40" s="417">
        <v>13240000</v>
      </c>
      <c r="D40" s="417"/>
      <c r="E40" s="418">
        <v>27.992039999999999</v>
      </c>
      <c r="F40" s="418">
        <v>15.195069999999999</v>
      </c>
      <c r="G40" s="418">
        <v>0.55696999999999997</v>
      </c>
      <c r="H40" s="418" t="s">
        <v>158</v>
      </c>
      <c r="I40" s="418">
        <v>12.039</v>
      </c>
      <c r="J40" s="418">
        <v>55.783079999999998</v>
      </c>
      <c r="K40" s="418"/>
      <c r="L40" s="418">
        <f t="shared" ref="L40:L56" si="4">(E40*1000000)/$C40</f>
        <v>2.1142024169184288</v>
      </c>
      <c r="M40" s="418">
        <f t="shared" ref="M40:N56" si="5">(F40*1000000)/$C40</f>
        <v>1.1476638972809667</v>
      </c>
      <c r="N40" s="418" t="s">
        <v>154</v>
      </c>
      <c r="O40" s="418">
        <f t="shared" ref="O40:O56" si="6">(I40*1000000)/$C40</f>
        <v>0.90929003021148036</v>
      </c>
      <c r="P40" s="418">
        <f t="shared" ref="P40:P56" si="7">J40*1000000/C40</f>
        <v>4.2132235649546832</v>
      </c>
      <c r="Q40" s="420"/>
      <c r="S40" s="424"/>
    </row>
    <row r="41" spans="1:19" s="58" customFormat="1" ht="13.15" customHeight="1" x14ac:dyDescent="0.2">
      <c r="A41" s="432">
        <v>1993</v>
      </c>
      <c r="B41" s="418"/>
      <c r="C41" s="417">
        <v>13438300</v>
      </c>
      <c r="D41" s="417"/>
      <c r="E41" s="418">
        <v>29.24335</v>
      </c>
      <c r="F41" s="418">
        <v>23.480090000000001</v>
      </c>
      <c r="G41" s="418">
        <v>1.135</v>
      </c>
      <c r="H41" s="418" t="s">
        <v>158</v>
      </c>
      <c r="I41" s="418">
        <v>12.581</v>
      </c>
      <c r="J41" s="418">
        <v>66.439440000000005</v>
      </c>
      <c r="K41" s="418"/>
      <c r="L41" s="418">
        <f t="shared" si="4"/>
        <v>2.1761197472894636</v>
      </c>
      <c r="M41" s="418">
        <f t="shared" si="5"/>
        <v>1.747251512468095</v>
      </c>
      <c r="N41" s="418" t="s">
        <v>154</v>
      </c>
      <c r="O41" s="418">
        <f t="shared" si="6"/>
        <v>0.93620472827664214</v>
      </c>
      <c r="P41" s="418">
        <f t="shared" si="7"/>
        <v>4.9440360759917557</v>
      </c>
      <c r="Q41" s="420"/>
      <c r="S41" s="424"/>
    </row>
    <row r="42" spans="1:19" s="58" customFormat="1" ht="13.15" customHeight="1" x14ac:dyDescent="0.2">
      <c r="A42" s="432">
        <v>1994</v>
      </c>
      <c r="B42" s="418"/>
      <c r="C42" s="417">
        <v>13720100</v>
      </c>
      <c r="D42" s="417"/>
      <c r="E42" s="418">
        <v>33.884300000000003</v>
      </c>
      <c r="F42" s="418">
        <v>23.942209999999999</v>
      </c>
      <c r="G42" s="418">
        <v>0.86013099999999998</v>
      </c>
      <c r="H42" s="418" t="s">
        <v>158</v>
      </c>
      <c r="I42" s="418">
        <v>11.6036</v>
      </c>
      <c r="J42" s="418">
        <v>70.290229999999994</v>
      </c>
      <c r="K42" s="418"/>
      <c r="L42" s="418">
        <f t="shared" si="4"/>
        <v>2.4696831655745948</v>
      </c>
      <c r="M42" s="418">
        <f t="shared" si="5"/>
        <v>1.7450463189043812</v>
      </c>
      <c r="N42" s="418" t="s">
        <v>154</v>
      </c>
      <c r="O42" s="418">
        <f t="shared" si="6"/>
        <v>0.84573727596737636</v>
      </c>
      <c r="P42" s="418">
        <f t="shared" si="7"/>
        <v>5.1231572656175972</v>
      </c>
      <c r="Q42" s="420"/>
      <c r="S42" s="424"/>
    </row>
    <row r="43" spans="1:19" s="58" customFormat="1" ht="13.15" customHeight="1" x14ac:dyDescent="0.2">
      <c r="A43" s="432">
        <v>1995</v>
      </c>
      <c r="B43" s="418"/>
      <c r="C43" s="417">
        <v>16931400</v>
      </c>
      <c r="D43" s="417"/>
      <c r="E43" s="418">
        <v>40.048679999999997</v>
      </c>
      <c r="F43" s="418">
        <v>28.208729999999999</v>
      </c>
      <c r="G43" s="418">
        <v>0.82359800000000005</v>
      </c>
      <c r="H43" s="418" t="s">
        <v>158</v>
      </c>
      <c r="I43" s="418">
        <v>16.802350000000001</v>
      </c>
      <c r="J43" s="418">
        <v>85.883359999999996</v>
      </c>
      <c r="K43" s="418"/>
      <c r="L43" s="418">
        <f t="shared" si="4"/>
        <v>2.3653495871575889</v>
      </c>
      <c r="M43" s="418">
        <f t="shared" si="5"/>
        <v>1.6660601013501541</v>
      </c>
      <c r="N43" s="418" t="s">
        <v>154</v>
      </c>
      <c r="O43" s="418">
        <f t="shared" si="6"/>
        <v>0.9923780667871529</v>
      </c>
      <c r="P43" s="418">
        <f t="shared" si="7"/>
        <v>5.0724311043386843</v>
      </c>
      <c r="Q43" s="420"/>
      <c r="S43" s="424"/>
    </row>
    <row r="44" spans="1:19" s="58" customFormat="1" ht="13.15" customHeight="1" x14ac:dyDescent="0.2">
      <c r="A44" s="432">
        <v>1996</v>
      </c>
      <c r="B44" s="418"/>
      <c r="C44" s="417">
        <v>14652500</v>
      </c>
      <c r="D44" s="417"/>
      <c r="E44" s="418">
        <v>31.060669999999998</v>
      </c>
      <c r="F44" s="418">
        <v>23.559360000000002</v>
      </c>
      <c r="G44" s="418">
        <v>0.98669099999999998</v>
      </c>
      <c r="H44" s="418" t="s">
        <v>158</v>
      </c>
      <c r="I44" s="418">
        <v>26.106999999999999</v>
      </c>
      <c r="J44" s="418">
        <v>81.713729999999998</v>
      </c>
      <c r="K44" s="418"/>
      <c r="L44" s="418">
        <f t="shared" si="4"/>
        <v>2.1198205084456578</v>
      </c>
      <c r="M44" s="418">
        <f t="shared" si="5"/>
        <v>1.6078730592049137</v>
      </c>
      <c r="N44" s="418" t="s">
        <v>154</v>
      </c>
      <c r="O44" s="418">
        <f t="shared" si="6"/>
        <v>1.7817437297389525</v>
      </c>
      <c r="P44" s="418">
        <f t="shared" si="7"/>
        <v>5.5767773417505548</v>
      </c>
      <c r="Q44" s="420"/>
      <c r="S44" s="424"/>
    </row>
    <row r="45" spans="1:19" s="58" customFormat="1" ht="13.15" customHeight="1" x14ac:dyDescent="0.2">
      <c r="A45" s="432">
        <v>1997</v>
      </c>
      <c r="B45" s="418"/>
      <c r="C45" s="417">
        <v>13898000</v>
      </c>
      <c r="D45" s="417"/>
      <c r="E45" s="418">
        <v>30.84244</v>
      </c>
      <c r="F45" s="418">
        <v>23.30349</v>
      </c>
      <c r="G45" s="418">
        <v>1.2889999999999999</v>
      </c>
      <c r="H45" s="418">
        <f>G45</f>
        <v>1.2889999999999999</v>
      </c>
      <c r="I45" s="418">
        <v>21.533000000000001</v>
      </c>
      <c r="J45" s="418">
        <v>76.967929999999996</v>
      </c>
      <c r="K45" s="418"/>
      <c r="L45" s="418">
        <f t="shared" si="4"/>
        <v>2.2191998848755214</v>
      </c>
      <c r="M45" s="418">
        <f t="shared" si="5"/>
        <v>1.6767513311267808</v>
      </c>
      <c r="N45" s="418">
        <f t="shared" si="5"/>
        <v>9.2747157864440932E-2</v>
      </c>
      <c r="O45" s="418">
        <f t="shared" si="6"/>
        <v>1.5493596200892215</v>
      </c>
      <c r="P45" s="418">
        <f t="shared" si="7"/>
        <v>5.5380579939559649</v>
      </c>
      <c r="Q45" s="420"/>
      <c r="S45" s="424"/>
    </row>
    <row r="46" spans="1:19" s="58" customFormat="1" ht="13.15" customHeight="1" x14ac:dyDescent="0.2">
      <c r="A46" s="432">
        <v>1998</v>
      </c>
      <c r="B46" s="418"/>
      <c r="C46" s="417">
        <v>13392500</v>
      </c>
      <c r="D46" s="417"/>
      <c r="E46" s="418">
        <v>26.4285</v>
      </c>
      <c r="F46" s="418">
        <v>15.935359999999999</v>
      </c>
      <c r="G46" s="418">
        <v>0.48342299999999999</v>
      </c>
      <c r="H46" s="418" t="s">
        <v>158</v>
      </c>
      <c r="I46" s="418">
        <v>10.961869999999999</v>
      </c>
      <c r="J46" s="418">
        <v>53.809159999999999</v>
      </c>
      <c r="K46" s="418"/>
      <c r="L46" s="418">
        <f t="shared" si="4"/>
        <v>1.9733806234832929</v>
      </c>
      <c r="M46" s="418">
        <f t="shared" si="5"/>
        <v>1.1898719432518201</v>
      </c>
      <c r="N46" s="418" t="s">
        <v>154</v>
      </c>
      <c r="O46" s="418">
        <f t="shared" si="6"/>
        <v>0.81850812021653907</v>
      </c>
      <c r="P46" s="418">
        <f t="shared" si="7"/>
        <v>4.0178577562068325</v>
      </c>
      <c r="Q46" s="420"/>
      <c r="S46" s="424"/>
    </row>
    <row r="47" spans="1:19" s="58" customFormat="1" ht="13.15" customHeight="1" x14ac:dyDescent="0.2">
      <c r="A47" s="432">
        <v>1999</v>
      </c>
      <c r="B47" s="418"/>
      <c r="C47" s="417">
        <v>14873500</v>
      </c>
      <c r="D47" s="417"/>
      <c r="E47" s="418">
        <v>30.481439999999999</v>
      </c>
      <c r="F47" s="418">
        <v>40.1295</v>
      </c>
      <c r="G47" s="418">
        <v>0.800091</v>
      </c>
      <c r="H47" s="418" t="s">
        <v>158</v>
      </c>
      <c r="I47" s="418">
        <v>13.142910000000001</v>
      </c>
      <c r="J47" s="418">
        <v>84.553939999999997</v>
      </c>
      <c r="K47" s="418"/>
      <c r="L47" s="418">
        <f t="shared" si="4"/>
        <v>2.0493790970518035</v>
      </c>
      <c r="M47" s="418">
        <f t="shared" si="5"/>
        <v>2.6980535852354861</v>
      </c>
      <c r="N47" s="418" t="s">
        <v>154</v>
      </c>
      <c r="O47" s="418">
        <f t="shared" si="6"/>
        <v>0.88364608195784444</v>
      </c>
      <c r="P47" s="418">
        <f t="shared" si="7"/>
        <v>5.6848717517732883</v>
      </c>
      <c r="Q47" s="420"/>
      <c r="S47" s="424"/>
    </row>
    <row r="48" spans="1:19" s="58" customFormat="1" ht="13.15" customHeight="1" x14ac:dyDescent="0.2">
      <c r="A48" s="432">
        <v>2000</v>
      </c>
      <c r="B48" s="418"/>
      <c r="C48" s="417">
        <v>15517200</v>
      </c>
      <c r="D48" s="417"/>
      <c r="E48" s="418">
        <v>32.616700000000002</v>
      </c>
      <c r="F48" s="418">
        <v>41.246879999999997</v>
      </c>
      <c r="G48" s="418">
        <v>0.60109400000000002</v>
      </c>
      <c r="H48" s="418" t="s">
        <v>158</v>
      </c>
      <c r="I48" s="418">
        <v>12.697900000000001</v>
      </c>
      <c r="J48" s="418">
        <v>87.162570000000002</v>
      </c>
      <c r="K48" s="418"/>
      <c r="L48" s="418">
        <f t="shared" si="4"/>
        <v>2.1019707163663548</v>
      </c>
      <c r="M48" s="418">
        <f t="shared" si="5"/>
        <v>2.6581393550382799</v>
      </c>
      <c r="N48" s="418" t="s">
        <v>154</v>
      </c>
      <c r="O48" s="418">
        <f t="shared" si="6"/>
        <v>0.81831129327455987</v>
      </c>
      <c r="P48" s="418">
        <f t="shared" si="7"/>
        <v>5.6171583790890107</v>
      </c>
      <c r="Q48" s="420"/>
      <c r="S48" s="425"/>
    </row>
    <row r="49" spans="1:19" s="58" customFormat="1" ht="13.15" customHeight="1" x14ac:dyDescent="0.2">
      <c r="A49" s="432">
        <v>2001</v>
      </c>
      <c r="B49" s="418"/>
      <c r="C49" s="417">
        <v>15768500</v>
      </c>
      <c r="D49" s="417"/>
      <c r="E49" s="418">
        <v>33.091320000000003</v>
      </c>
      <c r="F49" s="418">
        <v>24.92399</v>
      </c>
      <c r="G49" s="418">
        <v>0.57331399999999999</v>
      </c>
      <c r="H49" s="418" t="s">
        <v>158</v>
      </c>
      <c r="I49" s="418">
        <v>14.03448</v>
      </c>
      <c r="J49" s="418">
        <v>72.623109999999997</v>
      </c>
      <c r="K49" s="418"/>
      <c r="L49" s="418">
        <f t="shared" si="4"/>
        <v>2.0985712020800968</v>
      </c>
      <c r="M49" s="418">
        <f t="shared" si="5"/>
        <v>1.5806189555125725</v>
      </c>
      <c r="N49" s="418" t="s">
        <v>154</v>
      </c>
      <c r="O49" s="418">
        <f t="shared" si="6"/>
        <v>0.89003266005009984</v>
      </c>
      <c r="P49" s="418">
        <f t="shared" si="7"/>
        <v>4.6055813806005643</v>
      </c>
      <c r="Q49" s="420"/>
      <c r="S49" s="424"/>
    </row>
    <row r="50" spans="1:19" s="58" customFormat="1" ht="13.15" customHeight="1" x14ac:dyDescent="0.2">
      <c r="A50" s="432">
        <v>2002</v>
      </c>
      <c r="B50" s="418"/>
      <c r="C50" s="417">
        <v>13957900</v>
      </c>
      <c r="D50" s="417"/>
      <c r="E50" s="418">
        <v>34.349350000000001</v>
      </c>
      <c r="F50" s="418">
        <v>6.3126749999999996</v>
      </c>
      <c r="G50" s="418">
        <v>0.40431899999999998</v>
      </c>
      <c r="H50" s="418" t="s">
        <v>158</v>
      </c>
      <c r="I50" s="418">
        <v>14.281359999999999</v>
      </c>
      <c r="J50" s="418">
        <v>55.347709999999999</v>
      </c>
      <c r="K50" s="418"/>
      <c r="L50" s="418">
        <f t="shared" si="4"/>
        <v>2.4609253541005454</v>
      </c>
      <c r="M50" s="418">
        <f t="shared" si="5"/>
        <v>0.45226538376116748</v>
      </c>
      <c r="N50" s="418" t="s">
        <v>154</v>
      </c>
      <c r="O50" s="418">
        <f t="shared" si="6"/>
        <v>1.0231739731621519</v>
      </c>
      <c r="P50" s="418">
        <f t="shared" si="7"/>
        <v>3.9653321774765544</v>
      </c>
      <c r="Q50" s="420"/>
      <c r="S50" s="424"/>
    </row>
    <row r="51" spans="1:19" s="58" customFormat="1" ht="13.15" customHeight="1" x14ac:dyDescent="0.2">
      <c r="A51" s="432">
        <v>2003</v>
      </c>
      <c r="B51" s="418"/>
      <c r="C51" s="417">
        <v>13479600</v>
      </c>
      <c r="D51" s="417"/>
      <c r="E51" s="418">
        <v>29.948699999999999</v>
      </c>
      <c r="F51" s="418">
        <v>13.91681</v>
      </c>
      <c r="G51" s="418">
        <v>0.35054999999999997</v>
      </c>
      <c r="H51" s="418" t="s">
        <v>158</v>
      </c>
      <c r="I51" s="418">
        <v>13.325150000000001</v>
      </c>
      <c r="J51" s="418">
        <v>57.54121</v>
      </c>
      <c r="K51" s="418"/>
      <c r="L51" s="418">
        <f t="shared" si="4"/>
        <v>2.2217795780290217</v>
      </c>
      <c r="M51" s="418">
        <f t="shared" si="5"/>
        <v>1.0324349387222174</v>
      </c>
      <c r="N51" s="418" t="s">
        <v>154</v>
      </c>
      <c r="O51" s="418">
        <f t="shared" si="6"/>
        <v>0.98854194486483282</v>
      </c>
      <c r="P51" s="418">
        <f t="shared" si="7"/>
        <v>4.268762426184753</v>
      </c>
      <c r="Q51" s="420"/>
      <c r="S51" s="424"/>
    </row>
    <row r="52" spans="1:19" s="58" customFormat="1" ht="13.15" customHeight="1" x14ac:dyDescent="0.2">
      <c r="A52" s="432">
        <v>2004</v>
      </c>
      <c r="B52" s="418"/>
      <c r="C52" s="417">
        <v>13658600</v>
      </c>
      <c r="D52" s="417"/>
      <c r="E52" s="418">
        <v>34.114440000000002</v>
      </c>
      <c r="F52" s="418">
        <v>9.0958729999999992</v>
      </c>
      <c r="G52" s="418">
        <v>0.250197</v>
      </c>
      <c r="H52" s="418" t="s">
        <v>158</v>
      </c>
      <c r="I52" s="418">
        <v>15.787879999999999</v>
      </c>
      <c r="J52" s="418">
        <v>59.248390000000001</v>
      </c>
      <c r="K52" s="418"/>
      <c r="L52" s="418">
        <f t="shared" si="4"/>
        <v>2.4976527608978958</v>
      </c>
      <c r="M52" s="418">
        <f t="shared" si="5"/>
        <v>0.66594475275650511</v>
      </c>
      <c r="N52" s="418" t="s">
        <v>154</v>
      </c>
      <c r="O52" s="418">
        <f t="shared" si="6"/>
        <v>1.1558929904968298</v>
      </c>
      <c r="P52" s="418">
        <f t="shared" si="7"/>
        <v>4.3378084137466502</v>
      </c>
      <c r="Q52" s="420"/>
      <c r="S52" s="424"/>
    </row>
    <row r="53" spans="1:19" s="58" customFormat="1" ht="13.15" customHeight="1" x14ac:dyDescent="0.2">
      <c r="A53" s="432">
        <v>2005</v>
      </c>
      <c r="B53" s="418"/>
      <c r="C53" s="417">
        <v>14245400</v>
      </c>
      <c r="D53" s="417"/>
      <c r="E53" s="418">
        <v>31.911280000000001</v>
      </c>
      <c r="F53" s="418">
        <v>15.230790000000001</v>
      </c>
      <c r="G53" s="418">
        <v>0.21052100000000001</v>
      </c>
      <c r="H53" s="418" t="s">
        <v>158</v>
      </c>
      <c r="I53" s="418">
        <v>15.711220000000001</v>
      </c>
      <c r="J53" s="418">
        <v>63.063809999999997</v>
      </c>
      <c r="K53" s="418"/>
      <c r="L53" s="418">
        <f t="shared" si="4"/>
        <v>2.2401111937888722</v>
      </c>
      <c r="M53" s="418">
        <f t="shared" si="5"/>
        <v>1.0691725048085698</v>
      </c>
      <c r="N53" s="418" t="s">
        <v>154</v>
      </c>
      <c r="O53" s="418">
        <f t="shared" si="6"/>
        <v>1.1028977775281845</v>
      </c>
      <c r="P53" s="418">
        <f t="shared" si="7"/>
        <v>4.4269595799345751</v>
      </c>
      <c r="Q53" s="420"/>
      <c r="S53" s="424"/>
    </row>
    <row r="54" spans="1:19" s="58" customFormat="1" ht="13.15" customHeight="1" x14ac:dyDescent="0.2">
      <c r="A54" s="432">
        <v>2006</v>
      </c>
      <c r="B54" s="418"/>
      <c r="C54" s="417">
        <v>15274000</v>
      </c>
      <c r="D54" s="417"/>
      <c r="E54" s="418">
        <v>34.668750000000003</v>
      </c>
      <c r="F54" s="418">
        <v>8.4134440000000001</v>
      </c>
      <c r="G54" s="418">
        <v>0.19853599999999999</v>
      </c>
      <c r="H54" s="418" t="s">
        <v>158</v>
      </c>
      <c r="I54" s="418">
        <v>17.88241</v>
      </c>
      <c r="J54" s="418">
        <v>61.163130000000002</v>
      </c>
      <c r="K54" s="418"/>
      <c r="L54" s="418">
        <f t="shared" si="4"/>
        <v>2.2697885295273013</v>
      </c>
      <c r="M54" s="418">
        <f t="shared" si="5"/>
        <v>0.55083435904150846</v>
      </c>
      <c r="N54" s="418" t="s">
        <v>154</v>
      </c>
      <c r="O54" s="418">
        <f t="shared" si="6"/>
        <v>1.1707745187901009</v>
      </c>
      <c r="P54" s="418">
        <f t="shared" si="7"/>
        <v>4.0043950504124659</v>
      </c>
      <c r="Q54" s="420"/>
      <c r="S54" s="424"/>
    </row>
    <row r="55" spans="1:19" s="58" customFormat="1" ht="13.15" customHeight="1" x14ac:dyDescent="0.2">
      <c r="A55" s="432">
        <v>2007</v>
      </c>
      <c r="B55" s="418"/>
      <c r="C55" s="417">
        <v>10827200</v>
      </c>
      <c r="D55" s="417"/>
      <c r="E55" s="418">
        <v>26.08942</v>
      </c>
      <c r="F55" s="418">
        <v>6.621245</v>
      </c>
      <c r="G55" s="418">
        <v>6.114E-2</v>
      </c>
      <c r="H55" s="418" t="s">
        <v>158</v>
      </c>
      <c r="I55" s="418">
        <v>13.67135</v>
      </c>
      <c r="J55" s="418">
        <v>46.443150000000003</v>
      </c>
      <c r="K55" s="418"/>
      <c r="L55" s="418">
        <f t="shared" si="4"/>
        <v>2.4096183685532733</v>
      </c>
      <c r="M55" s="418">
        <f t="shared" si="5"/>
        <v>0.61153807078469036</v>
      </c>
      <c r="N55" s="418" t="s">
        <v>154</v>
      </c>
      <c r="O55" s="418">
        <f t="shared" si="6"/>
        <v>1.2626856435643565</v>
      </c>
      <c r="P55" s="418">
        <f t="shared" si="7"/>
        <v>4.2894885104182059</v>
      </c>
      <c r="Q55" s="420"/>
      <c r="S55" s="424"/>
    </row>
    <row r="56" spans="1:19" s="58" customFormat="1" ht="13.15" customHeight="1" x14ac:dyDescent="0.2">
      <c r="A56" s="432">
        <v>2008</v>
      </c>
      <c r="B56" s="418"/>
      <c r="C56" s="417">
        <v>9471000</v>
      </c>
      <c r="D56" s="417"/>
      <c r="E56" s="418">
        <v>22.425699999999999</v>
      </c>
      <c r="F56" s="418">
        <v>5.3192579999999996</v>
      </c>
      <c r="G56" s="418">
        <v>7.4554999999999996E-2</v>
      </c>
      <c r="H56" s="418" t="s">
        <v>158</v>
      </c>
      <c r="I56" s="418">
        <v>9.7453900000000004</v>
      </c>
      <c r="J56" s="418">
        <v>37.564900000000002</v>
      </c>
      <c r="K56" s="418"/>
      <c r="L56" s="418">
        <f t="shared" si="4"/>
        <v>2.3678281068524969</v>
      </c>
      <c r="M56" s="418">
        <f t="shared" si="5"/>
        <v>0.5616363636363636</v>
      </c>
      <c r="N56" s="418" t="s">
        <v>154</v>
      </c>
      <c r="O56" s="418">
        <f t="shared" si="6"/>
        <v>1.0289715975081828</v>
      </c>
      <c r="P56" s="418">
        <f t="shared" si="7"/>
        <v>3.9663076760637734</v>
      </c>
      <c r="Q56" s="420"/>
      <c r="S56" s="426"/>
    </row>
    <row r="57" spans="1:19" s="58" customFormat="1" ht="13.15" customHeight="1" thickBot="1" x14ac:dyDescent="0.25">
      <c r="A57" s="434"/>
      <c r="B57" s="435"/>
      <c r="C57" s="436"/>
      <c r="D57" s="436"/>
      <c r="E57" s="437"/>
      <c r="F57" s="438"/>
      <c r="G57" s="438"/>
      <c r="H57" s="438"/>
      <c r="I57" s="438"/>
      <c r="J57" s="438"/>
      <c r="K57" s="438"/>
      <c r="L57" s="438"/>
      <c r="M57" s="438"/>
      <c r="N57" s="442"/>
      <c r="O57" s="438"/>
      <c r="P57" s="438"/>
      <c r="Q57" s="439"/>
    </row>
    <row r="58" spans="1:19" s="58" customFormat="1" ht="13.15" customHeight="1" x14ac:dyDescent="0.2">
      <c r="A58" s="613" t="s">
        <v>153</v>
      </c>
      <c r="B58" s="614"/>
      <c r="C58" s="614"/>
      <c r="D58" s="614"/>
      <c r="E58" s="614"/>
      <c r="F58" s="614"/>
      <c r="G58" s="614"/>
      <c r="H58" s="614"/>
      <c r="I58" s="614"/>
      <c r="J58" s="614"/>
      <c r="K58" s="614"/>
      <c r="L58" s="614"/>
      <c r="M58" s="614"/>
      <c r="N58" s="614"/>
      <c r="O58" s="614"/>
      <c r="P58" s="614"/>
      <c r="Q58" s="615"/>
    </row>
    <row r="59" spans="1:19" s="58" customFormat="1" ht="13.15" customHeight="1" thickBot="1" x14ac:dyDescent="0.25">
      <c r="A59" s="599"/>
      <c r="B59" s="600"/>
      <c r="C59" s="600"/>
      <c r="D59" s="600"/>
      <c r="E59" s="600"/>
      <c r="F59" s="600"/>
      <c r="G59" s="600"/>
      <c r="H59" s="600"/>
      <c r="I59" s="600"/>
      <c r="J59" s="600"/>
      <c r="K59" s="600"/>
      <c r="L59" s="600"/>
      <c r="M59" s="600"/>
      <c r="N59" s="600"/>
      <c r="O59" s="600"/>
      <c r="P59" s="600"/>
      <c r="Q59" s="601"/>
    </row>
    <row r="60" spans="1:19" s="58" customFormat="1" ht="13.15" customHeight="1" x14ac:dyDescent="0.2">
      <c r="A60" s="58" t="s">
        <v>1055</v>
      </c>
      <c r="M60" s="55"/>
    </row>
    <row r="61" spans="1:19" s="58" customFormat="1" ht="13.15" customHeight="1" x14ac:dyDescent="0.2">
      <c r="N61" s="55"/>
    </row>
    <row r="62" spans="1:19" s="58" customFormat="1" ht="13.15" customHeight="1" x14ac:dyDescent="0.2">
      <c r="N62" s="55"/>
    </row>
    <row r="63" spans="1:19" s="58" customFormat="1" ht="13.15" customHeight="1" x14ac:dyDescent="0.2">
      <c r="N63" s="55"/>
    </row>
    <row r="64" spans="1:19" s="58" customFormat="1" ht="13.15" customHeight="1" x14ac:dyDescent="0.2">
      <c r="N64" s="55"/>
    </row>
    <row r="65" spans="14:14" s="58" customFormat="1" ht="13.15" customHeight="1" x14ac:dyDescent="0.2">
      <c r="N65" s="55"/>
    </row>
    <row r="66" spans="14:14" s="58" customFormat="1" ht="13.15" customHeight="1" x14ac:dyDescent="0.2">
      <c r="N66" s="55"/>
    </row>
    <row r="67" spans="14:14" s="58" customFormat="1" ht="13.15" customHeight="1" x14ac:dyDescent="0.2">
      <c r="N67" s="55"/>
    </row>
  </sheetData>
  <mergeCells count="7">
    <mergeCell ref="A58:Q58"/>
    <mergeCell ref="A59:Q59"/>
    <mergeCell ref="A2:Q2"/>
    <mergeCell ref="A3:A6"/>
    <mergeCell ref="C4:C5"/>
    <mergeCell ref="E5:J5"/>
    <mergeCell ref="L5:P5"/>
  </mergeCells>
  <pageMargins left="0.2" right="0.2" top="0.5" bottom="0.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3"/>
  <sheetViews>
    <sheetView workbookViewId="0"/>
  </sheetViews>
  <sheetFormatPr defaultRowHeight="13.15" customHeight="1" x14ac:dyDescent="0.25"/>
  <cols>
    <col min="1" max="1" width="9.7109375" customWidth="1"/>
    <col min="2" max="2" width="1.7109375" customWidth="1"/>
    <col min="3" max="3" width="9.7109375" customWidth="1"/>
    <col min="4" max="4" width="1.7109375" customWidth="1"/>
    <col min="5" max="5" width="9.140625" hidden="1" customWidth="1"/>
    <col min="6" max="10" width="9.7109375" customWidth="1"/>
    <col min="11" max="11" width="1.7109375" customWidth="1"/>
    <col min="12" max="12" width="9.7109375" customWidth="1"/>
    <col min="13" max="13" width="10.7109375" customWidth="1"/>
    <col min="14" max="14" width="9.7109375" customWidth="1"/>
    <col min="15" max="15" width="9.85546875" customWidth="1"/>
    <col min="16" max="16" width="7.7109375" customWidth="1"/>
    <col min="17" max="17" width="1.5703125" customWidth="1"/>
  </cols>
  <sheetData>
    <row r="1" spans="1:19" s="254" customFormat="1" ht="13.15" customHeight="1" x14ac:dyDescent="0.2">
      <c r="A1" s="283" t="s">
        <v>1043</v>
      </c>
      <c r="B1" s="547"/>
      <c r="C1" s="543"/>
      <c r="D1" s="543"/>
      <c r="E1" s="543"/>
      <c r="F1" s="543"/>
      <c r="G1" s="543"/>
      <c r="H1" s="543"/>
      <c r="I1" s="543"/>
      <c r="J1" s="543"/>
      <c r="K1" s="543"/>
      <c r="L1" s="543"/>
      <c r="M1" s="543"/>
      <c r="N1" s="543"/>
      <c r="O1" s="543"/>
      <c r="P1" s="543"/>
      <c r="Q1" s="548"/>
    </row>
    <row r="2" spans="1:19" s="254" customFormat="1" ht="13.15" customHeight="1" x14ac:dyDescent="0.2">
      <c r="A2" s="602" t="s">
        <v>1067</v>
      </c>
      <c r="B2" s="603"/>
      <c r="C2" s="604"/>
      <c r="D2" s="604"/>
      <c r="E2" s="604"/>
      <c r="F2" s="604"/>
      <c r="G2" s="604"/>
      <c r="H2" s="604"/>
      <c r="I2" s="604"/>
      <c r="J2" s="604"/>
      <c r="K2" s="604"/>
      <c r="L2" s="604"/>
      <c r="M2" s="604"/>
      <c r="N2" s="604"/>
      <c r="O2" s="604"/>
      <c r="P2" s="604"/>
      <c r="Q2" s="605"/>
    </row>
    <row r="3" spans="1:19" ht="13.15" customHeight="1" x14ac:dyDescent="0.3">
      <c r="A3" s="8"/>
      <c r="B3" s="13"/>
      <c r="C3" s="19"/>
      <c r="D3" s="19"/>
      <c r="E3" s="19"/>
      <c r="F3" s="19"/>
      <c r="G3" s="19"/>
      <c r="H3" s="19"/>
      <c r="I3" s="19"/>
      <c r="J3" s="19"/>
      <c r="K3" s="19"/>
      <c r="L3" s="19"/>
      <c r="M3" s="19"/>
      <c r="N3" s="19"/>
      <c r="O3" s="19"/>
      <c r="P3" s="19"/>
      <c r="Q3" s="18"/>
    </row>
    <row r="4" spans="1:19" s="467" customFormat="1" ht="13.15" customHeight="1" x14ac:dyDescent="0.2">
      <c r="A4" s="606" t="s">
        <v>10</v>
      </c>
      <c r="B4" s="465"/>
      <c r="C4" s="609" t="s">
        <v>79</v>
      </c>
      <c r="D4" s="412"/>
      <c r="E4" s="411" t="s">
        <v>157</v>
      </c>
      <c r="F4" s="443" t="s">
        <v>157</v>
      </c>
      <c r="G4" s="443" t="s">
        <v>156</v>
      </c>
      <c r="H4" s="443" t="s">
        <v>155</v>
      </c>
      <c r="I4" s="443" t="s">
        <v>2</v>
      </c>
      <c r="J4" s="443" t="s">
        <v>75</v>
      </c>
      <c r="K4" s="411"/>
      <c r="L4" s="443" t="s">
        <v>157</v>
      </c>
      <c r="M4" s="443" t="s">
        <v>156</v>
      </c>
      <c r="N4" s="443" t="s">
        <v>155</v>
      </c>
      <c r="O4" s="443" t="s">
        <v>2</v>
      </c>
      <c r="P4" s="443" t="s">
        <v>75</v>
      </c>
      <c r="Q4" s="466"/>
    </row>
    <row r="5" spans="1:19" s="467" customFormat="1" ht="21" customHeight="1" x14ac:dyDescent="0.2">
      <c r="A5" s="607"/>
      <c r="B5" s="465"/>
      <c r="C5" s="621"/>
      <c r="D5" s="468"/>
      <c r="E5" s="622" t="s">
        <v>1070</v>
      </c>
      <c r="F5" s="622"/>
      <c r="G5" s="623"/>
      <c r="H5" s="623"/>
      <c r="I5" s="623"/>
      <c r="J5" s="623"/>
      <c r="K5" s="453"/>
      <c r="L5" s="610" t="s">
        <v>1069</v>
      </c>
      <c r="M5" s="612"/>
      <c r="N5" s="612"/>
      <c r="O5" s="612"/>
      <c r="P5" s="612"/>
      <c r="Q5" s="466"/>
    </row>
    <row r="6" spans="1:19" ht="13.15" customHeight="1" x14ac:dyDescent="0.25">
      <c r="A6" s="32"/>
      <c r="B6" s="16"/>
      <c r="C6" s="15"/>
      <c r="D6" s="15"/>
      <c r="E6" s="15"/>
      <c r="F6" s="15"/>
      <c r="G6" s="15"/>
      <c r="H6" s="15"/>
      <c r="I6" s="15"/>
      <c r="J6" s="15"/>
      <c r="K6" s="15"/>
      <c r="L6" s="15"/>
      <c r="M6" s="15"/>
      <c r="N6" s="15"/>
      <c r="O6" s="15"/>
      <c r="P6" s="15"/>
      <c r="Q6" s="14"/>
    </row>
    <row r="7" spans="1:19" s="58" customFormat="1" ht="13.15" customHeight="1" x14ac:dyDescent="0.2">
      <c r="A7" s="416"/>
      <c r="B7" s="408"/>
      <c r="C7" s="409"/>
      <c r="D7" s="409"/>
      <c r="E7" s="421"/>
      <c r="F7" s="421"/>
      <c r="G7" s="409"/>
      <c r="H7" s="446"/>
      <c r="I7" s="409"/>
      <c r="J7" s="409"/>
      <c r="K7" s="409"/>
      <c r="L7" s="409"/>
      <c r="M7" s="409"/>
      <c r="N7" s="409"/>
      <c r="O7" s="409"/>
      <c r="P7" s="409"/>
      <c r="Q7" s="423"/>
    </row>
    <row r="8" spans="1:19" s="58" customFormat="1" ht="13.15" customHeight="1" x14ac:dyDescent="0.2">
      <c r="A8" s="432">
        <v>1960</v>
      </c>
      <c r="B8" s="257"/>
      <c r="C8" s="417">
        <v>1399800</v>
      </c>
      <c r="D8" s="417"/>
      <c r="E8" s="418">
        <v>0.49480299999999999</v>
      </c>
      <c r="F8" s="418" t="s">
        <v>158</v>
      </c>
      <c r="G8" s="418">
        <v>1.890795</v>
      </c>
      <c r="H8" s="418">
        <v>4.0999999999999996</v>
      </c>
      <c r="I8" s="418">
        <v>2.71</v>
      </c>
      <c r="J8" s="418">
        <v>9.1955980000000004</v>
      </c>
      <c r="K8" s="418"/>
      <c r="L8" s="418">
        <f t="shared" ref="L8:L39" si="0">E8*1000000/$C8</f>
        <v>0.35348121160165735</v>
      </c>
      <c r="M8" s="418">
        <f t="shared" ref="M8:M39" si="1">G8*1000000/$C8</f>
        <v>1.3507608229747106</v>
      </c>
      <c r="N8" s="418">
        <f t="shared" ref="N8:N39" si="2">H8*1000000/$C8</f>
        <v>2.9289898556936702</v>
      </c>
      <c r="O8" s="418">
        <f t="shared" ref="O8:O39" si="3">I8*1000000/$C8</f>
        <v>1.9359908558365482</v>
      </c>
      <c r="P8" s="418">
        <f t="shared" ref="P8:P39" si="4">J8*1000000/C8</f>
        <v>6.5692227461065871</v>
      </c>
      <c r="Q8" s="420"/>
      <c r="S8" s="424"/>
    </row>
    <row r="9" spans="1:19" s="58" customFormat="1" ht="13.15" customHeight="1" x14ac:dyDescent="0.2">
      <c r="A9" s="432">
        <v>1961</v>
      </c>
      <c r="B9" s="257"/>
      <c r="C9" s="417">
        <v>1511000</v>
      </c>
      <c r="D9" s="417"/>
      <c r="E9" s="418">
        <v>0.52776500000000004</v>
      </c>
      <c r="F9" s="418" t="s">
        <v>158</v>
      </c>
      <c r="G9" s="418">
        <v>1.954664</v>
      </c>
      <c r="H9" s="418">
        <v>4.0049999999999999</v>
      </c>
      <c r="I9" s="418">
        <v>2.2599999999999998</v>
      </c>
      <c r="J9" s="418">
        <v>8.7474290000000003</v>
      </c>
      <c r="K9" s="418"/>
      <c r="L9" s="418">
        <f t="shared" si="0"/>
        <v>0.34928193249503642</v>
      </c>
      <c r="M9" s="418">
        <f t="shared" si="1"/>
        <v>1.2936227663798809</v>
      </c>
      <c r="N9" s="418">
        <f t="shared" si="2"/>
        <v>2.6505625413633354</v>
      </c>
      <c r="O9" s="418">
        <f t="shared" si="3"/>
        <v>1.4956982131039047</v>
      </c>
      <c r="P9" s="418">
        <f t="shared" si="4"/>
        <v>5.7891654533421573</v>
      </c>
      <c r="Q9" s="420"/>
      <c r="S9" s="424"/>
    </row>
    <row r="10" spans="1:19" s="58" customFormat="1" ht="13.15" customHeight="1" x14ac:dyDescent="0.2">
      <c r="A10" s="432">
        <v>1962</v>
      </c>
      <c r="B10" s="257"/>
      <c r="C10" s="417">
        <v>1377900</v>
      </c>
      <c r="D10" s="417"/>
      <c r="E10" s="418">
        <v>0.44894499999999998</v>
      </c>
      <c r="F10" s="418" t="s">
        <v>158</v>
      </c>
      <c r="G10" s="418">
        <v>1.832041</v>
      </c>
      <c r="H10" s="418">
        <v>3.91</v>
      </c>
      <c r="I10" s="418">
        <v>1.81</v>
      </c>
      <c r="J10" s="418">
        <v>8.0009859999999993</v>
      </c>
      <c r="K10" s="418"/>
      <c r="L10" s="418">
        <f t="shared" si="0"/>
        <v>0.32581827418535453</v>
      </c>
      <c r="M10" s="418">
        <f t="shared" si="1"/>
        <v>1.3295892299876624</v>
      </c>
      <c r="N10" s="418">
        <f t="shared" si="2"/>
        <v>2.8376514986573773</v>
      </c>
      <c r="O10" s="418">
        <f t="shared" si="3"/>
        <v>1.3135931489948471</v>
      </c>
      <c r="P10" s="418">
        <f t="shared" si="4"/>
        <v>5.806652151825241</v>
      </c>
      <c r="Q10" s="420"/>
      <c r="S10" s="424"/>
    </row>
    <row r="11" spans="1:19" s="58" customFormat="1" ht="13.15" customHeight="1" x14ac:dyDescent="0.2">
      <c r="A11" s="432">
        <v>1963</v>
      </c>
      <c r="B11" s="257"/>
      <c r="C11" s="417">
        <v>1337400</v>
      </c>
      <c r="D11" s="417"/>
      <c r="E11" s="418">
        <v>0.45370500000000002</v>
      </c>
      <c r="F11" s="418" t="s">
        <v>158</v>
      </c>
      <c r="G11" s="418">
        <v>1.2826850000000001</v>
      </c>
      <c r="H11" s="418">
        <v>3.8149999999999999</v>
      </c>
      <c r="I11" s="418">
        <v>1.36</v>
      </c>
      <c r="J11" s="418">
        <v>6.9113899999999999</v>
      </c>
      <c r="K11" s="418"/>
      <c r="L11" s="418">
        <f t="shared" si="0"/>
        <v>0.3392440556303275</v>
      </c>
      <c r="M11" s="418">
        <f t="shared" si="1"/>
        <v>0.95908852998355021</v>
      </c>
      <c r="N11" s="418">
        <f t="shared" si="2"/>
        <v>2.8525497233438015</v>
      </c>
      <c r="O11" s="418">
        <f t="shared" si="3"/>
        <v>1.0168984596979214</v>
      </c>
      <c r="P11" s="418">
        <f t="shared" si="4"/>
        <v>5.1677807686556001</v>
      </c>
      <c r="Q11" s="420"/>
      <c r="S11" s="424"/>
    </row>
    <row r="12" spans="1:19" s="58" customFormat="1" ht="13.15" customHeight="1" x14ac:dyDescent="0.2">
      <c r="A12" s="432">
        <v>1964</v>
      </c>
      <c r="B12" s="257"/>
      <c r="C12" s="417">
        <v>1311300</v>
      </c>
      <c r="D12" s="417"/>
      <c r="E12" s="418">
        <v>0.46342499999999998</v>
      </c>
      <c r="F12" s="418" t="s">
        <v>158</v>
      </c>
      <c r="G12" s="418">
        <v>1.092633</v>
      </c>
      <c r="H12" s="418">
        <v>3.72</v>
      </c>
      <c r="I12" s="418">
        <v>0.91</v>
      </c>
      <c r="J12" s="418">
        <v>6.1860580000000001</v>
      </c>
      <c r="K12" s="418"/>
      <c r="L12" s="418">
        <f t="shared" si="0"/>
        <v>0.35340883093113706</v>
      </c>
      <c r="M12" s="418">
        <f t="shared" si="1"/>
        <v>0.83324410889956535</v>
      </c>
      <c r="N12" s="418">
        <f t="shared" si="2"/>
        <v>2.8368794326241136</v>
      </c>
      <c r="O12" s="418">
        <f t="shared" si="3"/>
        <v>0.69396781819568365</v>
      </c>
      <c r="P12" s="418">
        <f t="shared" si="4"/>
        <v>4.7175001906504992</v>
      </c>
      <c r="Q12" s="420"/>
      <c r="S12" s="424"/>
    </row>
    <row r="13" spans="1:19" s="58" customFormat="1" ht="13.15" customHeight="1" x14ac:dyDescent="0.2">
      <c r="A13" s="432">
        <v>1965</v>
      </c>
      <c r="B13" s="257"/>
      <c r="C13" s="417">
        <v>1418400</v>
      </c>
      <c r="D13" s="417"/>
      <c r="E13" s="418">
        <v>0.54735699999999998</v>
      </c>
      <c r="F13" s="418" t="s">
        <v>158</v>
      </c>
      <c r="G13" s="418">
        <v>1.6681649999999999</v>
      </c>
      <c r="H13" s="418">
        <v>3.625</v>
      </c>
      <c r="I13" s="418">
        <v>0.46</v>
      </c>
      <c r="J13" s="418">
        <v>6.300522</v>
      </c>
      <c r="K13" s="418"/>
      <c r="L13" s="418">
        <f t="shared" si="0"/>
        <v>0.38589749012972363</v>
      </c>
      <c r="M13" s="418">
        <f t="shared" si="1"/>
        <v>1.176089255499154</v>
      </c>
      <c r="N13" s="418">
        <f t="shared" si="2"/>
        <v>2.5556965595036663</v>
      </c>
      <c r="O13" s="418">
        <f t="shared" si="3"/>
        <v>0.32430908065425834</v>
      </c>
      <c r="P13" s="418">
        <f t="shared" si="4"/>
        <v>4.4419923857868024</v>
      </c>
      <c r="Q13" s="420"/>
      <c r="S13" s="424"/>
    </row>
    <row r="14" spans="1:19" s="58" customFormat="1" ht="13.15" customHeight="1" x14ac:dyDescent="0.2">
      <c r="A14" s="432">
        <v>1966</v>
      </c>
      <c r="B14" s="257"/>
      <c r="C14" s="417">
        <v>1497600</v>
      </c>
      <c r="D14" s="417"/>
      <c r="E14" s="418">
        <v>0.55805499999999997</v>
      </c>
      <c r="F14" s="418" t="s">
        <v>158</v>
      </c>
      <c r="G14" s="418">
        <v>2.6298180000000002</v>
      </c>
      <c r="H14" s="418">
        <v>3.53</v>
      </c>
      <c r="I14" s="418">
        <v>0.01</v>
      </c>
      <c r="J14" s="418">
        <v>6.7278729999999998</v>
      </c>
      <c r="K14" s="418"/>
      <c r="L14" s="418">
        <f t="shared" si="0"/>
        <v>0.37263287927350425</v>
      </c>
      <c r="M14" s="418">
        <f t="shared" si="1"/>
        <v>1.7560216346153845</v>
      </c>
      <c r="N14" s="418">
        <f t="shared" si="2"/>
        <v>2.357104700854701</v>
      </c>
      <c r="O14" s="418">
        <f t="shared" si="3"/>
        <v>6.677350427350427E-3</v>
      </c>
      <c r="P14" s="418">
        <f t="shared" si="4"/>
        <v>4.4924365651709399</v>
      </c>
      <c r="Q14" s="420"/>
      <c r="S14" s="424"/>
    </row>
    <row r="15" spans="1:19" s="58" customFormat="1" ht="13.15" customHeight="1" x14ac:dyDescent="0.2">
      <c r="A15" s="432">
        <v>1967</v>
      </c>
      <c r="B15" s="257"/>
      <c r="C15" s="417">
        <v>1499100</v>
      </c>
      <c r="D15" s="417"/>
      <c r="E15" s="418">
        <v>0.494425</v>
      </c>
      <c r="F15" s="418" t="s">
        <v>158</v>
      </c>
      <c r="G15" s="418">
        <v>2.4023729999999999</v>
      </c>
      <c r="H15" s="418">
        <v>3.6480000000000001</v>
      </c>
      <c r="I15" s="418">
        <v>1.288</v>
      </c>
      <c r="J15" s="418">
        <v>7.8327980000000004</v>
      </c>
      <c r="K15" s="418"/>
      <c r="L15" s="418">
        <f t="shared" si="0"/>
        <v>0.32981455539990662</v>
      </c>
      <c r="M15" s="418">
        <f t="shared" si="1"/>
        <v>1.6025435261156693</v>
      </c>
      <c r="N15" s="418">
        <f t="shared" si="2"/>
        <v>2.4334600760456273</v>
      </c>
      <c r="O15" s="418">
        <f t="shared" si="3"/>
        <v>0.85918217597225</v>
      </c>
      <c r="P15" s="418">
        <f t="shared" si="4"/>
        <v>5.2250003335334538</v>
      </c>
      <c r="Q15" s="420"/>
      <c r="S15" s="424"/>
    </row>
    <row r="16" spans="1:19" s="58" customFormat="1" ht="13.15" customHeight="1" x14ac:dyDescent="0.2">
      <c r="A16" s="432">
        <v>1968</v>
      </c>
      <c r="B16" s="257"/>
      <c r="C16" s="417">
        <v>1414500</v>
      </c>
      <c r="D16" s="417"/>
      <c r="E16" s="418">
        <v>0.43262400000000001</v>
      </c>
      <c r="F16" s="418" t="s">
        <v>158</v>
      </c>
      <c r="G16" s="418">
        <v>2.2159970000000002</v>
      </c>
      <c r="H16" s="418">
        <v>3.766</v>
      </c>
      <c r="I16" s="418">
        <v>2.5659999999999998</v>
      </c>
      <c r="J16" s="418">
        <v>8.9806209999999993</v>
      </c>
      <c r="K16" s="418"/>
      <c r="L16" s="418">
        <f t="shared" si="0"/>
        <v>0.30584941675503713</v>
      </c>
      <c r="M16" s="418">
        <f t="shared" si="1"/>
        <v>1.5666291975963238</v>
      </c>
      <c r="N16" s="418">
        <f t="shared" si="2"/>
        <v>2.6624248851184165</v>
      </c>
      <c r="O16" s="418">
        <f t="shared" si="3"/>
        <v>1.8140685754683634</v>
      </c>
      <c r="P16" s="418">
        <f t="shared" si="4"/>
        <v>6.3489720749381409</v>
      </c>
      <c r="Q16" s="420"/>
      <c r="S16" s="424"/>
    </row>
    <row r="17" spans="1:19" s="58" customFormat="1" ht="13.15" customHeight="1" x14ac:dyDescent="0.2">
      <c r="A17" s="432">
        <v>1969</v>
      </c>
      <c r="B17" s="257"/>
      <c r="C17" s="417">
        <v>1457600</v>
      </c>
      <c r="D17" s="417"/>
      <c r="E17" s="418">
        <v>0.65396200000000004</v>
      </c>
      <c r="F17" s="418" t="s">
        <v>158</v>
      </c>
      <c r="G17" s="418">
        <v>2.2925339999999998</v>
      </c>
      <c r="H17" s="418">
        <v>3.8839999999999999</v>
      </c>
      <c r="I17" s="418">
        <v>3.8439999999999999</v>
      </c>
      <c r="J17" s="418">
        <v>10.6745</v>
      </c>
      <c r="K17" s="418"/>
      <c r="L17" s="418">
        <f t="shared" si="0"/>
        <v>0.44865669593852908</v>
      </c>
      <c r="M17" s="418">
        <f t="shared" si="1"/>
        <v>1.5728142151481888</v>
      </c>
      <c r="N17" s="418">
        <f t="shared" si="2"/>
        <v>2.6646542261251374</v>
      </c>
      <c r="O17" s="418">
        <f t="shared" si="3"/>
        <v>2.6372118551042809</v>
      </c>
      <c r="P17" s="418">
        <f t="shared" si="4"/>
        <v>7.3233397365532378</v>
      </c>
      <c r="Q17" s="420"/>
      <c r="S17" s="424"/>
    </row>
    <row r="18" spans="1:19" s="58" customFormat="1" ht="13.15" customHeight="1" x14ac:dyDescent="0.2">
      <c r="A18" s="432">
        <v>1970</v>
      </c>
      <c r="B18" s="257"/>
      <c r="C18" s="417">
        <v>1449500</v>
      </c>
      <c r="D18" s="417"/>
      <c r="E18" s="418">
        <v>0.65232599999999996</v>
      </c>
      <c r="F18" s="418" t="s">
        <v>158</v>
      </c>
      <c r="G18" s="418">
        <v>2.3191999999999999</v>
      </c>
      <c r="H18" s="418">
        <v>4.0019999999999998</v>
      </c>
      <c r="I18" s="418">
        <v>5.1219999999999999</v>
      </c>
      <c r="J18" s="418">
        <v>12.09553</v>
      </c>
      <c r="K18" s="418"/>
      <c r="L18" s="418">
        <f t="shared" si="0"/>
        <v>0.45003518454639529</v>
      </c>
      <c r="M18" s="418">
        <f t="shared" si="1"/>
        <v>1.6</v>
      </c>
      <c r="N18" s="418">
        <f t="shared" si="2"/>
        <v>2.7609520524318731</v>
      </c>
      <c r="O18" s="418">
        <f t="shared" si="3"/>
        <v>3.5336322869955157</v>
      </c>
      <c r="P18" s="418">
        <f t="shared" si="4"/>
        <v>8.34462228354605</v>
      </c>
      <c r="Q18" s="420"/>
      <c r="S18" s="424"/>
    </row>
    <row r="19" spans="1:19" s="58" customFormat="1" ht="13.15" customHeight="1" x14ac:dyDescent="0.2">
      <c r="A19" s="432">
        <v>1971</v>
      </c>
      <c r="B19" s="257"/>
      <c r="C19" s="417">
        <v>1432100</v>
      </c>
      <c r="D19" s="417"/>
      <c r="E19" s="418">
        <v>1.2488950000000001</v>
      </c>
      <c r="F19" s="418">
        <v>1.2488950000000001</v>
      </c>
      <c r="G19" s="418">
        <v>1.6382220000000001</v>
      </c>
      <c r="H19" s="418">
        <v>4.12</v>
      </c>
      <c r="I19" s="418">
        <v>6.4</v>
      </c>
      <c r="J19" s="418">
        <v>13.407120000000001</v>
      </c>
      <c r="K19" s="418"/>
      <c r="L19" s="418">
        <f t="shared" si="0"/>
        <v>0.87207248097199919</v>
      </c>
      <c r="M19" s="418">
        <f t="shared" si="1"/>
        <v>1.1439298931638853</v>
      </c>
      <c r="N19" s="418">
        <f t="shared" si="2"/>
        <v>2.8768940716430418</v>
      </c>
      <c r="O19" s="418">
        <f t="shared" si="3"/>
        <v>4.4689616646882202</v>
      </c>
      <c r="P19" s="418">
        <f t="shared" si="4"/>
        <v>9.3618602052929258</v>
      </c>
      <c r="Q19" s="420"/>
      <c r="S19" s="424"/>
    </row>
    <row r="20" spans="1:19" s="58" customFormat="1" ht="13.15" customHeight="1" x14ac:dyDescent="0.2">
      <c r="A20" s="432">
        <v>1972</v>
      </c>
      <c r="B20" s="257"/>
      <c r="C20" s="417">
        <v>1301100</v>
      </c>
      <c r="D20" s="417"/>
      <c r="E20" s="418">
        <v>0.93347999999999998</v>
      </c>
      <c r="F20" s="418" t="s">
        <v>158</v>
      </c>
      <c r="G20" s="418">
        <v>1.049639</v>
      </c>
      <c r="H20" s="418">
        <v>4.13</v>
      </c>
      <c r="I20" s="418">
        <v>6.8360000000000003</v>
      </c>
      <c r="J20" s="418">
        <v>12.949120000000001</v>
      </c>
      <c r="K20" s="418"/>
      <c r="L20" s="418">
        <f t="shared" si="0"/>
        <v>0.7174544616094074</v>
      </c>
      <c r="M20" s="418">
        <f t="shared" si="1"/>
        <v>0.80673199600338175</v>
      </c>
      <c r="N20" s="418">
        <f t="shared" si="2"/>
        <v>3.1742371839212975</v>
      </c>
      <c r="O20" s="418">
        <f t="shared" si="3"/>
        <v>5.254015832756898</v>
      </c>
      <c r="P20" s="418">
        <f t="shared" si="4"/>
        <v>9.9524402428714165</v>
      </c>
      <c r="Q20" s="420"/>
      <c r="S20" s="424"/>
    </row>
    <row r="21" spans="1:19" s="58" customFormat="1" ht="13.15" customHeight="1" x14ac:dyDescent="0.2">
      <c r="A21" s="432">
        <v>1973</v>
      </c>
      <c r="B21" s="257"/>
      <c r="C21" s="417">
        <v>1329800</v>
      </c>
      <c r="D21" s="417"/>
      <c r="E21" s="418">
        <v>1.244</v>
      </c>
      <c r="F21" s="418">
        <v>1.244</v>
      </c>
      <c r="G21" s="418">
        <v>1.2160299999999999</v>
      </c>
      <c r="H21" s="418">
        <v>4.1399999999999997</v>
      </c>
      <c r="I21" s="418">
        <v>7.2720000000000002</v>
      </c>
      <c r="J21" s="418">
        <v>13.872030000000001</v>
      </c>
      <c r="K21" s="418"/>
      <c r="L21" s="418">
        <f t="shared" si="0"/>
        <v>0.93547901940141376</v>
      </c>
      <c r="M21" s="418">
        <f t="shared" si="1"/>
        <v>0.91444578132049936</v>
      </c>
      <c r="N21" s="418">
        <f t="shared" si="2"/>
        <v>3.1132501127989167</v>
      </c>
      <c r="O21" s="418">
        <f t="shared" si="3"/>
        <v>5.4684915024815766</v>
      </c>
      <c r="P21" s="418">
        <f t="shared" si="4"/>
        <v>10.431666416002406</v>
      </c>
      <c r="Q21" s="420"/>
      <c r="S21" s="424"/>
    </row>
    <row r="22" spans="1:19" s="58" customFormat="1" ht="13.15" customHeight="1" x14ac:dyDescent="0.2">
      <c r="A22" s="432">
        <v>1974</v>
      </c>
      <c r="B22" s="257"/>
      <c r="C22" s="417">
        <v>1421600</v>
      </c>
      <c r="D22" s="417"/>
      <c r="E22" s="418">
        <v>1.5208250000000001</v>
      </c>
      <c r="F22" s="418">
        <v>1.5208250000000001</v>
      </c>
      <c r="G22" s="418">
        <v>1.4121919999999999</v>
      </c>
      <c r="H22" s="418">
        <v>4.1500000000000004</v>
      </c>
      <c r="I22" s="418">
        <v>7.7080000000000002</v>
      </c>
      <c r="J22" s="418">
        <v>14.79102</v>
      </c>
      <c r="K22" s="418"/>
      <c r="L22" s="418">
        <f t="shared" si="0"/>
        <v>1.0697981148002251</v>
      </c>
      <c r="M22" s="418">
        <f t="shared" si="1"/>
        <v>0.99338210467079346</v>
      </c>
      <c r="N22" s="418">
        <f t="shared" si="2"/>
        <v>2.9192459200900398</v>
      </c>
      <c r="O22" s="418">
        <f t="shared" si="3"/>
        <v>5.4220596510973547</v>
      </c>
      <c r="P22" s="418">
        <f t="shared" si="4"/>
        <v>10.404487900956669</v>
      </c>
      <c r="Q22" s="420"/>
      <c r="S22" s="424"/>
    </row>
    <row r="23" spans="1:19" s="58" customFormat="1" ht="13.15" customHeight="1" x14ac:dyDescent="0.2">
      <c r="A23" s="432">
        <v>1975</v>
      </c>
      <c r="B23" s="257"/>
      <c r="C23" s="417">
        <v>1298500</v>
      </c>
      <c r="D23" s="417"/>
      <c r="E23" s="418">
        <v>1.2178469999999999</v>
      </c>
      <c r="F23" s="418">
        <v>1.2178469999999999</v>
      </c>
      <c r="G23" s="418">
        <v>1.1272249999999999</v>
      </c>
      <c r="H23" s="418">
        <v>4.16</v>
      </c>
      <c r="I23" s="418">
        <v>8.1440000000000001</v>
      </c>
      <c r="J23" s="418">
        <v>14.64907</v>
      </c>
      <c r="K23" s="418"/>
      <c r="L23" s="418">
        <f t="shared" si="0"/>
        <v>0.93788756257219874</v>
      </c>
      <c r="M23" s="418">
        <f t="shared" si="1"/>
        <v>0.86809780515979973</v>
      </c>
      <c r="N23" s="418">
        <f t="shared" si="2"/>
        <v>3.2036965729688101</v>
      </c>
      <c r="O23" s="418">
        <f t="shared" si="3"/>
        <v>6.2718521370812477</v>
      </c>
      <c r="P23" s="418">
        <f t="shared" si="4"/>
        <v>11.281532537543319</v>
      </c>
      <c r="Q23" s="420"/>
      <c r="S23" s="424"/>
    </row>
    <row r="24" spans="1:19" s="58" customFormat="1" ht="13.15" customHeight="1" x14ac:dyDescent="0.2">
      <c r="A24" s="432">
        <v>1976</v>
      </c>
      <c r="B24" s="257"/>
      <c r="C24" s="417">
        <v>1404200</v>
      </c>
      <c r="D24" s="417"/>
      <c r="E24" s="418">
        <v>1.3516600000000001</v>
      </c>
      <c r="F24" s="418">
        <v>1.3516600000000001</v>
      </c>
      <c r="G24" s="418">
        <v>1.2635609999999999</v>
      </c>
      <c r="H24" s="418">
        <v>4.17</v>
      </c>
      <c r="I24" s="418">
        <v>8.58</v>
      </c>
      <c r="J24" s="418">
        <v>15.365220000000001</v>
      </c>
      <c r="K24" s="418"/>
      <c r="L24" s="418">
        <f t="shared" si="0"/>
        <v>0.96258367753881213</v>
      </c>
      <c r="M24" s="418">
        <f t="shared" si="1"/>
        <v>0.8998440393106395</v>
      </c>
      <c r="N24" s="418">
        <f t="shared" si="2"/>
        <v>2.9696624412476855</v>
      </c>
      <c r="O24" s="418">
        <f t="shared" si="3"/>
        <v>6.1102407064520721</v>
      </c>
      <c r="P24" s="418">
        <f t="shared" si="4"/>
        <v>10.942330152399943</v>
      </c>
      <c r="Q24" s="420"/>
      <c r="S24" s="424"/>
    </row>
    <row r="25" spans="1:19" s="58" customFormat="1" ht="13.15" customHeight="1" x14ac:dyDescent="0.2">
      <c r="A25" s="432">
        <v>1977</v>
      </c>
      <c r="B25" s="257"/>
      <c r="C25" s="417">
        <v>1398900</v>
      </c>
      <c r="D25" s="417"/>
      <c r="E25" s="418">
        <v>1.2776380000000001</v>
      </c>
      <c r="F25" s="418">
        <v>1.2776380000000001</v>
      </c>
      <c r="G25" s="418">
        <v>1.1969920000000001</v>
      </c>
      <c r="H25" s="418">
        <v>4.1466669999999999</v>
      </c>
      <c r="I25" s="418">
        <v>9.6816669999999991</v>
      </c>
      <c r="J25" s="418">
        <v>16.302959999999999</v>
      </c>
      <c r="K25" s="418"/>
      <c r="L25" s="418">
        <f t="shared" si="0"/>
        <v>0.91331617699621126</v>
      </c>
      <c r="M25" s="418">
        <f t="shared" si="1"/>
        <v>0.85566659518192867</v>
      </c>
      <c r="N25" s="418">
        <f t="shared" si="2"/>
        <v>2.9642340410322396</v>
      </c>
      <c r="O25" s="418">
        <f t="shared" si="3"/>
        <v>6.9209142897991276</v>
      </c>
      <c r="P25" s="418">
        <f t="shared" si="4"/>
        <v>11.654128243619986</v>
      </c>
      <c r="Q25" s="420"/>
      <c r="S25" s="424"/>
    </row>
    <row r="26" spans="1:19" s="58" customFormat="1" ht="13.15" customHeight="1" x14ac:dyDescent="0.2">
      <c r="A26" s="432">
        <v>1978</v>
      </c>
      <c r="B26" s="257"/>
      <c r="C26" s="417">
        <v>1401000</v>
      </c>
      <c r="D26" s="417"/>
      <c r="E26" s="418">
        <v>1.2974570000000001</v>
      </c>
      <c r="F26" s="418">
        <v>1.2974570000000001</v>
      </c>
      <c r="G26" s="418">
        <v>1.346042</v>
      </c>
      <c r="H26" s="418">
        <v>4.1233329999999997</v>
      </c>
      <c r="I26" s="418">
        <v>10.783329999999999</v>
      </c>
      <c r="J26" s="418">
        <v>17.550170000000001</v>
      </c>
      <c r="K26" s="418"/>
      <c r="L26" s="418">
        <f t="shared" si="0"/>
        <v>0.92609350463954321</v>
      </c>
      <c r="M26" s="418">
        <f t="shared" si="1"/>
        <v>0.96077230549607429</v>
      </c>
      <c r="N26" s="418">
        <f t="shared" si="2"/>
        <v>2.9431356174161309</v>
      </c>
      <c r="O26" s="418">
        <f t="shared" si="3"/>
        <v>7.6968807994289792</v>
      </c>
      <c r="P26" s="418">
        <f t="shared" si="4"/>
        <v>12.526887937187723</v>
      </c>
      <c r="Q26" s="420"/>
      <c r="S26" s="424"/>
    </row>
    <row r="27" spans="1:19" s="58" customFormat="1" ht="13.15" customHeight="1" x14ac:dyDescent="0.2">
      <c r="A27" s="432">
        <v>1979</v>
      </c>
      <c r="B27" s="257"/>
      <c r="C27" s="417">
        <v>1295400</v>
      </c>
      <c r="D27" s="417"/>
      <c r="E27" s="418">
        <v>0.72911199999999998</v>
      </c>
      <c r="F27" s="418" t="s">
        <v>158</v>
      </c>
      <c r="G27" s="418">
        <v>1.3876660000000001</v>
      </c>
      <c r="H27" s="418">
        <v>4.0999999999999996</v>
      </c>
      <c r="I27" s="418">
        <v>11.885</v>
      </c>
      <c r="J27" s="418">
        <v>18.101780000000002</v>
      </c>
      <c r="K27" s="418"/>
      <c r="L27" s="418">
        <f t="shared" si="0"/>
        <v>0.56284699706654318</v>
      </c>
      <c r="M27" s="418">
        <f t="shared" si="1"/>
        <v>1.0712258761772426</v>
      </c>
      <c r="N27" s="418">
        <f t="shared" si="2"/>
        <v>3.1650455457773656</v>
      </c>
      <c r="O27" s="418">
        <f t="shared" si="3"/>
        <v>9.1747722711131701</v>
      </c>
      <c r="P27" s="418">
        <f t="shared" si="4"/>
        <v>13.973892234058978</v>
      </c>
      <c r="Q27" s="420"/>
      <c r="S27" s="424"/>
    </row>
    <row r="28" spans="1:19" s="58" customFormat="1" ht="13.15" customHeight="1" x14ac:dyDescent="0.2">
      <c r="A28" s="432">
        <v>1980</v>
      </c>
      <c r="B28" s="257"/>
      <c r="C28" s="417">
        <v>1175400</v>
      </c>
      <c r="D28" s="417"/>
      <c r="E28" s="418">
        <v>0.66148200000000001</v>
      </c>
      <c r="F28" s="418" t="s">
        <v>158</v>
      </c>
      <c r="G28" s="418">
        <v>1.629365</v>
      </c>
      <c r="H28" s="418">
        <v>4.0766669999999996</v>
      </c>
      <c r="I28" s="418">
        <v>12.98667</v>
      </c>
      <c r="J28" s="418">
        <v>19.354179999999999</v>
      </c>
      <c r="K28" s="418"/>
      <c r="L28" s="418">
        <f t="shared" si="0"/>
        <v>0.56277182235834611</v>
      </c>
      <c r="M28" s="418">
        <f t="shared" si="1"/>
        <v>1.3862217117576996</v>
      </c>
      <c r="N28" s="418">
        <f t="shared" si="2"/>
        <v>3.4683231240428785</v>
      </c>
      <c r="O28" s="418">
        <f t="shared" si="3"/>
        <v>11.048723838693212</v>
      </c>
      <c r="P28" s="418">
        <f t="shared" si="4"/>
        <v>16.466037093755318</v>
      </c>
      <c r="Q28" s="420"/>
      <c r="S28" s="424"/>
    </row>
    <row r="29" spans="1:19" s="58" customFormat="1" ht="13.15" customHeight="1" x14ac:dyDescent="0.2">
      <c r="A29" s="432">
        <v>1981</v>
      </c>
      <c r="B29" s="257"/>
      <c r="C29" s="417">
        <v>1255300</v>
      </c>
      <c r="D29" s="417"/>
      <c r="E29" s="418">
        <v>0.71671600000000002</v>
      </c>
      <c r="F29" s="418" t="s">
        <v>158</v>
      </c>
      <c r="G29" s="418">
        <v>1.734011</v>
      </c>
      <c r="H29" s="418">
        <v>4.0533330000000003</v>
      </c>
      <c r="I29" s="418">
        <v>14.088329999999999</v>
      </c>
      <c r="J29" s="418">
        <v>20.592390000000002</v>
      </c>
      <c r="K29" s="418"/>
      <c r="L29" s="418">
        <f t="shared" si="0"/>
        <v>0.57095196367402212</v>
      </c>
      <c r="M29" s="418">
        <f t="shared" si="1"/>
        <v>1.3813518680793435</v>
      </c>
      <c r="N29" s="418">
        <f t="shared" si="2"/>
        <v>3.2289755436947347</v>
      </c>
      <c r="O29" s="418">
        <f t="shared" si="3"/>
        <v>11.223078148649725</v>
      </c>
      <c r="P29" s="418">
        <f t="shared" si="4"/>
        <v>16.404357524097826</v>
      </c>
      <c r="Q29" s="420"/>
      <c r="S29" s="424"/>
    </row>
    <row r="30" spans="1:19" s="58" customFormat="1" ht="13.15" customHeight="1" x14ac:dyDescent="0.2">
      <c r="A30" s="432">
        <v>1982</v>
      </c>
      <c r="B30" s="257"/>
      <c r="C30" s="417">
        <v>1302800</v>
      </c>
      <c r="D30" s="417"/>
      <c r="E30" s="418">
        <v>1.3557360000000001</v>
      </c>
      <c r="F30" s="418">
        <v>1.3557360000000001</v>
      </c>
      <c r="G30" s="418">
        <v>1.7692030000000001</v>
      </c>
      <c r="H30" s="418">
        <v>4.03</v>
      </c>
      <c r="I30" s="418">
        <v>15.19</v>
      </c>
      <c r="J30" s="418">
        <v>22.344940000000001</v>
      </c>
      <c r="K30" s="418"/>
      <c r="L30" s="418">
        <f t="shared" si="0"/>
        <v>1.040632483880872</v>
      </c>
      <c r="M30" s="418">
        <f t="shared" si="1"/>
        <v>1.3580004605465152</v>
      </c>
      <c r="N30" s="418">
        <f t="shared" si="2"/>
        <v>3.0933374270801353</v>
      </c>
      <c r="O30" s="418">
        <f t="shared" si="3"/>
        <v>11.659502609763587</v>
      </c>
      <c r="P30" s="418">
        <f t="shared" si="4"/>
        <v>17.151473748848634</v>
      </c>
      <c r="Q30" s="420"/>
      <c r="S30" s="424"/>
    </row>
    <row r="31" spans="1:19" s="58" customFormat="1" ht="13.15" customHeight="1" x14ac:dyDescent="0.2">
      <c r="A31" s="432">
        <v>1983</v>
      </c>
      <c r="B31" s="257"/>
      <c r="C31" s="417">
        <v>1271100</v>
      </c>
      <c r="D31" s="417"/>
      <c r="E31" s="418">
        <v>1.39516</v>
      </c>
      <c r="F31" s="418">
        <v>1.39516</v>
      </c>
      <c r="G31" s="418">
        <v>1.542465</v>
      </c>
      <c r="H31" s="418">
        <v>3.9682810000000002</v>
      </c>
      <c r="I31" s="418">
        <v>15.011240000000001</v>
      </c>
      <c r="J31" s="418">
        <v>21.917149999999999</v>
      </c>
      <c r="K31" s="418"/>
      <c r="L31" s="418">
        <f t="shared" si="0"/>
        <v>1.0976005035009047</v>
      </c>
      <c r="M31" s="418">
        <f t="shared" si="1"/>
        <v>1.2134883172055699</v>
      </c>
      <c r="N31" s="418">
        <f t="shared" si="2"/>
        <v>3.1219266776807491</v>
      </c>
      <c r="O31" s="418">
        <f t="shared" si="3"/>
        <v>11.809645189206199</v>
      </c>
      <c r="P31" s="418">
        <f t="shared" si="4"/>
        <v>17.242663834474076</v>
      </c>
      <c r="Q31" s="420"/>
      <c r="S31" s="424"/>
    </row>
    <row r="32" spans="1:19" s="58" customFormat="1" ht="13.15" customHeight="1" x14ac:dyDescent="0.2">
      <c r="A32" s="432">
        <v>1984</v>
      </c>
      <c r="B32" s="257"/>
      <c r="C32" s="417">
        <v>1333700</v>
      </c>
      <c r="D32" s="417"/>
      <c r="E32" s="418">
        <v>1.443932</v>
      </c>
      <c r="F32" s="418">
        <v>1.443932</v>
      </c>
      <c r="G32" s="418">
        <v>1.5948800000000001</v>
      </c>
      <c r="H32" s="418">
        <v>3.906561</v>
      </c>
      <c r="I32" s="418">
        <v>14.83248</v>
      </c>
      <c r="J32" s="418">
        <v>21.777850000000001</v>
      </c>
      <c r="K32" s="418"/>
      <c r="L32" s="418">
        <f t="shared" si="0"/>
        <v>1.0826512709005023</v>
      </c>
      <c r="M32" s="418">
        <f t="shared" si="1"/>
        <v>1.1958311464347304</v>
      </c>
      <c r="N32" s="418">
        <f t="shared" si="2"/>
        <v>2.9291152433080905</v>
      </c>
      <c r="O32" s="418">
        <f t="shared" si="3"/>
        <v>11.121301642048437</v>
      </c>
      <c r="P32" s="418">
        <f t="shared" si="4"/>
        <v>16.328897053310339</v>
      </c>
      <c r="Q32" s="420"/>
      <c r="S32" s="424"/>
    </row>
    <row r="33" spans="1:19" s="58" customFormat="1" ht="13.15" customHeight="1" x14ac:dyDescent="0.2">
      <c r="A33" s="432">
        <v>1985</v>
      </c>
      <c r="B33" s="257"/>
      <c r="C33" s="417">
        <v>1406700</v>
      </c>
      <c r="D33" s="417"/>
      <c r="E33" s="418">
        <v>1.4887159999999999</v>
      </c>
      <c r="F33" s="418">
        <v>1.4887159999999999</v>
      </c>
      <c r="G33" s="418">
        <v>1.6750689999999999</v>
      </c>
      <c r="H33" s="418">
        <v>3.8448419999999999</v>
      </c>
      <c r="I33" s="418">
        <v>14.65372</v>
      </c>
      <c r="J33" s="418">
        <v>21.66235</v>
      </c>
      <c r="K33" s="418"/>
      <c r="L33" s="418">
        <f t="shared" si="0"/>
        <v>1.0583038316627569</v>
      </c>
      <c r="M33" s="418">
        <f t="shared" si="1"/>
        <v>1.1907791284566716</v>
      </c>
      <c r="N33" s="418">
        <f t="shared" si="2"/>
        <v>2.7332352313926211</v>
      </c>
      <c r="O33" s="418">
        <f t="shared" si="3"/>
        <v>10.417089642425536</v>
      </c>
      <c r="P33" s="418">
        <f t="shared" si="4"/>
        <v>15.39940996658847</v>
      </c>
      <c r="Q33" s="420"/>
      <c r="S33" s="424"/>
    </row>
    <row r="34" spans="1:19" s="58" customFormat="1" ht="13.15" customHeight="1" x14ac:dyDescent="0.2">
      <c r="A34" s="432">
        <v>1986</v>
      </c>
      <c r="B34" s="257"/>
      <c r="C34" s="417">
        <v>1256600</v>
      </c>
      <c r="D34" s="417"/>
      <c r="E34" s="418">
        <v>1.9013599999999999</v>
      </c>
      <c r="F34" s="418">
        <v>1.9013599999999999</v>
      </c>
      <c r="G34" s="418">
        <v>1.5959319999999999</v>
      </c>
      <c r="H34" s="418">
        <v>3.7831220000000001</v>
      </c>
      <c r="I34" s="418">
        <v>14.474959999999999</v>
      </c>
      <c r="J34" s="418">
        <v>21.755369999999999</v>
      </c>
      <c r="K34" s="418"/>
      <c r="L34" s="418">
        <f t="shared" si="0"/>
        <v>1.5130988381346491</v>
      </c>
      <c r="M34" s="418">
        <f t="shared" si="1"/>
        <v>1.270039789909279</v>
      </c>
      <c r="N34" s="418">
        <f t="shared" si="2"/>
        <v>3.0106016234282986</v>
      </c>
      <c r="O34" s="418">
        <f t="shared" si="3"/>
        <v>11.519146904345059</v>
      </c>
      <c r="P34" s="418">
        <f t="shared" si="4"/>
        <v>17.312883972624544</v>
      </c>
      <c r="Q34" s="420"/>
      <c r="S34" s="424"/>
    </row>
    <row r="35" spans="1:19" s="58" customFormat="1" ht="13.15" customHeight="1" x14ac:dyDescent="0.2">
      <c r="A35" s="432">
        <v>1987</v>
      </c>
      <c r="B35" s="257"/>
      <c r="C35" s="417">
        <v>1316600</v>
      </c>
      <c r="D35" s="417"/>
      <c r="E35" s="418">
        <v>2.4487649999999999</v>
      </c>
      <c r="F35" s="418">
        <v>2.4487649999999999</v>
      </c>
      <c r="G35" s="418">
        <v>1.6294029999999999</v>
      </c>
      <c r="H35" s="418">
        <v>3.721403</v>
      </c>
      <c r="I35" s="418">
        <v>14.296200000000001</v>
      </c>
      <c r="J35" s="418">
        <v>22.095770000000002</v>
      </c>
      <c r="K35" s="418"/>
      <c r="L35" s="418">
        <f t="shared" si="0"/>
        <v>1.8599156919337687</v>
      </c>
      <c r="M35" s="418">
        <f t="shared" si="1"/>
        <v>1.2375839283001671</v>
      </c>
      <c r="N35" s="418">
        <f t="shared" si="2"/>
        <v>2.8265251405134437</v>
      </c>
      <c r="O35" s="418">
        <f t="shared" si="3"/>
        <v>10.858423211301838</v>
      </c>
      <c r="P35" s="418">
        <f t="shared" si="4"/>
        <v>16.782447212517088</v>
      </c>
      <c r="Q35" s="420"/>
      <c r="S35" s="424"/>
    </row>
    <row r="36" spans="1:19" s="58" customFormat="1" ht="13.15" customHeight="1" x14ac:dyDescent="0.2">
      <c r="A36" s="432">
        <v>1988</v>
      </c>
      <c r="B36" s="257"/>
      <c r="C36" s="417">
        <v>1284700</v>
      </c>
      <c r="D36" s="417"/>
      <c r="E36" s="418">
        <v>2.6602899999999998</v>
      </c>
      <c r="F36" s="418">
        <v>2.6602899999999998</v>
      </c>
      <c r="G36" s="418">
        <v>1.433978</v>
      </c>
      <c r="H36" s="418">
        <v>3.6596829999999998</v>
      </c>
      <c r="I36" s="418">
        <v>14.11744</v>
      </c>
      <c r="J36" s="418">
        <v>21.871390000000002</v>
      </c>
      <c r="K36" s="418"/>
      <c r="L36" s="418">
        <f t="shared" si="0"/>
        <v>2.070748034560598</v>
      </c>
      <c r="M36" s="418">
        <f t="shared" si="1"/>
        <v>1.1161967774577723</v>
      </c>
      <c r="N36" s="418">
        <f t="shared" si="2"/>
        <v>2.8486673931657198</v>
      </c>
      <c r="O36" s="418">
        <f t="shared" si="3"/>
        <v>10.988900132326613</v>
      </c>
      <c r="P36" s="418">
        <f t="shared" si="4"/>
        <v>17.02451155911886</v>
      </c>
      <c r="Q36" s="420"/>
      <c r="S36" s="424"/>
    </row>
    <row r="37" spans="1:19" s="58" customFormat="1" ht="13.15" customHeight="1" x14ac:dyDescent="0.2">
      <c r="A37" s="432">
        <v>1989</v>
      </c>
      <c r="B37" s="257"/>
      <c r="C37" s="417">
        <v>1305000</v>
      </c>
      <c r="D37" s="417"/>
      <c r="E37" s="418">
        <v>2.448493</v>
      </c>
      <c r="F37" s="418">
        <v>2.448493</v>
      </c>
      <c r="G37" s="418">
        <v>1.4011690000000001</v>
      </c>
      <c r="H37" s="418">
        <v>3.5979640000000002</v>
      </c>
      <c r="I37" s="418">
        <v>13.93868</v>
      </c>
      <c r="J37" s="418">
        <v>21.386299999999999</v>
      </c>
      <c r="K37" s="418"/>
      <c r="L37" s="418">
        <f t="shared" si="0"/>
        <v>1.876239846743295</v>
      </c>
      <c r="M37" s="418">
        <f t="shared" si="1"/>
        <v>1.0736927203065134</v>
      </c>
      <c r="N37" s="418">
        <f t="shared" si="2"/>
        <v>2.7570605363984675</v>
      </c>
      <c r="O37" s="418">
        <f t="shared" si="3"/>
        <v>10.680980842911877</v>
      </c>
      <c r="P37" s="418">
        <f t="shared" si="4"/>
        <v>16.387969348659002</v>
      </c>
      <c r="Q37" s="420"/>
      <c r="S37" s="424"/>
    </row>
    <row r="38" spans="1:19" s="58" customFormat="1" ht="13.15" customHeight="1" x14ac:dyDescent="0.2">
      <c r="A38" s="432">
        <v>1990</v>
      </c>
      <c r="B38" s="257"/>
      <c r="C38" s="417">
        <v>1399700</v>
      </c>
      <c r="D38" s="417"/>
      <c r="E38" s="418">
        <v>2.1354410000000001</v>
      </c>
      <c r="F38" s="418">
        <v>2.1354410000000001</v>
      </c>
      <c r="G38" s="418">
        <v>2.8900570000000001</v>
      </c>
      <c r="H38" s="418">
        <v>3.5362439999999999</v>
      </c>
      <c r="I38" s="418">
        <v>13.759919999999999</v>
      </c>
      <c r="J38" s="418">
        <v>22.321660000000001</v>
      </c>
      <c r="K38" s="418"/>
      <c r="L38" s="418">
        <f t="shared" si="0"/>
        <v>1.5256419232692719</v>
      </c>
      <c r="M38" s="418">
        <f t="shared" si="1"/>
        <v>2.0647688790455097</v>
      </c>
      <c r="N38" s="418">
        <f t="shared" si="2"/>
        <v>2.5264299492748448</v>
      </c>
      <c r="O38" s="418">
        <f t="shared" si="3"/>
        <v>9.8306208473244272</v>
      </c>
      <c r="P38" s="418">
        <f t="shared" si="4"/>
        <v>15.947460170036436</v>
      </c>
      <c r="Q38" s="420"/>
      <c r="S38" s="424"/>
    </row>
    <row r="39" spans="1:19" s="58" customFormat="1" ht="13.15" customHeight="1" x14ac:dyDescent="0.2">
      <c r="A39" s="432">
        <v>1991</v>
      </c>
      <c r="B39" s="257"/>
      <c r="C39" s="417">
        <v>1407500</v>
      </c>
      <c r="D39" s="417"/>
      <c r="E39" s="418">
        <v>2.3492090000000001</v>
      </c>
      <c r="F39" s="418">
        <v>2.3492090000000001</v>
      </c>
      <c r="G39" s="418">
        <v>3.12053</v>
      </c>
      <c r="H39" s="418">
        <v>3.4688119999999998</v>
      </c>
      <c r="I39" s="418">
        <v>20.933920000000001</v>
      </c>
      <c r="J39" s="418">
        <v>29.87247</v>
      </c>
      <c r="K39" s="418"/>
      <c r="L39" s="418">
        <f t="shared" si="0"/>
        <v>1.6690650088809946</v>
      </c>
      <c r="M39" s="418">
        <f t="shared" si="1"/>
        <v>2.2170728241563054</v>
      </c>
      <c r="N39" s="418">
        <f t="shared" si="2"/>
        <v>2.4645200710479576</v>
      </c>
      <c r="O39" s="418">
        <f t="shared" si="3"/>
        <v>14.873122557726465</v>
      </c>
      <c r="P39" s="418">
        <f t="shared" si="4"/>
        <v>21.223779751332149</v>
      </c>
      <c r="Q39" s="420"/>
      <c r="S39" s="424"/>
    </row>
    <row r="40" spans="1:19" s="58" customFormat="1" ht="13.15" customHeight="1" x14ac:dyDescent="0.2">
      <c r="A40" s="432">
        <v>1992</v>
      </c>
      <c r="B40" s="257"/>
      <c r="C40" s="417">
        <v>1339300</v>
      </c>
      <c r="D40" s="417"/>
      <c r="E40" s="418">
        <v>2.0607950000000002</v>
      </c>
      <c r="F40" s="418">
        <v>2.0607950000000002</v>
      </c>
      <c r="G40" s="418">
        <v>3.2121179999999998</v>
      </c>
      <c r="H40" s="418">
        <v>3.568978</v>
      </c>
      <c r="I40" s="418">
        <v>24.44192</v>
      </c>
      <c r="J40" s="418">
        <v>33.283810000000003</v>
      </c>
      <c r="K40" s="418"/>
      <c r="L40" s="418">
        <f t="shared" ref="L40:L56" si="5">E40*1000000/$C40</f>
        <v>1.5387105204211158</v>
      </c>
      <c r="M40" s="418">
        <f t="shared" ref="M40:M56" si="6">G40*1000000/$C40</f>
        <v>2.3983558575375197</v>
      </c>
      <c r="N40" s="418">
        <f t="shared" ref="N40:N56" si="7">H40*1000000/$C40</f>
        <v>2.6648084820428584</v>
      </c>
      <c r="O40" s="418">
        <f t="shared" ref="O40:O56" si="8">I40*1000000/$C40</f>
        <v>18.249772269095796</v>
      </c>
      <c r="P40" s="418">
        <f t="shared" ref="P40:P56" si="9">J40*1000000/C40</f>
        <v>24.851646382438592</v>
      </c>
      <c r="Q40" s="420"/>
      <c r="S40" s="424"/>
    </row>
    <row r="41" spans="1:19" s="58" customFormat="1" ht="13.15" customHeight="1" x14ac:dyDescent="0.2">
      <c r="A41" s="432">
        <v>1993</v>
      </c>
      <c r="B41" s="257"/>
      <c r="C41" s="417">
        <v>1389900</v>
      </c>
      <c r="D41" s="417"/>
      <c r="E41" s="418">
        <v>3.3189760000000001</v>
      </c>
      <c r="F41" s="418">
        <v>3.2569089999999998</v>
      </c>
      <c r="G41" s="418">
        <v>4.0668009999999999</v>
      </c>
      <c r="H41" s="418">
        <v>4.7736270000000003</v>
      </c>
      <c r="I41" s="418">
        <v>33.844000000000001</v>
      </c>
      <c r="J41" s="418">
        <v>46.003399999999999</v>
      </c>
      <c r="K41" s="418"/>
      <c r="L41" s="418">
        <f t="shared" si="5"/>
        <v>2.3879243111015183</v>
      </c>
      <c r="M41" s="418">
        <f t="shared" si="6"/>
        <v>2.9259666163033313</v>
      </c>
      <c r="N41" s="418">
        <f t="shared" si="7"/>
        <v>3.4345111159076191</v>
      </c>
      <c r="O41" s="418">
        <f t="shared" si="8"/>
        <v>24.349953234045614</v>
      </c>
      <c r="P41" s="418">
        <f t="shared" si="9"/>
        <v>33.098352399453198</v>
      </c>
      <c r="Q41" s="420"/>
      <c r="S41" s="424"/>
    </row>
    <row r="42" spans="1:19" s="58" customFormat="1" ht="13.15" customHeight="1" x14ac:dyDescent="0.2">
      <c r="A42" s="432">
        <v>1994</v>
      </c>
      <c r="B42" s="257"/>
      <c r="C42" s="417">
        <v>1421800</v>
      </c>
      <c r="D42" s="417"/>
      <c r="E42" s="418">
        <v>2.643221</v>
      </c>
      <c r="F42" s="418">
        <v>2.643221</v>
      </c>
      <c r="G42" s="418">
        <v>3.480054</v>
      </c>
      <c r="H42" s="418">
        <v>5.772392</v>
      </c>
      <c r="I42" s="418">
        <v>39.231999999999999</v>
      </c>
      <c r="J42" s="418">
        <v>51.127670000000002</v>
      </c>
      <c r="K42" s="418"/>
      <c r="L42" s="418">
        <f t="shared" si="5"/>
        <v>1.8590666760444507</v>
      </c>
      <c r="M42" s="418">
        <f t="shared" si="6"/>
        <v>2.4476396117597412</v>
      </c>
      <c r="N42" s="418">
        <f t="shared" si="7"/>
        <v>4.0599184132789423</v>
      </c>
      <c r="O42" s="418">
        <f t="shared" si="8"/>
        <v>27.593191728794487</v>
      </c>
      <c r="P42" s="418">
        <f t="shared" si="9"/>
        <v>35.959818539879024</v>
      </c>
      <c r="Q42" s="420"/>
      <c r="S42" s="424"/>
    </row>
    <row r="43" spans="1:19" s="58" customFormat="1" ht="13.15" customHeight="1" x14ac:dyDescent="0.2">
      <c r="A43" s="432">
        <v>1995</v>
      </c>
      <c r="B43" s="257"/>
      <c r="C43" s="417">
        <v>1400700</v>
      </c>
      <c r="D43" s="417"/>
      <c r="E43" s="418">
        <v>2.698766</v>
      </c>
      <c r="F43" s="418">
        <v>2.698766</v>
      </c>
      <c r="G43" s="418">
        <v>2.6890100000000001</v>
      </c>
      <c r="H43" s="418">
        <v>6.9216530000000001</v>
      </c>
      <c r="I43" s="418">
        <v>31.762</v>
      </c>
      <c r="J43" s="418">
        <v>44.071429999999999</v>
      </c>
      <c r="K43" s="418"/>
      <c r="L43" s="418">
        <f t="shared" si="5"/>
        <v>1.9267266366816591</v>
      </c>
      <c r="M43" s="418">
        <f t="shared" si="6"/>
        <v>1.9197615477975298</v>
      </c>
      <c r="N43" s="418">
        <f t="shared" si="7"/>
        <v>4.9415670736060537</v>
      </c>
      <c r="O43" s="418">
        <f t="shared" si="8"/>
        <v>22.675804954665523</v>
      </c>
      <c r="P43" s="418">
        <f t="shared" si="9"/>
        <v>31.463860926679516</v>
      </c>
      <c r="Q43" s="420"/>
      <c r="S43" s="424"/>
    </row>
    <row r="44" spans="1:19" s="58" customFormat="1" ht="13.15" customHeight="1" x14ac:dyDescent="0.2">
      <c r="A44" s="432">
        <v>1996</v>
      </c>
      <c r="B44" s="257"/>
      <c r="C44" s="417">
        <v>1454700</v>
      </c>
      <c r="D44" s="417"/>
      <c r="E44" s="418">
        <v>3.177435</v>
      </c>
      <c r="F44" s="418">
        <v>3.175586</v>
      </c>
      <c r="G44" s="418">
        <v>2.844087</v>
      </c>
      <c r="H44" s="418">
        <v>7.6471099999999996</v>
      </c>
      <c r="I44" s="418">
        <v>33.1235</v>
      </c>
      <c r="J44" s="418">
        <v>46.79213</v>
      </c>
      <c r="K44" s="418"/>
      <c r="L44" s="418">
        <f t="shared" si="5"/>
        <v>2.1842544854609196</v>
      </c>
      <c r="M44" s="418">
        <f t="shared" si="6"/>
        <v>1.9551020829036916</v>
      </c>
      <c r="N44" s="418">
        <f t="shared" si="7"/>
        <v>5.2568295868563961</v>
      </c>
      <c r="O44" s="418">
        <f t="shared" si="8"/>
        <v>22.769986938887744</v>
      </c>
      <c r="P44" s="418">
        <f t="shared" si="9"/>
        <v>32.166171719254827</v>
      </c>
      <c r="Q44" s="420"/>
      <c r="S44" s="424"/>
    </row>
    <row r="45" spans="1:19" s="58" customFormat="1" ht="13.15" customHeight="1" x14ac:dyDescent="0.2">
      <c r="A45" s="432">
        <v>1997</v>
      </c>
      <c r="B45" s="257"/>
      <c r="C45" s="417">
        <v>1383500</v>
      </c>
      <c r="D45" s="417"/>
      <c r="E45" s="418">
        <v>3.0523699999999998</v>
      </c>
      <c r="F45" s="418">
        <v>3.0463520000000002</v>
      </c>
      <c r="G45" s="418">
        <v>3.0263140000000002</v>
      </c>
      <c r="H45" s="418">
        <v>9.7889239999999997</v>
      </c>
      <c r="I45" s="418">
        <v>33.465000000000003</v>
      </c>
      <c r="J45" s="418">
        <v>49.332610000000003</v>
      </c>
      <c r="K45" s="418"/>
      <c r="L45" s="418">
        <f t="shared" si="5"/>
        <v>2.2062667148536321</v>
      </c>
      <c r="M45" s="418">
        <f t="shared" si="6"/>
        <v>2.187433321286592</v>
      </c>
      <c r="N45" s="418">
        <f t="shared" si="7"/>
        <v>7.0754781351644382</v>
      </c>
      <c r="O45" s="418">
        <f t="shared" si="8"/>
        <v>24.188651969642216</v>
      </c>
      <c r="P45" s="418">
        <f t="shared" si="9"/>
        <v>35.657831586555837</v>
      </c>
      <c r="Q45" s="420"/>
      <c r="S45" s="424"/>
    </row>
    <row r="46" spans="1:19" s="58" customFormat="1" ht="13.15" customHeight="1" x14ac:dyDescent="0.2">
      <c r="A46" s="432">
        <v>1998</v>
      </c>
      <c r="B46" s="257"/>
      <c r="C46" s="417">
        <v>1415800</v>
      </c>
      <c r="D46" s="417"/>
      <c r="E46" s="418">
        <v>2.8083429999999998</v>
      </c>
      <c r="F46" s="418">
        <v>2.8083429999999998</v>
      </c>
      <c r="G46" s="418">
        <v>2.4368919999999998</v>
      </c>
      <c r="H46" s="418">
        <v>7.3891590000000003</v>
      </c>
      <c r="I46" s="418">
        <v>42.37238</v>
      </c>
      <c r="J46" s="418">
        <v>55.006770000000003</v>
      </c>
      <c r="K46" s="418"/>
      <c r="L46" s="418">
        <f t="shared" si="5"/>
        <v>1.9835732448085888</v>
      </c>
      <c r="M46" s="418">
        <f t="shared" si="6"/>
        <v>1.7212120355982483</v>
      </c>
      <c r="N46" s="418">
        <f t="shared" si="7"/>
        <v>5.219069783867778</v>
      </c>
      <c r="O46" s="418">
        <f t="shared" si="8"/>
        <v>29.928224325469699</v>
      </c>
      <c r="P46" s="418">
        <f t="shared" si="9"/>
        <v>38.852076564486509</v>
      </c>
      <c r="Q46" s="420"/>
      <c r="S46" s="424"/>
    </row>
    <row r="47" spans="1:19" s="58" customFormat="1" ht="13.15" customHeight="1" x14ac:dyDescent="0.2">
      <c r="A47" s="432">
        <v>1999</v>
      </c>
      <c r="B47" s="257"/>
      <c r="C47" s="417">
        <v>1376100</v>
      </c>
      <c r="D47" s="417"/>
      <c r="E47" s="418">
        <v>2.7992309999999998</v>
      </c>
      <c r="F47" s="418">
        <v>2.7992309999999998</v>
      </c>
      <c r="G47" s="418">
        <v>3.2348970000000001</v>
      </c>
      <c r="H47" s="418">
        <v>8.0759480000000003</v>
      </c>
      <c r="I47" s="418">
        <v>46.125</v>
      </c>
      <c r="J47" s="418">
        <v>60.235080000000004</v>
      </c>
      <c r="K47" s="418"/>
      <c r="L47" s="418">
        <f t="shared" si="5"/>
        <v>2.0341770220187487</v>
      </c>
      <c r="M47" s="418">
        <f t="shared" si="6"/>
        <v>2.350771746239372</v>
      </c>
      <c r="N47" s="418">
        <f t="shared" si="7"/>
        <v>5.8687217498728286</v>
      </c>
      <c r="O47" s="418">
        <f t="shared" si="8"/>
        <v>33.518639633747547</v>
      </c>
      <c r="P47" s="418">
        <f t="shared" si="9"/>
        <v>43.772313058643995</v>
      </c>
      <c r="Q47" s="420"/>
      <c r="S47" s="424"/>
    </row>
    <row r="48" spans="1:19" s="58" customFormat="1" ht="13.15" customHeight="1" x14ac:dyDescent="0.2">
      <c r="A48" s="432">
        <v>2000</v>
      </c>
      <c r="B48" s="257"/>
      <c r="C48" s="417">
        <v>1383100</v>
      </c>
      <c r="D48" s="417"/>
      <c r="E48" s="418">
        <v>2.6949879999999999</v>
      </c>
      <c r="F48" s="418">
        <v>2.6949879999999999</v>
      </c>
      <c r="G48" s="418">
        <v>2.141559</v>
      </c>
      <c r="H48" s="418">
        <v>6.6225649999999998</v>
      </c>
      <c r="I48" s="418">
        <v>44.599640000000001</v>
      </c>
      <c r="J48" s="418">
        <v>56.058750000000003</v>
      </c>
      <c r="K48" s="418"/>
      <c r="L48" s="418">
        <f t="shared" si="5"/>
        <v>1.9485127611886341</v>
      </c>
      <c r="M48" s="418">
        <f t="shared" si="6"/>
        <v>1.5483761116332875</v>
      </c>
      <c r="N48" s="418">
        <f t="shared" si="7"/>
        <v>4.7882040344154433</v>
      </c>
      <c r="O48" s="418">
        <f t="shared" si="8"/>
        <v>32.246142722868917</v>
      </c>
      <c r="P48" s="418">
        <f t="shared" si="9"/>
        <v>40.531234184079246</v>
      </c>
      <c r="Q48" s="420"/>
      <c r="S48" s="425"/>
    </row>
    <row r="49" spans="1:19" s="58" customFormat="1" ht="13.15" customHeight="1" x14ac:dyDescent="0.2">
      <c r="A49" s="432">
        <v>2001</v>
      </c>
      <c r="B49" s="257"/>
      <c r="C49" s="417">
        <v>1246900</v>
      </c>
      <c r="D49" s="417"/>
      <c r="E49" s="418">
        <v>2.248523</v>
      </c>
      <c r="F49" s="418">
        <v>2.248523</v>
      </c>
      <c r="G49" s="418">
        <v>2.1180119999999998</v>
      </c>
      <c r="H49" s="418">
        <v>6.6173060000000001</v>
      </c>
      <c r="I49" s="418">
        <v>38.417540000000002</v>
      </c>
      <c r="J49" s="418">
        <v>49.401380000000003</v>
      </c>
      <c r="K49" s="418"/>
      <c r="L49" s="418">
        <f t="shared" si="5"/>
        <v>1.8032905605902638</v>
      </c>
      <c r="M49" s="418">
        <f t="shared" si="6"/>
        <v>1.6986221830138744</v>
      </c>
      <c r="N49" s="418">
        <f t="shared" si="7"/>
        <v>5.3070061753147808</v>
      </c>
      <c r="O49" s="418">
        <f t="shared" si="8"/>
        <v>30.810441895901835</v>
      </c>
      <c r="P49" s="418">
        <f t="shared" si="9"/>
        <v>39.61936001283182</v>
      </c>
      <c r="Q49" s="420"/>
      <c r="S49" s="424"/>
    </row>
    <row r="50" spans="1:19" s="58" customFormat="1" ht="13.15" customHeight="1" x14ac:dyDescent="0.2">
      <c r="A50" s="432">
        <v>2002</v>
      </c>
      <c r="B50" s="257"/>
      <c r="C50" s="417">
        <v>1299600</v>
      </c>
      <c r="D50" s="417"/>
      <c r="E50" s="418">
        <v>2.4008729999999998</v>
      </c>
      <c r="F50" s="418">
        <v>2.4008729999999998</v>
      </c>
      <c r="G50" s="418">
        <v>1.651087</v>
      </c>
      <c r="H50" s="418">
        <v>5.5417149999999999</v>
      </c>
      <c r="I50" s="418">
        <v>42.849629999999998</v>
      </c>
      <c r="J50" s="418">
        <v>52.443309999999997</v>
      </c>
      <c r="K50" s="418"/>
      <c r="L50" s="418">
        <f t="shared" si="5"/>
        <v>1.847393813481071</v>
      </c>
      <c r="M50" s="418">
        <f t="shared" si="6"/>
        <v>1.2704578331794398</v>
      </c>
      <c r="N50" s="418">
        <f t="shared" si="7"/>
        <v>4.2641697445367805</v>
      </c>
      <c r="O50" s="418">
        <f t="shared" si="8"/>
        <v>32.971398891966757</v>
      </c>
      <c r="P50" s="418">
        <f t="shared" si="9"/>
        <v>40.353424130501693</v>
      </c>
      <c r="Q50" s="420"/>
      <c r="S50" s="424"/>
    </row>
    <row r="51" spans="1:19" s="58" customFormat="1" ht="13.15" customHeight="1" x14ac:dyDescent="0.2">
      <c r="A51" s="432">
        <v>2003</v>
      </c>
      <c r="B51" s="257"/>
      <c r="C51" s="417">
        <v>1273600</v>
      </c>
      <c r="D51" s="417"/>
      <c r="E51" s="418">
        <v>2.1389960000000001</v>
      </c>
      <c r="F51" s="418">
        <v>2.1389960000000001</v>
      </c>
      <c r="G51" s="418">
        <v>1.9469190000000001</v>
      </c>
      <c r="H51" s="418">
        <v>6.9927640000000002</v>
      </c>
      <c r="I51" s="418">
        <v>39.447229999999998</v>
      </c>
      <c r="J51" s="418">
        <v>50.525910000000003</v>
      </c>
      <c r="K51" s="418"/>
      <c r="L51" s="418">
        <f t="shared" si="5"/>
        <v>1.6794880653266331</v>
      </c>
      <c r="M51" s="418">
        <f t="shared" si="6"/>
        <v>1.5286738379396985</v>
      </c>
      <c r="N51" s="418">
        <f t="shared" si="7"/>
        <v>5.4905496231155775</v>
      </c>
      <c r="O51" s="418">
        <f t="shared" si="8"/>
        <v>30.973013505025126</v>
      </c>
      <c r="P51" s="418">
        <f t="shared" si="9"/>
        <v>39.671725816582914</v>
      </c>
      <c r="Q51" s="420"/>
      <c r="S51" s="424"/>
    </row>
    <row r="52" spans="1:19" s="58" customFormat="1" ht="13.15" customHeight="1" x14ac:dyDescent="0.2">
      <c r="A52" s="432">
        <v>2004</v>
      </c>
      <c r="B52" s="257"/>
      <c r="C52" s="417">
        <v>1192400</v>
      </c>
      <c r="D52" s="417"/>
      <c r="E52" s="418">
        <v>2.538189</v>
      </c>
      <c r="F52" s="418">
        <v>2.538189</v>
      </c>
      <c r="G52" s="418">
        <v>1.6479239999999999</v>
      </c>
      <c r="H52" s="418">
        <v>6.4171820000000004</v>
      </c>
      <c r="I52" s="418">
        <v>42.656489999999998</v>
      </c>
      <c r="J52" s="418">
        <v>53.259779999999999</v>
      </c>
      <c r="K52" s="418"/>
      <c r="L52" s="418">
        <f t="shared" si="5"/>
        <v>2.1286388795706137</v>
      </c>
      <c r="M52" s="418">
        <f t="shared" si="6"/>
        <v>1.3820228111372024</v>
      </c>
      <c r="N52" s="418">
        <f t="shared" si="7"/>
        <v>5.3817359946326739</v>
      </c>
      <c r="O52" s="418">
        <f t="shared" si="8"/>
        <v>35.773641395504868</v>
      </c>
      <c r="P52" s="418">
        <f t="shared" si="9"/>
        <v>44.666034887621606</v>
      </c>
      <c r="Q52" s="420"/>
      <c r="S52" s="424"/>
    </row>
    <row r="53" spans="1:19" s="58" customFormat="1" ht="13.15" customHeight="1" x14ac:dyDescent="0.2">
      <c r="A53" s="432">
        <v>2005</v>
      </c>
      <c r="B53" s="257"/>
      <c r="C53" s="417">
        <v>1108400</v>
      </c>
      <c r="D53" s="417"/>
      <c r="E53" s="418">
        <v>1.9669410000000001</v>
      </c>
      <c r="F53" s="418">
        <v>1.9669410000000001</v>
      </c>
      <c r="G53" s="418">
        <v>1.260305</v>
      </c>
      <c r="H53" s="418">
        <v>5.7578500000000004</v>
      </c>
      <c r="I53" s="418">
        <v>30.903289999999998</v>
      </c>
      <c r="J53" s="418">
        <v>39.888390000000001</v>
      </c>
      <c r="K53" s="418"/>
      <c r="L53" s="418">
        <f t="shared" si="5"/>
        <v>1.7745768675568387</v>
      </c>
      <c r="M53" s="418">
        <f t="shared" si="6"/>
        <v>1.1370488993143271</v>
      </c>
      <c r="N53" s="418">
        <f t="shared" si="7"/>
        <v>5.1947401660050527</v>
      </c>
      <c r="O53" s="418">
        <f t="shared" si="8"/>
        <v>27.880990617105738</v>
      </c>
      <c r="P53" s="418">
        <f t="shared" si="9"/>
        <v>35.987360158787439</v>
      </c>
      <c r="Q53" s="420"/>
      <c r="S53" s="424"/>
    </row>
    <row r="54" spans="1:19" s="58" customFormat="1" ht="13.15" customHeight="1" x14ac:dyDescent="0.2">
      <c r="A54" s="432">
        <v>2006</v>
      </c>
      <c r="B54" s="257"/>
      <c r="C54" s="417">
        <v>1139400</v>
      </c>
      <c r="D54" s="417"/>
      <c r="E54" s="418">
        <v>2.0264549999999999</v>
      </c>
      <c r="F54" s="418">
        <v>2.0264549999999999</v>
      </c>
      <c r="G54" s="418">
        <v>1.7445930000000001</v>
      </c>
      <c r="H54" s="418">
        <v>5.7664869999999997</v>
      </c>
      <c r="I54" s="418">
        <v>31.907389999999999</v>
      </c>
      <c r="J54" s="418">
        <v>41.444920000000003</v>
      </c>
      <c r="K54" s="418"/>
      <c r="L54" s="418">
        <f t="shared" si="5"/>
        <v>1.7785281727224855</v>
      </c>
      <c r="M54" s="418">
        <f t="shared" si="6"/>
        <v>1.5311506055818851</v>
      </c>
      <c r="N54" s="418">
        <f t="shared" si="7"/>
        <v>5.06098560645954</v>
      </c>
      <c r="O54" s="418">
        <f t="shared" si="8"/>
        <v>28.003677374056522</v>
      </c>
      <c r="P54" s="418">
        <f t="shared" si="9"/>
        <v>36.374337370545902</v>
      </c>
      <c r="Q54" s="420"/>
      <c r="S54" s="424"/>
    </row>
    <row r="55" spans="1:19" s="58" customFormat="1" ht="13.15" customHeight="1" x14ac:dyDescent="0.2">
      <c r="A55" s="432">
        <v>2007</v>
      </c>
      <c r="B55" s="257"/>
      <c r="C55" s="417">
        <v>1141900</v>
      </c>
      <c r="D55" s="417"/>
      <c r="E55" s="418">
        <v>2.2836880000000002</v>
      </c>
      <c r="F55" s="418">
        <v>2.2836880000000002</v>
      </c>
      <c r="G55" s="418">
        <v>1.452129</v>
      </c>
      <c r="H55" s="418">
        <v>5.4342199999999998</v>
      </c>
      <c r="I55" s="418">
        <v>41.485370000000003</v>
      </c>
      <c r="J55" s="418">
        <v>50.655410000000003</v>
      </c>
      <c r="K55" s="418"/>
      <c r="L55" s="418">
        <f t="shared" si="5"/>
        <v>1.9999019178562045</v>
      </c>
      <c r="M55" s="418">
        <f t="shared" si="6"/>
        <v>1.2716779052456433</v>
      </c>
      <c r="N55" s="418">
        <f t="shared" si="7"/>
        <v>4.7589281022856644</v>
      </c>
      <c r="O55" s="418">
        <f t="shared" si="8"/>
        <v>36.330125229880025</v>
      </c>
      <c r="P55" s="418">
        <f t="shared" si="9"/>
        <v>44.360635782467817</v>
      </c>
      <c r="Q55" s="420"/>
      <c r="S55" s="424"/>
    </row>
    <row r="56" spans="1:19" s="58" customFormat="1" ht="13.15" customHeight="1" x14ac:dyDescent="0.2">
      <c r="A56" s="432">
        <v>2008</v>
      </c>
      <c r="B56" s="257"/>
      <c r="C56" s="417">
        <v>1059600</v>
      </c>
      <c r="D56" s="417"/>
      <c r="E56" s="418">
        <v>2.3213789999999999</v>
      </c>
      <c r="F56" s="418">
        <v>2.3213789999999999</v>
      </c>
      <c r="G56" s="418">
        <v>1.379359</v>
      </c>
      <c r="H56" s="418">
        <v>5.3095860000000004</v>
      </c>
      <c r="I56" s="418">
        <v>43.519500000000001</v>
      </c>
      <c r="J56" s="418">
        <v>52.529820000000001</v>
      </c>
      <c r="K56" s="418"/>
      <c r="L56" s="418">
        <f t="shared" si="5"/>
        <v>2.1908069082672705</v>
      </c>
      <c r="M56" s="418">
        <f t="shared" si="6"/>
        <v>1.3017733106832767</v>
      </c>
      <c r="N56" s="418">
        <f t="shared" si="7"/>
        <v>5.0109343148357874</v>
      </c>
      <c r="O56" s="418">
        <f t="shared" si="8"/>
        <v>41.07163080407701</v>
      </c>
      <c r="P56" s="418">
        <f t="shared" si="9"/>
        <v>49.575141562853908</v>
      </c>
      <c r="Q56" s="420"/>
      <c r="S56" s="426"/>
    </row>
    <row r="57" spans="1:19" s="58" customFormat="1" ht="13.15" customHeight="1" thickBot="1" x14ac:dyDescent="0.25">
      <c r="A57" s="447"/>
      <c r="B57" s="448"/>
      <c r="C57" s="449"/>
      <c r="D57" s="449"/>
      <c r="E57" s="450"/>
      <c r="F57" s="450"/>
      <c r="G57" s="451"/>
      <c r="H57" s="451"/>
      <c r="I57" s="451"/>
      <c r="J57" s="451"/>
      <c r="K57" s="451"/>
      <c r="L57" s="451"/>
      <c r="M57" s="451"/>
      <c r="N57" s="451"/>
      <c r="O57" s="451"/>
      <c r="P57" s="451"/>
      <c r="Q57" s="452"/>
    </row>
    <row r="58" spans="1:19" s="58" customFormat="1" ht="13.15" customHeight="1" x14ac:dyDescent="0.2">
      <c r="A58" s="58" t="s">
        <v>153</v>
      </c>
      <c r="B58" s="262"/>
      <c r="C58" s="262"/>
      <c r="D58" s="262"/>
      <c r="E58" s="262"/>
      <c r="F58" s="262"/>
      <c r="G58" s="262"/>
      <c r="H58" s="262"/>
      <c r="I58" s="262"/>
      <c r="J58" s="262"/>
      <c r="K58" s="262"/>
      <c r="L58" s="262"/>
      <c r="M58" s="262"/>
      <c r="N58" s="262"/>
      <c r="O58" s="262"/>
      <c r="P58" s="262"/>
      <c r="Q58" s="263"/>
    </row>
    <row r="59" spans="1:19" s="58" customFormat="1" ht="13.15" customHeight="1" thickBot="1" x14ac:dyDescent="0.25">
      <c r="A59" s="599"/>
      <c r="B59" s="600"/>
      <c r="C59" s="600"/>
      <c r="D59" s="600"/>
      <c r="E59" s="600"/>
      <c r="F59" s="600"/>
      <c r="G59" s="600"/>
      <c r="H59" s="600"/>
      <c r="I59" s="600"/>
      <c r="J59" s="600"/>
      <c r="K59" s="600"/>
      <c r="L59" s="600"/>
      <c r="M59" s="600"/>
      <c r="N59" s="600"/>
      <c r="O59" s="600"/>
      <c r="P59" s="600"/>
      <c r="Q59" s="601"/>
    </row>
    <row r="60" spans="1:19" s="58" customFormat="1" ht="13.15" customHeight="1" x14ac:dyDescent="0.2">
      <c r="A60" s="58" t="s">
        <v>1055</v>
      </c>
    </row>
    <row r="61" spans="1:19" s="58" customFormat="1" ht="13.15" customHeight="1" x14ac:dyDescent="0.2"/>
    <row r="62" spans="1:19" s="58" customFormat="1" ht="13.15" customHeight="1" x14ac:dyDescent="0.2"/>
    <row r="63" spans="1:19" s="58" customFormat="1" ht="13.15" customHeight="1" x14ac:dyDescent="0.2"/>
  </sheetData>
  <mergeCells count="6">
    <mergeCell ref="A59:Q59"/>
    <mergeCell ref="A2:Q2"/>
    <mergeCell ref="A4:A5"/>
    <mergeCell ref="C4:C5"/>
    <mergeCell ref="E5:J5"/>
    <mergeCell ref="L5:P5"/>
  </mergeCells>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topLeftCell="A37" workbookViewId="0"/>
  </sheetViews>
  <sheetFormatPr defaultRowHeight="13.15" customHeight="1" x14ac:dyDescent="0.25"/>
  <cols>
    <col min="1" max="1" width="9.7109375" customWidth="1"/>
    <col min="2" max="2" width="1.7109375" customWidth="1"/>
    <col min="3" max="3" width="9.7109375" customWidth="1"/>
    <col min="4" max="4" width="1.7109375" customWidth="1"/>
    <col min="5" max="5" width="9.7109375" customWidth="1"/>
    <col min="6" max="6" width="9.7109375" style="42" customWidth="1"/>
    <col min="7" max="7" width="9.7109375" customWidth="1"/>
    <col min="8" max="8" width="9.140625" hidden="1" customWidth="1"/>
    <col min="9" max="10" width="10.7109375" customWidth="1"/>
    <col min="11" max="11" width="1.7109375" customWidth="1"/>
    <col min="12" max="15" width="9.7109375" customWidth="1"/>
    <col min="16" max="16" width="1.7109375" customWidth="1"/>
  </cols>
  <sheetData>
    <row r="1" spans="1:18" s="254" customFormat="1" ht="13.15" customHeight="1" x14ac:dyDescent="0.2">
      <c r="A1" s="283" t="s">
        <v>1044</v>
      </c>
      <c r="B1" s="543"/>
      <c r="C1" s="543"/>
      <c r="D1" s="543"/>
      <c r="E1" s="543"/>
      <c r="F1" s="543"/>
      <c r="G1" s="543"/>
      <c r="H1" s="543"/>
      <c r="I1" s="543"/>
      <c r="J1" s="543"/>
      <c r="K1" s="543"/>
      <c r="L1" s="543"/>
      <c r="M1" s="543"/>
      <c r="N1" s="543"/>
      <c r="O1" s="543"/>
      <c r="P1" s="544"/>
    </row>
    <row r="2" spans="1:18" s="254" customFormat="1" ht="13.15" customHeight="1" x14ac:dyDescent="0.2">
      <c r="A2" s="602" t="s">
        <v>1066</v>
      </c>
      <c r="B2" s="603"/>
      <c r="C2" s="604"/>
      <c r="D2" s="604"/>
      <c r="E2" s="604"/>
      <c r="F2" s="604"/>
      <c r="G2" s="604"/>
      <c r="H2" s="604"/>
      <c r="I2" s="604"/>
      <c r="J2" s="604"/>
      <c r="K2" s="604"/>
      <c r="L2" s="604"/>
      <c r="M2" s="604"/>
      <c r="N2" s="604"/>
      <c r="O2" s="604"/>
      <c r="P2" s="605"/>
    </row>
    <row r="3" spans="1:18" ht="13.15" customHeight="1" x14ac:dyDescent="0.3">
      <c r="A3" s="8"/>
      <c r="B3" s="19"/>
      <c r="C3" s="19"/>
      <c r="D3" s="19"/>
      <c r="E3" s="19"/>
      <c r="F3" s="19"/>
      <c r="G3" s="19"/>
      <c r="H3" s="19"/>
      <c r="I3" s="19"/>
      <c r="J3" s="19"/>
      <c r="K3" s="19"/>
      <c r="L3" s="19"/>
      <c r="M3" s="19"/>
      <c r="N3" s="19"/>
      <c r="O3" s="19"/>
      <c r="P3" s="18"/>
    </row>
    <row r="4" spans="1:18" ht="13.15" customHeight="1" x14ac:dyDescent="0.25">
      <c r="A4" s="606" t="s">
        <v>10</v>
      </c>
      <c r="B4" s="441"/>
      <c r="C4" s="609" t="s">
        <v>79</v>
      </c>
      <c r="D4" s="410"/>
      <c r="E4" s="443" t="s">
        <v>157</v>
      </c>
      <c r="F4" s="443" t="s">
        <v>156</v>
      </c>
      <c r="G4" s="443" t="s">
        <v>156</v>
      </c>
      <c r="H4" s="411" t="s">
        <v>155</v>
      </c>
      <c r="I4" s="443" t="s">
        <v>155</v>
      </c>
      <c r="J4" s="443" t="s">
        <v>75</v>
      </c>
      <c r="K4" s="411"/>
      <c r="L4" s="443" t="s">
        <v>157</v>
      </c>
      <c r="M4" s="443" t="s">
        <v>156</v>
      </c>
      <c r="N4" s="443" t="s">
        <v>155</v>
      </c>
      <c r="O4" s="443" t="s">
        <v>75</v>
      </c>
      <c r="P4" s="33"/>
      <c r="Q4" s="47"/>
      <c r="R4" s="48"/>
    </row>
    <row r="5" spans="1:18" ht="21" customHeight="1" x14ac:dyDescent="0.25">
      <c r="A5" s="616"/>
      <c r="B5" s="441"/>
      <c r="C5" s="609"/>
      <c r="D5" s="454"/>
      <c r="E5" s="622" t="s">
        <v>1070</v>
      </c>
      <c r="F5" s="622"/>
      <c r="G5" s="624"/>
      <c r="H5" s="624"/>
      <c r="I5" s="624"/>
      <c r="J5" s="624"/>
      <c r="K5" s="454"/>
      <c r="L5" s="622" t="s">
        <v>1068</v>
      </c>
      <c r="M5" s="624"/>
      <c r="N5" s="624"/>
      <c r="O5" s="624"/>
      <c r="P5" s="33"/>
    </row>
    <row r="6" spans="1:18" ht="13.15" customHeight="1" x14ac:dyDescent="0.25">
      <c r="A6" s="32"/>
      <c r="B6" s="15"/>
      <c r="C6" s="15"/>
      <c r="D6" s="15"/>
      <c r="E6" s="15"/>
      <c r="F6" s="15"/>
      <c r="G6" s="15"/>
      <c r="H6" s="15"/>
      <c r="I6" s="15"/>
      <c r="J6" s="15"/>
      <c r="K6" s="15"/>
      <c r="L6" s="15"/>
      <c r="M6" s="15"/>
      <c r="N6" s="15"/>
      <c r="O6" s="15"/>
      <c r="P6" s="24"/>
    </row>
    <row r="7" spans="1:18" ht="13.15" customHeight="1" x14ac:dyDescent="0.25">
      <c r="A7" s="7"/>
      <c r="B7" s="5"/>
      <c r="C7" s="22"/>
      <c r="D7" s="22"/>
      <c r="E7" s="12"/>
      <c r="F7" s="12"/>
      <c r="G7" s="22"/>
      <c r="H7" s="23"/>
      <c r="I7" s="22"/>
      <c r="J7" s="22"/>
      <c r="K7" s="22"/>
      <c r="L7" s="22"/>
      <c r="M7" s="22"/>
      <c r="N7" s="22"/>
      <c r="O7" s="22"/>
      <c r="P7" s="21"/>
    </row>
    <row r="8" spans="1:18" s="58" customFormat="1" ht="13.15" customHeight="1" x14ac:dyDescent="0.2">
      <c r="A8" s="432">
        <v>1960</v>
      </c>
      <c r="B8" s="418"/>
      <c r="C8" s="417">
        <v>54906000</v>
      </c>
      <c r="D8" s="417"/>
      <c r="E8" s="418">
        <v>5.5583299999999998</v>
      </c>
      <c r="F8" s="418">
        <v>0.92100000000000004</v>
      </c>
      <c r="G8" s="418" t="str">
        <f t="shared" ref="G8:I41" si="0">IF(F8="","*",IF(F8&lt;1,"*",F8))</f>
        <v>*</v>
      </c>
      <c r="H8" s="418">
        <v>0</v>
      </c>
      <c r="I8" s="418" t="str">
        <f t="shared" si="0"/>
        <v>*</v>
      </c>
      <c r="J8" s="418">
        <v>6.47933</v>
      </c>
      <c r="K8" s="418"/>
      <c r="L8" s="418">
        <f t="shared" ref="L8:N39" si="1">E8*1000000/$C8</f>
        <v>0.10123356281644993</v>
      </c>
      <c r="M8" s="418" t="s">
        <v>154</v>
      </c>
      <c r="N8" s="418" t="s">
        <v>154</v>
      </c>
      <c r="O8" s="418">
        <f t="shared" ref="O8:O56" si="2">J8*1000000/C8</f>
        <v>0.1180076858631115</v>
      </c>
      <c r="P8" s="420"/>
      <c r="R8" s="424"/>
    </row>
    <row r="9" spans="1:18" s="58" customFormat="1" ht="13.15" customHeight="1" x14ac:dyDescent="0.2">
      <c r="A9" s="432">
        <v>1961</v>
      </c>
      <c r="B9" s="418"/>
      <c r="C9" s="417">
        <v>55707000</v>
      </c>
      <c r="D9" s="417"/>
      <c r="E9" s="418">
        <v>5.8057699999999999</v>
      </c>
      <c r="F9" s="418">
        <v>0.91349999999999998</v>
      </c>
      <c r="G9" s="418" t="str">
        <f t="shared" si="0"/>
        <v>*</v>
      </c>
      <c r="H9" s="418">
        <v>0</v>
      </c>
      <c r="I9" s="418" t="str">
        <f t="shared" si="0"/>
        <v>*</v>
      </c>
      <c r="J9" s="418">
        <v>6.7192699999999999</v>
      </c>
      <c r="K9" s="418"/>
      <c r="L9" s="418">
        <f t="shared" si="1"/>
        <v>0.10421975694257454</v>
      </c>
      <c r="M9" s="418" t="s">
        <v>154</v>
      </c>
      <c r="N9" s="418" t="s">
        <v>154</v>
      </c>
      <c r="O9" s="418">
        <f t="shared" si="2"/>
        <v>0.12061805518157502</v>
      </c>
      <c r="P9" s="420"/>
      <c r="R9" s="424"/>
    </row>
    <row r="10" spans="1:18" s="58" customFormat="1" ht="13.15" customHeight="1" x14ac:dyDescent="0.2">
      <c r="A10" s="432">
        <v>1962</v>
      </c>
      <c r="B10" s="418"/>
      <c r="C10" s="417">
        <v>49274000</v>
      </c>
      <c r="D10" s="417"/>
      <c r="E10" s="418">
        <v>5.4075800000000003</v>
      </c>
      <c r="F10" s="418">
        <v>0.90600000000000003</v>
      </c>
      <c r="G10" s="418" t="str">
        <f t="shared" si="0"/>
        <v>*</v>
      </c>
      <c r="H10" s="418">
        <v>0</v>
      </c>
      <c r="I10" s="418" t="str">
        <f t="shared" si="0"/>
        <v>*</v>
      </c>
      <c r="J10" s="418">
        <v>6.31358</v>
      </c>
      <c r="K10" s="418"/>
      <c r="L10" s="418">
        <f t="shared" si="1"/>
        <v>0.10974509883508544</v>
      </c>
      <c r="M10" s="418">
        <f t="shared" ref="M10:N25" si="3">F10*1000000/$C10</f>
        <v>1.8386978934123471E-2</v>
      </c>
      <c r="N10" s="418" t="s">
        <v>154</v>
      </c>
      <c r="O10" s="418">
        <f t="shared" si="2"/>
        <v>0.1281320777692089</v>
      </c>
      <c r="P10" s="420"/>
      <c r="R10" s="424"/>
    </row>
    <row r="11" spans="1:18" s="58" customFormat="1" ht="13.15" customHeight="1" x14ac:dyDescent="0.2">
      <c r="A11" s="432">
        <v>1963</v>
      </c>
      <c r="B11" s="418"/>
      <c r="C11" s="417">
        <v>53364000</v>
      </c>
      <c r="D11" s="417"/>
      <c r="E11" s="418">
        <v>5.7801</v>
      </c>
      <c r="F11" s="418">
        <v>0.89849999999999997</v>
      </c>
      <c r="G11" s="418" t="str">
        <f t="shared" si="0"/>
        <v>*</v>
      </c>
      <c r="H11" s="418">
        <v>0</v>
      </c>
      <c r="I11" s="418" t="str">
        <f t="shared" si="0"/>
        <v>*</v>
      </c>
      <c r="J11" s="418">
        <v>6.6786000000000003</v>
      </c>
      <c r="K11" s="418"/>
      <c r="L11" s="418">
        <f t="shared" si="1"/>
        <v>0.10831459410838767</v>
      </c>
      <c r="M11" s="418">
        <f t="shared" si="3"/>
        <v>1.6837193613672138E-2</v>
      </c>
      <c r="N11" s="418" t="s">
        <v>154</v>
      </c>
      <c r="O11" s="418">
        <f t="shared" si="2"/>
        <v>0.12515178772205982</v>
      </c>
      <c r="P11" s="420"/>
      <c r="R11" s="424"/>
    </row>
    <row r="12" spans="1:18" s="58" customFormat="1" ht="13.15" customHeight="1" x14ac:dyDescent="0.2">
      <c r="A12" s="432">
        <v>1964</v>
      </c>
      <c r="B12" s="418"/>
      <c r="C12" s="417">
        <v>55672000</v>
      </c>
      <c r="D12" s="417"/>
      <c r="E12" s="418">
        <v>10.19961</v>
      </c>
      <c r="F12" s="418">
        <v>0.89100000000000001</v>
      </c>
      <c r="G12" s="418" t="str">
        <f t="shared" si="0"/>
        <v>*</v>
      </c>
      <c r="H12" s="418">
        <v>0</v>
      </c>
      <c r="I12" s="418" t="str">
        <f t="shared" si="0"/>
        <v>*</v>
      </c>
      <c r="J12" s="418">
        <v>11.09061</v>
      </c>
      <c r="K12" s="418"/>
      <c r="L12" s="418">
        <f t="shared" si="1"/>
        <v>0.18320897399051589</v>
      </c>
      <c r="M12" s="418">
        <f t="shared" si="3"/>
        <v>1.6004454663026298E-2</v>
      </c>
      <c r="N12" s="418" t="s">
        <v>154</v>
      </c>
      <c r="O12" s="418">
        <f t="shared" si="2"/>
        <v>0.19921342865354216</v>
      </c>
      <c r="P12" s="420"/>
      <c r="R12" s="424"/>
    </row>
    <row r="13" spans="1:18" s="58" customFormat="1" ht="13.15" customHeight="1" x14ac:dyDescent="0.2">
      <c r="A13" s="432">
        <v>1965</v>
      </c>
      <c r="B13" s="418"/>
      <c r="C13" s="417">
        <v>57361000</v>
      </c>
      <c r="D13" s="417"/>
      <c r="E13" s="418">
        <v>8.2771299999999997</v>
      </c>
      <c r="F13" s="418">
        <v>0.88349999999999995</v>
      </c>
      <c r="G13" s="418" t="str">
        <f t="shared" si="0"/>
        <v>*</v>
      </c>
      <c r="H13" s="418">
        <v>0</v>
      </c>
      <c r="I13" s="418" t="str">
        <f t="shared" si="0"/>
        <v>*</v>
      </c>
      <c r="J13" s="418">
        <v>9.1856299999999997</v>
      </c>
      <c r="K13" s="418"/>
      <c r="L13" s="418">
        <f t="shared" si="1"/>
        <v>0.14429891389620125</v>
      </c>
      <c r="M13" s="418">
        <f t="shared" si="3"/>
        <v>1.5402451142762504E-2</v>
      </c>
      <c r="N13" s="418" t="s">
        <v>154</v>
      </c>
      <c r="O13" s="418">
        <f t="shared" si="2"/>
        <v>0.1601372012342881</v>
      </c>
      <c r="P13" s="420"/>
      <c r="R13" s="424"/>
    </row>
    <row r="14" spans="1:18" s="58" customFormat="1" ht="13.15" customHeight="1" x14ac:dyDescent="0.2">
      <c r="A14" s="432">
        <v>1966</v>
      </c>
      <c r="B14" s="418"/>
      <c r="C14" s="417">
        <v>54105000</v>
      </c>
      <c r="D14" s="417"/>
      <c r="E14" s="418">
        <v>8.6801999999999992</v>
      </c>
      <c r="F14" s="418">
        <v>0.876</v>
      </c>
      <c r="G14" s="418" t="str">
        <f t="shared" si="0"/>
        <v>*</v>
      </c>
      <c r="H14" s="418">
        <v>0</v>
      </c>
      <c r="I14" s="418" t="str">
        <f t="shared" si="0"/>
        <v>*</v>
      </c>
      <c r="J14" s="418">
        <v>9.6061999999999994</v>
      </c>
      <c r="K14" s="418"/>
      <c r="L14" s="418">
        <f t="shared" si="1"/>
        <v>0.16043249237593568</v>
      </c>
      <c r="M14" s="418">
        <f t="shared" si="3"/>
        <v>1.6190740227335736E-2</v>
      </c>
      <c r="N14" s="418" t="s">
        <v>154</v>
      </c>
      <c r="O14" s="418">
        <f t="shared" si="2"/>
        <v>0.177547361611681</v>
      </c>
      <c r="P14" s="420"/>
      <c r="R14" s="424"/>
    </row>
    <row r="15" spans="1:18" s="58" customFormat="1" ht="13.15" customHeight="1" x14ac:dyDescent="0.2">
      <c r="A15" s="432">
        <v>1967</v>
      </c>
      <c r="B15" s="418"/>
      <c r="C15" s="417">
        <v>67264000</v>
      </c>
      <c r="D15" s="417"/>
      <c r="E15" s="418">
        <v>10.09839</v>
      </c>
      <c r="F15" s="418">
        <v>1.0431999999999999</v>
      </c>
      <c r="G15" s="418">
        <f t="shared" si="0"/>
        <v>1.0431999999999999</v>
      </c>
      <c r="H15" s="418">
        <v>0</v>
      </c>
      <c r="I15" s="418" t="str">
        <f t="shared" si="0"/>
        <v>*</v>
      </c>
      <c r="J15" s="418">
        <v>11.231590000000001</v>
      </c>
      <c r="K15" s="418"/>
      <c r="L15" s="418">
        <f t="shared" si="1"/>
        <v>0.15013067911512845</v>
      </c>
      <c r="M15" s="418">
        <f t="shared" si="3"/>
        <v>1.550903901046622E-2</v>
      </c>
      <c r="N15" s="418">
        <f t="shared" si="3"/>
        <v>1.550903901046622E-2</v>
      </c>
      <c r="O15" s="418">
        <f t="shared" si="2"/>
        <v>0.1669777295432921</v>
      </c>
      <c r="P15" s="420"/>
      <c r="R15" s="424"/>
    </row>
    <row r="16" spans="1:18" s="58" customFormat="1" ht="13.15" customHeight="1" x14ac:dyDescent="0.2">
      <c r="A16" s="432">
        <v>1968</v>
      </c>
      <c r="B16" s="418"/>
      <c r="C16" s="417">
        <v>61860000</v>
      </c>
      <c r="D16" s="417"/>
      <c r="E16" s="418">
        <v>9.2857800000000008</v>
      </c>
      <c r="F16" s="418">
        <v>1.2103999999999999</v>
      </c>
      <c r="G16" s="418">
        <f t="shared" si="0"/>
        <v>1.2103999999999999</v>
      </c>
      <c r="H16" s="418">
        <v>0</v>
      </c>
      <c r="I16" s="418" t="str">
        <f t="shared" si="0"/>
        <v>*</v>
      </c>
      <c r="J16" s="418">
        <v>10.62618</v>
      </c>
      <c r="K16" s="418"/>
      <c r="L16" s="418">
        <f t="shared" si="1"/>
        <v>0.15010960232783704</v>
      </c>
      <c r="M16" s="418">
        <f t="shared" si="3"/>
        <v>1.9566763659877143E-2</v>
      </c>
      <c r="N16" s="418">
        <f t="shared" si="3"/>
        <v>1.9566763659877143E-2</v>
      </c>
      <c r="O16" s="418">
        <f t="shared" si="2"/>
        <v>0.17177788554801163</v>
      </c>
      <c r="P16" s="420"/>
      <c r="R16" s="424"/>
    </row>
    <row r="17" spans="1:18" s="58" customFormat="1" ht="13.15" customHeight="1" x14ac:dyDescent="0.2">
      <c r="A17" s="432">
        <v>1969</v>
      </c>
      <c r="B17" s="418"/>
      <c r="C17" s="417">
        <v>53450000</v>
      </c>
      <c r="D17" s="417"/>
      <c r="E17" s="418">
        <v>7.1911300000000002</v>
      </c>
      <c r="F17" s="418">
        <v>1.3775999999999999</v>
      </c>
      <c r="G17" s="418">
        <f t="shared" si="0"/>
        <v>1.3775999999999999</v>
      </c>
      <c r="H17" s="418">
        <v>0</v>
      </c>
      <c r="I17" s="418" t="str">
        <f t="shared" si="0"/>
        <v>*</v>
      </c>
      <c r="J17" s="418">
        <v>8.7387300000000003</v>
      </c>
      <c r="K17" s="418"/>
      <c r="L17" s="418">
        <f t="shared" si="1"/>
        <v>0.13453938260056128</v>
      </c>
      <c r="M17" s="418">
        <f t="shared" si="3"/>
        <v>2.5773620205799812E-2</v>
      </c>
      <c r="N17" s="418">
        <f t="shared" si="3"/>
        <v>2.5773620205799812E-2</v>
      </c>
      <c r="O17" s="418">
        <f t="shared" si="2"/>
        <v>0.16349354536950422</v>
      </c>
      <c r="P17" s="420"/>
      <c r="R17" s="424"/>
    </row>
    <row r="18" spans="1:18" s="58" customFormat="1" ht="13.15" customHeight="1" x14ac:dyDescent="0.2">
      <c r="A18" s="432">
        <v>1970</v>
      </c>
      <c r="B18" s="418"/>
      <c r="C18" s="417">
        <v>48739000</v>
      </c>
      <c r="D18" s="417"/>
      <c r="E18" s="418">
        <v>7.8467799999999999</v>
      </c>
      <c r="F18" s="418">
        <v>1.5448</v>
      </c>
      <c r="G18" s="418">
        <f t="shared" si="0"/>
        <v>1.5448</v>
      </c>
      <c r="H18" s="418">
        <v>0</v>
      </c>
      <c r="I18" s="418" t="str">
        <f t="shared" si="0"/>
        <v>*</v>
      </c>
      <c r="J18" s="418">
        <v>9.6015800000000002</v>
      </c>
      <c r="K18" s="418"/>
      <c r="L18" s="418">
        <f t="shared" si="1"/>
        <v>0.16099591702743182</v>
      </c>
      <c r="M18" s="418">
        <f t="shared" si="3"/>
        <v>3.1695356901044337E-2</v>
      </c>
      <c r="N18" s="418">
        <f t="shared" si="3"/>
        <v>3.1695356901044337E-2</v>
      </c>
      <c r="O18" s="418">
        <f t="shared" si="2"/>
        <v>0.19699993844764974</v>
      </c>
      <c r="P18" s="420"/>
      <c r="R18" s="424"/>
    </row>
    <row r="19" spans="1:18" s="58" customFormat="1" ht="13.15" customHeight="1" x14ac:dyDescent="0.2">
      <c r="A19" s="432">
        <v>1971</v>
      </c>
      <c r="B19" s="418"/>
      <c r="C19" s="417">
        <v>53822000</v>
      </c>
      <c r="D19" s="417"/>
      <c r="E19" s="418">
        <v>10.11102</v>
      </c>
      <c r="F19" s="418">
        <v>1.712</v>
      </c>
      <c r="G19" s="418">
        <f t="shared" si="0"/>
        <v>1.712</v>
      </c>
      <c r="H19" s="418">
        <v>0</v>
      </c>
      <c r="I19" s="418" t="str">
        <f t="shared" si="0"/>
        <v>*</v>
      </c>
      <c r="J19" s="418">
        <v>12.07302</v>
      </c>
      <c r="K19" s="418"/>
      <c r="L19" s="418">
        <f t="shared" si="1"/>
        <v>0.18786035450187655</v>
      </c>
      <c r="M19" s="418">
        <f t="shared" si="3"/>
        <v>3.1808554122849393E-2</v>
      </c>
      <c r="N19" s="418">
        <f t="shared" si="3"/>
        <v>3.1808554122849393E-2</v>
      </c>
      <c r="O19" s="418">
        <f t="shared" si="2"/>
        <v>0.22431384935528223</v>
      </c>
      <c r="P19" s="420"/>
      <c r="R19" s="424"/>
    </row>
    <row r="20" spans="1:18" s="58" customFormat="1" ht="13.15" customHeight="1" x14ac:dyDescent="0.2">
      <c r="A20" s="432">
        <v>1972</v>
      </c>
      <c r="B20" s="418"/>
      <c r="C20" s="417">
        <v>54913000</v>
      </c>
      <c r="D20" s="417"/>
      <c r="E20" s="418">
        <v>10.25118</v>
      </c>
      <c r="F20" s="418">
        <v>2.8168000000000002</v>
      </c>
      <c r="G20" s="418">
        <f t="shared" si="0"/>
        <v>2.8168000000000002</v>
      </c>
      <c r="H20" s="418">
        <v>0.17199999999999999</v>
      </c>
      <c r="I20" s="418" t="str">
        <f t="shared" si="0"/>
        <v>*</v>
      </c>
      <c r="J20" s="418">
        <v>13.43998</v>
      </c>
      <c r="K20" s="418"/>
      <c r="L20" s="418">
        <f t="shared" si="1"/>
        <v>0.1866803853368055</v>
      </c>
      <c r="M20" s="418">
        <f t="shared" si="3"/>
        <v>5.1295685903155898E-2</v>
      </c>
      <c r="N20" s="418">
        <f t="shared" si="3"/>
        <v>5.1295685903155898E-2</v>
      </c>
      <c r="O20" s="418">
        <f t="shared" si="2"/>
        <v>0.24475042339700981</v>
      </c>
      <c r="P20" s="420"/>
      <c r="R20" s="424"/>
    </row>
    <row r="21" spans="1:18" s="58" customFormat="1" ht="13.15" customHeight="1" x14ac:dyDescent="0.2">
      <c r="A21" s="432">
        <v>1973</v>
      </c>
      <c r="B21" s="418"/>
      <c r="C21" s="417">
        <v>59254000</v>
      </c>
      <c r="D21" s="417"/>
      <c r="E21" s="418">
        <v>11.9482</v>
      </c>
      <c r="F21" s="418">
        <v>3.9216000000000002</v>
      </c>
      <c r="G21" s="418">
        <f t="shared" si="0"/>
        <v>3.9216000000000002</v>
      </c>
      <c r="H21" s="418">
        <v>0.34399999999999997</v>
      </c>
      <c r="I21" s="418" t="str">
        <f t="shared" si="0"/>
        <v>*</v>
      </c>
      <c r="J21" s="418">
        <v>16.363800000000001</v>
      </c>
      <c r="K21" s="418"/>
      <c r="L21" s="418">
        <f t="shared" si="1"/>
        <v>0.20164377088466601</v>
      </c>
      <c r="M21" s="418">
        <f t="shared" si="3"/>
        <v>6.6182873730043543E-2</v>
      </c>
      <c r="N21" s="418">
        <f t="shared" si="3"/>
        <v>6.6182873730043543E-2</v>
      </c>
      <c r="O21" s="418">
        <f t="shared" si="2"/>
        <v>0.27616363452256393</v>
      </c>
      <c r="P21" s="420"/>
      <c r="R21" s="424"/>
    </row>
    <row r="22" spans="1:18" s="58" customFormat="1" ht="13.15" customHeight="1" x14ac:dyDescent="0.2">
      <c r="A22" s="432">
        <v>1974</v>
      </c>
      <c r="B22" s="418"/>
      <c r="C22" s="417">
        <v>71044000</v>
      </c>
      <c r="D22" s="417"/>
      <c r="E22" s="418">
        <v>15.21618</v>
      </c>
      <c r="F22" s="418">
        <v>5.0263999999999998</v>
      </c>
      <c r="G22" s="418">
        <f t="shared" si="0"/>
        <v>5.0263999999999998</v>
      </c>
      <c r="H22" s="418">
        <v>0.51600000000000001</v>
      </c>
      <c r="I22" s="418" t="str">
        <f t="shared" si="0"/>
        <v>*</v>
      </c>
      <c r="J22" s="418">
        <v>20.85858</v>
      </c>
      <c r="K22" s="418"/>
      <c r="L22" s="418">
        <f t="shared" si="1"/>
        <v>0.21417966330724622</v>
      </c>
      <c r="M22" s="418">
        <f t="shared" si="3"/>
        <v>7.0750520804008787E-2</v>
      </c>
      <c r="N22" s="418">
        <f t="shared" si="3"/>
        <v>7.0750520804008787E-2</v>
      </c>
      <c r="O22" s="418">
        <f t="shared" si="2"/>
        <v>0.29360086706829569</v>
      </c>
      <c r="P22" s="420"/>
      <c r="R22" s="424"/>
    </row>
    <row r="23" spans="1:18" s="58" customFormat="1" ht="13.15" customHeight="1" x14ac:dyDescent="0.2">
      <c r="A23" s="432">
        <v>1975</v>
      </c>
      <c r="B23" s="418"/>
      <c r="C23" s="417">
        <v>74900000</v>
      </c>
      <c r="D23" s="417"/>
      <c r="E23" s="418">
        <v>14.55301</v>
      </c>
      <c r="F23" s="418">
        <v>6.1311999999999998</v>
      </c>
      <c r="G23" s="418">
        <f t="shared" si="0"/>
        <v>6.1311999999999998</v>
      </c>
      <c r="H23" s="418">
        <v>0.68799999999999994</v>
      </c>
      <c r="I23" s="418" t="str">
        <f t="shared" si="0"/>
        <v>*</v>
      </c>
      <c r="J23" s="418">
        <v>21.42221</v>
      </c>
      <c r="K23" s="418"/>
      <c r="L23" s="418">
        <f t="shared" si="1"/>
        <v>0.19429919893190922</v>
      </c>
      <c r="M23" s="418">
        <f t="shared" si="3"/>
        <v>8.1858477970627508E-2</v>
      </c>
      <c r="N23" s="418">
        <f t="shared" si="3"/>
        <v>8.1858477970627508E-2</v>
      </c>
      <c r="O23" s="418">
        <f t="shared" si="2"/>
        <v>0.28601081441922566</v>
      </c>
      <c r="P23" s="420"/>
      <c r="R23" s="424"/>
    </row>
    <row r="24" spans="1:18" s="58" customFormat="1" ht="13.15" customHeight="1" x14ac:dyDescent="0.2">
      <c r="A24" s="432">
        <v>1976</v>
      </c>
      <c r="B24" s="418"/>
      <c r="C24" s="417">
        <v>80395000</v>
      </c>
      <c r="D24" s="417"/>
      <c r="E24" s="418">
        <v>16.475919999999999</v>
      </c>
      <c r="F24" s="418">
        <v>7.2359999999999998</v>
      </c>
      <c r="G24" s="418">
        <f t="shared" si="0"/>
        <v>7.2359999999999998</v>
      </c>
      <c r="H24" s="418">
        <v>0.86</v>
      </c>
      <c r="I24" s="418" t="str">
        <f t="shared" si="0"/>
        <v>*</v>
      </c>
      <c r="J24" s="418">
        <v>24.571919999999999</v>
      </c>
      <c r="K24" s="418"/>
      <c r="L24" s="418">
        <f t="shared" si="1"/>
        <v>0.20493712295540764</v>
      </c>
      <c r="M24" s="418">
        <f t="shared" si="3"/>
        <v>9.0005597363020093E-2</v>
      </c>
      <c r="N24" s="418">
        <f t="shared" si="3"/>
        <v>9.0005597363020093E-2</v>
      </c>
      <c r="O24" s="418">
        <f t="shared" si="2"/>
        <v>0.30563990297904098</v>
      </c>
      <c r="P24" s="420"/>
      <c r="R24" s="424"/>
    </row>
    <row r="25" spans="1:18" s="58" customFormat="1" ht="13.15" customHeight="1" x14ac:dyDescent="0.2">
      <c r="A25" s="432">
        <v>1977</v>
      </c>
      <c r="B25" s="418"/>
      <c r="C25" s="417">
        <v>75410000</v>
      </c>
      <c r="D25" s="417"/>
      <c r="E25" s="418">
        <v>15.413399999999999</v>
      </c>
      <c r="F25" s="418">
        <v>6.5054999999999996</v>
      </c>
      <c r="G25" s="418">
        <f t="shared" si="0"/>
        <v>6.5054999999999996</v>
      </c>
      <c r="H25" s="418">
        <v>0.88333329999999999</v>
      </c>
      <c r="I25" s="418" t="str">
        <f t="shared" si="0"/>
        <v>*</v>
      </c>
      <c r="J25" s="418">
        <v>22.802230000000002</v>
      </c>
      <c r="K25" s="418"/>
      <c r="L25" s="418">
        <f t="shared" si="1"/>
        <v>0.20439464262034213</v>
      </c>
      <c r="M25" s="418">
        <f t="shared" si="3"/>
        <v>8.6268399416523006E-2</v>
      </c>
      <c r="N25" s="418">
        <f t="shared" si="3"/>
        <v>8.6268399416523006E-2</v>
      </c>
      <c r="O25" s="418">
        <f t="shared" si="2"/>
        <v>0.3023767404853468</v>
      </c>
      <c r="P25" s="420"/>
      <c r="R25" s="424"/>
    </row>
    <row r="26" spans="1:18" s="58" customFormat="1" ht="13.15" customHeight="1" x14ac:dyDescent="0.2">
      <c r="A26" s="432">
        <v>1978</v>
      </c>
      <c r="B26" s="418"/>
      <c r="C26" s="417">
        <v>65989000</v>
      </c>
      <c r="D26" s="417"/>
      <c r="E26" s="418">
        <v>18.826360000000001</v>
      </c>
      <c r="F26" s="418">
        <v>5.7750000000000004</v>
      </c>
      <c r="G26" s="418">
        <f t="shared" si="0"/>
        <v>5.7750000000000004</v>
      </c>
      <c r="H26" s="418">
        <v>0.90666670000000005</v>
      </c>
      <c r="I26" s="418" t="str">
        <f t="shared" si="0"/>
        <v>*</v>
      </c>
      <c r="J26" s="418">
        <v>25.508030000000002</v>
      </c>
      <c r="K26" s="418"/>
      <c r="L26" s="418">
        <f t="shared" si="1"/>
        <v>0.28529542802588309</v>
      </c>
      <c r="M26" s="418">
        <f t="shared" si="1"/>
        <v>8.7514585764294051E-2</v>
      </c>
      <c r="N26" s="418">
        <f t="shared" si="1"/>
        <v>8.7514585764294051E-2</v>
      </c>
      <c r="O26" s="418">
        <f t="shared" si="2"/>
        <v>0.38654972798496717</v>
      </c>
      <c r="P26" s="420"/>
      <c r="R26" s="424"/>
    </row>
    <row r="27" spans="1:18" s="58" customFormat="1" ht="13.15" customHeight="1" x14ac:dyDescent="0.2">
      <c r="A27" s="432">
        <v>1979</v>
      </c>
      <c r="B27" s="418"/>
      <c r="C27" s="417">
        <v>71424000</v>
      </c>
      <c r="D27" s="417"/>
      <c r="E27" s="418">
        <v>21.00601</v>
      </c>
      <c r="F27" s="418">
        <v>5.0445000000000002</v>
      </c>
      <c r="G27" s="418">
        <f t="shared" si="0"/>
        <v>5.0445000000000002</v>
      </c>
      <c r="H27" s="418">
        <v>0.93</v>
      </c>
      <c r="I27" s="418" t="str">
        <f t="shared" si="0"/>
        <v>*</v>
      </c>
      <c r="J27" s="418">
        <v>26.980509999999999</v>
      </c>
      <c r="K27" s="418"/>
      <c r="L27" s="418">
        <f t="shared" si="1"/>
        <v>0.29410296258960572</v>
      </c>
      <c r="M27" s="418">
        <f t="shared" si="1"/>
        <v>7.0627520161290328E-2</v>
      </c>
      <c r="N27" s="418">
        <f t="shared" si="1"/>
        <v>7.0627520161290328E-2</v>
      </c>
      <c r="O27" s="418">
        <f t="shared" si="2"/>
        <v>0.3777513160842294</v>
      </c>
      <c r="P27" s="420"/>
      <c r="R27" s="424"/>
    </row>
    <row r="28" spans="1:18" s="58" customFormat="1" ht="13.15" customHeight="1" x14ac:dyDescent="0.2">
      <c r="A28" s="432">
        <v>1980</v>
      </c>
      <c r="B28" s="418"/>
      <c r="C28" s="417">
        <v>80788000</v>
      </c>
      <c r="D28" s="417"/>
      <c r="E28" s="418">
        <v>26.14556</v>
      </c>
      <c r="F28" s="418">
        <v>4.3140000000000001</v>
      </c>
      <c r="G28" s="418">
        <f t="shared" si="0"/>
        <v>4.3140000000000001</v>
      </c>
      <c r="H28" s="418">
        <v>0.95333330000000005</v>
      </c>
      <c r="I28" s="418" t="str">
        <f t="shared" si="0"/>
        <v>*</v>
      </c>
      <c r="J28" s="418">
        <v>31.412890000000001</v>
      </c>
      <c r="K28" s="418"/>
      <c r="L28" s="418">
        <f t="shared" si="1"/>
        <v>0.32363172748427982</v>
      </c>
      <c r="M28" s="418">
        <f t="shared" si="1"/>
        <v>5.3399019656384612E-2</v>
      </c>
      <c r="N28" s="418">
        <f t="shared" si="1"/>
        <v>5.3399019656384612E-2</v>
      </c>
      <c r="O28" s="418">
        <f t="shared" si="2"/>
        <v>0.38883113828786453</v>
      </c>
      <c r="P28" s="420"/>
      <c r="R28" s="424"/>
    </row>
    <row r="29" spans="1:18" s="58" customFormat="1" ht="13.15" customHeight="1" x14ac:dyDescent="0.2">
      <c r="A29" s="432">
        <v>1981</v>
      </c>
      <c r="B29" s="418"/>
      <c r="C29" s="417">
        <v>88251000</v>
      </c>
      <c r="D29" s="417"/>
      <c r="E29" s="418">
        <v>23.338149999999999</v>
      </c>
      <c r="F29" s="418">
        <v>3.5834999999999999</v>
      </c>
      <c r="G29" s="418">
        <f t="shared" si="0"/>
        <v>3.5834999999999999</v>
      </c>
      <c r="H29" s="418">
        <v>0.9766667</v>
      </c>
      <c r="I29" s="418" t="str">
        <f t="shared" si="0"/>
        <v>*</v>
      </c>
      <c r="J29" s="418">
        <v>27.898319999999998</v>
      </c>
      <c r="K29" s="418"/>
      <c r="L29" s="418">
        <f t="shared" si="1"/>
        <v>0.26445196088429596</v>
      </c>
      <c r="M29" s="418">
        <f t="shared" si="1"/>
        <v>4.0605772172553282E-2</v>
      </c>
      <c r="N29" s="418">
        <f t="shared" si="1"/>
        <v>4.0605772172553282E-2</v>
      </c>
      <c r="O29" s="418">
        <f t="shared" si="2"/>
        <v>0.31612468980521469</v>
      </c>
      <c r="P29" s="420"/>
      <c r="R29" s="424"/>
    </row>
    <row r="30" spans="1:18" s="58" customFormat="1" ht="13.15" customHeight="1" x14ac:dyDescent="0.2">
      <c r="A30" s="432">
        <v>1982</v>
      </c>
      <c r="B30" s="418"/>
      <c r="C30" s="417">
        <v>86232000</v>
      </c>
      <c r="D30" s="417"/>
      <c r="E30" s="418">
        <v>23.924099999999999</v>
      </c>
      <c r="F30" s="418">
        <v>2.8530000000000002</v>
      </c>
      <c r="G30" s="418">
        <f t="shared" si="0"/>
        <v>2.8530000000000002</v>
      </c>
      <c r="H30" s="418">
        <v>1</v>
      </c>
      <c r="I30" s="418">
        <f t="shared" si="0"/>
        <v>1</v>
      </c>
      <c r="J30" s="418">
        <v>27.777100000000001</v>
      </c>
      <c r="K30" s="418"/>
      <c r="L30" s="418">
        <f t="shared" si="1"/>
        <v>0.27743876983022542</v>
      </c>
      <c r="M30" s="418">
        <f t="shared" si="1"/>
        <v>3.3085165599777346E-2</v>
      </c>
      <c r="N30" s="418">
        <f t="shared" si="1"/>
        <v>3.3085165599777346E-2</v>
      </c>
      <c r="O30" s="418">
        <f t="shared" si="2"/>
        <v>0.32212055849336674</v>
      </c>
      <c r="P30" s="420"/>
      <c r="R30" s="424"/>
    </row>
    <row r="31" spans="1:18" s="58" customFormat="1" ht="13.15" customHeight="1" x14ac:dyDescent="0.2">
      <c r="A31" s="432">
        <v>1983</v>
      </c>
      <c r="B31" s="418"/>
      <c r="C31" s="417">
        <v>76419000</v>
      </c>
      <c r="D31" s="417"/>
      <c r="E31" s="418">
        <v>17.97465</v>
      </c>
      <c r="F31" s="418">
        <v>2.2170000000000001</v>
      </c>
      <c r="G31" s="418">
        <f t="shared" si="0"/>
        <v>2.2170000000000001</v>
      </c>
      <c r="H31" s="418">
        <v>0.89649999999999996</v>
      </c>
      <c r="I31" s="418" t="str">
        <f t="shared" si="0"/>
        <v>*</v>
      </c>
      <c r="J31" s="418">
        <v>21.088149999999999</v>
      </c>
      <c r="K31" s="418"/>
      <c r="L31" s="418">
        <f t="shared" si="1"/>
        <v>0.23521179287873434</v>
      </c>
      <c r="M31" s="418">
        <f t="shared" si="1"/>
        <v>2.9011109802536017E-2</v>
      </c>
      <c r="N31" s="418">
        <f t="shared" si="1"/>
        <v>2.9011109802536017E-2</v>
      </c>
      <c r="O31" s="418">
        <f t="shared" si="2"/>
        <v>0.27595427838626518</v>
      </c>
      <c r="P31" s="420"/>
      <c r="R31" s="424"/>
    </row>
    <row r="32" spans="1:18" s="58" customFormat="1" ht="13.15" customHeight="1" x14ac:dyDescent="0.2">
      <c r="A32" s="432">
        <v>1984</v>
      </c>
      <c r="B32" s="418"/>
      <c r="C32" s="417">
        <v>79213000</v>
      </c>
      <c r="D32" s="417"/>
      <c r="E32" s="418">
        <v>19.364809999999999</v>
      </c>
      <c r="F32" s="418">
        <v>1.581</v>
      </c>
      <c r="G32" s="418">
        <f t="shared" si="0"/>
        <v>1.581</v>
      </c>
      <c r="H32" s="418">
        <v>0.79300000000000004</v>
      </c>
      <c r="I32" s="418" t="str">
        <f t="shared" si="0"/>
        <v>*</v>
      </c>
      <c r="J32" s="418">
        <v>21.738810000000001</v>
      </c>
      <c r="K32" s="418"/>
      <c r="L32" s="418">
        <f t="shared" si="1"/>
        <v>0.24446504992867332</v>
      </c>
      <c r="M32" s="418">
        <f t="shared" si="1"/>
        <v>1.9958845139055457E-2</v>
      </c>
      <c r="N32" s="418">
        <f t="shared" si="1"/>
        <v>1.9958845139055457E-2</v>
      </c>
      <c r="O32" s="418">
        <f t="shared" si="2"/>
        <v>0.27443487811344097</v>
      </c>
      <c r="P32" s="420"/>
      <c r="R32" s="424"/>
    </row>
    <row r="33" spans="1:18" s="58" customFormat="1" ht="13.15" customHeight="1" x14ac:dyDescent="0.2">
      <c r="A33" s="432">
        <v>1985</v>
      </c>
      <c r="B33" s="418"/>
      <c r="C33" s="417">
        <v>75535000</v>
      </c>
      <c r="D33" s="417"/>
      <c r="E33" s="418">
        <v>17.500399999999999</v>
      </c>
      <c r="F33" s="418">
        <v>0.94499999999999995</v>
      </c>
      <c r="G33" s="418" t="str">
        <f t="shared" si="0"/>
        <v>*</v>
      </c>
      <c r="H33" s="418">
        <v>0.6895</v>
      </c>
      <c r="I33" s="418" t="str">
        <f t="shared" si="0"/>
        <v>*</v>
      </c>
      <c r="J33" s="418">
        <v>19.134899999999998</v>
      </c>
      <c r="K33" s="418"/>
      <c r="L33" s="418">
        <f t="shared" si="1"/>
        <v>0.23168597338981928</v>
      </c>
      <c r="M33" s="418">
        <f t="shared" si="1"/>
        <v>1.2510756602899319E-2</v>
      </c>
      <c r="N33" s="418" t="s">
        <v>154</v>
      </c>
      <c r="O33" s="418">
        <f t="shared" si="2"/>
        <v>0.25332494869927846</v>
      </c>
      <c r="P33" s="420"/>
      <c r="R33" s="424"/>
    </row>
    <row r="34" spans="1:18" s="58" customFormat="1" ht="13.15" customHeight="1" x14ac:dyDescent="0.2">
      <c r="A34" s="432">
        <v>1986</v>
      </c>
      <c r="B34" s="418"/>
      <c r="C34" s="417">
        <v>71998000</v>
      </c>
      <c r="D34" s="417"/>
      <c r="E34" s="418">
        <v>17.748380000000001</v>
      </c>
      <c r="F34" s="418">
        <v>0.309</v>
      </c>
      <c r="G34" s="418" t="str">
        <f t="shared" si="0"/>
        <v>*</v>
      </c>
      <c r="H34" s="418">
        <v>0.58599999999999997</v>
      </c>
      <c r="I34" s="418" t="str">
        <f t="shared" si="0"/>
        <v>*</v>
      </c>
      <c r="J34" s="418">
        <v>18.643380000000001</v>
      </c>
      <c r="K34" s="418"/>
      <c r="L34" s="418">
        <f t="shared" si="1"/>
        <v>0.24651212533681491</v>
      </c>
      <c r="M34" s="418">
        <f t="shared" si="1"/>
        <v>4.2917858829411926E-3</v>
      </c>
      <c r="N34" s="418" t="s">
        <v>154</v>
      </c>
      <c r="O34" s="418">
        <f t="shared" si="2"/>
        <v>0.25894302619517207</v>
      </c>
      <c r="P34" s="420"/>
      <c r="R34" s="424"/>
    </row>
    <row r="35" spans="1:18" s="58" customFormat="1" ht="13.15" customHeight="1" x14ac:dyDescent="0.2">
      <c r="A35" s="432">
        <v>1987</v>
      </c>
      <c r="B35" s="418"/>
      <c r="C35" s="417">
        <v>65829000</v>
      </c>
      <c r="D35" s="417"/>
      <c r="E35" s="418">
        <v>16.12556</v>
      </c>
      <c r="F35" s="418">
        <v>0.84399999999999997</v>
      </c>
      <c r="G35" s="418" t="str">
        <f t="shared" si="0"/>
        <v>*</v>
      </c>
      <c r="H35" s="418">
        <v>0.48249999999999998</v>
      </c>
      <c r="I35" s="418" t="str">
        <f t="shared" si="0"/>
        <v>*</v>
      </c>
      <c r="J35" s="418">
        <v>17.452059999999999</v>
      </c>
      <c r="K35" s="418"/>
      <c r="L35" s="418">
        <f t="shared" si="1"/>
        <v>0.24496133922739219</v>
      </c>
      <c r="M35" s="418">
        <f t="shared" si="1"/>
        <v>1.2821097084871409E-2</v>
      </c>
      <c r="N35" s="418" t="s">
        <v>154</v>
      </c>
      <c r="O35" s="418">
        <f t="shared" si="2"/>
        <v>0.26511203269075939</v>
      </c>
      <c r="P35" s="420"/>
      <c r="R35" s="424"/>
    </row>
    <row r="36" spans="1:18" s="58" customFormat="1" ht="13.15" customHeight="1" x14ac:dyDescent="0.2">
      <c r="A36" s="432">
        <v>1988</v>
      </c>
      <c r="B36" s="418"/>
      <c r="C36" s="417">
        <v>65529000</v>
      </c>
      <c r="D36" s="417"/>
      <c r="E36" s="418">
        <v>17.53762</v>
      </c>
      <c r="F36" s="418">
        <v>0.55800000000000005</v>
      </c>
      <c r="G36" s="418" t="str">
        <f t="shared" si="0"/>
        <v>*</v>
      </c>
      <c r="H36" s="418">
        <v>0.379</v>
      </c>
      <c r="I36" s="418" t="str">
        <f t="shared" si="0"/>
        <v>*</v>
      </c>
      <c r="J36" s="418">
        <v>18.474620000000002</v>
      </c>
      <c r="K36" s="418"/>
      <c r="L36" s="418">
        <f t="shared" si="1"/>
        <v>0.26763143035907766</v>
      </c>
      <c r="M36" s="418">
        <f t="shared" si="1"/>
        <v>8.5153138305177865E-3</v>
      </c>
      <c r="N36" s="418" t="s">
        <v>154</v>
      </c>
      <c r="O36" s="418">
        <f t="shared" si="2"/>
        <v>0.28193044300996506</v>
      </c>
      <c r="P36" s="420"/>
      <c r="R36" s="424"/>
    </row>
    <row r="37" spans="1:18" s="58" customFormat="1" ht="13.15" customHeight="1" x14ac:dyDescent="0.2">
      <c r="A37" s="432">
        <v>1989</v>
      </c>
      <c r="B37" s="418"/>
      <c r="C37" s="417">
        <v>76615000</v>
      </c>
      <c r="D37" s="417"/>
      <c r="E37" s="418">
        <v>25.802379999999999</v>
      </c>
      <c r="F37" s="418">
        <v>0.43</v>
      </c>
      <c r="G37" s="418" t="str">
        <f t="shared" si="0"/>
        <v>*</v>
      </c>
      <c r="H37" s="418">
        <v>0.27550000000000002</v>
      </c>
      <c r="I37" s="418" t="str">
        <f t="shared" si="0"/>
        <v>*</v>
      </c>
      <c r="J37" s="418">
        <v>26.50788</v>
      </c>
      <c r="K37" s="418"/>
      <c r="L37" s="418">
        <f t="shared" si="1"/>
        <v>0.33677974287019513</v>
      </c>
      <c r="M37" s="418">
        <f t="shared" si="1"/>
        <v>5.6124779742870194E-3</v>
      </c>
      <c r="N37" s="418" t="s">
        <v>154</v>
      </c>
      <c r="O37" s="418">
        <f t="shared" si="2"/>
        <v>0.3459881224303335</v>
      </c>
      <c r="P37" s="420"/>
      <c r="R37" s="424"/>
    </row>
    <row r="38" spans="1:18" s="58" customFormat="1" ht="13.15" customHeight="1" x14ac:dyDescent="0.2">
      <c r="A38" s="432">
        <v>1990</v>
      </c>
      <c r="B38" s="418"/>
      <c r="C38" s="417">
        <v>77041000</v>
      </c>
      <c r="D38" s="417"/>
      <c r="E38" s="418">
        <v>19.805340000000001</v>
      </c>
      <c r="F38" s="418">
        <v>0.33500000000000002</v>
      </c>
      <c r="G38" s="418" t="str">
        <f t="shared" si="0"/>
        <v>*</v>
      </c>
      <c r="H38" s="418">
        <v>0.17199999999999999</v>
      </c>
      <c r="I38" s="418" t="str">
        <f t="shared" si="0"/>
        <v>*</v>
      </c>
      <c r="J38" s="418">
        <v>20.312339999999999</v>
      </c>
      <c r="K38" s="418"/>
      <c r="L38" s="418">
        <f t="shared" si="1"/>
        <v>0.25707532352903001</v>
      </c>
      <c r="M38" s="418">
        <f t="shared" si="1"/>
        <v>4.348334003971911E-3</v>
      </c>
      <c r="N38" s="418" t="s">
        <v>154</v>
      </c>
      <c r="O38" s="418">
        <f t="shared" si="2"/>
        <v>0.26365623499175761</v>
      </c>
      <c r="P38" s="420"/>
      <c r="R38" s="424"/>
    </row>
    <row r="39" spans="1:18" s="58" customFormat="1" ht="13.15" customHeight="1" x14ac:dyDescent="0.2">
      <c r="A39" s="432">
        <v>1991</v>
      </c>
      <c r="B39" s="418"/>
      <c r="C39" s="417">
        <v>69881000</v>
      </c>
      <c r="D39" s="417"/>
      <c r="E39" s="57">
        <v>15.394080000000001</v>
      </c>
      <c r="F39" s="418">
        <v>0.45500000000000002</v>
      </c>
      <c r="G39" s="418" t="str">
        <f t="shared" si="0"/>
        <v>*</v>
      </c>
      <c r="H39" s="418">
        <v>1.2999999999999999E-2</v>
      </c>
      <c r="I39" s="418" t="str">
        <f t="shared" si="0"/>
        <v>*</v>
      </c>
      <c r="J39" s="418">
        <v>15.862080000000001</v>
      </c>
      <c r="K39" s="418"/>
      <c r="L39" s="418">
        <f t="shared" si="1"/>
        <v>0.22028992143787296</v>
      </c>
      <c r="M39" s="418">
        <f t="shared" si="1"/>
        <v>6.5110688169888811E-3</v>
      </c>
      <c r="N39" s="418" t="s">
        <v>154</v>
      </c>
      <c r="O39" s="418">
        <f t="shared" si="2"/>
        <v>0.22698702079249009</v>
      </c>
      <c r="P39" s="420"/>
      <c r="R39" s="424"/>
    </row>
    <row r="40" spans="1:18" s="58" customFormat="1" ht="13.15" customHeight="1" x14ac:dyDescent="0.2">
      <c r="A40" s="432">
        <v>1992</v>
      </c>
      <c r="B40" s="418"/>
      <c r="C40" s="417">
        <v>72219000</v>
      </c>
      <c r="D40" s="417"/>
      <c r="E40" s="57">
        <v>12.01178</v>
      </c>
      <c r="F40" s="418">
        <v>0.498</v>
      </c>
      <c r="G40" s="418" t="str">
        <f t="shared" si="0"/>
        <v>*</v>
      </c>
      <c r="H40" s="418">
        <v>1.155</v>
      </c>
      <c r="I40" s="418">
        <f t="shared" si="0"/>
        <v>1.155</v>
      </c>
      <c r="J40" s="418">
        <v>13.66478</v>
      </c>
      <c r="K40" s="418"/>
      <c r="L40" s="418">
        <f t="shared" ref="L40:M56" si="4">E40*1000000/$C40</f>
        <v>0.16632437447209183</v>
      </c>
      <c r="M40" s="418">
        <f t="shared" si="4"/>
        <v>6.8956922693474013E-3</v>
      </c>
      <c r="N40" s="418" t="s">
        <v>154</v>
      </c>
      <c r="O40" s="418">
        <f t="shared" si="2"/>
        <v>0.18921308796854014</v>
      </c>
      <c r="P40" s="420"/>
      <c r="R40" s="424"/>
    </row>
    <row r="41" spans="1:18" s="58" customFormat="1" ht="13.15" customHeight="1" x14ac:dyDescent="0.2">
      <c r="A41" s="432">
        <v>1993</v>
      </c>
      <c r="B41" s="418"/>
      <c r="C41" s="417">
        <v>72168000</v>
      </c>
      <c r="D41" s="417"/>
      <c r="E41" s="57">
        <v>18.38242</v>
      </c>
      <c r="F41" s="418">
        <v>0.74399999999999999</v>
      </c>
      <c r="G41" s="418" t="str">
        <f t="shared" si="0"/>
        <v>*</v>
      </c>
      <c r="H41" s="418">
        <v>0.63</v>
      </c>
      <c r="I41" s="418" t="str">
        <f t="shared" si="0"/>
        <v>*</v>
      </c>
      <c r="J41" s="418">
        <v>19.767420000000001</v>
      </c>
      <c r="K41" s="418"/>
      <c r="L41" s="418">
        <f t="shared" si="4"/>
        <v>0.25471704910763776</v>
      </c>
      <c r="M41" s="418">
        <f t="shared" si="4"/>
        <v>1.0309278350515464E-2</v>
      </c>
      <c r="N41" s="418" t="s">
        <v>154</v>
      </c>
      <c r="O41" s="418">
        <f t="shared" si="2"/>
        <v>0.27390838044562688</v>
      </c>
      <c r="P41" s="420"/>
      <c r="R41" s="424"/>
    </row>
    <row r="42" spans="1:18" s="58" customFormat="1" ht="13.15" customHeight="1" x14ac:dyDescent="0.2">
      <c r="A42" s="432">
        <v>1994</v>
      </c>
      <c r="B42" s="418"/>
      <c r="C42" s="417">
        <v>70349000</v>
      </c>
      <c r="D42" s="417"/>
      <c r="E42" s="418">
        <v>21.012250000000002</v>
      </c>
      <c r="F42" s="418">
        <v>1.7669999999999999</v>
      </c>
      <c r="G42" s="418">
        <f t="shared" ref="G42:I56" si="5">IF(F42="","*",IF(F42&lt;1,"*",F42))</f>
        <v>1.7669999999999999</v>
      </c>
      <c r="H42" s="418">
        <v>1.9E-2</v>
      </c>
      <c r="I42" s="418" t="str">
        <f t="shared" si="5"/>
        <v>*</v>
      </c>
      <c r="J42" s="418">
        <v>22.798249999999999</v>
      </c>
      <c r="K42" s="418"/>
      <c r="L42" s="418">
        <f t="shared" si="4"/>
        <v>0.29868583775178043</v>
      </c>
      <c r="M42" s="418">
        <f t="shared" si="4"/>
        <v>2.5117627826976928E-2</v>
      </c>
      <c r="N42" s="418">
        <f>G42*1000000/$C42</f>
        <v>2.5117627826976928E-2</v>
      </c>
      <c r="O42" s="418">
        <f t="shared" si="2"/>
        <v>0.32407354759840223</v>
      </c>
      <c r="P42" s="420"/>
      <c r="R42" s="424"/>
    </row>
    <row r="43" spans="1:18" s="58" customFormat="1" ht="13.15" customHeight="1" x14ac:dyDescent="0.2">
      <c r="A43" s="432">
        <v>1995</v>
      </c>
      <c r="B43" s="418"/>
      <c r="C43" s="417">
        <v>69031000</v>
      </c>
      <c r="D43" s="417"/>
      <c r="E43" s="418">
        <v>20.663250000000001</v>
      </c>
      <c r="F43" s="418">
        <v>1.43</v>
      </c>
      <c r="G43" s="418">
        <f t="shared" si="5"/>
        <v>1.43</v>
      </c>
      <c r="H43" s="418">
        <v>1.6E-2</v>
      </c>
      <c r="I43" s="418" t="str">
        <f t="shared" si="5"/>
        <v>*</v>
      </c>
      <c r="J43" s="418">
        <v>22.109249999999999</v>
      </c>
      <c r="K43" s="418"/>
      <c r="L43" s="418">
        <f t="shared" si="4"/>
        <v>0.29933290840347093</v>
      </c>
      <c r="M43" s="418">
        <f t="shared" si="4"/>
        <v>2.0715330793411656E-2</v>
      </c>
      <c r="N43" s="418">
        <f>G43*1000000/$C43</f>
        <v>2.0715330793411656E-2</v>
      </c>
      <c r="O43" s="418">
        <f t="shared" si="2"/>
        <v>0.32028001912184378</v>
      </c>
      <c r="P43" s="420"/>
      <c r="R43" s="424"/>
    </row>
    <row r="44" spans="1:18" s="58" customFormat="1" ht="13.15" customHeight="1" x14ac:dyDescent="0.2">
      <c r="A44" s="432">
        <v>1996</v>
      </c>
      <c r="B44" s="418"/>
      <c r="C44" s="417">
        <v>75105000</v>
      </c>
      <c r="D44" s="417"/>
      <c r="E44" s="57">
        <v>23.670490000000001</v>
      </c>
      <c r="F44" s="418">
        <v>2.8919999999999999</v>
      </c>
      <c r="G44" s="418">
        <f t="shared" si="5"/>
        <v>2.8919999999999999</v>
      </c>
      <c r="H44" s="418">
        <v>0.71199999999999997</v>
      </c>
      <c r="I44" s="418" t="str">
        <f t="shared" si="5"/>
        <v>*</v>
      </c>
      <c r="J44" s="418">
        <v>27.36749</v>
      </c>
      <c r="K44" s="418"/>
      <c r="L44" s="418">
        <f t="shared" si="4"/>
        <v>0.31516530191065839</v>
      </c>
      <c r="M44" s="418">
        <f t="shared" si="4"/>
        <v>3.8506091471939285E-2</v>
      </c>
      <c r="N44" s="418">
        <f>G44*1000000/$C44</f>
        <v>3.8506091471939285E-2</v>
      </c>
      <c r="O44" s="418">
        <f t="shared" si="2"/>
        <v>0.36438972105718659</v>
      </c>
      <c r="P44" s="420"/>
      <c r="R44" s="424"/>
    </row>
    <row r="45" spans="1:18" s="58" customFormat="1" ht="13.15" customHeight="1" x14ac:dyDescent="0.2">
      <c r="A45" s="432">
        <v>1997</v>
      </c>
      <c r="B45" s="418"/>
      <c r="C45" s="417">
        <v>70412000</v>
      </c>
      <c r="D45" s="417"/>
      <c r="E45" s="57">
        <v>21.98649</v>
      </c>
      <c r="F45" s="418">
        <v>1.5840000000000001</v>
      </c>
      <c r="G45" s="418">
        <f t="shared" si="5"/>
        <v>1.5840000000000001</v>
      </c>
      <c r="H45" s="418">
        <v>0.64</v>
      </c>
      <c r="I45" s="418" t="str">
        <f t="shared" si="5"/>
        <v>*</v>
      </c>
      <c r="J45" s="418">
        <v>24.28349</v>
      </c>
      <c r="K45" s="418"/>
      <c r="L45" s="418">
        <f t="shared" si="4"/>
        <v>0.31225487132875079</v>
      </c>
      <c r="M45" s="418">
        <f t="shared" si="4"/>
        <v>2.2496165426347782E-2</v>
      </c>
      <c r="N45" s="418">
        <f>G45*1000000/$C45</f>
        <v>2.2496165426347782E-2</v>
      </c>
      <c r="O45" s="418">
        <f t="shared" si="2"/>
        <v>0.34487715162188265</v>
      </c>
      <c r="P45" s="420"/>
      <c r="R45" s="424"/>
    </row>
    <row r="46" spans="1:18" s="58" customFormat="1" ht="13.15" customHeight="1" x14ac:dyDescent="0.2">
      <c r="A46" s="432">
        <v>1998</v>
      </c>
      <c r="B46" s="418"/>
      <c r="C46" s="417">
        <v>65821000</v>
      </c>
      <c r="D46" s="417"/>
      <c r="E46" s="418">
        <v>20.09197</v>
      </c>
      <c r="F46" s="418">
        <v>0.54971499999999995</v>
      </c>
      <c r="G46" s="418" t="str">
        <f t="shared" si="5"/>
        <v>*</v>
      </c>
      <c r="H46" s="418">
        <v>0.34522900000000001</v>
      </c>
      <c r="I46" s="418" t="str">
        <f t="shared" si="5"/>
        <v>*</v>
      </c>
      <c r="J46" s="418">
        <v>20.986910000000002</v>
      </c>
      <c r="K46" s="418"/>
      <c r="L46" s="418">
        <f t="shared" si="4"/>
        <v>0.30525166740098147</v>
      </c>
      <c r="M46" s="418">
        <f t="shared" si="4"/>
        <v>8.3516658817094844E-3</v>
      </c>
      <c r="N46" s="418" t="s">
        <v>154</v>
      </c>
      <c r="O46" s="418">
        <f t="shared" si="2"/>
        <v>0.3188482399234287</v>
      </c>
      <c r="P46" s="420"/>
      <c r="R46" s="424"/>
    </row>
    <row r="47" spans="1:18" s="58" customFormat="1" ht="13.15" customHeight="1" x14ac:dyDescent="0.2">
      <c r="A47" s="432">
        <v>1999</v>
      </c>
      <c r="B47" s="418"/>
      <c r="C47" s="417">
        <v>62664000</v>
      </c>
      <c r="D47" s="417"/>
      <c r="E47" s="418">
        <v>17.797809999999998</v>
      </c>
      <c r="F47" s="418">
        <v>0.39226499999999997</v>
      </c>
      <c r="G47" s="418" t="str">
        <f t="shared" si="5"/>
        <v>*</v>
      </c>
      <c r="H47" s="418">
        <v>0.99837200000000004</v>
      </c>
      <c r="I47" s="418" t="str">
        <f t="shared" si="5"/>
        <v>*</v>
      </c>
      <c r="J47" s="418">
        <v>19.18845</v>
      </c>
      <c r="K47" s="418"/>
      <c r="L47" s="418">
        <f t="shared" si="4"/>
        <v>0.2840196923273331</v>
      </c>
      <c r="M47" s="418">
        <f t="shared" si="4"/>
        <v>6.2598142474147838E-3</v>
      </c>
      <c r="N47" s="418" t="s">
        <v>154</v>
      </c>
      <c r="O47" s="418">
        <f t="shared" si="2"/>
        <v>0.30621170049789354</v>
      </c>
      <c r="P47" s="420"/>
      <c r="R47" s="424"/>
    </row>
    <row r="48" spans="1:18" s="58" customFormat="1" ht="13.15" customHeight="1" x14ac:dyDescent="0.2">
      <c r="A48" s="432">
        <v>2000</v>
      </c>
      <c r="B48" s="418"/>
      <c r="C48" s="417">
        <v>62549000</v>
      </c>
      <c r="D48" s="417"/>
      <c r="E48" s="418">
        <v>17.243459999999999</v>
      </c>
      <c r="F48" s="418">
        <v>1.137057</v>
      </c>
      <c r="G48" s="418">
        <f t="shared" si="5"/>
        <v>1.137057</v>
      </c>
      <c r="H48" s="418">
        <v>0.36182700000000001</v>
      </c>
      <c r="I48" s="418" t="str">
        <f t="shared" si="5"/>
        <v>*</v>
      </c>
      <c r="J48" s="418">
        <v>18.742349999999998</v>
      </c>
      <c r="K48" s="418"/>
      <c r="L48" s="418">
        <f t="shared" si="4"/>
        <v>0.27567922748565127</v>
      </c>
      <c r="M48" s="418">
        <f t="shared" si="4"/>
        <v>1.8178659930614398E-2</v>
      </c>
      <c r="N48" s="418">
        <f>G48*1000000/$C48</f>
        <v>1.8178659930614398E-2</v>
      </c>
      <c r="O48" s="418">
        <f t="shared" si="2"/>
        <v>0.29964268013877121</v>
      </c>
      <c r="P48" s="420"/>
      <c r="R48" s="425"/>
    </row>
    <row r="49" spans="1:18" s="58" customFormat="1" ht="13.15" customHeight="1" x14ac:dyDescent="0.2">
      <c r="A49" s="432">
        <v>2001</v>
      </c>
      <c r="B49" s="418"/>
      <c r="C49" s="417">
        <v>59432000</v>
      </c>
      <c r="D49" s="417"/>
      <c r="E49" s="418">
        <v>16.098800000000001</v>
      </c>
      <c r="F49" s="418">
        <v>0.64347100000000002</v>
      </c>
      <c r="G49" s="418" t="str">
        <f t="shared" si="5"/>
        <v>*</v>
      </c>
      <c r="H49" s="418">
        <v>0.28285700000000003</v>
      </c>
      <c r="I49" s="418" t="str">
        <f t="shared" si="5"/>
        <v>*</v>
      </c>
      <c r="J49" s="418">
        <v>17.025130000000001</v>
      </c>
      <c r="K49" s="418"/>
      <c r="L49" s="418">
        <f t="shared" si="4"/>
        <v>0.27087764167451878</v>
      </c>
      <c r="M49" s="418">
        <f t="shared" si="4"/>
        <v>1.0827012383900929E-2</v>
      </c>
      <c r="N49" s="418" t="s">
        <v>154</v>
      </c>
      <c r="O49" s="418">
        <f t="shared" si="2"/>
        <v>0.28646402611387806</v>
      </c>
      <c r="P49" s="420"/>
      <c r="R49" s="424"/>
    </row>
    <row r="50" spans="1:18" s="58" customFormat="1" ht="13.15" customHeight="1" x14ac:dyDescent="0.2">
      <c r="A50" s="432">
        <v>2002</v>
      </c>
      <c r="B50" s="418"/>
      <c r="C50" s="417">
        <v>60318000</v>
      </c>
      <c r="D50" s="417"/>
      <c r="E50" s="418">
        <v>13.66412</v>
      </c>
      <c r="F50" s="418">
        <v>0.79314700000000005</v>
      </c>
      <c r="G50" s="418" t="str">
        <f t="shared" si="5"/>
        <v>*</v>
      </c>
      <c r="H50" s="418">
        <v>0.32189499999999999</v>
      </c>
      <c r="I50" s="418" t="str">
        <f t="shared" si="5"/>
        <v>*</v>
      </c>
      <c r="J50" s="418">
        <v>14.779159999999999</v>
      </c>
      <c r="K50" s="418"/>
      <c r="L50" s="418">
        <f t="shared" si="4"/>
        <v>0.22653469942637355</v>
      </c>
      <c r="M50" s="418">
        <f t="shared" si="4"/>
        <v>1.3149424715673597E-2</v>
      </c>
      <c r="N50" s="418" t="s">
        <v>154</v>
      </c>
      <c r="O50" s="418">
        <f t="shared" si="2"/>
        <v>0.24502072349878976</v>
      </c>
      <c r="P50" s="420"/>
      <c r="R50" s="424"/>
    </row>
    <row r="51" spans="1:18" s="58" customFormat="1" ht="13.15" customHeight="1" x14ac:dyDescent="0.2">
      <c r="A51" s="432">
        <v>2003</v>
      </c>
      <c r="B51" s="418"/>
      <c r="C51" s="417">
        <v>62141000</v>
      </c>
      <c r="D51" s="417"/>
      <c r="E51" s="418">
        <v>17.347280000000001</v>
      </c>
      <c r="F51" s="418">
        <v>0.41817300000000002</v>
      </c>
      <c r="G51" s="418" t="str">
        <f t="shared" si="5"/>
        <v>*</v>
      </c>
      <c r="H51" s="418">
        <v>0.44063099999999999</v>
      </c>
      <c r="I51" s="418" t="str">
        <f t="shared" si="5"/>
        <v>*</v>
      </c>
      <c r="J51" s="418">
        <v>18.20608</v>
      </c>
      <c r="K51" s="418"/>
      <c r="L51" s="418">
        <f t="shared" si="4"/>
        <v>0.27915997489580147</v>
      </c>
      <c r="M51" s="418">
        <f t="shared" si="4"/>
        <v>6.7294217988123784E-3</v>
      </c>
      <c r="N51" s="418" t="s">
        <v>154</v>
      </c>
      <c r="O51" s="418">
        <f t="shared" si="2"/>
        <v>0.29298015802771116</v>
      </c>
      <c r="P51" s="420"/>
      <c r="R51" s="424"/>
    </row>
    <row r="52" spans="1:18" s="58" customFormat="1" ht="13.15" customHeight="1" x14ac:dyDescent="0.2">
      <c r="A52" s="432">
        <v>2004</v>
      </c>
      <c r="B52" s="418"/>
      <c r="C52" s="417">
        <v>59644000</v>
      </c>
      <c r="D52" s="417"/>
      <c r="E52" s="418">
        <v>18.651039999999998</v>
      </c>
      <c r="F52" s="418">
        <v>0.66732800000000003</v>
      </c>
      <c r="G52" s="418" t="str">
        <f t="shared" si="5"/>
        <v>*</v>
      </c>
      <c r="H52" s="418">
        <v>0.65129000000000004</v>
      </c>
      <c r="I52" s="418" t="str">
        <f t="shared" si="5"/>
        <v>*</v>
      </c>
      <c r="J52" s="418">
        <v>20.218979999999998</v>
      </c>
      <c r="K52" s="418"/>
      <c r="L52" s="418">
        <f t="shared" si="4"/>
        <v>0.3127060559318624</v>
      </c>
      <c r="M52" s="418">
        <f t="shared" si="4"/>
        <v>1.1188518543357253E-2</v>
      </c>
      <c r="N52" s="418" t="s">
        <v>154</v>
      </c>
      <c r="O52" s="418">
        <f t="shared" si="2"/>
        <v>0.33899436657501175</v>
      </c>
      <c r="P52" s="420"/>
      <c r="R52" s="424"/>
    </row>
    <row r="53" spans="1:18" s="58" customFormat="1" ht="13.15" customHeight="1" x14ac:dyDescent="0.2">
      <c r="A53" s="432">
        <v>2005</v>
      </c>
      <c r="B53" s="418"/>
      <c r="C53" s="417">
        <v>57214000</v>
      </c>
      <c r="D53" s="417"/>
      <c r="E53" s="418">
        <v>16.948969999999999</v>
      </c>
      <c r="F53" s="418">
        <v>0.31028099999999997</v>
      </c>
      <c r="G53" s="418" t="str">
        <f t="shared" si="5"/>
        <v>*</v>
      </c>
      <c r="H53" s="418">
        <v>0.777644</v>
      </c>
      <c r="I53" s="418" t="str">
        <f t="shared" si="5"/>
        <v>*</v>
      </c>
      <c r="J53" s="418">
        <v>18.05707</v>
      </c>
      <c r="K53" s="418"/>
      <c r="L53" s="418">
        <f t="shared" si="4"/>
        <v>0.2962381584926766</v>
      </c>
      <c r="M53" s="418">
        <f t="shared" si="4"/>
        <v>5.4231656587548499E-3</v>
      </c>
      <c r="N53" s="418" t="s">
        <v>154</v>
      </c>
      <c r="O53" s="418">
        <f t="shared" si="2"/>
        <v>0.31560579578424863</v>
      </c>
      <c r="P53" s="420"/>
      <c r="R53" s="424"/>
    </row>
    <row r="54" spans="1:18" s="58" customFormat="1" ht="13.15" customHeight="1" x14ac:dyDescent="0.2">
      <c r="A54" s="432">
        <v>2006</v>
      </c>
      <c r="B54" s="418"/>
      <c r="C54" s="417">
        <v>57334000</v>
      </c>
      <c r="D54" s="417"/>
      <c r="E54" s="418">
        <v>23.763639999999999</v>
      </c>
      <c r="F54" s="418">
        <v>0.54840699999999998</v>
      </c>
      <c r="G54" s="418" t="str">
        <f t="shared" si="5"/>
        <v>*</v>
      </c>
      <c r="H54" s="418">
        <v>0.56386800000000004</v>
      </c>
      <c r="I54" s="418" t="str">
        <f t="shared" si="5"/>
        <v>*</v>
      </c>
      <c r="J54" s="418">
        <v>24.875920000000001</v>
      </c>
      <c r="K54" s="418"/>
      <c r="L54" s="418">
        <f t="shared" si="4"/>
        <v>0.41447727352007535</v>
      </c>
      <c r="M54" s="418">
        <f t="shared" si="4"/>
        <v>9.5651271496843063E-3</v>
      </c>
      <c r="N54" s="418" t="s">
        <v>154</v>
      </c>
      <c r="O54" s="418">
        <f t="shared" si="2"/>
        <v>0.4338772804967384</v>
      </c>
      <c r="P54" s="420"/>
      <c r="R54" s="424"/>
    </row>
    <row r="55" spans="1:18" s="58" customFormat="1" ht="13.15" customHeight="1" x14ac:dyDescent="0.2">
      <c r="A55" s="432">
        <v>2007</v>
      </c>
      <c r="B55" s="418"/>
      <c r="C55" s="417">
        <v>60460000</v>
      </c>
      <c r="D55" s="417"/>
      <c r="E55" s="418">
        <v>19.122810000000001</v>
      </c>
      <c r="F55" s="418">
        <v>0.50542699999999996</v>
      </c>
      <c r="G55" s="418" t="str">
        <f t="shared" si="5"/>
        <v>*</v>
      </c>
      <c r="H55" s="418">
        <v>1.0155149999999999</v>
      </c>
      <c r="I55" s="418">
        <f t="shared" si="5"/>
        <v>1.0155149999999999</v>
      </c>
      <c r="J55" s="418">
        <v>20.740110000000001</v>
      </c>
      <c r="K55" s="418"/>
      <c r="L55" s="418">
        <f t="shared" si="4"/>
        <v>0.31628862057558715</v>
      </c>
      <c r="M55" s="418">
        <f t="shared" si="4"/>
        <v>8.3596923585841868E-3</v>
      </c>
      <c r="N55" s="418" t="s">
        <v>154</v>
      </c>
      <c r="O55" s="418">
        <f t="shared" si="2"/>
        <v>0.34303853787628186</v>
      </c>
      <c r="P55" s="420"/>
      <c r="R55" s="424"/>
    </row>
    <row r="56" spans="1:18" s="58" customFormat="1" ht="13.15" customHeight="1" x14ac:dyDescent="0.2">
      <c r="A56" s="432">
        <v>2008</v>
      </c>
      <c r="B56" s="455"/>
      <c r="C56" s="417">
        <v>63193000</v>
      </c>
      <c r="D56" s="417"/>
      <c r="E56" s="418">
        <v>20.371639999999999</v>
      </c>
      <c r="F56" s="418">
        <v>1.2555970000000001</v>
      </c>
      <c r="G56" s="418">
        <f t="shared" si="5"/>
        <v>1.2555970000000001</v>
      </c>
      <c r="H56" s="418">
        <v>1.682177</v>
      </c>
      <c r="I56" s="418">
        <f t="shared" si="5"/>
        <v>1.682177</v>
      </c>
      <c r="J56" s="418">
        <v>23.30941</v>
      </c>
      <c r="K56" s="418"/>
      <c r="L56" s="418">
        <f t="shared" si="4"/>
        <v>0.32237178168468028</v>
      </c>
      <c r="M56" s="418">
        <f t="shared" si="4"/>
        <v>1.9869241846407037E-2</v>
      </c>
      <c r="N56" s="418">
        <f>G56*1000000/$C56</f>
        <v>1.9869241846407037E-2</v>
      </c>
      <c r="O56" s="418">
        <f t="shared" si="2"/>
        <v>0.36886063329799185</v>
      </c>
      <c r="P56" s="420"/>
      <c r="R56" s="426"/>
    </row>
    <row r="57" spans="1:18" s="58" customFormat="1" ht="13.15" customHeight="1" thickBot="1" x14ac:dyDescent="0.25">
      <c r="A57" s="456"/>
      <c r="B57" s="457"/>
      <c r="C57" s="449"/>
      <c r="D57" s="449"/>
      <c r="E57" s="450"/>
      <c r="F57" s="450"/>
      <c r="G57" s="451"/>
      <c r="H57" s="451"/>
      <c r="I57" s="451"/>
      <c r="J57" s="451"/>
      <c r="K57" s="451"/>
      <c r="L57" s="451"/>
      <c r="M57" s="451"/>
      <c r="N57" s="451"/>
      <c r="O57" s="451"/>
      <c r="P57" s="458"/>
    </row>
    <row r="58" spans="1:18" s="58" customFormat="1" ht="13.15" customHeight="1" x14ac:dyDescent="0.2">
      <c r="A58" s="459" t="s">
        <v>153</v>
      </c>
      <c r="B58" s="460"/>
      <c r="C58" s="461"/>
      <c r="D58" s="461"/>
      <c r="E58" s="462"/>
      <c r="F58" s="462"/>
      <c r="G58" s="463"/>
      <c r="H58" s="463"/>
      <c r="I58" s="463"/>
      <c r="J58" s="463"/>
      <c r="K58" s="463"/>
      <c r="L58" s="463"/>
      <c r="M58" s="463"/>
      <c r="N58" s="463"/>
      <c r="O58" s="463"/>
      <c r="P58" s="464"/>
    </row>
    <row r="59" spans="1:18" s="58" customFormat="1" ht="13.15" customHeight="1" x14ac:dyDescent="0.2">
      <c r="A59" s="431" t="s">
        <v>1084</v>
      </c>
      <c r="B59" s="262"/>
      <c r="C59" s="262"/>
      <c r="D59" s="262"/>
      <c r="E59" s="262"/>
      <c r="F59" s="262"/>
      <c r="G59" s="262"/>
      <c r="H59" s="262"/>
      <c r="I59" s="262"/>
      <c r="J59" s="262"/>
      <c r="K59" s="262"/>
      <c r="L59" s="262"/>
      <c r="M59" s="262"/>
      <c r="N59" s="262"/>
      <c r="O59" s="262"/>
      <c r="P59" s="263"/>
    </row>
    <row r="60" spans="1:18" s="58" customFormat="1" ht="13.15" customHeight="1" thickBot="1" x14ac:dyDescent="0.25">
      <c r="A60" s="599"/>
      <c r="B60" s="600"/>
      <c r="C60" s="600"/>
      <c r="D60" s="600"/>
      <c r="E60" s="600"/>
      <c r="F60" s="600"/>
      <c r="G60" s="600"/>
      <c r="H60" s="600"/>
      <c r="I60" s="600"/>
      <c r="J60" s="600"/>
      <c r="K60" s="600"/>
      <c r="L60" s="600"/>
      <c r="M60" s="600"/>
      <c r="N60" s="600"/>
      <c r="O60" s="600"/>
      <c r="P60" s="601"/>
    </row>
    <row r="61" spans="1:18" s="58" customFormat="1" ht="13.15" customHeight="1" x14ac:dyDescent="0.2">
      <c r="A61" s="58" t="s">
        <v>1055</v>
      </c>
    </row>
  </sheetData>
  <mergeCells count="6">
    <mergeCell ref="A60:P60"/>
    <mergeCell ref="A2:P2"/>
    <mergeCell ref="A4:A5"/>
    <mergeCell ref="C4:C5"/>
    <mergeCell ref="E5:J5"/>
    <mergeCell ref="L5:O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Table Of Contents</vt:lpstr>
      <vt:lpstr>Figure 1</vt:lpstr>
      <vt:lpstr>Figure 2</vt:lpstr>
      <vt:lpstr>Figure 3</vt:lpstr>
      <vt:lpstr>Figure 4</vt:lpstr>
      <vt:lpstr>Figure 5</vt:lpstr>
      <vt:lpstr>Figure 6</vt:lpstr>
      <vt:lpstr>Figure 7</vt:lpstr>
      <vt:lpstr>Figure 8</vt:lpstr>
      <vt:lpstr>Figure 9</vt:lpstr>
      <vt:lpstr>Figure 10</vt:lpstr>
      <vt:lpstr>Figure 11</vt:lpstr>
      <vt:lpstr>Figure 12</vt:lpstr>
      <vt:lpstr>Figure 13</vt:lpstr>
      <vt:lpstr>Figure 14</vt:lpstr>
      <vt:lpstr>Figure 15</vt:lpstr>
      <vt:lpstr>Figure 16</vt:lpstr>
      <vt:lpstr>Figure 17</vt:lpstr>
      <vt:lpstr>Figure 18</vt:lpstr>
      <vt:lpstr>Figure 19</vt:lpstr>
      <vt:lpstr>Figure 20</vt:lpstr>
      <vt:lpstr>Figure 21</vt:lpstr>
      <vt:lpstr>Figure 22</vt:lpstr>
      <vt:lpstr>Box Figure 2.1 </vt:lpstr>
      <vt:lpstr>Box Figure 3.1</vt:lpstr>
      <vt:lpstr>Box Figure 3.2</vt:lpstr>
      <vt:lpstr>Box Figure 3.3</vt:lpstr>
      <vt:lpstr>Box Figure 4.1</vt:lpstr>
      <vt:lpstr>Appendix  Figure 3.1</vt:lpstr>
      <vt:lpstr>Appendix Figure 4.1</vt:lpstr>
      <vt:lpstr>Appendix Figure 4.2</vt:lpstr>
      <vt:lpstr>Appendix Figure 4.3</vt:lpstr>
      <vt:lpstr>Appendix Figure 4.4 </vt:lpstr>
      <vt:lpstr>Appendix Figure 4.5</vt:lpstr>
      <vt:lpstr>Appendix Figure 4.6</vt:lpstr>
      <vt:lpstr>Appendix Figure 4.7</vt:lpstr>
      <vt:lpstr>Appendix Figure 4.8</vt:lpstr>
      <vt:lpstr>Appendix Figure 4.9</vt:lpstr>
      <vt:lpstr>Appendix Figure 4.10</vt:lpstr>
      <vt:lpstr>Appendix Figure 4.11</vt:lpstr>
      <vt:lpstr>Table 1</vt:lpstr>
      <vt:lpstr>Table 2</vt:lpstr>
      <vt:lpstr>Box Table 2.1</vt:lpstr>
      <vt:lpstr>Box Table 2.2</vt:lpstr>
      <vt:lpstr>Box Table 3.1</vt:lpstr>
      <vt:lpstr>Appendix Table 2.1</vt:lpstr>
      <vt:lpstr>Appendix Table 2.2</vt:lpstr>
      <vt:lpstr>Appendix Table 4.1</vt:lpstr>
      <vt:lpstr>Appendix Table 4.2</vt:lpstr>
      <vt:lpstr>Appendix Table 4.3</vt:lpstr>
      <vt:lpstr>Appendix Table 4.4</vt:lpstr>
      <vt:lpstr>Appendix Table 4.5</vt:lpstr>
    </vt:vector>
  </TitlesOfParts>
  <Company>USDA-ERS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for Figures/Tables - Pesticide Use in U.S. Agriculture, 21 Selected Crops, 1960-2008</dc:title>
  <dc:subject>Agricultural Economics</dc:subject>
  <dc:creator>JORGEF@ers.usda.gov</dc:creator>
  <cp:keywords>pesticide use, crops, production practices, enviromental quality, glysophate, pest management</cp:keywords>
  <cp:lastModifiedBy>%USERNAME%</cp:lastModifiedBy>
  <cp:lastPrinted>2014-04-29T16:07:36Z</cp:lastPrinted>
  <dcterms:created xsi:type="dcterms:W3CDTF">2011-09-28T12:29:14Z</dcterms:created>
  <dcterms:modified xsi:type="dcterms:W3CDTF">2014-07-10T16:24:36Z</dcterms:modified>
</cp:coreProperties>
</file>