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science Fullstack Course Assignment\Assignment\15.Assignment Excel\2\"/>
    </mc:Choice>
  </mc:AlternateContent>
  <xr:revisionPtr revIDLastSave="0" documentId="13_ncr:1_{3CE6F907-7045-4092-81EC-2F3BFA69B9B1}" xr6:coauthVersionLast="47" xr6:coauthVersionMax="47" xr10:uidLastSave="{00000000-0000-0000-0000-000000000000}"/>
  <bookViews>
    <workbookView xWindow="-110" yWindow="-110" windowWidth="19420" windowHeight="10540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3" l="1"/>
  <c r="F11" i="2"/>
  <c r="F10" i="3"/>
  <c r="F10" i="2"/>
  <c r="F9" i="2"/>
  <c r="F9" i="3"/>
  <c r="E11" i="3"/>
  <c r="E10" i="3"/>
  <c r="E9" i="3"/>
  <c r="E9" i="2"/>
  <c r="D11" i="3"/>
  <c r="D9" i="3"/>
  <c r="D10" i="3"/>
  <c r="D10" i="2"/>
  <c r="C11" i="3"/>
  <c r="C10" i="3"/>
  <c r="C9" i="3"/>
  <c r="B9" i="3"/>
  <c r="B11" i="3"/>
  <c r="B10" i="3"/>
  <c r="F5" i="3"/>
  <c r="F4" i="3"/>
  <c r="F3" i="3"/>
  <c r="F2" i="3"/>
  <c r="E5" i="3"/>
  <c r="E4" i="3"/>
  <c r="E3" i="3"/>
  <c r="E2" i="3"/>
  <c r="D5" i="3"/>
  <c r="D4" i="3"/>
  <c r="D3" i="3"/>
  <c r="D2" i="3"/>
  <c r="C5" i="3"/>
  <c r="C4" i="3"/>
  <c r="C3" i="3"/>
  <c r="C2" i="3"/>
  <c r="B2" i="3"/>
  <c r="B5" i="3"/>
  <c r="B4" i="3"/>
  <c r="B3" i="3"/>
  <c r="F32" i="1"/>
  <c r="F52" i="1"/>
  <c r="F42" i="1"/>
  <c r="F47" i="1"/>
  <c r="F49" i="1"/>
  <c r="F45" i="1"/>
  <c r="F48" i="1"/>
  <c r="F44" i="1"/>
  <c r="F43" i="1"/>
  <c r="F30" i="1"/>
  <c r="F39" i="1"/>
  <c r="F38" i="1"/>
  <c r="F37" i="1"/>
  <c r="F36" i="1"/>
  <c r="F33" i="1"/>
  <c r="F31" i="1"/>
  <c r="F29" i="1"/>
  <c r="E10" i="2"/>
  <c r="E11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<sst xmlns="http://schemas.openxmlformats.org/spreadsheetml/2006/main" count="1531" uniqueCount="76">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</sst>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3" fillId="0" borderId="2" xfId="0" applyFont="1" applyBorder="1" applyAlignment="1">
      <alignment horizontal="center"/>
    </xf>
    <xf numFmtId="0" fontId="6" fillId="0" borderId="0" xfId="4" applyAlignment="1" applyProtection="1"/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13" workbookViewId="0">
      <selection activeCell="F33" sqref="F33"/>
    </sheetView>
  </sheetViews>
  <sheetFormatPr defaultRowHeight="14.5" x14ac:dyDescent="0.35"/>
  <cols>
    <col min="2" max="2" width="10.36328125" bestFit="1" customWidth="1"/>
    <col min="3" max="3" width="17.453125" customWidth="1"/>
    <col min="4" max="4" width="17.54296875" customWidth="1"/>
    <col min="7" max="7" width="13.36328125" customWidth="1"/>
  </cols>
  <sheetData>
    <row r="1" spans="1:7" ht="29" x14ac:dyDescent="0.3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5">
      <c r="F28" s="3" t="s">
        <v>23</v>
      </c>
    </row>
    <row r="29" spans="1:7" x14ac:dyDescent="0.35">
      <c r="E29" s="4" t="s">
        <v>35</v>
      </c>
      <c r="F29">
        <f>COUNTIF(G2:G25,"=Boston")</f>
        <v>4</v>
      </c>
    </row>
    <row r="30" spans="1:7" x14ac:dyDescent="0.35">
      <c r="E30" s="4" t="s">
        <v>36</v>
      </c>
      <c r="F30">
        <f>COUNTIF(D2:D25,"=microwave")</f>
        <v>5</v>
      </c>
    </row>
    <row r="31" spans="1:7" x14ac:dyDescent="0.35">
      <c r="E31" s="4" t="s">
        <v>37</v>
      </c>
      <c r="F31">
        <f>COUNTIF(F2:F25,"=truck 3")</f>
        <v>8</v>
      </c>
    </row>
    <row r="32" spans="1:7" x14ac:dyDescent="0.35">
      <c r="E32" s="4" t="s">
        <v>38</v>
      </c>
      <c r="F32">
        <f>COUNTIF(C2:C25,"=Peter White")</f>
        <v>6</v>
      </c>
    </row>
    <row r="33" spans="5:6" x14ac:dyDescent="0.35">
      <c r="E33" s="4" t="s">
        <v>30</v>
      </c>
      <c r="F33">
        <f>COUNTIF(E2:E25,"&lt;20")</f>
        <v>9</v>
      </c>
    </row>
    <row r="35" spans="5:6" x14ac:dyDescent="0.35">
      <c r="F35" s="3" t="s">
        <v>24</v>
      </c>
    </row>
    <row r="36" spans="5:6" x14ac:dyDescent="0.35">
      <c r="E36" s="4" t="s">
        <v>27</v>
      </c>
      <c r="F36">
        <f>SUMIF(D2:D25,"=refrigerator",E2:E25)</f>
        <v>105</v>
      </c>
    </row>
    <row r="37" spans="5:6" x14ac:dyDescent="0.35">
      <c r="E37" s="4" t="s">
        <v>28</v>
      </c>
      <c r="F37">
        <f>SUMIF(D2:D25,"=washing machine",E2:E25)</f>
        <v>164</v>
      </c>
    </row>
    <row r="38" spans="5:6" x14ac:dyDescent="0.35">
      <c r="E38" s="4" t="s">
        <v>34</v>
      </c>
      <c r="F38">
        <f>SUMIF(F2:F25,"=truck 4",E2:E25)</f>
        <v>156</v>
      </c>
    </row>
    <row r="39" spans="5:6" x14ac:dyDescent="0.35">
      <c r="E39" s="4" t="s">
        <v>44</v>
      </c>
      <c r="F39">
        <f>SUMIF(F2:F25,"&lt;&gt;airplane",E2:E25)</f>
        <v>511</v>
      </c>
    </row>
    <row r="41" spans="5:6" x14ac:dyDescent="0.35">
      <c r="E41" s="4"/>
      <c r="F41" s="3" t="s">
        <v>25</v>
      </c>
    </row>
    <row r="42" spans="5:6" x14ac:dyDescent="0.35">
      <c r="E42" s="4" t="s">
        <v>39</v>
      </c>
      <c r="F42">
        <f>COUNTIFS(D2:D25,"microwave",G2:G25,"Boston")</f>
        <v>2</v>
      </c>
    </row>
    <row r="43" spans="5:6" x14ac:dyDescent="0.35">
      <c r="E43" s="4" t="s">
        <v>40</v>
      </c>
      <c r="F43">
        <f>COUNTIFS(C2:C25,"=Peter White",F2:F25,"=truck 1")</f>
        <v>2</v>
      </c>
    </row>
    <row r="44" spans="5:6" x14ac:dyDescent="0.35">
      <c r="E44" s="4" t="s">
        <v>41</v>
      </c>
      <c r="F44">
        <f>COUNTIFS(G2:G25,"=Boston",B2:B25,"&lt;2/3/2013")</f>
        <v>4</v>
      </c>
    </row>
    <row r="45" spans="5:6" x14ac:dyDescent="0.35">
      <c r="E45" s="4" t="s">
        <v>42</v>
      </c>
      <c r="F45">
        <f>COUNTIFS(B2:B25,"&lt;2/3/2013")-COUNTIFS(B2:B25, "&gt;=2/6/2013")</f>
        <v>24</v>
      </c>
    </row>
    <row r="46" spans="5:6" x14ac:dyDescent="0.35">
      <c r="F46" s="3" t="s">
        <v>26</v>
      </c>
    </row>
    <row r="47" spans="5:6" x14ac:dyDescent="0.35">
      <c r="E47" s="4" t="s">
        <v>31</v>
      </c>
      <c r="F47">
        <f>SUMIFS(E2:E25,D2:D25,"microwave",G2:G25,"NY" )</f>
        <v>25</v>
      </c>
    </row>
    <row r="48" spans="5:6" x14ac:dyDescent="0.35">
      <c r="E48" s="4" t="s">
        <v>33</v>
      </c>
      <c r="F48">
        <f>SUMIFS(E2:E25,G2:G25,"=Pittsburgh",F2:F25,"=truck 1")</f>
        <v>75</v>
      </c>
    </row>
    <row r="49" spans="5:6" x14ac:dyDescent="0.35">
      <c r="E49" s="4" t="s">
        <v>43</v>
      </c>
      <c r="F49">
        <f>SUMIFS(E2:E25,B2:B25,"&gt;3/2/2013",B2:B25, "&gt;6/2/2013")</f>
        <v>172</v>
      </c>
    </row>
    <row r="52" spans="5:6" x14ac:dyDescent="0.35">
      <c r="E52" s="4" t="s">
        <v>32</v>
      </c>
      <c r="F52">
        <f>SUMIFS(E2:E25,G2:G25,"NY")+SUMIFS(E2:E25,G2:G25,"Baltimore")+SUMIFS(E2:E25,G2:G25,"Philadelphia")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F12" sqref="F12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8" customHeight="1" x14ac:dyDescent="0.3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5">
      <c r="A2" s="2" t="s">
        <v>49</v>
      </c>
      <c r="B2" s="2">
        <f>COUNTIF(B16:B241,"Shaving")</f>
        <v>71</v>
      </c>
      <c r="C2" s="2">
        <f>SUMIF(B16:B241,"Shaving",E16:E241)</f>
        <v>717</v>
      </c>
      <c r="D2" s="2">
        <f>COUNTIFS(B16:B241,"Shaving",D16:D241,"cash")</f>
        <v>42</v>
      </c>
      <c r="E2" s="2">
        <f>COUNTIFS(B16:B241,"Shaving",D16:D241,"credit card")</f>
        <v>29</v>
      </c>
      <c r="F2" s="2">
        <f>SUMIFS(E16:E241,B16:B241,"Shaving",D16:D241,"cash")</f>
        <v>414</v>
      </c>
    </row>
    <row r="3" spans="1:6" x14ac:dyDescent="0.35">
      <c r="A3" s="9" t="s">
        <v>47</v>
      </c>
      <c r="B3" s="2">
        <f>COUNTIF(B16:B241,"Washing and combing")</f>
        <v>46</v>
      </c>
      <c r="C3" s="2">
        <f>SUMIF(B16:B241,"Washing and combing",E16:E241)</f>
        <v>1934</v>
      </c>
      <c r="D3" s="2">
        <f>COUNTIFS(B16:B241,"Washing and combing",D16:D241,"cash")</f>
        <v>31</v>
      </c>
      <c r="E3" s="2">
        <f>COUNTIFS(B16:B241,"Washing and combing",D16:D241,"credit card")</f>
        <v>15</v>
      </c>
      <c r="F3" s="2">
        <f>SUMIFS(E16:E241,B16:B241,"Washing and combing",D16:D241,"cash")</f>
        <v>1350</v>
      </c>
    </row>
    <row r="4" spans="1:6" x14ac:dyDescent="0.35">
      <c r="A4" s="10" t="s">
        <v>48</v>
      </c>
      <c r="B4" s="2">
        <f>(COUNTIF(B16:B241,"Dyeing"))</f>
        <v>50</v>
      </c>
      <c r="C4" s="2">
        <f>SUMIF(B16:B241,"Dyeing",E16:E241)</f>
        <v>1650</v>
      </c>
      <c r="D4" s="2">
        <f>COUNTIFS(B16:B241,"Dyeing",D16:D241,"cash")</f>
        <v>35</v>
      </c>
      <c r="E4" s="2">
        <f>COUNTIFS(B16:B241,"Dyeing",D16:D241,"credit card")</f>
        <v>15</v>
      </c>
      <c r="F4" s="2">
        <f>SUMIFS(E16:E241,B16:B241,"Dyeing",D16:D241,"cash")</f>
        <v>1155</v>
      </c>
    </row>
    <row r="5" spans="1:6" x14ac:dyDescent="0.35">
      <c r="A5" s="2" t="s">
        <v>52</v>
      </c>
      <c r="B5" s="2">
        <f>(COUNTIF(B16:B241,"Meeting hairstyles"))</f>
        <v>32</v>
      </c>
      <c r="C5" s="2">
        <f>SUMIF(B16:B241,"Meeting hairstyles",E16:E241)</f>
        <v>1119</v>
      </c>
      <c r="D5" s="2">
        <f>COUNTIFS(B16:B241,"Meeting hairstyles",D16:D241,"cash")</f>
        <v>21</v>
      </c>
      <c r="E5" s="2">
        <f>COUNTIFS(B16:B241,"Meeting hairstyles",D16:D241,"credit card")</f>
        <v>11</v>
      </c>
      <c r="F5" s="2">
        <f>SUMIFS(E16:E241,B16:B241,"Meeting hairstyles",D16:D241,"cash")</f>
        <v>735</v>
      </c>
    </row>
    <row r="6" spans="1:6" x14ac:dyDescent="0.35">
      <c r="A6" s="17"/>
      <c r="B6" s="17"/>
      <c r="C6" s="17"/>
      <c r="D6" s="17"/>
      <c r="E6" s="17"/>
      <c r="F6" s="17"/>
    </row>
    <row r="8" spans="1:6" ht="47.25" customHeight="1" x14ac:dyDescent="0.3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5">
      <c r="A9" s="9" t="s">
        <v>53</v>
      </c>
      <c r="B9" s="2">
        <f>COUNTIF($C$16:$C$241,"Jane")</f>
        <v>25</v>
      </c>
      <c r="C9" s="2">
        <f>SUMIF($C$16:$C$241,"Jane",$E$16:$E$241)</f>
        <v>688</v>
      </c>
      <c r="D9" s="2">
        <f>COUNTIFS($C$16:$C$241,"Jane",$B$16:$B$241,"Shaving")</f>
        <v>7</v>
      </c>
      <c r="E9" s="2">
        <f>COUNTIFS($C$16:$C$241,"Jane",$B$16:$B$241,"Kids")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5">
      <c r="A10" s="9" t="s">
        <v>54</v>
      </c>
      <c r="B10" s="2">
        <f>COUNTIF($C$16:$C$241,"Martha")</f>
        <v>31</v>
      </c>
      <c r="C10" s="2">
        <f>SUMIF($C$16:$C$241,"Martha",$E$16:$E$241)</f>
        <v>965</v>
      </c>
      <c r="D10" s="2">
        <f>COUNTIFS($C$16:$C$241,"Martha",$B$16:$B$241,"Shaving")</f>
        <v>8</v>
      </c>
      <c r="E10" s="2">
        <f>COUNTIFS($C$16:$C$241,"Martha",$B$16:$B$241,"Kids")</f>
        <v>1</v>
      </c>
      <c r="F10" s="2">
        <f>SUMIFS($E$16:$E$241,$C$16:$C$241,A10,$B$16:$B$241,"Shaving",$A$16:$A$241,"&gt;=5/10/2013",$A$16:$A$241,"&lt;=5/20/2013")</f>
        <v>0</v>
      </c>
    </row>
    <row r="11" spans="1:6" x14ac:dyDescent="0.35">
      <c r="A11" s="9" t="s">
        <v>56</v>
      </c>
      <c r="B11" s="2">
        <f>COUNTIF($C$16:$C$241,"Alex")</f>
        <v>23</v>
      </c>
      <c r="C11" s="2">
        <f>SUMIF($C$16:$C$241,"Alex",$E$16:$E$241)</f>
        <v>701</v>
      </c>
      <c r="D11" s="2">
        <f>COUNTIFS($C$16:$C$241,"Alex",$B$16:$B$241,"Shaving")</f>
        <v>5</v>
      </c>
      <c r="E11" s="2">
        <f>COUNTIFS($C$16:$C$241,"Alex",$B$16:$B$241,"Kids")</f>
        <v>1</v>
      </c>
      <c r="F11" s="2">
        <f>SUMIFS($E$16:$E$241,$C$16:$C$241,A11,$B$16:$B$241,"Shaving",$A$16:$A$241,"&gt;=5/10/2013",$A$16:$A$241,"&lt;=5/20/2013")</f>
        <v>0</v>
      </c>
    </row>
    <row r="12" spans="1:6" x14ac:dyDescent="0.35">
      <c r="B12" s="16"/>
    </row>
    <row r="13" spans="1:6" x14ac:dyDescent="0.35">
      <c r="B13" s="16"/>
    </row>
    <row r="14" spans="1:6" x14ac:dyDescent="0.35">
      <c r="A14" s="18" t="s">
        <v>65</v>
      </c>
      <c r="B14" s="18"/>
      <c r="C14" s="18"/>
      <c r="D14" s="18"/>
      <c r="E14" s="18"/>
    </row>
    <row r="15" spans="1:6" x14ac:dyDescent="0.3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F12" sqref="F12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4.25" customHeight="1" x14ac:dyDescent="0.3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5">
      <c r="A6" s="17"/>
      <c r="B6" s="17"/>
      <c r="C6" s="17"/>
      <c r="D6" s="17"/>
      <c r="E6" s="17"/>
      <c r="F6" s="17"/>
    </row>
    <row r="8" spans="1:6" ht="48.75" customHeight="1" x14ac:dyDescent="0.3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>COUNTIFS($C$16:$C$241,A10,$B$16:$B$241,"Shaving")</f>
        <v>8</v>
      </c>
      <c r="E10" s="2">
        <f t="shared" ref="E10:E11" si="7">COUNTIFS($C$16:$C$241,A10,$B$16:$B$241,"Kids")</f>
        <v>1</v>
      </c>
      <c r="F10" s="2">
        <f>SUMIFS($E$16:$E$241,$C$16:$C$241,A10,$B$16:$B$241,"Shaving",$A$16:$A$241,"&gt;=5/10/2013",$A$16:$A$241,"&lt;=5/20/2013")</f>
        <v>0</v>
      </c>
    </row>
    <row r="11" spans="1:6" x14ac:dyDescent="0.35">
      <c r="A11" s="9" t="s">
        <v>56</v>
      </c>
      <c r="B11" s="2">
        <f t="shared" si="5"/>
        <v>23</v>
      </c>
      <c r="C11" s="2">
        <f t="shared" si="6"/>
        <v>701</v>
      </c>
      <c r="D11" s="2">
        <f t="shared" ref="D10:D11" si="8">COUNTIFS($C$16:$C$241,A11,$B$16:$B$241,"Shaving")</f>
        <v>5</v>
      </c>
      <c r="E11" s="2">
        <f t="shared" si="7"/>
        <v>1</v>
      </c>
      <c r="F11" s="2">
        <f>SUMIFS($E$16:$E$241,$C$16:$C$241,A11,$B$16:$B$241,"Shaving",$A$16:$A$241,"&gt;=5/10/2013",$A$16:$A$241,"&lt;=5/20/2013")</f>
        <v>0</v>
      </c>
    </row>
    <row r="12" spans="1:6" x14ac:dyDescent="0.35">
      <c r="B12" s="16"/>
    </row>
    <row r="13" spans="1:6" x14ac:dyDescent="0.35">
      <c r="B13" s="16"/>
    </row>
    <row r="14" spans="1:6" x14ac:dyDescent="0.35">
      <c r="A14" s="18" t="s">
        <v>65</v>
      </c>
      <c r="B14" s="18"/>
      <c r="C14" s="18"/>
      <c r="D14" s="18"/>
      <c r="E14" s="18"/>
    </row>
    <row r="15" spans="1:6" x14ac:dyDescent="0.3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B8" sqref="B8"/>
    </sheetView>
  </sheetViews>
  <sheetFormatPr defaultRowHeight="14.5" x14ac:dyDescent="0.35"/>
  <sheetData>
    <row r="8" spans="2:2" x14ac:dyDescent="0.35">
      <c r="B8" s="19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Harshal Pagar</cp:lastModifiedBy>
  <dcterms:created xsi:type="dcterms:W3CDTF">2013-06-05T17:23:06Z</dcterms:created>
  <dcterms:modified xsi:type="dcterms:W3CDTF">2022-05-07T10:48:57Z</dcterms:modified>
</cp:coreProperties>
</file>