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harsh\Projects\TIINDIA\"/>
    </mc:Choice>
  </mc:AlternateContent>
  <xr:revisionPtr revIDLastSave="0" documentId="13_ncr:1_{F784F32E-5CA9-4672-9E53-15DEE7DDC9CE}" xr6:coauthVersionLast="47" xr6:coauthVersionMax="47" xr10:uidLastSave="{00000000-0000-0000-0000-000000000000}"/>
  <bookViews>
    <workbookView xWindow="-120" yWindow="-120" windowWidth="20730" windowHeight="11160" activeTab="2" xr2:uid="{00000000-000D-0000-FFFF-FFFF00000000}"/>
  </bookViews>
  <sheets>
    <sheet name="P&amp;L" sheetId="1" r:id="rId1"/>
    <sheet name="BS" sheetId="2" r:id="rId2"/>
    <sheet name="3 Statement Model + DCF" sheetId="3" r:id="rId3"/>
    <sheet name="BETA" sheetId="5" r:id="rId4"/>
    <sheet name="WACC" sheetId="7" r:id="rId5"/>
    <sheet name="RM" sheetId="4" r:id="rId6"/>
    <sheet name="10 Year Bond" sheetId="6" r:id="rId7"/>
  </sheets>
  <externalReferences>
    <externalReference r:id="rId8"/>
  </externalReferenc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5" i="3" l="1"/>
  <c r="J114" i="3"/>
  <c r="K115" i="3"/>
  <c r="L115" i="3" s="1"/>
  <c r="M115" i="3" s="1"/>
  <c r="N115" i="3" s="1"/>
  <c r="J115" i="3"/>
  <c r="K125" i="3"/>
  <c r="L125" i="3" s="1"/>
  <c r="M125" i="3" s="1"/>
  <c r="N125" i="3" s="1"/>
  <c r="J125" i="3"/>
  <c r="K145" i="3"/>
  <c r="L145" i="3" s="1"/>
  <c r="M145" i="3" s="1"/>
  <c r="N145" i="3" s="1"/>
  <c r="J145" i="3"/>
  <c r="J188" i="3"/>
  <c r="G33" i="3"/>
  <c r="H33" i="3" s="1"/>
  <c r="I33" i="3" s="1"/>
  <c r="J33" i="3" s="1"/>
  <c r="K33" i="3" s="1"/>
  <c r="L33" i="3" s="1"/>
  <c r="M33" i="3" s="1"/>
  <c r="N33" i="3" s="1"/>
  <c r="I10" i="3"/>
  <c r="J10" i="3" s="1"/>
  <c r="K10" i="3" s="1"/>
  <c r="L10" i="3" s="1"/>
  <c r="M10" i="3" s="1"/>
  <c r="N10" i="3" s="1"/>
  <c r="H10" i="3"/>
  <c r="G10" i="3"/>
  <c r="J283" i="3"/>
  <c r="I4" i="7"/>
  <c r="H4" i="7"/>
  <c r="G5" i="7"/>
  <c r="C15" i="7"/>
  <c r="C8" i="7"/>
  <c r="H2" i="5"/>
  <c r="C5" i="7"/>
  <c r="C7" i="7" s="1"/>
  <c r="C6" i="7"/>
  <c r="I1243" i="5"/>
  <c r="I1242" i="5"/>
  <c r="I1241" i="5"/>
  <c r="I1240" i="5"/>
  <c r="I1239" i="5"/>
  <c r="I1238" i="5"/>
  <c r="I1237" i="5"/>
  <c r="I1236" i="5"/>
  <c r="I1235" i="5"/>
  <c r="I1234" i="5"/>
  <c r="I1233" i="5"/>
  <c r="I1232" i="5"/>
  <c r="I1231" i="5"/>
  <c r="I1230" i="5"/>
  <c r="I1229" i="5"/>
  <c r="I1228" i="5"/>
  <c r="I1227" i="5"/>
  <c r="I1226" i="5"/>
  <c r="I1225" i="5"/>
  <c r="I1224" i="5"/>
  <c r="I1223" i="5"/>
  <c r="I1222" i="5"/>
  <c r="I1221" i="5"/>
  <c r="I1220" i="5"/>
  <c r="I1219" i="5"/>
  <c r="I1218" i="5"/>
  <c r="I1217" i="5"/>
  <c r="I1216" i="5"/>
  <c r="I1215" i="5"/>
  <c r="I1214" i="5"/>
  <c r="I1213" i="5"/>
  <c r="I1212" i="5"/>
  <c r="I1211" i="5"/>
  <c r="I1210" i="5"/>
  <c r="I1209" i="5"/>
  <c r="I1208" i="5"/>
  <c r="I1207" i="5"/>
  <c r="I1206" i="5"/>
  <c r="I1205" i="5"/>
  <c r="I1204" i="5"/>
  <c r="I1203" i="5"/>
  <c r="I1202" i="5"/>
  <c r="I1201" i="5"/>
  <c r="I1200" i="5"/>
  <c r="I1199" i="5"/>
  <c r="I1198" i="5"/>
  <c r="I1197" i="5"/>
  <c r="I1196" i="5"/>
  <c r="I1195" i="5"/>
  <c r="I1194" i="5"/>
  <c r="I1193" i="5"/>
  <c r="I1192" i="5"/>
  <c r="I1191" i="5"/>
  <c r="I1190" i="5"/>
  <c r="I1189" i="5"/>
  <c r="I1188" i="5"/>
  <c r="I1187" i="5"/>
  <c r="I1186" i="5"/>
  <c r="I1185" i="5"/>
  <c r="I1184" i="5"/>
  <c r="I1183" i="5"/>
  <c r="I1182" i="5"/>
  <c r="I1181" i="5"/>
  <c r="I1180" i="5"/>
  <c r="I1179" i="5"/>
  <c r="I1178" i="5"/>
  <c r="I1177" i="5"/>
  <c r="I1176" i="5"/>
  <c r="I1175" i="5"/>
  <c r="I1174" i="5"/>
  <c r="I1173" i="5"/>
  <c r="I1172" i="5"/>
  <c r="I1171" i="5"/>
  <c r="I1170" i="5"/>
  <c r="I1169" i="5"/>
  <c r="I1168" i="5"/>
  <c r="I1167" i="5"/>
  <c r="I1166" i="5"/>
  <c r="I1165" i="5"/>
  <c r="I1164" i="5"/>
  <c r="I1163" i="5"/>
  <c r="I1162" i="5"/>
  <c r="I1161" i="5"/>
  <c r="I1160" i="5"/>
  <c r="I1159" i="5"/>
  <c r="I1158" i="5"/>
  <c r="I1157" i="5"/>
  <c r="I1156" i="5"/>
  <c r="I1155" i="5"/>
  <c r="I1154" i="5"/>
  <c r="I1153" i="5"/>
  <c r="I1152" i="5"/>
  <c r="I1151" i="5"/>
  <c r="I1150" i="5"/>
  <c r="I1149" i="5"/>
  <c r="I1148" i="5"/>
  <c r="I1147" i="5"/>
  <c r="I1146" i="5"/>
  <c r="I1145" i="5"/>
  <c r="I1144" i="5"/>
  <c r="I1143" i="5"/>
  <c r="I1142" i="5"/>
  <c r="I1141" i="5"/>
  <c r="I1140" i="5"/>
  <c r="I1139" i="5"/>
  <c r="I1138" i="5"/>
  <c r="I1137" i="5"/>
  <c r="I1136" i="5"/>
  <c r="I1135" i="5"/>
  <c r="I1134" i="5"/>
  <c r="I1133" i="5"/>
  <c r="I1132" i="5"/>
  <c r="I1131" i="5"/>
  <c r="I1130" i="5"/>
  <c r="I1129" i="5"/>
  <c r="I1128" i="5"/>
  <c r="I1127" i="5"/>
  <c r="I1126" i="5"/>
  <c r="I1125" i="5"/>
  <c r="I1124" i="5"/>
  <c r="I1123" i="5"/>
  <c r="I1122" i="5"/>
  <c r="I1121" i="5"/>
  <c r="I1120" i="5"/>
  <c r="I1119" i="5"/>
  <c r="I1118" i="5"/>
  <c r="I1117" i="5"/>
  <c r="I1116" i="5"/>
  <c r="I1115" i="5"/>
  <c r="I1114" i="5"/>
  <c r="I1113" i="5"/>
  <c r="I1112" i="5"/>
  <c r="I1111" i="5"/>
  <c r="I1110" i="5"/>
  <c r="I1109" i="5"/>
  <c r="I1108" i="5"/>
  <c r="I1107" i="5"/>
  <c r="I1106" i="5"/>
  <c r="I1105" i="5"/>
  <c r="I1104" i="5"/>
  <c r="I1103" i="5"/>
  <c r="I1102" i="5"/>
  <c r="I1101" i="5"/>
  <c r="I1100" i="5"/>
  <c r="I1099" i="5"/>
  <c r="I1098" i="5"/>
  <c r="I1097" i="5"/>
  <c r="I1096" i="5"/>
  <c r="I1095" i="5"/>
  <c r="I1094" i="5"/>
  <c r="I1093" i="5"/>
  <c r="I1092" i="5"/>
  <c r="I1091" i="5"/>
  <c r="I1090" i="5"/>
  <c r="I1089" i="5"/>
  <c r="I1088" i="5"/>
  <c r="I1087" i="5"/>
  <c r="I1086" i="5"/>
  <c r="I1085" i="5"/>
  <c r="I1084" i="5"/>
  <c r="I1083" i="5"/>
  <c r="I1082" i="5"/>
  <c r="I1081" i="5"/>
  <c r="I1080" i="5"/>
  <c r="I1079" i="5"/>
  <c r="I1078" i="5"/>
  <c r="I1077" i="5"/>
  <c r="I1076" i="5"/>
  <c r="I1075" i="5"/>
  <c r="I1074" i="5"/>
  <c r="I1073" i="5"/>
  <c r="I1072" i="5"/>
  <c r="I1071" i="5"/>
  <c r="I1070" i="5"/>
  <c r="I1069" i="5"/>
  <c r="I1068" i="5"/>
  <c r="I1067" i="5"/>
  <c r="I1066" i="5"/>
  <c r="I1065" i="5"/>
  <c r="I1064" i="5"/>
  <c r="I1063" i="5"/>
  <c r="I1062" i="5"/>
  <c r="I1061" i="5"/>
  <c r="I1060" i="5"/>
  <c r="I1059" i="5"/>
  <c r="I1058" i="5"/>
  <c r="I1057" i="5"/>
  <c r="I1056" i="5"/>
  <c r="I1055" i="5"/>
  <c r="I1054" i="5"/>
  <c r="I1053" i="5"/>
  <c r="I1052" i="5"/>
  <c r="I1051" i="5"/>
  <c r="I1050" i="5"/>
  <c r="I1049" i="5"/>
  <c r="I1048" i="5"/>
  <c r="I1047" i="5"/>
  <c r="I1046" i="5"/>
  <c r="I1045" i="5"/>
  <c r="I1044" i="5"/>
  <c r="I1043" i="5"/>
  <c r="I1042" i="5"/>
  <c r="I1041" i="5"/>
  <c r="I1040" i="5"/>
  <c r="I1039" i="5"/>
  <c r="I1038" i="5"/>
  <c r="I1037" i="5"/>
  <c r="I1036" i="5"/>
  <c r="I1035" i="5"/>
  <c r="I1034" i="5"/>
  <c r="I1033" i="5"/>
  <c r="I1032" i="5"/>
  <c r="I1031" i="5"/>
  <c r="I1030" i="5"/>
  <c r="I1029" i="5"/>
  <c r="I1028" i="5"/>
  <c r="I1027" i="5"/>
  <c r="I1026" i="5"/>
  <c r="I1025" i="5"/>
  <c r="I1024" i="5"/>
  <c r="I1023" i="5"/>
  <c r="I1022" i="5"/>
  <c r="I1021" i="5"/>
  <c r="I1020" i="5"/>
  <c r="I1019" i="5"/>
  <c r="I1018" i="5"/>
  <c r="I1017" i="5"/>
  <c r="I1016" i="5"/>
  <c r="I1015" i="5"/>
  <c r="I1014" i="5"/>
  <c r="I1013" i="5"/>
  <c r="I1012" i="5"/>
  <c r="I1011" i="5"/>
  <c r="I1010" i="5"/>
  <c r="I1009" i="5"/>
  <c r="I1008" i="5"/>
  <c r="I1007" i="5"/>
  <c r="I1006" i="5"/>
  <c r="I1005" i="5"/>
  <c r="I1004" i="5"/>
  <c r="I1003" i="5"/>
  <c r="I1002" i="5"/>
  <c r="I1001" i="5"/>
  <c r="I1000" i="5"/>
  <c r="I999" i="5"/>
  <c r="I998" i="5"/>
  <c r="I997" i="5"/>
  <c r="I996" i="5"/>
  <c r="I995" i="5"/>
  <c r="I994" i="5"/>
  <c r="I993" i="5"/>
  <c r="I992" i="5"/>
  <c r="I991" i="5"/>
  <c r="I990" i="5"/>
  <c r="I989" i="5"/>
  <c r="I988" i="5"/>
  <c r="I987" i="5"/>
  <c r="I986" i="5"/>
  <c r="I985" i="5"/>
  <c r="I984" i="5"/>
  <c r="I983" i="5"/>
  <c r="I982" i="5"/>
  <c r="I981" i="5"/>
  <c r="I980" i="5"/>
  <c r="I979" i="5"/>
  <c r="I978" i="5"/>
  <c r="I977" i="5"/>
  <c r="I976" i="5"/>
  <c r="I975" i="5"/>
  <c r="I974" i="5"/>
  <c r="I973" i="5"/>
  <c r="I972" i="5"/>
  <c r="I971" i="5"/>
  <c r="I970" i="5"/>
  <c r="I969" i="5"/>
  <c r="I968" i="5"/>
  <c r="I967" i="5"/>
  <c r="I966" i="5"/>
  <c r="I965" i="5"/>
  <c r="I964" i="5"/>
  <c r="I963" i="5"/>
  <c r="I962" i="5"/>
  <c r="I961" i="5"/>
  <c r="I960" i="5"/>
  <c r="I959" i="5"/>
  <c r="I958" i="5"/>
  <c r="I957" i="5"/>
  <c r="I956" i="5"/>
  <c r="I955" i="5"/>
  <c r="I954" i="5"/>
  <c r="I953" i="5"/>
  <c r="I952" i="5"/>
  <c r="I951" i="5"/>
  <c r="I950" i="5"/>
  <c r="I949" i="5"/>
  <c r="I948" i="5"/>
  <c r="I947" i="5"/>
  <c r="I946" i="5"/>
  <c r="I945" i="5"/>
  <c r="I944" i="5"/>
  <c r="I943" i="5"/>
  <c r="I942" i="5"/>
  <c r="I941" i="5"/>
  <c r="I940" i="5"/>
  <c r="I939" i="5"/>
  <c r="I938" i="5"/>
  <c r="I937" i="5"/>
  <c r="I936" i="5"/>
  <c r="I935" i="5"/>
  <c r="I934" i="5"/>
  <c r="I933" i="5"/>
  <c r="I932" i="5"/>
  <c r="I931" i="5"/>
  <c r="I930" i="5"/>
  <c r="I929" i="5"/>
  <c r="I928" i="5"/>
  <c r="I927" i="5"/>
  <c r="I926" i="5"/>
  <c r="I925" i="5"/>
  <c r="I924" i="5"/>
  <c r="I923" i="5"/>
  <c r="I922" i="5"/>
  <c r="I921" i="5"/>
  <c r="I920" i="5"/>
  <c r="I919" i="5"/>
  <c r="I918" i="5"/>
  <c r="I917" i="5"/>
  <c r="I916" i="5"/>
  <c r="I915" i="5"/>
  <c r="I914" i="5"/>
  <c r="I913" i="5"/>
  <c r="I912" i="5"/>
  <c r="I911" i="5"/>
  <c r="I910" i="5"/>
  <c r="I909" i="5"/>
  <c r="I908" i="5"/>
  <c r="I907" i="5"/>
  <c r="I906" i="5"/>
  <c r="I905" i="5"/>
  <c r="I904" i="5"/>
  <c r="I903" i="5"/>
  <c r="I902" i="5"/>
  <c r="I901" i="5"/>
  <c r="I900" i="5"/>
  <c r="I899" i="5"/>
  <c r="I898" i="5"/>
  <c r="I897" i="5"/>
  <c r="I896" i="5"/>
  <c r="I895" i="5"/>
  <c r="I894" i="5"/>
  <c r="I893" i="5"/>
  <c r="I892" i="5"/>
  <c r="I891" i="5"/>
  <c r="I890" i="5"/>
  <c r="I889" i="5"/>
  <c r="I888" i="5"/>
  <c r="I887" i="5"/>
  <c r="I886" i="5"/>
  <c r="I885" i="5"/>
  <c r="I884" i="5"/>
  <c r="I883" i="5"/>
  <c r="I882" i="5"/>
  <c r="I881" i="5"/>
  <c r="I880" i="5"/>
  <c r="I879" i="5"/>
  <c r="I878" i="5"/>
  <c r="I877" i="5"/>
  <c r="I876" i="5"/>
  <c r="I875" i="5"/>
  <c r="I874" i="5"/>
  <c r="I873" i="5"/>
  <c r="I872" i="5"/>
  <c r="I871" i="5"/>
  <c r="I870" i="5"/>
  <c r="I869" i="5"/>
  <c r="I868" i="5"/>
  <c r="I867" i="5"/>
  <c r="I866" i="5"/>
  <c r="I865" i="5"/>
  <c r="I864" i="5"/>
  <c r="I863" i="5"/>
  <c r="I862" i="5"/>
  <c r="I861" i="5"/>
  <c r="I860" i="5"/>
  <c r="I859" i="5"/>
  <c r="I858" i="5"/>
  <c r="I857" i="5"/>
  <c r="I856" i="5"/>
  <c r="I855" i="5"/>
  <c r="I854" i="5"/>
  <c r="I853" i="5"/>
  <c r="I852" i="5"/>
  <c r="I851" i="5"/>
  <c r="I850" i="5"/>
  <c r="I849" i="5"/>
  <c r="I848" i="5"/>
  <c r="I847" i="5"/>
  <c r="I846" i="5"/>
  <c r="I845" i="5"/>
  <c r="I844" i="5"/>
  <c r="I843" i="5"/>
  <c r="I842" i="5"/>
  <c r="I841" i="5"/>
  <c r="I840" i="5"/>
  <c r="I839" i="5"/>
  <c r="I838" i="5"/>
  <c r="I837" i="5"/>
  <c r="I836" i="5"/>
  <c r="I835" i="5"/>
  <c r="I834" i="5"/>
  <c r="I833" i="5"/>
  <c r="I832" i="5"/>
  <c r="I831" i="5"/>
  <c r="I830" i="5"/>
  <c r="I829" i="5"/>
  <c r="I828" i="5"/>
  <c r="I827" i="5"/>
  <c r="I826" i="5"/>
  <c r="I825" i="5"/>
  <c r="I824" i="5"/>
  <c r="I823" i="5"/>
  <c r="I822" i="5"/>
  <c r="I821" i="5"/>
  <c r="I820" i="5"/>
  <c r="I819" i="5"/>
  <c r="I818" i="5"/>
  <c r="I817" i="5"/>
  <c r="I816" i="5"/>
  <c r="I815" i="5"/>
  <c r="I814" i="5"/>
  <c r="I813" i="5"/>
  <c r="I812" i="5"/>
  <c r="I811" i="5"/>
  <c r="I810" i="5"/>
  <c r="I809" i="5"/>
  <c r="I808" i="5"/>
  <c r="I807" i="5"/>
  <c r="I806" i="5"/>
  <c r="I805" i="5"/>
  <c r="I804" i="5"/>
  <c r="I803" i="5"/>
  <c r="I802" i="5"/>
  <c r="I801" i="5"/>
  <c r="I800" i="5"/>
  <c r="I799" i="5"/>
  <c r="I798" i="5"/>
  <c r="I797" i="5"/>
  <c r="I796" i="5"/>
  <c r="I795" i="5"/>
  <c r="I794" i="5"/>
  <c r="I793" i="5"/>
  <c r="I792" i="5"/>
  <c r="I791" i="5"/>
  <c r="I790" i="5"/>
  <c r="I789" i="5"/>
  <c r="I788" i="5"/>
  <c r="I787" i="5"/>
  <c r="I786" i="5"/>
  <c r="I785" i="5"/>
  <c r="I784" i="5"/>
  <c r="I783" i="5"/>
  <c r="I782" i="5"/>
  <c r="I781" i="5"/>
  <c r="I780" i="5"/>
  <c r="I779" i="5"/>
  <c r="I778" i="5"/>
  <c r="I777" i="5"/>
  <c r="I776" i="5"/>
  <c r="I775" i="5"/>
  <c r="I774" i="5"/>
  <c r="I773" i="5"/>
  <c r="I772" i="5"/>
  <c r="I771" i="5"/>
  <c r="I770" i="5"/>
  <c r="I769" i="5"/>
  <c r="I768" i="5"/>
  <c r="I767" i="5"/>
  <c r="I766" i="5"/>
  <c r="I765" i="5"/>
  <c r="I764" i="5"/>
  <c r="I763" i="5"/>
  <c r="I762" i="5"/>
  <c r="I761" i="5"/>
  <c r="I760" i="5"/>
  <c r="I759" i="5"/>
  <c r="I758" i="5"/>
  <c r="I757" i="5"/>
  <c r="I756" i="5"/>
  <c r="I755" i="5"/>
  <c r="I754" i="5"/>
  <c r="I753" i="5"/>
  <c r="I752" i="5"/>
  <c r="I751" i="5"/>
  <c r="I750" i="5"/>
  <c r="I749" i="5"/>
  <c r="I748" i="5"/>
  <c r="I747" i="5"/>
  <c r="I746" i="5"/>
  <c r="I745" i="5"/>
  <c r="I744" i="5"/>
  <c r="I743" i="5"/>
  <c r="I742" i="5"/>
  <c r="I741" i="5"/>
  <c r="I740" i="5"/>
  <c r="I739" i="5"/>
  <c r="I738" i="5"/>
  <c r="I737" i="5"/>
  <c r="I736" i="5"/>
  <c r="I735" i="5"/>
  <c r="I734" i="5"/>
  <c r="I733" i="5"/>
  <c r="I732" i="5"/>
  <c r="I731" i="5"/>
  <c r="I730" i="5"/>
  <c r="I729" i="5"/>
  <c r="I728" i="5"/>
  <c r="I727" i="5"/>
  <c r="I726" i="5"/>
  <c r="I725" i="5"/>
  <c r="I724" i="5"/>
  <c r="I723" i="5"/>
  <c r="I722" i="5"/>
  <c r="I721" i="5"/>
  <c r="I720" i="5"/>
  <c r="I719" i="5"/>
  <c r="I718" i="5"/>
  <c r="I717" i="5"/>
  <c r="I716" i="5"/>
  <c r="I715" i="5"/>
  <c r="I714" i="5"/>
  <c r="I713" i="5"/>
  <c r="I712" i="5"/>
  <c r="I711" i="5"/>
  <c r="I710" i="5"/>
  <c r="I709" i="5"/>
  <c r="I708" i="5"/>
  <c r="I707" i="5"/>
  <c r="I706" i="5"/>
  <c r="I705" i="5"/>
  <c r="I704" i="5"/>
  <c r="I703" i="5"/>
  <c r="I702" i="5"/>
  <c r="I701" i="5"/>
  <c r="I700" i="5"/>
  <c r="I699" i="5"/>
  <c r="I698" i="5"/>
  <c r="I697" i="5"/>
  <c r="I696" i="5"/>
  <c r="I695" i="5"/>
  <c r="I694" i="5"/>
  <c r="I693" i="5"/>
  <c r="I692" i="5"/>
  <c r="I691" i="5"/>
  <c r="I690" i="5"/>
  <c r="I689" i="5"/>
  <c r="I688" i="5"/>
  <c r="I687" i="5"/>
  <c r="I686" i="5"/>
  <c r="I685" i="5"/>
  <c r="I684" i="5"/>
  <c r="I683" i="5"/>
  <c r="I682" i="5"/>
  <c r="I681" i="5"/>
  <c r="I680" i="5"/>
  <c r="I679" i="5"/>
  <c r="I678" i="5"/>
  <c r="I677" i="5"/>
  <c r="I676" i="5"/>
  <c r="I675" i="5"/>
  <c r="I674" i="5"/>
  <c r="I673" i="5"/>
  <c r="I672" i="5"/>
  <c r="I671" i="5"/>
  <c r="I670" i="5"/>
  <c r="I669" i="5"/>
  <c r="I668" i="5"/>
  <c r="I667" i="5"/>
  <c r="I666" i="5"/>
  <c r="I665" i="5"/>
  <c r="I664" i="5"/>
  <c r="I663" i="5"/>
  <c r="I662" i="5"/>
  <c r="I661" i="5"/>
  <c r="I660" i="5"/>
  <c r="I659" i="5"/>
  <c r="I658" i="5"/>
  <c r="I657" i="5"/>
  <c r="I656" i="5"/>
  <c r="I655" i="5"/>
  <c r="I654" i="5"/>
  <c r="I653" i="5"/>
  <c r="I652" i="5"/>
  <c r="I651" i="5"/>
  <c r="I650" i="5"/>
  <c r="I649" i="5"/>
  <c r="I648" i="5"/>
  <c r="I647" i="5"/>
  <c r="I646" i="5"/>
  <c r="I645" i="5"/>
  <c r="I644" i="5"/>
  <c r="I643" i="5"/>
  <c r="I642" i="5"/>
  <c r="I641" i="5"/>
  <c r="I640" i="5"/>
  <c r="I639" i="5"/>
  <c r="I638" i="5"/>
  <c r="I637" i="5"/>
  <c r="I636" i="5"/>
  <c r="I635" i="5"/>
  <c r="I634" i="5"/>
  <c r="I633" i="5"/>
  <c r="I632" i="5"/>
  <c r="I631" i="5"/>
  <c r="I630" i="5"/>
  <c r="I629" i="5"/>
  <c r="I628" i="5"/>
  <c r="I627" i="5"/>
  <c r="I626" i="5"/>
  <c r="I625" i="5"/>
  <c r="I624" i="5"/>
  <c r="I623" i="5"/>
  <c r="I622" i="5"/>
  <c r="I621" i="5"/>
  <c r="I620" i="5"/>
  <c r="I619" i="5"/>
  <c r="I618" i="5"/>
  <c r="I617" i="5"/>
  <c r="I616" i="5"/>
  <c r="I615" i="5"/>
  <c r="I614" i="5"/>
  <c r="I613" i="5"/>
  <c r="I612" i="5"/>
  <c r="I611" i="5"/>
  <c r="I610" i="5"/>
  <c r="I609" i="5"/>
  <c r="I608" i="5"/>
  <c r="I607" i="5"/>
  <c r="I606" i="5"/>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D7"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G4" i="5"/>
  <c r="M9" i="4"/>
  <c r="M6" i="4"/>
  <c r="M5" i="4"/>
  <c r="J35" i="3"/>
  <c r="F12" i="3"/>
  <c r="F65" i="3"/>
  <c r="E62" i="3"/>
  <c r="E61" i="3"/>
  <c r="E59" i="3"/>
  <c r="F58" i="3"/>
  <c r="E212" i="3"/>
  <c r="E211" i="3"/>
  <c r="F211" i="3"/>
  <c r="C10" i="7" l="1"/>
  <c r="H5" i="7" s="1"/>
  <c r="I5" i="7" s="1"/>
  <c r="I6" i="7" s="1"/>
  <c r="J19" i="3" l="1"/>
  <c r="C17" i="7"/>
  <c r="D268" i="3" s="1"/>
  <c r="F183" i="3" l="1"/>
  <c r="F182" i="3"/>
  <c r="F181" i="3"/>
  <c r="F180" i="3"/>
  <c r="F176" i="3"/>
  <c r="F175" i="3"/>
  <c r="F76" i="3"/>
  <c r="F75" i="3"/>
  <c r="F184" i="3" l="1"/>
  <c r="F166" i="3"/>
  <c r="F165" i="3"/>
  <c r="F164" i="3"/>
  <c r="F163" i="3"/>
  <c r="F162" i="3"/>
  <c r="F161" i="3"/>
  <c r="F160" i="3"/>
  <c r="F157" i="3"/>
  <c r="E157" i="3"/>
  <c r="E111" i="3"/>
  <c r="I146" i="3"/>
  <c r="H146" i="3"/>
  <c r="G146" i="3"/>
  <c r="F146" i="3"/>
  <c r="E146" i="3"/>
  <c r="E140" i="3"/>
  <c r="F140" i="3"/>
  <c r="E126" i="3"/>
  <c r="I126" i="3"/>
  <c r="H126" i="3"/>
  <c r="G126" i="3"/>
  <c r="F126" i="3"/>
  <c r="E87" i="3"/>
  <c r="E82" i="3"/>
  <c r="E60" i="3" s="1"/>
  <c r="F82" i="3"/>
  <c r="F167" i="3" l="1"/>
  <c r="E117" i="3"/>
  <c r="E128" i="3" s="1"/>
  <c r="F64" i="3"/>
  <c r="F150" i="3"/>
  <c r="E150" i="3"/>
  <c r="E89" i="3"/>
  <c r="E96" i="3" l="1"/>
  <c r="E66" i="3" s="1"/>
  <c r="E63" i="3"/>
  <c r="E213" i="3" s="1"/>
  <c r="E152" i="3"/>
  <c r="E156" i="3"/>
  <c r="E100" i="3" l="1"/>
  <c r="E101" i="3" s="1"/>
  <c r="E214" i="3" s="1"/>
  <c r="J281" i="3"/>
  <c r="J280" i="3"/>
  <c r="J279" i="3"/>
  <c r="J278" i="3"/>
  <c r="I212" i="3"/>
  <c r="H212" i="3"/>
  <c r="G212" i="3"/>
  <c r="F212" i="3"/>
  <c r="AC209" i="3"/>
  <c r="J203" i="3"/>
  <c r="B203" i="3"/>
  <c r="I183" i="3"/>
  <c r="H183" i="3"/>
  <c r="G183" i="3"/>
  <c r="I182" i="3"/>
  <c r="H182" i="3"/>
  <c r="G182" i="3"/>
  <c r="I181" i="3"/>
  <c r="H181" i="3"/>
  <c r="G181" i="3"/>
  <c r="I180" i="3"/>
  <c r="H180" i="3"/>
  <c r="G180" i="3"/>
  <c r="I176" i="3"/>
  <c r="H176" i="3"/>
  <c r="G176" i="3"/>
  <c r="I175" i="3"/>
  <c r="H175" i="3"/>
  <c r="G175" i="3"/>
  <c r="I166" i="3"/>
  <c r="H166" i="3"/>
  <c r="G166" i="3"/>
  <c r="I165" i="3"/>
  <c r="H165" i="3"/>
  <c r="G165" i="3"/>
  <c r="I164" i="3"/>
  <c r="H164" i="3"/>
  <c r="G164" i="3"/>
  <c r="I163" i="3"/>
  <c r="H163" i="3"/>
  <c r="G163" i="3"/>
  <c r="I162" i="3"/>
  <c r="H162" i="3"/>
  <c r="G162" i="3"/>
  <c r="I161" i="3"/>
  <c r="H161" i="3"/>
  <c r="G161" i="3"/>
  <c r="I160" i="3"/>
  <c r="H160" i="3"/>
  <c r="G160" i="3"/>
  <c r="I157" i="3"/>
  <c r="H157" i="3"/>
  <c r="G157" i="3"/>
  <c r="J148" i="3"/>
  <c r="J183" i="3" s="1"/>
  <c r="J143" i="3"/>
  <c r="J182" i="3" s="1"/>
  <c r="I140" i="3"/>
  <c r="H140" i="3"/>
  <c r="G140" i="3"/>
  <c r="K136" i="3"/>
  <c r="L136" i="3" s="1"/>
  <c r="M136" i="3" s="1"/>
  <c r="N136" i="3" s="1"/>
  <c r="J133" i="3"/>
  <c r="K133" i="3" s="1"/>
  <c r="K166" i="3" s="1"/>
  <c r="J132" i="3"/>
  <c r="J181" i="3" s="1"/>
  <c r="J124" i="3"/>
  <c r="J162" i="3" s="1"/>
  <c r="J123" i="3"/>
  <c r="J113" i="3"/>
  <c r="J175" i="3" s="1"/>
  <c r="I111" i="3"/>
  <c r="I117" i="3" s="1"/>
  <c r="H111" i="3"/>
  <c r="I18" i="3" s="1"/>
  <c r="J18" i="3" s="1"/>
  <c r="J41" i="3" s="1"/>
  <c r="K41" i="3" s="1"/>
  <c r="L41" i="3" s="1"/>
  <c r="G111" i="3"/>
  <c r="G117" i="3" s="1"/>
  <c r="F111" i="3"/>
  <c r="F74" i="3" s="1"/>
  <c r="F174" i="3" s="1"/>
  <c r="F177" i="3" s="1"/>
  <c r="J91" i="3"/>
  <c r="K91" i="3" s="1"/>
  <c r="L91" i="3" s="1"/>
  <c r="M91" i="3" s="1"/>
  <c r="N91" i="3" s="1"/>
  <c r="I87" i="3"/>
  <c r="I73" i="3" s="1"/>
  <c r="H87" i="3"/>
  <c r="G87" i="3"/>
  <c r="G50" i="3" s="1"/>
  <c r="F87" i="3"/>
  <c r="F73" i="3" s="1"/>
  <c r="I82" i="3"/>
  <c r="I37" i="3" s="1"/>
  <c r="H82" i="3"/>
  <c r="H37" i="3" s="1"/>
  <c r="G82" i="3"/>
  <c r="F89" i="3"/>
  <c r="I76" i="3"/>
  <c r="H76" i="3"/>
  <c r="G76" i="3"/>
  <c r="I75" i="3"/>
  <c r="H75" i="3"/>
  <c r="G75" i="3"/>
  <c r="G73" i="3"/>
  <c r="I72" i="3"/>
  <c r="H72" i="3"/>
  <c r="G72" i="3"/>
  <c r="F72" i="3"/>
  <c r="I71" i="3"/>
  <c r="H71" i="3"/>
  <c r="G71" i="3"/>
  <c r="F71" i="3"/>
  <c r="I70" i="3"/>
  <c r="H70" i="3"/>
  <c r="G70" i="3"/>
  <c r="F70" i="3"/>
  <c r="I65" i="3"/>
  <c r="H65" i="3"/>
  <c r="G65" i="3"/>
  <c r="I62" i="3"/>
  <c r="H62" i="3"/>
  <c r="G62" i="3"/>
  <c r="F62" i="3"/>
  <c r="I61" i="3"/>
  <c r="H61" i="3"/>
  <c r="G61" i="3"/>
  <c r="F61" i="3"/>
  <c r="I59" i="3"/>
  <c r="H59" i="3"/>
  <c r="G59" i="3"/>
  <c r="F59" i="3"/>
  <c r="I58" i="3"/>
  <c r="H58" i="3"/>
  <c r="G58" i="3"/>
  <c r="J53" i="3"/>
  <c r="I53" i="3"/>
  <c r="H53" i="3"/>
  <c r="G53" i="3"/>
  <c r="I52" i="3"/>
  <c r="H52" i="3"/>
  <c r="G52" i="3"/>
  <c r="K50" i="3"/>
  <c r="L50" i="3" s="1"/>
  <c r="M50" i="3" s="1"/>
  <c r="N50" i="3" s="1"/>
  <c r="H50" i="3"/>
  <c r="K49" i="3"/>
  <c r="L49" i="3" s="1"/>
  <c r="I49" i="3"/>
  <c r="H49" i="3"/>
  <c r="G49" i="3"/>
  <c r="F49" i="3"/>
  <c r="K48" i="3"/>
  <c r="L48" i="3" s="1"/>
  <c r="M48" i="3" s="1"/>
  <c r="N48" i="3" s="1"/>
  <c r="I48" i="3"/>
  <c r="H48" i="3"/>
  <c r="G48" i="3"/>
  <c r="F48" i="3"/>
  <c r="K47" i="3"/>
  <c r="L47" i="3" s="1"/>
  <c r="M47" i="3" s="1"/>
  <c r="N47" i="3" s="1"/>
  <c r="I47" i="3"/>
  <c r="H47" i="3"/>
  <c r="G47" i="3"/>
  <c r="F47" i="3"/>
  <c r="I42" i="3"/>
  <c r="H42" i="3"/>
  <c r="G42" i="3"/>
  <c r="K40" i="3"/>
  <c r="L40" i="3" s="1"/>
  <c r="M40" i="3" s="1"/>
  <c r="N40" i="3" s="1"/>
  <c r="I39" i="3"/>
  <c r="H39" i="3"/>
  <c r="G39" i="3"/>
  <c r="F39" i="3"/>
  <c r="I38" i="3"/>
  <c r="J38" i="3" s="1"/>
  <c r="K38" i="3" s="1"/>
  <c r="L38" i="3" s="1"/>
  <c r="M38" i="3" s="1"/>
  <c r="N38" i="3" s="1"/>
  <c r="H38" i="3"/>
  <c r="G38" i="3"/>
  <c r="F38" i="3"/>
  <c r="F37" i="3"/>
  <c r="I36" i="3"/>
  <c r="J36" i="3" s="1"/>
  <c r="K36" i="3" s="1"/>
  <c r="H36" i="3"/>
  <c r="G36" i="3"/>
  <c r="F36" i="3"/>
  <c r="L35" i="3"/>
  <c r="K35" i="3"/>
  <c r="I35" i="3"/>
  <c r="H35" i="3"/>
  <c r="G35" i="3"/>
  <c r="K32" i="3"/>
  <c r="K30" i="3"/>
  <c r="I30" i="3"/>
  <c r="H30" i="3"/>
  <c r="G30" i="3"/>
  <c r="I29" i="3"/>
  <c r="H29" i="3"/>
  <c r="G29" i="3"/>
  <c r="J28" i="3"/>
  <c r="J29" i="3" s="1"/>
  <c r="K27" i="3"/>
  <c r="L27" i="3" s="1"/>
  <c r="M27" i="3" s="1"/>
  <c r="N27" i="3" s="1"/>
  <c r="I26" i="3"/>
  <c r="H26" i="3"/>
  <c r="G26" i="3"/>
  <c r="F26" i="3"/>
  <c r="I25" i="3"/>
  <c r="H25" i="3"/>
  <c r="G25" i="3"/>
  <c r="F25" i="3"/>
  <c r="I24" i="3"/>
  <c r="H24" i="3"/>
  <c r="G24" i="3"/>
  <c r="F24" i="3"/>
  <c r="J20" i="3"/>
  <c r="K19" i="3"/>
  <c r="L19" i="3" s="1"/>
  <c r="M19" i="3" s="1"/>
  <c r="N19" i="3" s="1"/>
  <c r="I19" i="3"/>
  <c r="H19" i="3"/>
  <c r="G19" i="3"/>
  <c r="L17" i="3"/>
  <c r="M17" i="3" s="1"/>
  <c r="N17" i="3" s="1"/>
  <c r="I16" i="3"/>
  <c r="H16" i="3"/>
  <c r="G16" i="3"/>
  <c r="F16" i="3"/>
  <c r="I15" i="3"/>
  <c r="J15" i="3" s="1"/>
  <c r="K15" i="3" s="1"/>
  <c r="L15" i="3" s="1"/>
  <c r="M15" i="3" s="1"/>
  <c r="N15" i="3" s="1"/>
  <c r="H15" i="3"/>
  <c r="G15" i="3"/>
  <c r="F15" i="3"/>
  <c r="J14" i="3"/>
  <c r="K13" i="3"/>
  <c r="K14" i="3" s="1"/>
  <c r="I13" i="3"/>
  <c r="H13" i="3"/>
  <c r="G13" i="3"/>
  <c r="F13" i="3"/>
  <c r="M12" i="3"/>
  <c r="M35" i="3" s="1"/>
  <c r="I12" i="3"/>
  <c r="H12" i="3"/>
  <c r="G12" i="3"/>
  <c r="J7" i="3"/>
  <c r="G2" i="3"/>
  <c r="G211" i="3" s="1"/>
  <c r="F237" i="3" s="1"/>
  <c r="N27" i="2"/>
  <c r="M27" i="2"/>
  <c r="L27" i="2"/>
  <c r="K27" i="2"/>
  <c r="J27" i="2"/>
  <c r="N21" i="2"/>
  <c r="M21" i="2"/>
  <c r="L21" i="2"/>
  <c r="K21" i="2"/>
  <c r="J21" i="2"/>
  <c r="N17" i="1"/>
  <c r="M17" i="1"/>
  <c r="L17" i="1"/>
  <c r="K17" i="1"/>
  <c r="J17" i="1"/>
  <c r="G32" i="1"/>
  <c r="G10" i="1"/>
  <c r="G12" i="1" s="1"/>
  <c r="G14" i="1" s="1"/>
  <c r="G24" i="1" s="1"/>
  <c r="G26" i="1" s="1"/>
  <c r="G9" i="1"/>
  <c r="J25" i="3" l="1"/>
  <c r="K25" i="3" s="1"/>
  <c r="L25" i="3" s="1"/>
  <c r="M25" i="3" s="1"/>
  <c r="N25" i="3" s="1"/>
  <c r="J65" i="3"/>
  <c r="J63" i="3"/>
  <c r="J213" i="3" s="1"/>
  <c r="J24" i="3"/>
  <c r="K24" i="3" s="1"/>
  <c r="L24" i="3" s="1"/>
  <c r="M24" i="3" s="1"/>
  <c r="N24" i="3" s="1"/>
  <c r="J26" i="3"/>
  <c r="K26" i="3" s="1"/>
  <c r="L26" i="3" s="1"/>
  <c r="M26" i="3" s="1"/>
  <c r="N26" i="3" s="1"/>
  <c r="F27" i="3"/>
  <c r="I64" i="3"/>
  <c r="H117" i="3"/>
  <c r="H128" i="3" s="1"/>
  <c r="G18" i="3"/>
  <c r="F117" i="3"/>
  <c r="F128" i="3" s="1"/>
  <c r="F246" i="3" s="1"/>
  <c r="F63" i="3"/>
  <c r="F213" i="3" s="1"/>
  <c r="F96" i="3"/>
  <c r="F156" i="3" s="1"/>
  <c r="F171" i="3" s="1"/>
  <c r="F186" i="3" s="1"/>
  <c r="F190" i="3" s="1"/>
  <c r="G188" i="3" s="1"/>
  <c r="H150" i="3"/>
  <c r="G89" i="3"/>
  <c r="G14" i="3"/>
  <c r="G37" i="3"/>
  <c r="G60" i="3"/>
  <c r="G27" i="3"/>
  <c r="I41" i="3"/>
  <c r="K73" i="3"/>
  <c r="G128" i="3"/>
  <c r="G246" i="3" s="1"/>
  <c r="K124" i="3"/>
  <c r="L124" i="3" s="1"/>
  <c r="M124" i="3" s="1"/>
  <c r="M162" i="3" s="1"/>
  <c r="N61" i="3"/>
  <c r="N85" i="3" s="1"/>
  <c r="N70" i="3"/>
  <c r="J61" i="3"/>
  <c r="J85" i="3" s="1"/>
  <c r="N12" i="3"/>
  <c r="N35" i="3" s="1"/>
  <c r="K148" i="3"/>
  <c r="K183" i="3" s="1"/>
  <c r="G64" i="3"/>
  <c r="K114" i="3"/>
  <c r="K165" i="3" s="1"/>
  <c r="I150" i="3"/>
  <c r="J37" i="3"/>
  <c r="J60" i="3" s="1"/>
  <c r="G41" i="3"/>
  <c r="K132" i="3"/>
  <c r="K181" i="3" s="1"/>
  <c r="H167" i="3"/>
  <c r="H184" i="3"/>
  <c r="G240" i="3" s="1"/>
  <c r="H18" i="3"/>
  <c r="G51" i="3"/>
  <c r="I14" i="3"/>
  <c r="G28" i="3"/>
  <c r="H41" i="3"/>
  <c r="M49" i="3"/>
  <c r="N49" i="3" s="1"/>
  <c r="I50" i="3"/>
  <c r="H51" i="3"/>
  <c r="I60" i="3"/>
  <c r="G74" i="3"/>
  <c r="G174" i="3" s="1"/>
  <c r="G177" i="3" s="1"/>
  <c r="F239" i="3" s="1"/>
  <c r="G184" i="3"/>
  <c r="F240" i="3" s="1"/>
  <c r="L13" i="3"/>
  <c r="M13" i="3" s="1"/>
  <c r="F17" i="3"/>
  <c r="K18" i="3"/>
  <c r="L18" i="3" s="1"/>
  <c r="M18" i="3" s="1"/>
  <c r="N18" i="3" s="1"/>
  <c r="I27" i="3"/>
  <c r="H28" i="3"/>
  <c r="J42" i="3"/>
  <c r="K42" i="3" s="1"/>
  <c r="L42" i="3" s="1"/>
  <c r="M42" i="3" s="1"/>
  <c r="N42" i="3" s="1"/>
  <c r="N65" i="3" s="1"/>
  <c r="F50" i="3"/>
  <c r="H64" i="3"/>
  <c r="H74" i="3"/>
  <c r="H174" i="3" s="1"/>
  <c r="H177" i="3" s="1"/>
  <c r="G239" i="3" s="1"/>
  <c r="I89" i="3"/>
  <c r="M58" i="3"/>
  <c r="F14" i="3"/>
  <c r="F40" i="3"/>
  <c r="G150" i="3"/>
  <c r="I167" i="3"/>
  <c r="I184" i="3"/>
  <c r="H240" i="3" s="1"/>
  <c r="H2" i="3"/>
  <c r="M41" i="3"/>
  <c r="N41" i="3" s="1"/>
  <c r="L64" i="3"/>
  <c r="K37" i="3"/>
  <c r="K60" i="3" s="1"/>
  <c r="L36" i="3"/>
  <c r="J196" i="3"/>
  <c r="I128" i="3"/>
  <c r="I246" i="3" s="1"/>
  <c r="I74" i="3"/>
  <c r="I174" i="3" s="1"/>
  <c r="I177" i="3" s="1"/>
  <c r="H239" i="3" s="1"/>
  <c r="I28" i="3"/>
  <c r="I51" i="3"/>
  <c r="L63" i="3"/>
  <c r="L213" i="3" s="1"/>
  <c r="K20" i="3"/>
  <c r="L20" i="3" s="1"/>
  <c r="M20" i="3" s="1"/>
  <c r="N20" i="3" s="1"/>
  <c r="J43" i="3"/>
  <c r="K43" i="3" s="1"/>
  <c r="K28" i="3"/>
  <c r="J51" i="3"/>
  <c r="J52" i="3" s="1"/>
  <c r="J75" i="3" s="1"/>
  <c r="J205" i="3" s="1"/>
  <c r="L30" i="3"/>
  <c r="K53" i="3"/>
  <c r="K76" i="3" s="1"/>
  <c r="L65" i="3"/>
  <c r="H89" i="3"/>
  <c r="H96" i="3" s="1"/>
  <c r="H14" i="3"/>
  <c r="H60" i="3"/>
  <c r="M71" i="3"/>
  <c r="H73" i="3"/>
  <c r="H27" i="3"/>
  <c r="G167" i="3"/>
  <c r="J58" i="3"/>
  <c r="J80" i="3" s="1"/>
  <c r="K61" i="3"/>
  <c r="K85" i="3" s="1"/>
  <c r="J62" i="3"/>
  <c r="M63" i="3"/>
  <c r="M213" i="3" s="1"/>
  <c r="J71" i="3"/>
  <c r="N71" i="3"/>
  <c r="L73" i="3"/>
  <c r="L114" i="3"/>
  <c r="L165" i="3" s="1"/>
  <c r="J176" i="3"/>
  <c r="K123" i="3"/>
  <c r="K176" i="3" s="1"/>
  <c r="K58" i="3"/>
  <c r="J59" i="3"/>
  <c r="L61" i="3"/>
  <c r="L85" i="3" s="1"/>
  <c r="N63" i="3"/>
  <c r="N213" i="3" s="1"/>
  <c r="J64" i="3"/>
  <c r="K71" i="3"/>
  <c r="M73" i="3"/>
  <c r="F252" i="3"/>
  <c r="F245" i="3"/>
  <c r="L58" i="3"/>
  <c r="K59" i="3"/>
  <c r="F60" i="3"/>
  <c r="M61" i="3"/>
  <c r="M85" i="3" s="1"/>
  <c r="K63" i="3"/>
  <c r="K213" i="3" s="1"/>
  <c r="L71" i="3"/>
  <c r="K72" i="3"/>
  <c r="J73" i="3"/>
  <c r="N73" i="3"/>
  <c r="J76" i="3"/>
  <c r="L133" i="3"/>
  <c r="L162" i="3"/>
  <c r="J166" i="3"/>
  <c r="K113" i="3"/>
  <c r="K175" i="3" s="1"/>
  <c r="K143" i="3"/>
  <c r="N58" i="3" l="1"/>
  <c r="K70" i="3"/>
  <c r="L72" i="3"/>
  <c r="J72" i="3"/>
  <c r="M70" i="3"/>
  <c r="L70" i="3"/>
  <c r="J70" i="3"/>
  <c r="K64" i="3"/>
  <c r="N72" i="3"/>
  <c r="N64" i="3"/>
  <c r="J66" i="3"/>
  <c r="L132" i="3"/>
  <c r="L181" i="3" s="1"/>
  <c r="G40" i="3"/>
  <c r="G96" i="3"/>
  <c r="G66" i="3" s="1"/>
  <c r="G253" i="3" s="1"/>
  <c r="L148" i="3"/>
  <c r="M148" i="3" s="1"/>
  <c r="G245" i="3"/>
  <c r="I245" i="3"/>
  <c r="I96" i="3"/>
  <c r="I100" i="3" s="1"/>
  <c r="G252" i="3"/>
  <c r="G63" i="3"/>
  <c r="G213" i="3" s="1"/>
  <c r="G152" i="3"/>
  <c r="G17" i="3"/>
  <c r="K65" i="3"/>
  <c r="M65" i="3"/>
  <c r="I252" i="3"/>
  <c r="H246" i="3"/>
  <c r="H152" i="3"/>
  <c r="M64" i="3"/>
  <c r="K162" i="3"/>
  <c r="M72" i="3"/>
  <c r="L14" i="3"/>
  <c r="I63" i="3"/>
  <c r="I213" i="3" s="1"/>
  <c r="I40" i="3"/>
  <c r="I17" i="3"/>
  <c r="H211" i="3"/>
  <c r="G237" i="3" s="1"/>
  <c r="I2" i="3"/>
  <c r="J207" i="3"/>
  <c r="J93" i="3" s="1"/>
  <c r="K203" i="3"/>
  <c r="J131" i="3"/>
  <c r="M14" i="3"/>
  <c r="N13" i="3"/>
  <c r="N14" i="3" s="1"/>
  <c r="F152" i="3"/>
  <c r="M114" i="3"/>
  <c r="M165" i="3" s="1"/>
  <c r="K29" i="3"/>
  <c r="K51" i="3"/>
  <c r="L28" i="3"/>
  <c r="I152" i="3"/>
  <c r="F100" i="3"/>
  <c r="F66" i="3"/>
  <c r="F253" i="3" s="1"/>
  <c r="F43" i="3"/>
  <c r="F20" i="3"/>
  <c r="L123" i="3"/>
  <c r="L176" i="3" s="1"/>
  <c r="H252" i="3"/>
  <c r="H245" i="3"/>
  <c r="H40" i="3"/>
  <c r="H17" i="3"/>
  <c r="H63" i="3"/>
  <c r="H213" i="3" s="1"/>
  <c r="L43" i="3"/>
  <c r="K66" i="3"/>
  <c r="L113" i="3"/>
  <c r="L175" i="3" s="1"/>
  <c r="J212" i="3"/>
  <c r="J121" i="3"/>
  <c r="J89" i="3"/>
  <c r="J81" i="3"/>
  <c r="K80" i="3"/>
  <c r="K182" i="3"/>
  <c r="L143" i="3"/>
  <c r="L166" i="3"/>
  <c r="M133" i="3"/>
  <c r="J74" i="3"/>
  <c r="J197" i="3" s="1"/>
  <c r="N124" i="3"/>
  <c r="N162" i="3" s="1"/>
  <c r="L53" i="3"/>
  <c r="L76" i="3" s="1"/>
  <c r="M30" i="3"/>
  <c r="L37" i="3"/>
  <c r="L59" i="3"/>
  <c r="M36" i="3"/>
  <c r="L60" i="3" l="1"/>
  <c r="L183" i="3"/>
  <c r="M132" i="3"/>
  <c r="N132" i="3" s="1"/>
  <c r="N181" i="3" s="1"/>
  <c r="I66" i="3"/>
  <c r="I253" i="3" s="1"/>
  <c r="G43" i="3"/>
  <c r="G156" i="3"/>
  <c r="G171" i="3" s="1"/>
  <c r="G186" i="3" s="1"/>
  <c r="G100" i="3"/>
  <c r="G254" i="3" s="1"/>
  <c r="G20" i="3"/>
  <c r="I156" i="3"/>
  <c r="I171" i="3" s="1"/>
  <c r="H238" i="3" s="1"/>
  <c r="I43" i="3"/>
  <c r="I20" i="3"/>
  <c r="I211" i="3"/>
  <c r="H237" i="3" s="1"/>
  <c r="J2" i="3"/>
  <c r="J174" i="3"/>
  <c r="K212" i="3"/>
  <c r="K121" i="3"/>
  <c r="K161" i="3" s="1"/>
  <c r="K89" i="3"/>
  <c r="K81" i="3"/>
  <c r="K82" i="3" s="1"/>
  <c r="L80" i="3"/>
  <c r="J161" i="3"/>
  <c r="N114" i="3"/>
  <c r="N165" i="3" s="1"/>
  <c r="J180" i="3"/>
  <c r="J184" i="3" s="1"/>
  <c r="I240" i="3" s="1"/>
  <c r="F251" i="3"/>
  <c r="F254" i="3"/>
  <c r="F250" i="3"/>
  <c r="F101" i="3"/>
  <c r="F214" i="3" s="1"/>
  <c r="N30" i="3"/>
  <c r="N53" i="3" s="1"/>
  <c r="N76" i="3" s="1"/>
  <c r="M53" i="3"/>
  <c r="M76" i="3" s="1"/>
  <c r="L182" i="3"/>
  <c r="M143" i="3"/>
  <c r="J137" i="3"/>
  <c r="J163" i="3" s="1"/>
  <c r="J120" i="3"/>
  <c r="M43" i="3"/>
  <c r="L66" i="3"/>
  <c r="H156" i="3"/>
  <c r="H171" i="3" s="1"/>
  <c r="H100" i="3"/>
  <c r="H43" i="3"/>
  <c r="H66" i="3"/>
  <c r="H253" i="3" s="1"/>
  <c r="H20" i="3"/>
  <c r="L51" i="3"/>
  <c r="M28" i="3"/>
  <c r="L29" i="3"/>
  <c r="M183" i="3"/>
  <c r="N148" i="3"/>
  <c r="N183" i="3" s="1"/>
  <c r="M166" i="3"/>
  <c r="N133" i="3"/>
  <c r="N166" i="3" s="1"/>
  <c r="M37" i="3"/>
  <c r="M60" i="3" s="1"/>
  <c r="N36" i="3"/>
  <c r="M59" i="3"/>
  <c r="J82" i="3"/>
  <c r="J86" i="3" s="1"/>
  <c r="J87" i="3" s="1"/>
  <c r="J138" i="3" s="1"/>
  <c r="J164" i="3" s="1"/>
  <c r="M113" i="3"/>
  <c r="M175" i="3" s="1"/>
  <c r="M123" i="3"/>
  <c r="M176" i="3" s="1"/>
  <c r="I251" i="3"/>
  <c r="I254" i="3"/>
  <c r="I250" i="3"/>
  <c r="I101" i="3"/>
  <c r="I214" i="3" s="1"/>
  <c r="K52" i="3"/>
  <c r="K75" i="3" s="1"/>
  <c r="K204" i="3" s="1"/>
  <c r="K205" i="3" s="1"/>
  <c r="K74" i="3"/>
  <c r="M181" i="3" l="1"/>
  <c r="F238" i="3"/>
  <c r="G101" i="3"/>
  <c r="G214" i="3" s="1"/>
  <c r="G251" i="3"/>
  <c r="G250" i="3"/>
  <c r="I186" i="3"/>
  <c r="H241" i="3" s="1"/>
  <c r="K86" i="3"/>
  <c r="K87" i="3" s="1"/>
  <c r="K138" i="3" s="1"/>
  <c r="K164" i="3" s="1"/>
  <c r="K2" i="3"/>
  <c r="J211" i="3"/>
  <c r="I237" i="3" s="1"/>
  <c r="K207" i="3"/>
  <c r="K93" i="3" s="1"/>
  <c r="L203" i="3"/>
  <c r="K131" i="3"/>
  <c r="N143" i="3"/>
  <c r="M182" i="3"/>
  <c r="J177" i="3"/>
  <c r="I239" i="3" s="1"/>
  <c r="J265" i="3"/>
  <c r="N123" i="3"/>
  <c r="N176" i="3" s="1"/>
  <c r="N37" i="3"/>
  <c r="N60" i="3" s="1"/>
  <c r="N59" i="3"/>
  <c r="M29" i="3"/>
  <c r="M51" i="3"/>
  <c r="N28" i="3"/>
  <c r="N43" i="3"/>
  <c r="N66" i="3" s="1"/>
  <c r="M66" i="3"/>
  <c r="J140" i="3"/>
  <c r="J199" i="3"/>
  <c r="J92" i="3" s="1"/>
  <c r="L212" i="3"/>
  <c r="L89" i="3"/>
  <c r="L121" i="3"/>
  <c r="L161" i="3" s="1"/>
  <c r="L81" i="3"/>
  <c r="L82" i="3" s="1"/>
  <c r="M80" i="3"/>
  <c r="L52" i="3"/>
  <c r="L75" i="3" s="1"/>
  <c r="L204" i="3" s="1"/>
  <c r="L74" i="3"/>
  <c r="H251" i="3"/>
  <c r="H250" i="3"/>
  <c r="H254" i="3"/>
  <c r="H101" i="3"/>
  <c r="H214" i="3" s="1"/>
  <c r="J160" i="3"/>
  <c r="J167" i="3" s="1"/>
  <c r="J264" i="3" s="1"/>
  <c r="K174" i="3"/>
  <c r="K197" i="3"/>
  <c r="N113" i="3"/>
  <c r="N175" i="3" s="1"/>
  <c r="G190" i="3"/>
  <c r="H188" i="3" s="1"/>
  <c r="F241" i="3"/>
  <c r="H186" i="3"/>
  <c r="G238" i="3"/>
  <c r="K120" i="3"/>
  <c r="K137" i="3"/>
  <c r="K163" i="3" s="1"/>
  <c r="L86" i="3" l="1"/>
  <c r="L87" i="3" s="1"/>
  <c r="L138" i="3" s="1"/>
  <c r="L164" i="3" s="1"/>
  <c r="L2" i="3"/>
  <c r="K211" i="3"/>
  <c r="J237" i="3" s="1"/>
  <c r="H190" i="3"/>
  <c r="I188" i="3" s="1"/>
  <c r="G241" i="3"/>
  <c r="J200" i="3"/>
  <c r="N51" i="3"/>
  <c r="N29" i="3"/>
  <c r="K180" i="3"/>
  <c r="K184" i="3" s="1"/>
  <c r="J240" i="3" s="1"/>
  <c r="K140" i="3"/>
  <c r="M52" i="3"/>
  <c r="M75" i="3" s="1"/>
  <c r="M204" i="3" s="1"/>
  <c r="M74" i="3"/>
  <c r="L205" i="3"/>
  <c r="K177" i="3"/>
  <c r="J239" i="3" s="1"/>
  <c r="K265" i="3"/>
  <c r="L174" i="3"/>
  <c r="L197" i="3"/>
  <c r="M212" i="3"/>
  <c r="M121" i="3"/>
  <c r="M161" i="3" s="1"/>
  <c r="M81" i="3"/>
  <c r="M89" i="3"/>
  <c r="N80" i="3"/>
  <c r="J263" i="3"/>
  <c r="J157" i="3"/>
  <c r="J96" i="3"/>
  <c r="J260" i="3"/>
  <c r="J245" i="3"/>
  <c r="K160" i="3"/>
  <c r="K167" i="3" s="1"/>
  <c r="K264" i="3" s="1"/>
  <c r="L120" i="3"/>
  <c r="L137" i="3"/>
  <c r="L163" i="3" s="1"/>
  <c r="N182" i="3"/>
  <c r="L160" i="3" l="1"/>
  <c r="I190" i="3"/>
  <c r="L211" i="3"/>
  <c r="K237" i="3" s="1"/>
  <c r="M2" i="3"/>
  <c r="N212" i="3"/>
  <c r="N121" i="3"/>
  <c r="N161" i="3" s="1"/>
  <c r="N89" i="3"/>
  <c r="N81" i="3"/>
  <c r="N82" i="3" s="1"/>
  <c r="J156" i="3"/>
  <c r="J98" i="3"/>
  <c r="J169" i="3" s="1"/>
  <c r="J261" i="3"/>
  <c r="J262" i="3" s="1"/>
  <c r="J266" i="3" s="1"/>
  <c r="M197" i="3"/>
  <c r="M174" i="3"/>
  <c r="N52" i="3"/>
  <c r="N75" i="3" s="1"/>
  <c r="N204" i="3" s="1"/>
  <c r="N74" i="3"/>
  <c r="M137" i="3"/>
  <c r="M163" i="3" s="1"/>
  <c r="M120" i="3"/>
  <c r="L167" i="3"/>
  <c r="L264" i="3" s="1"/>
  <c r="M82" i="3"/>
  <c r="M86" i="3" s="1"/>
  <c r="M87" i="3" s="1"/>
  <c r="M138" i="3" s="1"/>
  <c r="M164" i="3" s="1"/>
  <c r="L177" i="3"/>
  <c r="K239" i="3" s="1"/>
  <c r="L265" i="3"/>
  <c r="M203" i="3"/>
  <c r="M205" i="3" s="1"/>
  <c r="L207" i="3"/>
  <c r="L93" i="3" s="1"/>
  <c r="L131" i="3"/>
  <c r="K196" i="3"/>
  <c r="J111" i="3"/>
  <c r="J117" i="3" s="1"/>
  <c r="M160" i="3" l="1"/>
  <c r="J100" i="3"/>
  <c r="J144" i="3" s="1"/>
  <c r="J146" i="3" s="1"/>
  <c r="N86" i="3"/>
  <c r="N87" i="3" s="1"/>
  <c r="N138" i="3" s="1"/>
  <c r="N164" i="3" s="1"/>
  <c r="J171" i="3"/>
  <c r="J186" i="3" s="1"/>
  <c r="M211" i="3"/>
  <c r="L237" i="3" s="1"/>
  <c r="N2" i="3"/>
  <c r="N211" i="3" s="1"/>
  <c r="M237" i="3" s="1"/>
  <c r="N203" i="3"/>
  <c r="N205" i="3" s="1"/>
  <c r="M207" i="3"/>
  <c r="M93" i="3" s="1"/>
  <c r="M131" i="3"/>
  <c r="K199" i="3"/>
  <c r="K92" i="3" s="1"/>
  <c r="M167" i="3"/>
  <c r="M264" i="3" s="1"/>
  <c r="M265" i="3"/>
  <c r="M177" i="3"/>
  <c r="L239" i="3" s="1"/>
  <c r="N197" i="3"/>
  <c r="N174" i="3"/>
  <c r="L180" i="3"/>
  <c r="L184" i="3" s="1"/>
  <c r="K240" i="3" s="1"/>
  <c r="L140" i="3"/>
  <c r="N137" i="3"/>
  <c r="N163" i="3" s="1"/>
  <c r="N120" i="3"/>
  <c r="N160" i="3" l="1"/>
  <c r="J250" i="3"/>
  <c r="J101" i="3"/>
  <c r="J214" i="3" s="1"/>
  <c r="I238" i="3"/>
  <c r="N167" i="3"/>
  <c r="N264" i="3" s="1"/>
  <c r="I241" i="3"/>
  <c r="J190" i="3"/>
  <c r="M180" i="3"/>
  <c r="M184" i="3" s="1"/>
  <c r="L240" i="3" s="1"/>
  <c r="M140" i="3"/>
  <c r="N177" i="3"/>
  <c r="M239" i="3" s="1"/>
  <c r="N265" i="3"/>
  <c r="K263" i="3"/>
  <c r="K157" i="3"/>
  <c r="K96" i="3"/>
  <c r="K260" i="3"/>
  <c r="K245" i="3"/>
  <c r="K200" i="3"/>
  <c r="N207" i="3"/>
  <c r="N93" i="3" s="1"/>
  <c r="N131" i="3"/>
  <c r="L196" i="3" l="1"/>
  <c r="K111" i="3"/>
  <c r="K117" i="3" s="1"/>
  <c r="K261" i="3"/>
  <c r="K262" i="3" s="1"/>
  <c r="K266" i="3" s="1"/>
  <c r="J122" i="3"/>
  <c r="J126" i="3" s="1"/>
  <c r="K98" i="3"/>
  <c r="K169" i="3" s="1"/>
  <c r="K156" i="3"/>
  <c r="N180" i="3"/>
  <c r="N184" i="3" s="1"/>
  <c r="M240" i="3" s="1"/>
  <c r="N140" i="3"/>
  <c r="J252" i="3"/>
  <c r="J253" i="3"/>
  <c r="J150" i="3"/>
  <c r="J251" i="3"/>
  <c r="J128" i="3" l="1"/>
  <c r="J152" i="3" s="1"/>
  <c r="K188" i="3"/>
  <c r="J246" i="3"/>
  <c r="J254" i="3"/>
  <c r="K100" i="3"/>
  <c r="K171" i="3"/>
  <c r="L199" i="3"/>
  <c r="L92" i="3" s="1"/>
  <c r="L200" i="3" l="1"/>
  <c r="K250" i="3"/>
  <c r="K101" i="3"/>
  <c r="K214" i="3" s="1"/>
  <c r="K144" i="3"/>
  <c r="K146" i="3" s="1"/>
  <c r="K186" i="3"/>
  <c r="J238" i="3"/>
  <c r="L263" i="3"/>
  <c r="L157" i="3"/>
  <c r="L245" i="3"/>
  <c r="L260" i="3"/>
  <c r="L96" i="3"/>
  <c r="L156" i="3" l="1"/>
  <c r="L98" i="3"/>
  <c r="L169" i="3" s="1"/>
  <c r="K190" i="3"/>
  <c r="J241" i="3"/>
  <c r="L261" i="3"/>
  <c r="L262" i="3" s="1"/>
  <c r="L266" i="3" s="1"/>
  <c r="M196" i="3"/>
  <c r="L111" i="3"/>
  <c r="L117" i="3" s="1"/>
  <c r="K122" i="3" l="1"/>
  <c r="K126" i="3" s="1"/>
  <c r="L100" i="3"/>
  <c r="M199" i="3"/>
  <c r="M92" i="3" s="1"/>
  <c r="K150" i="3"/>
  <c r="K253" i="3"/>
  <c r="K252" i="3"/>
  <c r="K251" i="3"/>
  <c r="L171" i="3"/>
  <c r="K128" i="3" l="1"/>
  <c r="K152" i="3" s="1"/>
  <c r="L188" i="3"/>
  <c r="M200" i="3"/>
  <c r="N196" i="3" s="1"/>
  <c r="L101" i="3"/>
  <c r="L214" i="3" s="1"/>
  <c r="L250" i="3"/>
  <c r="L144" i="3"/>
  <c r="L146" i="3" s="1"/>
  <c r="K254" i="3"/>
  <c r="L186" i="3"/>
  <c r="K238" i="3"/>
  <c r="M263" i="3"/>
  <c r="M157" i="3"/>
  <c r="M96" i="3"/>
  <c r="M245" i="3"/>
  <c r="M260" i="3"/>
  <c r="K246" i="3" l="1"/>
  <c r="M111" i="3"/>
  <c r="M117" i="3" s="1"/>
  <c r="M156" i="3"/>
  <c r="M98" i="3"/>
  <c r="M169" i="3" s="1"/>
  <c r="M261" i="3"/>
  <c r="M262" i="3" s="1"/>
  <c r="M266" i="3" s="1"/>
  <c r="L190" i="3"/>
  <c r="K241" i="3"/>
  <c r="N199" i="3"/>
  <c r="N92" i="3" s="1"/>
  <c r="N200" i="3" l="1"/>
  <c r="N111" i="3" s="1"/>
  <c r="N117" i="3" s="1"/>
  <c r="L150" i="3"/>
  <c r="L252" i="3"/>
  <c r="L253" i="3"/>
  <c r="L251" i="3"/>
  <c r="M100" i="3"/>
  <c r="L122" i="3"/>
  <c r="L126" i="3" s="1"/>
  <c r="N263" i="3"/>
  <c r="N157" i="3"/>
  <c r="N245" i="3"/>
  <c r="N96" i="3"/>
  <c r="N260" i="3"/>
  <c r="M171" i="3"/>
  <c r="L128" i="3" l="1"/>
  <c r="L246" i="3" s="1"/>
  <c r="M188" i="3"/>
  <c r="L238" i="3"/>
  <c r="M186" i="3"/>
  <c r="N261" i="3"/>
  <c r="N262" i="3" s="1"/>
  <c r="N266" i="3" s="1"/>
  <c r="N156" i="3"/>
  <c r="N98" i="3"/>
  <c r="N169" i="3" s="1"/>
  <c r="M250" i="3"/>
  <c r="M101" i="3"/>
  <c r="M214" i="3" s="1"/>
  <c r="M144" i="3"/>
  <c r="M146" i="3" s="1"/>
  <c r="L152" i="3"/>
  <c r="L254" i="3" l="1"/>
  <c r="N100" i="3"/>
  <c r="N250" i="3" s="1"/>
  <c r="N171" i="3"/>
  <c r="M238" i="3" s="1"/>
  <c r="O266" i="3"/>
  <c r="J274" i="3" s="1"/>
  <c r="J275" i="3" s="1"/>
  <c r="J270" i="3"/>
  <c r="L241" i="3"/>
  <c r="M190" i="3"/>
  <c r="N144" i="3" l="1"/>
  <c r="N101" i="3"/>
  <c r="N214" i="3" s="1"/>
  <c r="J277" i="3"/>
  <c r="J282" i="3" s="1"/>
  <c r="J284" i="3" s="1"/>
  <c r="N186" i="3"/>
  <c r="M241" i="3" s="1"/>
  <c r="M150" i="3"/>
  <c r="M252" i="3"/>
  <c r="M253" i="3"/>
  <c r="M251" i="3"/>
  <c r="M122" i="3"/>
  <c r="M126" i="3" s="1"/>
  <c r="N146" i="3" l="1"/>
  <c r="N150" i="3" s="1"/>
  <c r="M128" i="3"/>
  <c r="M246" i="3" s="1"/>
  <c r="N188" i="3"/>
  <c r="N190" i="3" s="1"/>
  <c r="N122" i="3" s="1"/>
  <c r="N251" i="3"/>
  <c r="J288" i="3"/>
  <c r="N126" i="3" l="1"/>
  <c r="N128" i="3" s="1"/>
  <c r="N253" i="3"/>
  <c r="N252" i="3"/>
  <c r="M254" i="3"/>
  <c r="M152" i="3"/>
  <c r="N152" i="3" l="1"/>
  <c r="N246" i="3"/>
  <c r="N254" i="3"/>
</calcChain>
</file>

<file path=xl/sharedStrings.xml><?xml version="1.0" encoding="utf-8"?>
<sst xmlns="http://schemas.openxmlformats.org/spreadsheetml/2006/main" count="626" uniqueCount="300">
  <si>
    <t>Consolidated Profit &amp; Loss account</t>
  </si>
  <si>
    <t>Tube Investments of India Ltd</t>
  </si>
  <si>
    <t>Mar 23</t>
  </si>
  <si>
    <t>12 mths</t>
  </si>
  <si>
    <t>INCOME</t>
  </si>
  <si>
    <t>Revenue From Operations [Gross]</t>
  </si>
  <si>
    <t>Revenue From Operations [Net]</t>
  </si>
  <si>
    <t>Other Operating Revenues</t>
  </si>
  <si>
    <t>Total Operating Revenues</t>
  </si>
  <si>
    <t>Other Income</t>
  </si>
  <si>
    <t>Total Revenue</t>
  </si>
  <si>
    <t>EXPENSES</t>
  </si>
  <si>
    <t>Cost Of Materials Consumed</t>
  </si>
  <si>
    <t>Purchase Of Stock-In Trade</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</si>
  <si>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</si>
  <si>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</si>
  <si>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</si>
  <si>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</si>
  <si>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</si>
  <si>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</si>
  <si>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</si>
  <si>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</si>
  <si>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</si>
  <si>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</si>
  <si>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</si>
  <si>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Deferred Tax</t>
  </si>
  <si>
    <t>Tax For Earlier Years</t>
  </si>
  <si>
    <t>Total Tax Expenses</t>
  </si>
  <si>
    <t>Profit/Loss For The Period</t>
  </si>
  <si>
    <t>Minority Interest</t>
  </si>
  <si>
    <t>This is the combined revenue from the 5 discontinued subsideries</t>
  </si>
  <si>
    <t>COGS</t>
  </si>
  <si>
    <t>Consolidated Balance Sheet</t>
  </si>
  <si>
    <t>EQUITIES AND LIABILITIES</t>
  </si>
  <si>
    <t>SHAREHOLDER'S FUNDS</t>
  </si>
  <si>
    <t>Equity Share Capital</t>
  </si>
  <si>
    <t>Total Share Capital</t>
  </si>
  <si>
    <t>Reserves and Surplus</t>
  </si>
  <si>
    <t>Total Reserves and Surplus</t>
  </si>
  <si>
    <t>Employees Stock Options</t>
  </si>
  <si>
    <t>Total Shareholders Funds</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</si>
  <si>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</si>
  <si>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</si>
  <si>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</si>
  <si>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</si>
  <si>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</si>
  <si>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</si>
  <si>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</si>
  <si>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</si>
  <si>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</si>
  <si>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</si>
  <si>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</si>
  <si>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</si>
  <si>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</si>
  <si>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</si>
  <si>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</si>
  <si>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</si>
  <si>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</si>
  <si>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</si>
  <si>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</si>
  <si>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</si>
  <si>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</si>
  <si>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Deferred Tax Assets [Net]</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</si>
  <si>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</si>
  <si>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</si>
  <si>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</si>
  <si>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</si>
  <si>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</si>
  <si>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</si>
  <si>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</si>
  <si>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</si>
  <si>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</si>
  <si>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</si>
  <si>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</si>
  <si>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Provision + DTL</t>
  </si>
  <si>
    <t>Other current liabilities includes current maturity of long term debt (FY 2023) --&gt;</t>
  </si>
  <si>
    <t>(Profit for FY-2023 is adjusted for income from discontinued operations)</t>
  </si>
  <si>
    <t>Historical Period</t>
  </si>
  <si>
    <t>Explicit Forecast Period</t>
  </si>
  <si>
    <t>Terminal Period</t>
  </si>
  <si>
    <t>Best Case</t>
  </si>
  <si>
    <t>Financial Model</t>
  </si>
  <si>
    <t>Units</t>
  </si>
  <si>
    <t>Worst Case</t>
  </si>
  <si>
    <t>Assumptions</t>
  </si>
  <si>
    <t>Live Case -- &gt;</t>
  </si>
  <si>
    <t>Reasons</t>
  </si>
  <si>
    <t>Formula</t>
  </si>
  <si>
    <t>P&amp;L Assumptions</t>
  </si>
  <si>
    <t>Revenue Growth</t>
  </si>
  <si>
    <t>%</t>
  </si>
  <si>
    <t>Revenue growth as per Company Mgmt's Outlook (as per research report shared) has been considered for FY 2022 and 2023. Post that straightline 10% sales growth is considered</t>
  </si>
  <si>
    <t>COGS - assumed to reduce going forward - as there will be economies of scale. 0.5% reduction y-o-y</t>
  </si>
  <si>
    <t>Gross Margin</t>
  </si>
  <si>
    <t>1 minus GM%</t>
  </si>
  <si>
    <t>Gross Profit / Revenue *100</t>
  </si>
  <si>
    <t>Employee Costs</t>
  </si>
  <si>
    <t>INR Crs</t>
  </si>
  <si>
    <t>Although historical trend shows a higher incremental employee cost, Growth of 12% is considered based on subdued revenue growth expected by the Company</t>
  </si>
  <si>
    <t>Other Fixed Costs</t>
  </si>
  <si>
    <t>Balance net off EBITDA</t>
  </si>
  <si>
    <t xml:space="preserve">EBITDA </t>
  </si>
  <si>
    <t>EBITDA Margin% considered as per Research report</t>
  </si>
  <si>
    <t>Earnings before interest taxes depreciation and amortization / Revenue *100</t>
  </si>
  <si>
    <t>Depreciation (depn / opening PPE)</t>
  </si>
  <si>
    <t>Considered as per Mar 21 %</t>
  </si>
  <si>
    <t>Depreciation amount / Opening PPE Balance * 100</t>
  </si>
  <si>
    <t>Finance Costs (FC / Op. Debt)</t>
  </si>
  <si>
    <t>Considered as per Annual Report - Refer WACC Calculation Sheet (average of 8.42% and 9.05%</t>
  </si>
  <si>
    <t>Interest / Opening Debt Balance *100</t>
  </si>
  <si>
    <t>Taxes</t>
  </si>
  <si>
    <t>Tax rate applicable as per IT Act has been considered</t>
  </si>
  <si>
    <t>22% Corporate Tax + 10% Surcharge + 4% Cess</t>
  </si>
  <si>
    <t>Balance Sheet Assumptions</t>
  </si>
  <si>
    <t>Inventory Days</t>
  </si>
  <si>
    <t>Days</t>
  </si>
  <si>
    <t>Based on historical trend excluding Mar 21 as it was abnormal year due to Covid, also ignored FY 2020 specifically in case of inventory as the country was facing logisical issues right since Feb 2020.</t>
  </si>
  <si>
    <t>Average Stock / COGS * 365</t>
  </si>
  <si>
    <t>Receivable Days</t>
  </si>
  <si>
    <t>Based on historical trend excluding Mar 21 as it was abnormal year due to Covid</t>
  </si>
  <si>
    <t>Receivables / Revenue * 365</t>
  </si>
  <si>
    <t>Payable Days</t>
  </si>
  <si>
    <t>Payables / COGS * 365</t>
  </si>
  <si>
    <t>Based on historical trend excluding Mar 21 as it was abnormal year due to Covid. March 21 - There is an element of Current Maturity of Long Term Debt, as a result of which days are coming high. That is ignored and normalised OCL days of 25 are considered)</t>
  </si>
  <si>
    <t>Other Current Liabilities / Total Expenses * 365</t>
  </si>
  <si>
    <t>Capex Assumptions</t>
  </si>
  <si>
    <t>As per Research report - 600 crs capex divided into 5 years. You can divide in 2,3,4 years, the way you want.</t>
  </si>
  <si>
    <t>Debt Assumptions</t>
  </si>
  <si>
    <t>Debt - Considered as per research report &amp; annual report to maintain target D:E ratio of 0.04. Repayment as per maturity profile stated in Annual Report - existing debt - 200 Crs full repaid in FY 23.</t>
  </si>
  <si>
    <t>Equity Infusion</t>
  </si>
  <si>
    <t xml:space="preserve">No Equity Infusion; Company is Cash Rich. Balance Capex will be financed by retained earnings - hence no new equity infusion is considered </t>
  </si>
  <si>
    <t>Debt Issued</t>
  </si>
  <si>
    <t>Debt Repaid</t>
  </si>
  <si>
    <t>Assumed 60% growth of best case</t>
  </si>
  <si>
    <t>COGS at same level</t>
  </si>
  <si>
    <t>Gross Margin is auto populated</t>
  </si>
  <si>
    <t>Company will certainly lay off employees, so reduction in costs expected. Hence 1000 crs in FY 2022; And 10% increment YoY captured</t>
  </si>
  <si>
    <t>EBITDA assumed at 20% at best</t>
  </si>
  <si>
    <t>Depreciaition, finance costs and taxes -  we cannot change these assumptions, these will remain same despite worst case scenario</t>
  </si>
  <si>
    <t>22% Corporate Tax + 12% Surcharge + 4% Cess</t>
  </si>
  <si>
    <t>Company will face more blockage of working capital in inventory and receivable, hence higher days considered</t>
  </si>
  <si>
    <t>Stringent credit terms, hence lower payable period assumed</t>
  </si>
  <si>
    <t>Company will not be in a position to incur a lot of capex going forward, citing worst case scenario, so we have assumed that, at best, company will be able to incur 25% of capex assumed in best case</t>
  </si>
  <si>
    <t>Debt assumption same as above</t>
  </si>
  <si>
    <t>No Equity Infusion</t>
  </si>
  <si>
    <t>Live Case</t>
  </si>
  <si>
    <t>Profit and Loss Statement</t>
  </si>
  <si>
    <t xml:space="preserve">Revenue </t>
  </si>
  <si>
    <t>Less : COGS</t>
  </si>
  <si>
    <t>Gross Profit</t>
  </si>
  <si>
    <t>Less : Expenses</t>
  </si>
  <si>
    <t>Other Fixed Expenses</t>
  </si>
  <si>
    <t>EBITDA</t>
  </si>
  <si>
    <t>Depreciation</t>
  </si>
  <si>
    <t>Profit before Taxes</t>
  </si>
  <si>
    <t>Less : Tax Expenses</t>
  </si>
  <si>
    <t>Profit after Taxes</t>
  </si>
  <si>
    <t>Balance Sheet</t>
  </si>
  <si>
    <t>Non Current Assets</t>
  </si>
  <si>
    <t>Capital Work in Progress</t>
  </si>
  <si>
    <t>Total Fixed Assets</t>
  </si>
  <si>
    <t>Non - Current Investments</t>
  </si>
  <si>
    <t>Other Non current assets</t>
  </si>
  <si>
    <t>Total Non current assets</t>
  </si>
  <si>
    <t>Current Assets</t>
  </si>
  <si>
    <t>Inventory</t>
  </si>
  <si>
    <t>Receivables</t>
  </si>
  <si>
    <t>Cash / Bank</t>
  </si>
  <si>
    <t>Other Current Assets</t>
  </si>
  <si>
    <t>Long Term Liabilities</t>
  </si>
  <si>
    <t>Debt</t>
  </si>
  <si>
    <t>Provisions and DTL</t>
  </si>
  <si>
    <t>Current Liabilities</t>
  </si>
  <si>
    <t>Payables</t>
  </si>
  <si>
    <t>Total Liabilities</t>
  </si>
  <si>
    <t>Shareholders Funds</t>
  </si>
  <si>
    <t>Minority Interests</t>
  </si>
  <si>
    <t>Total Liabilities and Shareholders Funds</t>
  </si>
  <si>
    <t>Balance Sheet Check</t>
  </si>
  <si>
    <t>Cash Flow Statement</t>
  </si>
  <si>
    <t>Profit before taxes</t>
  </si>
  <si>
    <t>Add : Depreciation</t>
  </si>
  <si>
    <t>Changes in WC items</t>
  </si>
  <si>
    <t>Other current assets</t>
  </si>
  <si>
    <t>Other Non Current Assets</t>
  </si>
  <si>
    <t>Provisions</t>
  </si>
  <si>
    <t>Net Change in WC</t>
  </si>
  <si>
    <t>Less : Cash taxes paid</t>
  </si>
  <si>
    <t>Cash flow from Operations</t>
  </si>
  <si>
    <t xml:space="preserve">Cash flow from investing </t>
  </si>
  <si>
    <t>Capex</t>
  </si>
  <si>
    <t>Non Current Investments</t>
  </si>
  <si>
    <t>Investments</t>
  </si>
  <si>
    <t>Cash flow from financing</t>
  </si>
  <si>
    <t>Equity</t>
  </si>
  <si>
    <t>Net Change</t>
  </si>
  <si>
    <t>Add : Opening Balance</t>
  </si>
  <si>
    <t>Closing Balance</t>
  </si>
  <si>
    <t>Supporting Schedules</t>
  </si>
  <si>
    <t>PPE</t>
  </si>
  <si>
    <t>Opening</t>
  </si>
  <si>
    <t>Add : Additions</t>
  </si>
  <si>
    <t>Assumed at the beg of the year</t>
  </si>
  <si>
    <t>Less : Sold off</t>
  </si>
  <si>
    <t>Assumed no disposal of assets</t>
  </si>
  <si>
    <t>Less : Depreciation</t>
  </si>
  <si>
    <t>Dep on opening + additions - disposal</t>
  </si>
  <si>
    <t>Add / Less : Loans Facility Availed / Repayment</t>
  </si>
  <si>
    <t>1. Debt issued - assumed to be issued at the beg of the year. 
2. Debt to be repaid in FY 2022-23 assumed to be refinanced - so no net effect</t>
  </si>
  <si>
    <t>Interest on opening debt balance + debt taken</t>
  </si>
  <si>
    <t>Performance Analysis</t>
  </si>
  <si>
    <t>Revenue</t>
  </si>
  <si>
    <t>EBITDA Margin</t>
  </si>
  <si>
    <t>EBITDA / Revenue * 100</t>
  </si>
  <si>
    <t>Net Margin</t>
  </si>
  <si>
    <t>Net Margin / Revenue * 100</t>
  </si>
  <si>
    <t>Cash Flow Movement</t>
  </si>
  <si>
    <t>CFO</t>
  </si>
  <si>
    <t>CFI</t>
  </si>
  <si>
    <t>CFF</t>
  </si>
  <si>
    <t>Debt Management</t>
  </si>
  <si>
    <t>Interest Coverage (EBIT / Interest)</t>
  </si>
  <si>
    <t>x</t>
  </si>
  <si>
    <t>Formula written in brackets</t>
  </si>
  <si>
    <t>Debt Ratio (Total Debt / Total Assets)</t>
  </si>
  <si>
    <t>Profitability Ratios</t>
  </si>
  <si>
    <t>Earnings per Share (assuming FV = Re.1 each)</t>
  </si>
  <si>
    <t>Return on Equity (Net income / Total Shareholders Funds)</t>
  </si>
  <si>
    <t>Return on Capital Employed (EBIT / Capital)</t>
  </si>
  <si>
    <t>Return on Invested Capital (NOPAT / Invested Capital)</t>
  </si>
  <si>
    <t>Return on Total Assets (Net Income / Assets)</t>
  </si>
  <si>
    <t>Free Cash Flow Calculation</t>
  </si>
  <si>
    <t>EBIT</t>
  </si>
  <si>
    <t>Less : Taxes</t>
  </si>
  <si>
    <t>NOPAT</t>
  </si>
  <si>
    <t>Less : Changes in Working Capital</t>
  </si>
  <si>
    <t>Less : Capex</t>
  </si>
  <si>
    <t>Free Cash Flows</t>
  </si>
  <si>
    <t>Discounting Rate</t>
  </si>
  <si>
    <t>Present Value of Explicit Forecast Period - Part 1</t>
  </si>
  <si>
    <t>Terminal Value Calculations</t>
  </si>
  <si>
    <t>Perpetual Growth Rate</t>
  </si>
  <si>
    <t>Terminal Value</t>
  </si>
  <si>
    <t>Present Value of Terminal Value (Part 2)</t>
  </si>
  <si>
    <t>Enterprise Value</t>
  </si>
  <si>
    <t>Add : Cash</t>
  </si>
  <si>
    <t>Add : Investment</t>
  </si>
  <si>
    <t>Less : Debt (incl lease liab)</t>
  </si>
  <si>
    <t>Less : Minority Interests</t>
  </si>
  <si>
    <t>Equity Value</t>
  </si>
  <si>
    <t>No. of shares</t>
  </si>
  <si>
    <t>Value per Share</t>
  </si>
  <si>
    <t>Premium / discount</t>
  </si>
  <si>
    <t>WACC</t>
  </si>
  <si>
    <t>Goodwill on Consolidation</t>
  </si>
  <si>
    <t>Period beyond 31-Mar-2028</t>
  </si>
  <si>
    <t>Date</t>
  </si>
  <si>
    <t>Open</t>
  </si>
  <si>
    <t>High</t>
  </si>
  <si>
    <t>Low</t>
  </si>
  <si>
    <t>Close</t>
  </si>
  <si>
    <t>null</t>
  </si>
  <si>
    <t>Nifty Data</t>
  </si>
  <si>
    <t>Market Return Calculation</t>
  </si>
  <si>
    <t>Value on End Date</t>
  </si>
  <si>
    <t>Value on Start Date</t>
  </si>
  <si>
    <t>Time period (T)</t>
  </si>
  <si>
    <t>Market return</t>
  </si>
  <si>
    <t>Beta Calculation</t>
  </si>
  <si>
    <t>Nifty Index</t>
  </si>
  <si>
    <t>Close Price</t>
  </si>
  <si>
    <t>Return</t>
  </si>
  <si>
    <t>BETA</t>
  </si>
  <si>
    <t>Cost of Capital - WACC Calculations</t>
  </si>
  <si>
    <t>Risk free rate (Rf)</t>
  </si>
  <si>
    <t>Market rate of return (Rm)</t>
  </si>
  <si>
    <t>Equity Risk premium (Rm-Rf)</t>
  </si>
  <si>
    <t>Beta</t>
  </si>
  <si>
    <t>Cost of Equity</t>
  </si>
  <si>
    <t>Cost of Debt (Pre tax)</t>
  </si>
  <si>
    <t>Tax Rate</t>
  </si>
  <si>
    <t>Cost of Debt (Post tax)</t>
  </si>
  <si>
    <t>Weighted Average Cost of Capital (WACC)</t>
  </si>
  <si>
    <t>Price</t>
  </si>
  <si>
    <t>Weights</t>
  </si>
  <si>
    <t>Cost</t>
  </si>
  <si>
    <t>W x C</t>
  </si>
  <si>
    <t>Price as on 31.03.2023</t>
  </si>
  <si>
    <t>DCF Valuation as on 31.03.2023</t>
  </si>
  <si>
    <t>10 Year Bond</t>
  </si>
  <si>
    <t>As on 31.03.2023</t>
  </si>
  <si>
    <t>5 Years Beta</t>
  </si>
  <si>
    <t>FY 2021</t>
  </si>
  <si>
    <t>FY 2022</t>
  </si>
  <si>
    <t>FY 2023</t>
  </si>
  <si>
    <t>FY 2024</t>
  </si>
  <si>
    <t>FY 2025</t>
  </si>
  <si>
    <t>FY 2026</t>
  </si>
  <si>
    <t>FY 2027</t>
  </si>
  <si>
    <t>FY 2028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</si>
</sst>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0.000%"/>
    <numFmt numFmtId="166" formatCode="0.0%"/>
    <numFmt numFmtId="167" formatCode="_ * #,##0_ ;_ * \-#,##0_ ;_ * &quot;-&quot;??_ ;_ @_ "/>
    <numFmt numFmtId="168" formatCode="_ * #,##0_ ;_ * \(#,##0\)_ ;_ * &quot;-&quot;??_ ;_ @_ "/>
    <numFmt numFmtId="169" formatCode="_ * #,##0.0_ ;_ * \-#,##0.0_ ;_ * &quot;-&quot;??_ ;_ @_ "/>
    <numFmt numFmtId="170" formatCode="_(* #,##0_);_(* \(#,##0\);_(* &quot;-&quot;??_);_(@_)"/>
    <numFmt numFmtId="171" formatCode="0.00\x"/>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9"/>
      <color theme="1"/>
      <name val="Avenir Next LT Pro"/>
      <family val="2"/>
    </font>
    <font>
      <b/>
      <sz val="9"/>
      <color theme="1"/>
      <name val="Arial"/>
      <family val="2"/>
    </font>
    <font>
      <b/>
      <sz val="9"/>
      <color rgb="FF000000"/>
      <name val="Arial"/>
      <family val="2"/>
    </font>
    <font>
      <sz val="9"/>
      <color rgb="FF000000"/>
      <name val="Arial"/>
      <family val="2"/>
    </font>
    <font>
      <u/>
      <sz val="11"/>
      <color theme="10"/>
      <name val="Calibri"/>
      <family val="2"/>
      <scheme val="minor"/>
    </font>
    <font>
      <sz val="9"/>
      <color theme="1"/>
      <name val="Avenir Next LT Pro"/>
      <family val="2"/>
    </font>
    <font>
      <sz val="11"/>
      <color theme="1"/>
      <name val="Arial"/>
      <family val="2"/>
    </font>
    <font>
      <b/>
      <sz val="11"/>
      <color theme="1"/>
      <name val="Arial"/>
      <family val="2"/>
    </font>
    <font>
      <sz val="9"/>
      <color theme="1"/>
      <name val="Arial"/>
      <family val="2"/>
    </font>
    <font>
      <b/>
      <sz val="10"/>
      <color theme="1"/>
      <name val="Avenir Next LT Pro"/>
      <family val="2"/>
    </font>
    <font>
      <sz val="10"/>
      <color theme="1"/>
      <name val="Avenir Next LT Pro"/>
      <family val="2"/>
    </font>
    <font>
      <b/>
      <u/>
      <sz val="10"/>
      <color theme="1"/>
      <name val="Avenir Next LT Pro"/>
      <family val="2"/>
    </font>
    <font>
      <sz val="10"/>
      <color rgb="FF3333FF"/>
      <name val="Avenir Next LT Pro"/>
      <family val="2"/>
    </font>
    <font>
      <sz val="10"/>
      <name val="Avenir Next LT Pro"/>
      <family val="2"/>
    </font>
    <font>
      <sz val="10"/>
      <color theme="4" tint="-0.249977111117893"/>
      <name val="Avenir Next LT Pro"/>
      <family val="2"/>
    </font>
    <font>
      <i/>
      <sz val="10"/>
      <color theme="1"/>
      <name val="Avenir Next LT Pro"/>
      <family val="2"/>
    </font>
    <font>
      <b/>
      <sz val="10"/>
      <name val="Avenir Next LT Pro"/>
      <family val="2"/>
    </font>
    <font>
      <b/>
      <i/>
      <sz val="10"/>
      <color theme="1"/>
      <name val="Avenir Next LT Pro"/>
      <family val="2"/>
    </font>
    <font>
      <sz val="11"/>
      <color rgb="FF4A4A4A"/>
      <name val="Roboto"/>
    </font>
    <font>
      <sz val="9"/>
      <name val="Arial"/>
      <family val="2"/>
    </font>
    <font>
      <sz val="10"/>
      <name val="Arial"/>
      <family val="2"/>
    </font>
    <font>
      <b/>
      <sz val="9"/>
      <name val="Avenir Next LT Pro"/>
      <family val="2"/>
    </font>
    <font>
      <sz val="9"/>
      <name val="Avenir Next LT Pro"/>
      <family val="2"/>
    </font>
    <font>
      <sz val="10"/>
      <color theme="1"/>
      <name val="Arial"/>
      <family val="2"/>
    </font>
    <font>
      <sz val="9"/>
      <name val="Trebuchet MS"/>
      <family val="2"/>
    </font>
    <font>
      <b/>
      <i/>
      <sz val="9"/>
      <name val="Avenir Next LT Pro"/>
      <family val="2"/>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38">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23" fillId="0" borderId="0"/>
    <xf numFmtId="0" fontId="23" fillId="0" borderId="0"/>
    <xf numFmtId="0" fontId="26" fillId="0" borderId="0"/>
    <xf numFmtId="0" fontId="27" fillId="0" borderId="0"/>
    <xf numFmtId="9" fontId="23" fillId="0" borderId="0" applyFont="0" applyFill="0" applyBorder="0" applyAlignment="0" applyProtection="0"/>
  </cellStyleXfs>
  <cellXfs count="317">
    <xf numFmtId="0" fontId="0" fillId="0" borderId="0" xfId="0"/>
    <xf numFmtId="0" fontId="3" fillId="0" borderId="0" xfId="0" applyFont="1" applyAlignment="1">
      <alignment vertical="center" wrapText="1"/>
    </xf>
    <xf numFmtId="0" fontId="2" fillId="2" borderId="0" xfId="0" applyFont="1" applyFill="1" applyAlignment="1">
      <alignment vertical="center" wrapText="1"/>
    </xf>
    <xf numFmtId="0" fontId="8" fillId="0" borderId="0" xfId="0" applyFont="1" applyAlignment="1">
      <alignment vertical="center" wrapText="1"/>
    </xf>
    <xf numFmtId="0" fontId="5" fillId="2" borderId="0" xfId="0" applyFont="1" applyFill="1" applyAlignment="1">
      <alignment vertical="center" wrapText="1"/>
    </xf>
    <xf numFmtId="4" fontId="0" fillId="0" borderId="0" xfId="0" applyNumberFormat="1"/>
    <xf numFmtId="16" fontId="5" fillId="2" borderId="0" xfId="0" applyNumberFormat="1" applyFont="1" applyFill="1" applyAlignment="1">
      <alignment horizontal="right" vertical="center" wrapText="1"/>
    </xf>
    <xf numFmtId="0" fontId="5" fillId="2" borderId="0" xfId="0" applyFont="1" applyFill="1" applyAlignment="1">
      <alignment horizontal="right" vertical="center" wrapText="1"/>
    </xf>
    <xf numFmtId="0" fontId="4" fillId="3" borderId="0" xfId="0" applyFont="1" applyFill="1" applyAlignment="1">
      <alignment vertical="center" wrapText="1"/>
    </xf>
    <xf numFmtId="0" fontId="0" fillId="2" borderId="0" xfId="0" applyFill="1"/>
    <xf numFmtId="0" fontId="6" fillId="2" borderId="0" xfId="0" applyFont="1" applyFill="1" applyAlignment="1">
      <alignment vertical="center" wrapText="1"/>
    </xf>
    <xf numFmtId="0" fontId="6" fillId="2" borderId="0" xfId="0" applyFont="1" applyFill="1" applyAlignment="1">
      <alignment horizontal="right" vertical="center" wrapText="1"/>
    </xf>
    <xf numFmtId="4" fontId="5" fillId="2" borderId="0" xfId="0" applyNumberFormat="1" applyFont="1" applyFill="1" applyAlignment="1">
      <alignment horizontal="right" vertical="center" wrapText="1"/>
    </xf>
    <xf numFmtId="0" fontId="5" fillId="3" borderId="0" xfId="0" applyFont="1" applyFill="1" applyAlignment="1">
      <alignment vertical="center" wrapText="1"/>
    </xf>
    <xf numFmtId="4" fontId="5" fillId="3" borderId="0" xfId="0" applyNumberFormat="1" applyFont="1" applyFill="1" applyAlignment="1">
      <alignment horizontal="right" vertical="center" wrapText="1"/>
    </xf>
    <xf numFmtId="4" fontId="6" fillId="2" borderId="0" xfId="0" applyNumberFormat="1" applyFont="1" applyFill="1" applyAlignment="1">
      <alignment horizontal="right" vertical="center" wrapText="1"/>
    </xf>
    <xf numFmtId="0" fontId="8" fillId="0" borderId="0" xfId="0" applyFont="1" applyAlignment="1">
      <alignment horizontal="center"/>
    </xf>
    <xf numFmtId="0" fontId="5" fillId="3" borderId="0" xfId="0" applyFont="1" applyFill="1" applyAlignment="1">
      <alignment horizontal="right" vertical="center" wrapText="1"/>
    </xf>
    <xf numFmtId="0" fontId="8" fillId="0" borderId="0" xfId="0" applyFont="1" applyAlignment="1">
      <alignment vertical="center"/>
    </xf>
    <xf numFmtId="0" fontId="10" fillId="2" borderId="0" xfId="0" applyFont="1" applyFill="1" applyAlignment="1">
      <alignmen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16" fontId="4" fillId="2" borderId="0" xfId="0" applyNumberFormat="1" applyFont="1" applyFill="1" applyAlignment="1">
      <alignment horizontal="right" vertical="center" wrapText="1"/>
    </xf>
    <xf numFmtId="0" fontId="11" fillId="2" borderId="0" xfId="0" applyFont="1" applyFill="1" applyAlignment="1">
      <alignment vertical="center" wrapText="1"/>
    </xf>
    <xf numFmtId="0" fontId="11" fillId="2" borderId="0" xfId="0" applyFont="1" applyFill="1" applyAlignment="1">
      <alignment horizontal="right" vertical="center" wrapText="1"/>
    </xf>
    <xf numFmtId="0" fontId="3" fillId="0" borderId="0" xfId="0" applyFont="1" applyAlignment="1">
      <alignment vertical="center"/>
    </xf>
    <xf numFmtId="0" fontId="4" fillId="3" borderId="0" xfId="0" applyFont="1" applyFill="1" applyAlignment="1">
      <alignment horizontal="right" vertical="center" wrapText="1"/>
    </xf>
    <xf numFmtId="4" fontId="11" fillId="2" borderId="0" xfId="0" applyNumberFormat="1" applyFont="1" applyFill="1" applyAlignment="1">
      <alignment horizontal="right" vertical="center" wrapText="1"/>
    </xf>
    <xf numFmtId="4" fontId="4" fillId="3" borderId="0" xfId="0" applyNumberFormat="1" applyFont="1" applyFill="1" applyAlignment="1">
      <alignment horizontal="right" vertical="center" wrapText="1"/>
    </xf>
    <xf numFmtId="0" fontId="9" fillId="0" borderId="0" xfId="0" applyFont="1" applyAlignment="1">
      <alignment vertical="center" wrapText="1"/>
    </xf>
    <xf numFmtId="0" fontId="8" fillId="0" borderId="0" xfId="0" applyFont="1"/>
    <xf numFmtId="0" fontId="9" fillId="2" borderId="0" xfId="0" applyFont="1" applyFill="1" applyAlignment="1">
      <alignment vertical="center" wrapText="1"/>
    </xf>
    <xf numFmtId="0" fontId="8" fillId="0" borderId="0" xfId="0" applyFont="1" applyAlignment="1">
      <alignment horizontal="right"/>
    </xf>
    <xf numFmtId="0" fontId="0" fillId="0" borderId="1" xfId="0" applyBorder="1"/>
    <xf numFmtId="0" fontId="7" fillId="2" borderId="1" xfId="3" applyFill="1" applyBorder="1" applyAlignment="1">
      <alignment horizontal="right"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4" fillId="3" borderId="1" xfId="0" applyFont="1" applyFill="1" applyBorder="1" applyAlignment="1">
      <alignment vertical="center" wrapText="1"/>
    </xf>
    <xf numFmtId="0" fontId="11"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4" fillId="3" borderId="1" xfId="0" applyFont="1" applyFill="1" applyBorder="1" applyAlignment="1">
      <alignment horizontal="right" vertical="center" wrapText="1"/>
    </xf>
    <xf numFmtId="4" fontId="11" fillId="2" borderId="1" xfId="0" applyNumberFormat="1" applyFont="1" applyFill="1" applyBorder="1" applyAlignment="1">
      <alignment horizontal="right" vertical="center" wrapText="1"/>
    </xf>
    <xf numFmtId="4" fontId="4" fillId="3" borderId="1" xfId="0"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5" fillId="3" borderId="1" xfId="0" applyFont="1" applyFill="1" applyBorder="1" applyAlignment="1">
      <alignment vertical="center" wrapText="1"/>
    </xf>
    <xf numFmtId="0" fontId="6" fillId="2" borderId="1" xfId="0" applyFont="1" applyFill="1" applyBorder="1" applyAlignment="1">
      <alignment horizontal="right" vertical="center" wrapText="1"/>
    </xf>
    <xf numFmtId="0" fontId="5" fillId="2" borderId="1" xfId="0" applyFont="1" applyFill="1" applyBorder="1" applyAlignment="1">
      <alignment vertical="center" wrapText="1"/>
    </xf>
    <xf numFmtId="4" fontId="5" fillId="2" borderId="1" xfId="0" applyNumberFormat="1" applyFont="1" applyFill="1" applyBorder="1" applyAlignment="1">
      <alignment horizontal="right" vertical="center" wrapText="1"/>
    </xf>
    <xf numFmtId="4" fontId="5" fillId="3" borderId="1" xfId="0" applyNumberFormat="1" applyFont="1" applyFill="1" applyBorder="1" applyAlignment="1">
      <alignment horizontal="right" vertical="center" wrapText="1"/>
    </xf>
    <xf numFmtId="4" fontId="6" fillId="2" borderId="1" xfId="0" applyNumberFormat="1" applyFont="1" applyFill="1" applyBorder="1" applyAlignment="1">
      <alignment horizontal="right" vertical="center" wrapText="1"/>
    </xf>
    <xf numFmtId="43" fontId="12" fillId="4" borderId="2" xfId="1" applyFont="1" applyFill="1" applyBorder="1" applyAlignment="1">
      <alignment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7" xfId="0" applyFont="1" applyFill="1" applyBorder="1" applyAlignment="1">
      <alignment horizontal="center" vertical="center"/>
    </xf>
    <xf numFmtId="43" fontId="13" fillId="0" borderId="0" xfId="1" applyFont="1" applyBorder="1" applyAlignment="1">
      <alignment vertical="center"/>
    </xf>
    <xf numFmtId="0" fontId="13" fillId="0" borderId="0" xfId="0" applyFont="1" applyAlignment="1">
      <alignment vertical="center"/>
    </xf>
    <xf numFmtId="164" fontId="13" fillId="0" borderId="0" xfId="0" applyNumberFormat="1" applyFont="1" applyAlignment="1">
      <alignment vertical="center"/>
    </xf>
    <xf numFmtId="43" fontId="12" fillId="4" borderId="8" xfId="1" applyFont="1" applyFill="1" applyBorder="1" applyAlignment="1">
      <alignment vertical="center"/>
    </xf>
    <xf numFmtId="15" fontId="12" fillId="4" borderId="4" xfId="0" applyNumberFormat="1" applyFont="1" applyFill="1" applyBorder="1" applyAlignment="1">
      <alignment vertical="center"/>
    </xf>
    <xf numFmtId="15" fontId="12" fillId="4" borderId="5" xfId="0" applyNumberFormat="1" applyFont="1" applyFill="1" applyBorder="1" applyAlignment="1">
      <alignment vertical="center"/>
    </xf>
    <xf numFmtId="0" fontId="12" fillId="4" borderId="9" xfId="0" applyFont="1" applyFill="1" applyBorder="1" applyAlignment="1">
      <alignment vertical="center"/>
    </xf>
    <xf numFmtId="43" fontId="12" fillId="0" borderId="0" xfId="1" applyFont="1" applyBorder="1" applyAlignment="1">
      <alignment vertical="center"/>
    </xf>
    <xf numFmtId="0" fontId="12" fillId="0" borderId="0" xfId="0" applyFont="1" applyAlignment="1">
      <alignment vertical="center"/>
    </xf>
    <xf numFmtId="43" fontId="12" fillId="0" borderId="10" xfId="1" applyFont="1" applyFill="1" applyBorder="1" applyAlignment="1">
      <alignment vertical="center"/>
    </xf>
    <xf numFmtId="15" fontId="12" fillId="0" borderId="0" xfId="0" applyNumberFormat="1" applyFont="1" applyAlignment="1">
      <alignment horizontal="center" vertical="center"/>
    </xf>
    <xf numFmtId="15" fontId="12" fillId="0" borderId="0" xfId="0" applyNumberFormat="1" applyFont="1" applyAlignment="1">
      <alignment vertical="center"/>
    </xf>
    <xf numFmtId="15" fontId="12" fillId="0" borderId="1" xfId="0" applyNumberFormat="1" applyFont="1" applyBorder="1" applyAlignment="1">
      <alignment vertical="center"/>
    </xf>
    <xf numFmtId="15" fontId="12" fillId="0" borderId="11" xfId="0" applyNumberFormat="1" applyFont="1" applyBorder="1" applyAlignment="1">
      <alignment vertical="center"/>
    </xf>
    <xf numFmtId="43" fontId="12" fillId="0" borderId="0" xfId="1" applyFont="1" applyFill="1" applyBorder="1" applyAlignment="1">
      <alignment vertical="center"/>
    </xf>
    <xf numFmtId="0" fontId="13" fillId="4" borderId="4" xfId="0" applyFont="1" applyFill="1" applyBorder="1" applyAlignment="1">
      <alignment horizontal="center" vertical="center"/>
    </xf>
    <xf numFmtId="0" fontId="13" fillId="4" borderId="4" xfId="0" applyFont="1" applyFill="1" applyBorder="1" applyAlignment="1">
      <alignment vertical="center"/>
    </xf>
    <xf numFmtId="0" fontId="13" fillId="4" borderId="5" xfId="0" applyFont="1" applyFill="1" applyBorder="1" applyAlignment="1">
      <alignment vertical="center"/>
    </xf>
    <xf numFmtId="0" fontId="13" fillId="4" borderId="9" xfId="0" applyFont="1" applyFill="1" applyBorder="1" applyAlignment="1">
      <alignment vertical="center"/>
    </xf>
    <xf numFmtId="43" fontId="13" fillId="0" borderId="10" xfId="1" applyFont="1" applyBorder="1" applyAlignment="1">
      <alignment vertical="center"/>
    </xf>
    <xf numFmtId="0" fontId="13" fillId="0" borderId="0" xfId="0" applyFont="1" applyAlignment="1">
      <alignment horizontal="center" vertical="center"/>
    </xf>
    <xf numFmtId="0" fontId="13" fillId="0" borderId="1" xfId="0" applyFont="1" applyBorder="1" applyAlignment="1">
      <alignment vertical="center"/>
    </xf>
    <xf numFmtId="0" fontId="13" fillId="0" borderId="11" xfId="0" applyFont="1" applyBorder="1" applyAlignment="1">
      <alignment vertical="center"/>
    </xf>
    <xf numFmtId="0" fontId="12" fillId="5" borderId="1" xfId="0" applyFont="1" applyFill="1" applyBorder="1" applyAlignment="1">
      <alignment horizontal="center" vertical="center"/>
    </xf>
    <xf numFmtId="0" fontId="12" fillId="5" borderId="0" xfId="0" applyFont="1" applyFill="1" applyAlignment="1">
      <alignment horizontal="center" vertical="center"/>
    </xf>
    <xf numFmtId="43" fontId="13" fillId="0" borderId="0" xfId="1" applyFont="1" applyFill="1" applyBorder="1" applyAlignment="1">
      <alignment vertical="center"/>
    </xf>
    <xf numFmtId="0" fontId="12" fillId="0" borderId="0" xfId="0" applyFont="1" applyAlignment="1">
      <alignment horizontal="center" vertical="center"/>
    </xf>
    <xf numFmtId="0" fontId="12" fillId="0" borderId="1" xfId="0" applyFont="1" applyBorder="1" applyAlignment="1">
      <alignment vertical="center"/>
    </xf>
    <xf numFmtId="43" fontId="14" fillId="0" borderId="10" xfId="1" applyFont="1" applyBorder="1" applyAlignment="1">
      <alignment vertical="center"/>
    </xf>
    <xf numFmtId="165" fontId="13" fillId="0" borderId="0" xfId="1" applyNumberFormat="1" applyFont="1" applyBorder="1" applyAlignment="1">
      <alignment vertical="center"/>
    </xf>
    <xf numFmtId="9" fontId="13" fillId="0" borderId="0" xfId="2" applyFont="1" applyBorder="1" applyAlignment="1">
      <alignment horizontal="center" vertical="center"/>
    </xf>
    <xf numFmtId="9" fontId="13" fillId="0" borderId="0" xfId="2" applyFont="1" applyBorder="1" applyAlignment="1">
      <alignment vertical="center"/>
    </xf>
    <xf numFmtId="43" fontId="13" fillId="0" borderId="10" xfId="1" applyFont="1" applyFill="1" applyBorder="1" applyAlignment="1">
      <alignment vertical="center"/>
    </xf>
    <xf numFmtId="9" fontId="13" fillId="0" borderId="1" xfId="2" applyFont="1" applyBorder="1" applyAlignment="1">
      <alignment vertical="center"/>
    </xf>
    <xf numFmtId="9" fontId="15" fillId="0" borderId="0" xfId="0" applyNumberFormat="1" applyFont="1" applyAlignment="1">
      <alignment vertical="center"/>
    </xf>
    <xf numFmtId="9" fontId="16" fillId="0" borderId="0" xfId="0" applyNumberFormat="1" applyFont="1" applyAlignment="1">
      <alignment vertical="center"/>
    </xf>
    <xf numFmtId="9" fontId="16" fillId="0" borderId="11" xfId="0" applyNumberFormat="1" applyFont="1" applyBorder="1" applyAlignment="1">
      <alignment vertical="center"/>
    </xf>
    <xf numFmtId="166" fontId="16" fillId="0" borderId="0" xfId="0" applyNumberFormat="1" applyFont="1" applyAlignment="1">
      <alignment vertical="center"/>
    </xf>
    <xf numFmtId="167" fontId="13" fillId="0" borderId="0" xfId="1" applyNumberFormat="1" applyFont="1" applyBorder="1" applyAlignment="1">
      <alignment vertical="center"/>
    </xf>
    <xf numFmtId="167" fontId="13" fillId="0" borderId="1" xfId="1" applyNumberFormat="1" applyFont="1" applyBorder="1" applyAlignment="1">
      <alignment vertical="center"/>
    </xf>
    <xf numFmtId="167" fontId="16" fillId="0" borderId="0" xfId="1" applyNumberFormat="1" applyFont="1" applyBorder="1" applyAlignment="1">
      <alignment vertical="center"/>
    </xf>
    <xf numFmtId="167" fontId="16" fillId="0" borderId="11" xfId="1" applyNumberFormat="1" applyFont="1" applyBorder="1" applyAlignment="1">
      <alignment vertical="center"/>
    </xf>
    <xf numFmtId="9" fontId="13" fillId="0" borderId="0" xfId="1" applyNumberFormat="1" applyFont="1" applyBorder="1" applyAlignment="1">
      <alignment vertical="center"/>
    </xf>
    <xf numFmtId="167" fontId="15" fillId="0" borderId="0" xfId="1" applyNumberFormat="1" applyFont="1" applyBorder="1" applyAlignment="1">
      <alignment vertical="center"/>
    </xf>
    <xf numFmtId="167" fontId="13" fillId="0" borderId="11" xfId="1" applyNumberFormat="1" applyFont="1" applyBorder="1" applyAlignment="1">
      <alignment vertical="center"/>
    </xf>
    <xf numFmtId="9" fontId="13" fillId="0" borderId="0" xfId="0" applyNumberFormat="1" applyFont="1" applyAlignment="1">
      <alignment vertical="center"/>
    </xf>
    <xf numFmtId="9" fontId="13" fillId="0" borderId="1" xfId="0" applyNumberFormat="1" applyFont="1" applyBorder="1" applyAlignment="1">
      <alignment vertical="center"/>
    </xf>
    <xf numFmtId="10" fontId="15" fillId="0" borderId="0" xfId="0" applyNumberFormat="1" applyFont="1" applyAlignment="1">
      <alignment vertical="center"/>
    </xf>
    <xf numFmtId="10" fontId="16" fillId="0" borderId="0" xfId="0" applyNumberFormat="1" applyFont="1" applyAlignment="1">
      <alignment vertical="center"/>
    </xf>
    <xf numFmtId="168" fontId="15" fillId="0" borderId="0" xfId="0" applyNumberFormat="1" applyFont="1" applyAlignment="1">
      <alignment vertical="center"/>
    </xf>
    <xf numFmtId="0" fontId="16" fillId="0" borderId="0" xfId="0" applyFont="1" applyAlignment="1">
      <alignment vertical="center"/>
    </xf>
    <xf numFmtId="0" fontId="16" fillId="0" borderId="11" xfId="0" applyFont="1" applyBorder="1" applyAlignment="1">
      <alignment vertical="center"/>
    </xf>
    <xf numFmtId="168" fontId="16" fillId="0" borderId="0" xfId="0" applyNumberFormat="1" applyFont="1" applyAlignment="1">
      <alignment vertical="center"/>
    </xf>
    <xf numFmtId="168" fontId="16" fillId="0" borderId="11" xfId="0" applyNumberFormat="1" applyFont="1" applyBorder="1" applyAlignment="1">
      <alignment vertical="center"/>
    </xf>
    <xf numFmtId="0" fontId="13" fillId="0" borderId="0" xfId="1" applyNumberFormat="1" applyFont="1" applyBorder="1" applyAlignment="1">
      <alignment vertical="center"/>
    </xf>
    <xf numFmtId="167" fontId="13" fillId="0" borderId="0" xfId="0" applyNumberFormat="1" applyFont="1" applyAlignment="1">
      <alignment vertical="center"/>
    </xf>
    <xf numFmtId="168" fontId="13" fillId="0" borderId="0" xfId="0" applyNumberFormat="1" applyFont="1" applyAlignment="1">
      <alignment vertical="center"/>
    </xf>
    <xf numFmtId="168" fontId="13" fillId="0" borderId="1" xfId="0" applyNumberFormat="1" applyFont="1" applyBorder="1" applyAlignment="1">
      <alignment vertical="center"/>
    </xf>
    <xf numFmtId="168" fontId="17" fillId="0" borderId="11" xfId="0" applyNumberFormat="1" applyFont="1" applyBorder="1" applyAlignment="1">
      <alignment vertical="center"/>
    </xf>
    <xf numFmtId="43" fontId="16" fillId="0" borderId="0" xfId="1" applyFont="1" applyBorder="1" applyAlignment="1">
      <alignment vertical="center"/>
    </xf>
    <xf numFmtId="167" fontId="13" fillId="0" borderId="1" xfId="0" applyNumberFormat="1" applyFont="1" applyBorder="1" applyAlignment="1">
      <alignment vertical="center"/>
    </xf>
    <xf numFmtId="43" fontId="15" fillId="0" borderId="0" xfId="1" applyFont="1" applyBorder="1" applyAlignment="1">
      <alignment vertical="center"/>
    </xf>
    <xf numFmtId="0" fontId="13" fillId="0" borderId="1" xfId="0" applyFont="1" applyBorder="1" applyAlignment="1">
      <alignment horizontal="right" vertical="center"/>
    </xf>
    <xf numFmtId="43" fontId="17" fillId="0" borderId="0" xfId="1" applyFont="1" applyBorder="1" applyAlignment="1">
      <alignment vertical="center"/>
    </xf>
    <xf numFmtId="10" fontId="16" fillId="0" borderId="11" xfId="0" applyNumberFormat="1" applyFont="1" applyBorder="1" applyAlignment="1">
      <alignment vertical="center"/>
    </xf>
    <xf numFmtId="168" fontId="13" fillId="0" borderId="11" xfId="0" applyNumberFormat="1" applyFont="1" applyBorder="1" applyAlignment="1">
      <alignment vertical="center"/>
    </xf>
    <xf numFmtId="0" fontId="12" fillId="4" borderId="4" xfId="0" applyFont="1" applyFill="1" applyBorder="1" applyAlignment="1">
      <alignment vertical="center"/>
    </xf>
    <xf numFmtId="0" fontId="12" fillId="4" borderId="5" xfId="0" applyFont="1" applyFill="1" applyBorder="1" applyAlignment="1">
      <alignment vertical="center"/>
    </xf>
    <xf numFmtId="1" fontId="13" fillId="0" borderId="0" xfId="0" applyNumberFormat="1" applyFont="1" applyAlignment="1">
      <alignment vertical="center"/>
    </xf>
    <xf numFmtId="43" fontId="12" fillId="0" borderId="12" xfId="1" applyFont="1" applyBorder="1" applyAlignment="1">
      <alignment vertical="center"/>
    </xf>
    <xf numFmtId="0" fontId="12" fillId="0" borderId="13" xfId="0" applyFont="1" applyBorder="1" applyAlignment="1">
      <alignment horizontal="center" vertical="center"/>
    </xf>
    <xf numFmtId="167" fontId="12" fillId="0" borderId="13" xfId="1" applyNumberFormat="1" applyFont="1" applyBorder="1" applyAlignment="1">
      <alignment vertical="center"/>
    </xf>
    <xf numFmtId="167" fontId="12" fillId="0" borderId="14" xfId="1" applyNumberFormat="1" applyFont="1" applyBorder="1" applyAlignment="1">
      <alignment vertical="center"/>
    </xf>
    <xf numFmtId="167" fontId="12" fillId="0" borderId="15" xfId="1" applyNumberFormat="1" applyFont="1" applyBorder="1" applyAlignment="1">
      <alignment vertical="center"/>
    </xf>
    <xf numFmtId="167" fontId="15" fillId="0" borderId="0" xfId="1" applyNumberFormat="1" applyFont="1" applyFill="1" applyBorder="1" applyAlignment="1">
      <alignment vertical="center"/>
    </xf>
    <xf numFmtId="167" fontId="13" fillId="0" borderId="0" xfId="1" applyNumberFormat="1" applyFont="1" applyFill="1" applyBorder="1" applyAlignment="1">
      <alignment vertical="center"/>
    </xf>
    <xf numFmtId="167" fontId="13" fillId="0" borderId="11" xfId="1" applyNumberFormat="1" applyFont="1" applyFill="1" applyBorder="1" applyAlignment="1">
      <alignment vertical="center"/>
    </xf>
    <xf numFmtId="43" fontId="12" fillId="0" borderId="12" xfId="1" applyFont="1" applyFill="1" applyBorder="1" applyAlignment="1">
      <alignment vertical="center"/>
    </xf>
    <xf numFmtId="167" fontId="12" fillId="0" borderId="13" xfId="1" applyNumberFormat="1" applyFont="1" applyFill="1" applyBorder="1" applyAlignment="1">
      <alignment vertical="center"/>
    </xf>
    <xf numFmtId="167" fontId="12" fillId="0" borderId="14" xfId="1" applyNumberFormat="1" applyFont="1" applyFill="1" applyBorder="1" applyAlignment="1">
      <alignment vertical="center"/>
    </xf>
    <xf numFmtId="167" fontId="12" fillId="0" borderId="15" xfId="1" applyNumberFormat="1" applyFont="1" applyFill="1" applyBorder="1" applyAlignment="1">
      <alignment vertical="center"/>
    </xf>
    <xf numFmtId="9" fontId="13" fillId="0" borderId="0" xfId="2" applyFont="1" applyFill="1" applyBorder="1" applyAlignment="1">
      <alignment vertical="center"/>
    </xf>
    <xf numFmtId="9" fontId="18" fillId="0" borderId="0" xfId="2" applyFont="1" applyFill="1" applyBorder="1" applyAlignment="1">
      <alignment vertical="center"/>
    </xf>
    <xf numFmtId="9" fontId="18" fillId="0" borderId="11" xfId="2" applyFont="1" applyFill="1" applyBorder="1" applyAlignment="1">
      <alignment vertical="center"/>
    </xf>
    <xf numFmtId="4" fontId="13" fillId="0" borderId="0" xfId="0" applyNumberFormat="1" applyFont="1" applyAlignment="1">
      <alignment vertical="center"/>
    </xf>
    <xf numFmtId="4" fontId="13" fillId="0" borderId="1" xfId="0" applyNumberFormat="1" applyFont="1" applyBorder="1" applyAlignment="1">
      <alignment vertical="center"/>
    </xf>
    <xf numFmtId="43" fontId="13" fillId="4" borderId="4" xfId="1" applyFont="1" applyFill="1" applyBorder="1" applyAlignment="1">
      <alignment vertical="center"/>
    </xf>
    <xf numFmtId="43" fontId="13" fillId="4" borderId="5" xfId="1" applyFont="1" applyFill="1" applyBorder="1" applyAlignment="1">
      <alignment vertical="center"/>
    </xf>
    <xf numFmtId="43" fontId="12" fillId="0" borderId="10" xfId="1" applyFont="1" applyBorder="1" applyAlignment="1">
      <alignment vertical="center"/>
    </xf>
    <xf numFmtId="169" fontId="12" fillId="0" borderId="0" xfId="1" applyNumberFormat="1" applyFont="1" applyBorder="1" applyAlignment="1">
      <alignment vertical="center"/>
    </xf>
    <xf numFmtId="169" fontId="12" fillId="0" borderId="1" xfId="1" applyNumberFormat="1" applyFont="1" applyBorder="1" applyAlignment="1">
      <alignment vertical="center"/>
    </xf>
    <xf numFmtId="169" fontId="12" fillId="0" borderId="11" xfId="1" applyNumberFormat="1" applyFont="1" applyBorder="1" applyAlignment="1">
      <alignment vertical="center"/>
    </xf>
    <xf numFmtId="167" fontId="12" fillId="0" borderId="0" xfId="0" applyNumberFormat="1" applyFont="1" applyAlignment="1">
      <alignment vertical="center"/>
    </xf>
    <xf numFmtId="167" fontId="13" fillId="0" borderId="1" xfId="1" applyNumberFormat="1" applyFont="1" applyFill="1" applyBorder="1" applyAlignment="1">
      <alignment vertical="center"/>
    </xf>
    <xf numFmtId="167" fontId="12" fillId="0" borderId="0" xfId="1" applyNumberFormat="1" applyFont="1" applyFill="1" applyBorder="1" applyAlignment="1">
      <alignment vertical="center"/>
    </xf>
    <xf numFmtId="167" fontId="12" fillId="0" borderId="1" xfId="1" applyNumberFormat="1" applyFont="1" applyFill="1" applyBorder="1" applyAlignment="1">
      <alignment vertical="center"/>
    </xf>
    <xf numFmtId="167" fontId="12" fillId="0" borderId="0" xfId="1" applyNumberFormat="1" applyFont="1" applyBorder="1" applyAlignment="1">
      <alignment vertical="center"/>
    </xf>
    <xf numFmtId="167" fontId="12" fillId="0" borderId="11" xfId="1" applyNumberFormat="1" applyFont="1" applyBorder="1" applyAlignment="1">
      <alignment vertical="center"/>
    </xf>
    <xf numFmtId="164" fontId="12" fillId="0" borderId="0" xfId="0" applyNumberFormat="1" applyFont="1" applyAlignment="1">
      <alignment vertical="center"/>
    </xf>
    <xf numFmtId="168" fontId="13" fillId="0" borderId="0" xfId="1" applyNumberFormat="1" applyFont="1" applyFill="1" applyBorder="1" applyAlignment="1">
      <alignment vertical="center"/>
    </xf>
    <xf numFmtId="168" fontId="13" fillId="0" borderId="11" xfId="1" applyNumberFormat="1" applyFont="1" applyFill="1" applyBorder="1" applyAlignment="1">
      <alignment vertical="center"/>
    </xf>
    <xf numFmtId="43" fontId="18" fillId="0" borderId="10" xfId="1" applyFont="1" applyBorder="1" applyAlignment="1">
      <alignment vertical="center"/>
    </xf>
    <xf numFmtId="0" fontId="18" fillId="0" borderId="0" xfId="0" applyFont="1" applyAlignment="1">
      <alignment horizontal="center" vertical="center"/>
    </xf>
    <xf numFmtId="167" fontId="18" fillId="0" borderId="0" xfId="1" applyNumberFormat="1" applyFont="1" applyBorder="1" applyAlignment="1">
      <alignment vertical="center"/>
    </xf>
    <xf numFmtId="167" fontId="18" fillId="0" borderId="1" xfId="1" applyNumberFormat="1" applyFont="1" applyBorder="1" applyAlignment="1">
      <alignment vertical="center"/>
    </xf>
    <xf numFmtId="167" fontId="18" fillId="0" borderId="11" xfId="1" applyNumberFormat="1" applyFont="1" applyBorder="1" applyAlignment="1">
      <alignment vertical="center"/>
    </xf>
    <xf numFmtId="43" fontId="18" fillId="0" borderId="0" xfId="1" applyFont="1" applyBorder="1" applyAlignment="1">
      <alignment vertical="center"/>
    </xf>
    <xf numFmtId="167" fontId="18" fillId="0" borderId="0" xfId="0" applyNumberFormat="1" applyFont="1" applyAlignment="1">
      <alignment vertical="center"/>
    </xf>
    <xf numFmtId="0" fontId="18" fillId="0" borderId="0" xfId="0" applyFont="1" applyAlignment="1">
      <alignment vertical="center"/>
    </xf>
    <xf numFmtId="168" fontId="13" fillId="0" borderId="17" xfId="0" applyNumberFormat="1" applyFont="1" applyBorder="1" applyAlignment="1">
      <alignment vertical="center"/>
    </xf>
    <xf numFmtId="168" fontId="13" fillId="0" borderId="16" xfId="0" applyNumberFormat="1" applyFont="1" applyBorder="1" applyAlignment="1">
      <alignment vertical="center"/>
    </xf>
    <xf numFmtId="168" fontId="12" fillId="0" borderId="13" xfId="0" applyNumberFormat="1" applyFont="1" applyBorder="1" applyAlignment="1">
      <alignment vertical="center"/>
    </xf>
    <xf numFmtId="168" fontId="12" fillId="0" borderId="14" xfId="0" applyNumberFormat="1" applyFont="1" applyBorder="1" applyAlignment="1">
      <alignment vertical="center"/>
    </xf>
    <xf numFmtId="168" fontId="12" fillId="0" borderId="15" xfId="0" applyNumberFormat="1" applyFont="1" applyBorder="1" applyAlignment="1">
      <alignment vertical="center"/>
    </xf>
    <xf numFmtId="168" fontId="12" fillId="0" borderId="13" xfId="1" applyNumberFormat="1" applyFont="1" applyBorder="1" applyAlignment="1">
      <alignment vertical="center"/>
    </xf>
    <xf numFmtId="168" fontId="12" fillId="0" borderId="14" xfId="1" applyNumberFormat="1" applyFont="1" applyBorder="1" applyAlignment="1">
      <alignment vertical="center"/>
    </xf>
    <xf numFmtId="168" fontId="12" fillId="0" borderId="15" xfId="1" applyNumberFormat="1" applyFont="1" applyBorder="1" applyAlignment="1">
      <alignment vertical="center"/>
    </xf>
    <xf numFmtId="168" fontId="12" fillId="0" borderId="0" xfId="1" applyNumberFormat="1" applyFont="1" applyBorder="1" applyAlignment="1">
      <alignment vertical="center"/>
    </xf>
    <xf numFmtId="168" fontId="12" fillId="0" borderId="0" xfId="0" applyNumberFormat="1" applyFont="1" applyAlignment="1">
      <alignment vertical="center"/>
    </xf>
    <xf numFmtId="167" fontId="13" fillId="4" borderId="4" xfId="1" applyNumberFormat="1" applyFont="1" applyFill="1" applyBorder="1" applyAlignment="1">
      <alignment vertical="center"/>
    </xf>
    <xf numFmtId="167" fontId="13" fillId="4" borderId="5" xfId="1" applyNumberFormat="1" applyFont="1" applyFill="1" applyBorder="1" applyAlignment="1">
      <alignment vertical="center"/>
    </xf>
    <xf numFmtId="167" fontId="13" fillId="4" borderId="9" xfId="1" applyNumberFormat="1" applyFont="1" applyFill="1" applyBorder="1" applyAlignment="1">
      <alignment vertical="center"/>
    </xf>
    <xf numFmtId="167" fontId="17" fillId="0" borderId="11" xfId="1" applyNumberFormat="1" applyFont="1" applyBorder="1" applyAlignment="1">
      <alignment vertical="center"/>
    </xf>
    <xf numFmtId="0" fontId="13" fillId="0" borderId="13" xfId="0" applyFont="1" applyBorder="1" applyAlignment="1">
      <alignment horizontal="center" vertical="center"/>
    </xf>
    <xf numFmtId="167" fontId="13" fillId="0" borderId="13" xfId="1" applyNumberFormat="1" applyFont="1" applyBorder="1" applyAlignment="1">
      <alignment vertical="center"/>
    </xf>
    <xf numFmtId="167" fontId="13" fillId="0" borderId="14" xfId="1" applyNumberFormat="1" applyFont="1" applyBorder="1" applyAlignment="1">
      <alignment vertical="center"/>
    </xf>
    <xf numFmtId="168" fontId="13" fillId="0" borderId="0" xfId="1" applyNumberFormat="1" applyFont="1" applyBorder="1" applyAlignment="1">
      <alignment vertical="center"/>
    </xf>
    <xf numFmtId="168" fontId="13" fillId="0" borderId="11" xfId="1" applyNumberFormat="1" applyFont="1" applyBorder="1" applyAlignment="1">
      <alignment vertical="center"/>
    </xf>
    <xf numFmtId="43" fontId="13" fillId="0" borderId="0" xfId="1" applyFont="1" applyBorder="1" applyAlignment="1">
      <alignment vertical="center" wrapText="1"/>
    </xf>
    <xf numFmtId="167" fontId="12" fillId="0" borderId="1" xfId="1" applyNumberFormat="1" applyFont="1" applyBorder="1" applyAlignment="1">
      <alignment vertical="center"/>
    </xf>
    <xf numFmtId="43" fontId="13" fillId="0" borderId="10" xfId="1" applyFont="1" applyBorder="1" applyAlignment="1">
      <alignment horizontal="center" vertical="center"/>
    </xf>
    <xf numFmtId="15" fontId="13" fillId="0" borderId="0" xfId="0" applyNumberFormat="1" applyFont="1" applyAlignment="1">
      <alignment horizontal="center" vertical="center"/>
    </xf>
    <xf numFmtId="0" fontId="13" fillId="0" borderId="1" xfId="0" applyFont="1" applyBorder="1" applyAlignment="1">
      <alignment horizontal="center" vertical="center"/>
    </xf>
    <xf numFmtId="0" fontId="13" fillId="0" borderId="11" xfId="0" applyFont="1" applyBorder="1" applyAlignment="1">
      <alignment horizontal="center" vertical="center"/>
    </xf>
    <xf numFmtId="43" fontId="13" fillId="0" borderId="0" xfId="1" applyFont="1" applyBorder="1" applyAlignment="1">
      <alignment horizontal="center" vertical="center"/>
    </xf>
    <xf numFmtId="167" fontId="13" fillId="0" borderId="0" xfId="1" applyNumberFormat="1" applyFont="1" applyBorder="1" applyAlignment="1">
      <alignment horizontal="center" vertical="center"/>
    </xf>
    <xf numFmtId="9" fontId="13" fillId="0" borderId="1" xfId="1" applyNumberFormat="1" applyFont="1" applyBorder="1" applyAlignment="1">
      <alignment vertical="center"/>
    </xf>
    <xf numFmtId="9" fontId="13" fillId="0" borderId="11" xfId="1" applyNumberFormat="1" applyFont="1" applyBorder="1" applyAlignment="1">
      <alignment vertical="center"/>
    </xf>
    <xf numFmtId="170" fontId="13" fillId="0" borderId="0" xfId="1" applyNumberFormat="1" applyFont="1" applyBorder="1" applyAlignment="1">
      <alignment vertical="center"/>
    </xf>
    <xf numFmtId="170" fontId="13" fillId="0" borderId="1" xfId="1" applyNumberFormat="1" applyFont="1" applyBorder="1" applyAlignment="1">
      <alignment vertical="center"/>
    </xf>
    <xf numFmtId="171" fontId="13" fillId="0" borderId="0" xfId="1" applyNumberFormat="1" applyFont="1" applyBorder="1" applyAlignment="1">
      <alignment vertical="center"/>
    </xf>
    <xf numFmtId="171" fontId="13" fillId="0" borderId="1" xfId="1" applyNumberFormat="1" applyFont="1" applyBorder="1" applyAlignment="1">
      <alignment vertical="center"/>
    </xf>
    <xf numFmtId="43" fontId="13" fillId="0" borderId="11" xfId="1" applyFont="1" applyBorder="1" applyAlignment="1">
      <alignment vertical="center"/>
    </xf>
    <xf numFmtId="43" fontId="13" fillId="0" borderId="1" xfId="1" applyFont="1" applyBorder="1" applyAlignment="1">
      <alignment vertical="center"/>
    </xf>
    <xf numFmtId="167" fontId="13" fillId="0" borderId="18" xfId="1" applyNumberFormat="1" applyFont="1" applyBorder="1" applyAlignment="1">
      <alignment vertical="center"/>
    </xf>
    <xf numFmtId="167" fontId="13" fillId="0" borderId="0" xfId="1" applyNumberFormat="1" applyFont="1" applyFill="1" applyBorder="1" applyAlignment="1">
      <alignment horizontal="center" vertical="center"/>
    </xf>
    <xf numFmtId="167" fontId="3" fillId="0" borderId="0" xfId="1" applyNumberFormat="1" applyFont="1" applyFill="1" applyBorder="1" applyAlignment="1">
      <alignment vertical="center"/>
    </xf>
    <xf numFmtId="167" fontId="8" fillId="0" borderId="0" xfId="1" quotePrefix="1" applyNumberFormat="1" applyFont="1" applyFill="1" applyBorder="1" applyAlignment="1">
      <alignment vertical="center"/>
    </xf>
    <xf numFmtId="167" fontId="12" fillId="0" borderId="13" xfId="1" applyNumberFormat="1" applyFont="1" applyFill="1" applyBorder="1" applyAlignment="1">
      <alignment horizontal="center" vertical="center"/>
    </xf>
    <xf numFmtId="167" fontId="3" fillId="0" borderId="13" xfId="1" quotePrefix="1" applyNumberFormat="1" applyFont="1" applyFill="1" applyBorder="1" applyAlignment="1">
      <alignment vertical="center"/>
    </xf>
    <xf numFmtId="167" fontId="19" fillId="0" borderId="15" xfId="1" quotePrefix="1" applyNumberFormat="1" applyFont="1" applyFill="1" applyBorder="1" applyAlignment="1">
      <alignment horizontal="right" vertical="center"/>
    </xf>
    <xf numFmtId="43" fontId="12" fillId="0" borderId="0" xfId="1" quotePrefix="1" applyFont="1" applyFill="1" applyBorder="1" applyAlignment="1">
      <alignment vertical="center"/>
    </xf>
    <xf numFmtId="167" fontId="8" fillId="0" borderId="0" xfId="1" applyNumberFormat="1" applyFont="1" applyFill="1" applyBorder="1" applyAlignment="1">
      <alignment vertical="center"/>
    </xf>
    <xf numFmtId="0" fontId="13" fillId="0" borderId="0" xfId="1" applyNumberFormat="1" applyFont="1" applyFill="1" applyBorder="1" applyAlignment="1">
      <alignment vertical="center"/>
    </xf>
    <xf numFmtId="9" fontId="13" fillId="0" borderId="11" xfId="1" applyNumberFormat="1" applyFont="1" applyFill="1" applyBorder="1" applyAlignment="1">
      <alignment vertical="center"/>
    </xf>
    <xf numFmtId="10" fontId="13" fillId="0" borderId="0" xfId="1" applyNumberFormat="1" applyFont="1" applyFill="1" applyBorder="1" applyAlignment="1">
      <alignment horizontal="center" vertical="center"/>
    </xf>
    <xf numFmtId="10" fontId="16" fillId="6" borderId="0" xfId="1" applyNumberFormat="1" applyFont="1" applyFill="1" applyBorder="1" applyAlignment="1">
      <alignment horizontal="center" vertical="center"/>
    </xf>
    <xf numFmtId="167" fontId="12" fillId="0" borderId="0" xfId="1" applyNumberFormat="1" applyFont="1" applyFill="1" applyBorder="1" applyAlignment="1">
      <alignment horizontal="center" vertical="center"/>
    </xf>
    <xf numFmtId="167" fontId="3" fillId="0" borderId="0" xfId="1" quotePrefix="1" applyNumberFormat="1" applyFont="1" applyFill="1" applyBorder="1" applyAlignment="1">
      <alignment vertical="center"/>
    </xf>
    <xf numFmtId="167" fontId="12" fillId="0" borderId="11" xfId="1" applyNumberFormat="1" applyFont="1" applyFill="1" applyBorder="1" applyAlignment="1">
      <alignment vertical="center"/>
    </xf>
    <xf numFmtId="43" fontId="14" fillId="0" borderId="10" xfId="1" applyFont="1" applyFill="1" applyBorder="1" applyAlignment="1">
      <alignment vertical="center"/>
    </xf>
    <xf numFmtId="9" fontId="13" fillId="0" borderId="0" xfId="1" applyNumberFormat="1" applyFont="1" applyFill="1" applyBorder="1" applyAlignment="1">
      <alignment vertical="center"/>
    </xf>
    <xf numFmtId="43" fontId="18" fillId="0" borderId="10" xfId="1" applyFont="1" applyFill="1" applyBorder="1" applyAlignment="1">
      <alignment vertical="center"/>
    </xf>
    <xf numFmtId="9" fontId="13" fillId="0" borderId="0" xfId="1" applyNumberFormat="1" applyFont="1" applyFill="1" applyBorder="1" applyAlignment="1">
      <alignment horizontal="center" vertical="center"/>
    </xf>
    <xf numFmtId="9" fontId="15" fillId="6" borderId="0" xfId="1" applyNumberFormat="1" applyFont="1" applyFill="1" applyBorder="1" applyAlignment="1">
      <alignment horizontal="center" vertical="center"/>
    </xf>
    <xf numFmtId="9" fontId="13" fillId="0" borderId="0" xfId="2" applyFont="1" applyFill="1" applyBorder="1" applyAlignment="1">
      <alignment horizontal="center" vertical="center"/>
    </xf>
    <xf numFmtId="0" fontId="8" fillId="0" borderId="0" xfId="0" quotePrefix="1" applyFont="1" applyAlignment="1">
      <alignment vertical="center"/>
    </xf>
    <xf numFmtId="167" fontId="12" fillId="0" borderId="0" xfId="0" applyNumberFormat="1" applyFont="1" applyAlignment="1">
      <alignment horizontal="center" vertical="center"/>
    </xf>
    <xf numFmtId="0" fontId="3" fillId="0" borderId="0" xfId="0" quotePrefix="1" applyFont="1" applyAlignment="1">
      <alignment vertical="center"/>
    </xf>
    <xf numFmtId="0" fontId="12" fillId="0" borderId="11" xfId="0" applyFont="1" applyBorder="1" applyAlignment="1">
      <alignment vertical="center"/>
    </xf>
    <xf numFmtId="9" fontId="12" fillId="0" borderId="0" xfId="1" applyNumberFormat="1" applyFont="1" applyFill="1" applyBorder="1" applyAlignment="1">
      <alignment vertical="center"/>
    </xf>
    <xf numFmtId="167" fontId="13" fillId="0" borderId="0" xfId="0" applyNumberFormat="1" applyFont="1" applyAlignment="1">
      <alignment horizontal="center" vertical="center"/>
    </xf>
    <xf numFmtId="168" fontId="13" fillId="0" borderId="0" xfId="0" applyNumberFormat="1" applyFont="1" applyAlignment="1">
      <alignment horizontal="center" vertical="center"/>
    </xf>
    <xf numFmtId="43" fontId="20" fillId="0" borderId="10" xfId="1" applyFont="1" applyBorder="1" applyAlignment="1">
      <alignment vertical="center"/>
    </xf>
    <xf numFmtId="43" fontId="8" fillId="0" borderId="0" xfId="1" applyFont="1" applyBorder="1" applyAlignment="1">
      <alignment vertical="center"/>
    </xf>
    <xf numFmtId="9" fontId="13" fillId="0" borderId="0" xfId="1" applyNumberFormat="1" applyFont="1" applyBorder="1" applyAlignment="1">
      <alignment horizontal="center" vertical="center"/>
    </xf>
    <xf numFmtId="9" fontId="20" fillId="0" borderId="0" xfId="0" applyNumberFormat="1" applyFont="1" applyAlignment="1">
      <alignment vertical="center"/>
    </xf>
    <xf numFmtId="43" fontId="13" fillId="0" borderId="20" xfId="1" applyFont="1" applyBorder="1" applyAlignment="1">
      <alignment vertical="center"/>
    </xf>
    <xf numFmtId="0" fontId="13" fillId="0" borderId="21" xfId="0" applyFont="1" applyBorder="1" applyAlignment="1">
      <alignment horizontal="center" vertical="center"/>
    </xf>
    <xf numFmtId="0" fontId="13" fillId="0" borderId="21" xfId="0" applyFont="1" applyBorder="1" applyAlignment="1">
      <alignment vertical="center"/>
    </xf>
    <xf numFmtId="0" fontId="13" fillId="0" borderId="22" xfId="0" applyFont="1" applyBorder="1" applyAlignment="1">
      <alignment vertical="center"/>
    </xf>
    <xf numFmtId="15" fontId="12" fillId="4" borderId="4" xfId="0" applyNumberFormat="1" applyFont="1" applyFill="1" applyBorder="1" applyAlignment="1">
      <alignment horizontal="center" vertical="center"/>
    </xf>
    <xf numFmtId="0" fontId="23" fillId="0" borderId="0" xfId="0" applyFont="1" applyAlignment="1">
      <alignment horizontal="right" vertical="center"/>
    </xf>
    <xf numFmtId="167" fontId="23" fillId="0" borderId="0" xfId="1" applyNumberFormat="1" applyFont="1" applyBorder="1" applyAlignment="1">
      <alignment horizontal="right" vertical="center"/>
    </xf>
    <xf numFmtId="167" fontId="23" fillId="0" borderId="1" xfId="1" applyNumberFormat="1" applyFont="1" applyBorder="1" applyAlignment="1">
      <alignment horizontal="right" vertical="center"/>
    </xf>
    <xf numFmtId="9" fontId="18" fillId="0" borderId="1" xfId="2" applyFont="1" applyFill="1" applyBorder="1" applyAlignment="1">
      <alignment vertical="center"/>
    </xf>
    <xf numFmtId="0" fontId="22" fillId="0" borderId="0" xfId="0" applyFont="1" applyAlignment="1">
      <alignment horizontal="right" vertical="center"/>
    </xf>
    <xf numFmtId="167" fontId="22" fillId="0" borderId="0" xfId="1" applyNumberFormat="1" applyFont="1" applyFill="1" applyBorder="1" applyAlignment="1">
      <alignment horizontal="right" vertical="center"/>
    </xf>
    <xf numFmtId="167" fontId="22" fillId="0" borderId="1" xfId="1" applyNumberFormat="1" applyFont="1" applyFill="1" applyBorder="1" applyAlignment="1">
      <alignment horizontal="right" vertical="center"/>
    </xf>
    <xf numFmtId="167" fontId="16" fillId="0" borderId="0" xfId="1" applyNumberFormat="1" applyFont="1" applyFill="1" applyBorder="1" applyAlignment="1">
      <alignment vertical="center"/>
    </xf>
    <xf numFmtId="168" fontId="16" fillId="0" borderId="1" xfId="1" applyNumberFormat="1" applyFont="1" applyFill="1" applyBorder="1" applyAlignment="1">
      <alignment vertical="center"/>
    </xf>
    <xf numFmtId="0" fontId="0" fillId="0" borderId="3" xfId="0" applyBorder="1"/>
    <xf numFmtId="14" fontId="0" fillId="0" borderId="10" xfId="0" applyNumberFormat="1" applyBorder="1"/>
    <xf numFmtId="0" fontId="0" fillId="0" borderId="11" xfId="0" applyBorder="1"/>
    <xf numFmtId="14" fontId="0" fillId="0" borderId="20" xfId="0" applyNumberFormat="1" applyBorder="1"/>
    <xf numFmtId="0" fontId="0" fillId="0" borderId="21" xfId="0" applyBorder="1"/>
    <xf numFmtId="0" fontId="0" fillId="0" borderId="22" xfId="0" applyBorder="1"/>
    <xf numFmtId="15" fontId="24" fillId="0" borderId="0" xfId="4" applyNumberFormat="1" applyFont="1" applyAlignment="1">
      <alignment horizontal="center"/>
    </xf>
    <xf numFmtId="43" fontId="25" fillId="0" borderId="0" xfId="1" applyFont="1"/>
    <xf numFmtId="0" fontId="2" fillId="7" borderId="2" xfId="0" applyFont="1" applyFill="1" applyBorder="1"/>
    <xf numFmtId="0" fontId="2" fillId="7" borderId="3" xfId="0" applyFont="1" applyFill="1" applyBorder="1"/>
    <xf numFmtId="0" fontId="2" fillId="7" borderId="7" xfId="0" applyFont="1" applyFill="1" applyBorder="1"/>
    <xf numFmtId="0" fontId="8" fillId="0" borderId="0" xfId="6" applyFont="1"/>
    <xf numFmtId="0" fontId="8" fillId="0" borderId="23" xfId="6" applyFont="1" applyBorder="1"/>
    <xf numFmtId="0" fontId="0" fillId="0" borderId="13" xfId="0" applyBorder="1"/>
    <xf numFmtId="10" fontId="0" fillId="0" borderId="14" xfId="2" applyNumberFormat="1" applyFont="1" applyBorder="1"/>
    <xf numFmtId="0" fontId="24" fillId="7" borderId="8" xfId="5" applyFont="1" applyFill="1" applyBorder="1" applyAlignment="1">
      <alignment vertical="center"/>
    </xf>
    <xf numFmtId="0" fontId="24" fillId="7" borderId="4" xfId="5" applyFont="1" applyFill="1" applyBorder="1" applyAlignment="1">
      <alignment vertical="center"/>
    </xf>
    <xf numFmtId="0" fontId="24" fillId="7" borderId="9" xfId="5" applyFont="1" applyFill="1" applyBorder="1" applyAlignment="1">
      <alignment vertical="center"/>
    </xf>
    <xf numFmtId="0" fontId="24" fillId="7" borderId="9" xfId="5" applyFont="1" applyFill="1" applyBorder="1" applyAlignment="1">
      <alignment horizontal="center" vertical="center"/>
    </xf>
    <xf numFmtId="15" fontId="24" fillId="0" borderId="25" xfId="7" applyNumberFormat="1" applyFont="1" applyBorder="1" applyAlignment="1">
      <alignment horizontal="center" vertical="center"/>
    </xf>
    <xf numFmtId="43" fontId="24" fillId="0" borderId="26" xfId="1" applyFont="1" applyBorder="1" applyAlignment="1">
      <alignment horizontal="center" vertical="center"/>
    </xf>
    <xf numFmtId="0" fontId="24" fillId="0" borderId="27" xfId="7" applyFont="1" applyBorder="1" applyAlignment="1">
      <alignment horizontal="center" vertical="center"/>
    </xf>
    <xf numFmtId="43" fontId="24" fillId="7" borderId="8" xfId="1" applyFont="1" applyFill="1" applyBorder="1" applyAlignment="1">
      <alignment horizontal="center" vertical="center"/>
    </xf>
    <xf numFmtId="9" fontId="8" fillId="0" borderId="11" xfId="1" applyNumberFormat="1" applyFont="1" applyBorder="1" applyAlignment="1">
      <alignment vertical="center"/>
    </xf>
    <xf numFmtId="14" fontId="0" fillId="0" borderId="2" xfId="0" applyNumberFormat="1" applyBorder="1"/>
    <xf numFmtId="9" fontId="8" fillId="0" borderId="7" xfId="1" applyNumberFormat="1" applyFont="1" applyBorder="1" applyAlignment="1">
      <alignment vertical="center"/>
    </xf>
    <xf numFmtId="9" fontId="8" fillId="0" borderId="22" xfId="1" applyNumberFormat="1" applyFont="1" applyBorder="1" applyAlignment="1">
      <alignment vertical="center"/>
    </xf>
    <xf numFmtId="0" fontId="3" fillId="0" borderId="0" xfId="0" applyFont="1" applyAlignment="1">
      <alignment horizontal="center" vertical="center"/>
    </xf>
    <xf numFmtId="43" fontId="28" fillId="0" borderId="0" xfId="1" applyFont="1" applyAlignment="1">
      <alignment vertical="center"/>
    </xf>
    <xf numFmtId="43" fontId="24" fillId="3" borderId="10" xfId="1" applyFont="1" applyFill="1" applyBorder="1" applyAlignment="1">
      <alignment horizontal="left" vertical="center"/>
    </xf>
    <xf numFmtId="43" fontId="25" fillId="0" borderId="10" xfId="1" applyFont="1" applyBorder="1" applyAlignment="1">
      <alignment vertical="center"/>
    </xf>
    <xf numFmtId="43" fontId="25" fillId="3" borderId="10" xfId="1" applyFont="1" applyFill="1" applyBorder="1" applyAlignment="1">
      <alignment vertical="center"/>
    </xf>
    <xf numFmtId="43" fontId="24" fillId="3" borderId="29" xfId="1" applyFont="1" applyFill="1" applyBorder="1" applyAlignment="1">
      <alignment vertical="center"/>
    </xf>
    <xf numFmtId="43" fontId="24" fillId="3" borderId="10" xfId="1" applyFont="1" applyFill="1" applyBorder="1" applyAlignment="1">
      <alignment vertical="center"/>
    </xf>
    <xf numFmtId="43" fontId="24" fillId="3" borderId="30" xfId="1" applyFont="1" applyFill="1" applyBorder="1" applyAlignment="1">
      <alignment vertical="center" wrapText="1"/>
    </xf>
    <xf numFmtId="15" fontId="0" fillId="0" borderId="0" xfId="0" applyNumberFormat="1"/>
    <xf numFmtId="166" fontId="24" fillId="3" borderId="31" xfId="8" applyNumberFormat="1" applyFont="1" applyFill="1" applyBorder="1" applyAlignment="1">
      <alignment horizontal="right" vertical="center"/>
    </xf>
    <xf numFmtId="43" fontId="25" fillId="0" borderId="32" xfId="1" applyFont="1" applyBorder="1" applyAlignment="1">
      <alignment horizontal="center" vertical="center"/>
    </xf>
    <xf numFmtId="43" fontId="24" fillId="7" borderId="33" xfId="1" applyFont="1" applyFill="1" applyBorder="1" applyAlignment="1">
      <alignment horizontal="center" vertical="center"/>
    </xf>
    <xf numFmtId="43" fontId="24" fillId="7" borderId="28" xfId="1" applyFont="1" applyFill="1" applyBorder="1" applyAlignment="1">
      <alignment horizontal="center" vertical="center"/>
    </xf>
    <xf numFmtId="43" fontId="24" fillId="7" borderId="34" xfId="1" applyFont="1" applyFill="1" applyBorder="1" applyAlignment="1">
      <alignment horizontal="center" vertical="center"/>
    </xf>
    <xf numFmtId="9" fontId="0" fillId="0" borderId="24" xfId="2" applyFont="1" applyBorder="1"/>
    <xf numFmtId="166" fontId="0" fillId="0" borderId="24" xfId="0" applyNumberFormat="1" applyBorder="1"/>
    <xf numFmtId="10" fontId="0" fillId="0" borderId="35" xfId="0" applyNumberFormat="1" applyBorder="1"/>
    <xf numFmtId="10" fontId="0" fillId="0" borderId="36" xfId="0" applyNumberFormat="1" applyBorder="1"/>
    <xf numFmtId="10" fontId="0" fillId="0" borderId="11" xfId="2" applyNumberFormat="1" applyFont="1" applyBorder="1"/>
    <xf numFmtId="10" fontId="0" fillId="0" borderId="11" xfId="0" applyNumberFormat="1" applyBorder="1"/>
    <xf numFmtId="2" fontId="0" fillId="0" borderId="11" xfId="0" applyNumberFormat="1" applyBorder="1"/>
    <xf numFmtId="9" fontId="0" fillId="0" borderId="11" xfId="2" applyFont="1" applyBorder="1"/>
    <xf numFmtId="1" fontId="16" fillId="0" borderId="0" xfId="0" applyNumberFormat="1" applyFont="1" applyAlignment="1">
      <alignment vertical="center"/>
    </xf>
    <xf numFmtId="10" fontId="0" fillId="0" borderId="22" xfId="0" applyNumberFormat="1" applyBorder="1"/>
    <xf numFmtId="0" fontId="21" fillId="2" borderId="24" xfId="0" applyFont="1" applyFill="1" applyBorder="1" applyAlignment="1">
      <alignment horizontal="right" vertical="top" wrapText="1"/>
    </xf>
    <xf numFmtId="0" fontId="13" fillId="0" borderId="37" xfId="0" applyFont="1" applyBorder="1" applyAlignment="1">
      <alignment vertical="center"/>
    </xf>
    <xf numFmtId="0" fontId="2" fillId="5" borderId="0" xfId="0" applyFont="1" applyFill="1"/>
    <xf numFmtId="2" fontId="0" fillId="5" borderId="24" xfId="0" applyNumberFormat="1" applyFill="1" applyBorder="1"/>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6" xfId="0" applyFont="1" applyFill="1" applyBorder="1" applyAlignment="1">
      <alignment horizontal="center" vertical="center"/>
    </xf>
    <xf numFmtId="43" fontId="13" fillId="0" borderId="0" xfId="1" applyFont="1" applyBorder="1" applyAlignment="1">
      <alignment horizontal="left" vertical="center"/>
    </xf>
    <xf numFmtId="43" fontId="13" fillId="0" borderId="0" xfId="1" applyFont="1" applyBorder="1" applyAlignment="1">
      <alignment horizontal="left" vertical="center" wrapText="1"/>
    </xf>
    <xf numFmtId="0" fontId="24" fillId="7" borderId="8" xfId="5" applyFont="1" applyFill="1" applyBorder="1" applyAlignment="1">
      <alignment horizontal="center" vertical="center"/>
    </xf>
    <xf numFmtId="0" fontId="24" fillId="7" borderId="4" xfId="5" applyFont="1" applyFill="1" applyBorder="1" applyAlignment="1">
      <alignment horizontal="center" vertical="center"/>
    </xf>
    <xf numFmtId="0" fontId="24" fillId="7" borderId="9" xfId="5" applyFont="1" applyFill="1" applyBorder="1" applyAlignment="1">
      <alignment horizontal="center" vertical="center"/>
    </xf>
    <xf numFmtId="43" fontId="24" fillId="7" borderId="8" xfId="1" applyFont="1" applyFill="1" applyBorder="1" applyAlignment="1">
      <alignment horizontal="center" vertical="center"/>
    </xf>
    <xf numFmtId="43" fontId="24" fillId="7" borderId="4" xfId="1" applyFont="1" applyFill="1" applyBorder="1" applyAlignment="1">
      <alignment horizontal="center" vertical="center"/>
    </xf>
    <xf numFmtId="43" fontId="24" fillId="7" borderId="9" xfId="1" applyFont="1" applyFill="1" applyBorder="1" applyAlignment="1">
      <alignment horizontal="center" vertical="center"/>
    </xf>
    <xf numFmtId="43" fontId="24" fillId="0" borderId="20" xfId="1" applyFont="1" applyBorder="1" applyAlignment="1">
      <alignment horizontal="center" vertical="center"/>
    </xf>
    <xf numFmtId="43" fontId="24" fillId="0" borderId="21" xfId="1" applyFont="1" applyBorder="1" applyAlignment="1">
      <alignment horizontal="center" vertical="center"/>
    </xf>
    <xf numFmtId="43" fontId="24" fillId="0" borderId="19" xfId="1" applyFont="1" applyBorder="1" applyAlignment="1">
      <alignment horizontal="center" vertical="center"/>
    </xf>
    <xf numFmtId="0" fontId="24" fillId="7" borderId="8" xfId="5" applyFont="1" applyFill="1" applyBorder="1" applyAlignment="1">
      <alignment horizontal="left"/>
    </xf>
    <xf numFmtId="0" fontId="24" fillId="7" borderId="4" xfId="5" applyFont="1" applyFill="1" applyBorder="1" applyAlignment="1">
      <alignment horizontal="left"/>
    </xf>
    <xf numFmtId="0" fontId="24" fillId="7" borderId="9" xfId="5" applyFont="1" applyFill="1" applyBorder="1" applyAlignment="1">
      <alignment horizontal="left"/>
    </xf>
  </cellXfs>
  <cellStyles count="9">
    <cellStyle name="Comma" xfId="1" builtinId="3"/>
    <cellStyle name="Hyperlink" xfId="3" builtinId="8"/>
    <cellStyle name="Normal" xfId="0" builtinId="0"/>
    <cellStyle name="Normal 10 2 2 2" xfId="4" xr:uid="{F5B57C1B-F718-4371-8D67-9CBBB5ECE510}"/>
    <cellStyle name="Normal 2" xfId="5" xr:uid="{EF268DAF-F003-4012-91D9-5141E36F97B8}"/>
    <cellStyle name="Normal 28 5 2" xfId="6" xr:uid="{3AFC9565-B30B-479C-B8D0-D10BAB14C76E}"/>
    <cellStyle name="Normal_Beta for Minacs 2" xfId="7" xr:uid="{C0800E0A-2E95-48D8-B78B-F40BAC588BCF}"/>
    <cellStyle name="Percent" xfId="2" builtinId="5"/>
    <cellStyle name="Percent 2" xfId="8" xr:uid="{94900692-37C8-4BE6-AF85-AD68B7B3F1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'3 Statement Model + DCF'!$B$212</c:f>
              <c:strCache>
                <c:ptCount val="1"/>
                <c:pt idx="0">
                  <c:v> Revenue </c:v>
                </c:pt>
              </c:strCache>
            </c:strRef>
          </c:tx>
          <c:spPr>
            <a:solidFill>
              <a:srgbClr val="FFFF00"/>
            </a:solidFill>
            <a:ln>
              <a:noFill/>
            </a:ln>
            <a:effectLst>
              <a:outerShdw blurRad="57150" dist="19050" dir="5400000" algn="ctr" rotWithShape="0">
                <a:srgbClr val="000000">
                  <a:alpha val="63000"/>
                </a:srgbClr>
              </a:outerShdw>
            </a:effectLst>
          </c:spPr>
          <c:invertIfNegative val="0"/>
          <c:val>
            <c:numRef>
              <c:f>'3 Statement Model + DCF'!$C$212</c:f>
              <c:numCache>
                <c:formatCode>_ * #,##0_ ;_ * \-#,##0_ ;_ * "-"??_ ;_ @_ </c:formatCode>
                <c:ptCount val="1"/>
                <c:pt idx="0">
                  <c:v>0</c:v>
                </c:pt>
              </c:numCache>
            </c:numRef>
          </c:val>
          <c:extLst>
            <c:ext xmlns:c16="http://schemas.microsoft.com/office/drawing/2014/chart" uri="{C3380CC4-5D6E-409C-BE32-E72D297353CC}">
              <c16:uniqueId val="{00000000-0DF0-44AC-AF6C-A876D1F750CF}"/>
            </c:ext>
          </c:extLst>
        </c:ser>
        <c:ser>
          <c:idx val="1"/>
          <c:order val="1"/>
          <c:tx>
            <c:strRef>
              <c:f>'3 Statement Model + DCF'!$B$213</c:f>
              <c:strCache>
                <c:ptCount val="1"/>
                <c:pt idx="0">
                  <c:v> EBITDA Margin </c:v>
                </c:pt>
              </c:strCache>
            </c:strRef>
          </c:tx>
          <c:spPr>
            <a:solidFill>
              <a:schemeClr val="accent1"/>
            </a:solidFill>
            <a:ln>
              <a:noFill/>
            </a:ln>
            <a:effectLst>
              <a:outerShdw blurRad="57150" dist="19050" dir="5400000" algn="ctr" rotWithShape="0">
                <a:srgbClr val="000000">
                  <a:alpha val="63000"/>
                </a:srgbClr>
              </a:outerShdw>
            </a:effectLst>
          </c:spPr>
          <c:invertIfNegative val="0"/>
          <c:val>
            <c:numRef>
              <c:f>'3 Statement Model + DCF'!$E$213:$N$213</c:f>
              <c:numCache>
                <c:formatCode>0%</c:formatCode>
                <c:ptCount val="10"/>
                <c:pt idx="0">
                  <c:v>9.4318907939190733E-2</c:v>
                </c:pt>
                <c:pt idx="1">
                  <c:v>0.12177947494837275</c:v>
                </c:pt>
                <c:pt idx="2">
                  <c:v>0.10435800364605344</c:v>
                </c:pt>
                <c:pt idx="3">
                  <c:v>0.11446991289629772</c:v>
                </c:pt>
                <c:pt idx="4">
                  <c:v>0.13159011417297481</c:v>
                </c:pt>
                <c:pt idx="5">
                  <c:v>0.12</c:v>
                </c:pt>
                <c:pt idx="6">
                  <c:v>0.12</c:v>
                </c:pt>
                <c:pt idx="7">
                  <c:v>0.12</c:v>
                </c:pt>
                <c:pt idx="8">
                  <c:v>0.12</c:v>
                </c:pt>
                <c:pt idx="9">
                  <c:v>0.12</c:v>
                </c:pt>
              </c:numCache>
            </c:numRef>
          </c:val>
          <c:extLst>
            <c:ext xmlns:c16="http://schemas.microsoft.com/office/drawing/2014/chart" uri="{C3380CC4-5D6E-409C-BE32-E72D297353CC}">
              <c16:uniqueId val="{00000001-0DF0-44AC-AF6C-A876D1F750CF}"/>
            </c:ext>
          </c:extLst>
        </c:ser>
        <c:ser>
          <c:idx val="2"/>
          <c:order val="2"/>
          <c:tx>
            <c:strRef>
              <c:f>'3 Statement Model + DCF'!$B$214</c:f>
              <c:strCache>
                <c:ptCount val="1"/>
                <c:pt idx="0">
                  <c:v> Net Margin </c:v>
                </c:pt>
              </c:strCache>
            </c:strRef>
          </c:tx>
          <c:spPr>
            <a:solidFill>
              <a:srgbClr val="92D050"/>
            </a:solidFill>
            <a:ln>
              <a:noFill/>
            </a:ln>
            <a:effectLst>
              <a:outerShdw blurRad="57150" dist="19050" dir="5400000" algn="ctr" rotWithShape="0">
                <a:srgbClr val="000000">
                  <a:alpha val="63000"/>
                </a:srgbClr>
              </a:outerShdw>
            </a:effectLst>
          </c:spPr>
          <c:invertIfNegative val="0"/>
          <c:val>
            <c:numRef>
              <c:f>'3 Statement Model + DCF'!$C$214</c:f>
              <c:numCache>
                <c:formatCode>_ * #,##0_ ;_ * \-#,##0_ ;_ * "-"??_ ;_ @_ </c:formatCode>
                <c:ptCount val="1"/>
                <c:pt idx="0">
                  <c:v>0</c:v>
                </c:pt>
              </c:numCache>
            </c:numRef>
          </c:val>
          <c:extLst>
            <c:ext xmlns:c16="http://schemas.microsoft.com/office/drawing/2014/chart" uri="{C3380CC4-5D6E-409C-BE32-E72D297353CC}">
              <c16:uniqueId val="{00000002-0DF0-44AC-AF6C-A876D1F750CF}"/>
            </c:ext>
          </c:extLst>
        </c:ser>
        <c:ser>
          <c:idx val="3"/>
          <c:order val="3"/>
          <c:tx>
            <c:strRef>
              <c:f>'3 Statement Model + DCF'!$E$212</c:f>
              <c:strCache>
                <c:ptCount val="1"/>
                <c:pt idx="0">
                  <c:v> 5,775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'3 Statement Model + DCF'!$F$212:$N$212</c:f>
              <c:numCache>
                <c:formatCode>_ * #,##0_ ;_ * \-#,##0_ ;_ * "-"??_ ;_ @_ </c:formatCode>
                <c:ptCount val="9"/>
                <c:pt idx="0">
                  <c:v>4750.3900000000003</c:v>
                </c:pt>
                <c:pt idx="1">
                  <c:v>6083.29</c:v>
                </c:pt>
                <c:pt idx="2">
                  <c:v>12525.3</c:v>
                </c:pt>
                <c:pt idx="3">
                  <c:v>15058.730000000001</c:v>
                </c:pt>
                <c:pt idx="4">
                  <c:v>18070.476000000002</c:v>
                </c:pt>
                <c:pt idx="5">
                  <c:v>21684.571200000002</c:v>
                </c:pt>
                <c:pt idx="6">
                  <c:v>27105.714000000004</c:v>
                </c:pt>
                <c:pt idx="7">
                  <c:v>33882.142500000002</c:v>
                </c:pt>
                <c:pt idx="8">
                  <c:v>42352.678125000006</c:v>
                </c:pt>
              </c:numCache>
            </c:numRef>
          </c:val>
          <c:extLst>
            <c:ext xmlns:c16="http://schemas.microsoft.com/office/drawing/2014/chart" uri="{C3380CC4-5D6E-409C-BE32-E72D297353CC}">
              <c16:uniqueId val="{00000003-0DF0-44AC-AF6C-A876D1F750CF}"/>
            </c:ext>
          </c:extLst>
        </c:ser>
        <c:dLbls>
          <c:showLegendKey val="0"/>
          <c:showVal val="0"/>
          <c:showCatName val="0"/>
          <c:showSerName val="0"/>
          <c:showPercent val="0"/>
          <c:showBubbleSize val="0"/>
        </c:dLbls>
        <c:gapWidth val="269"/>
        <c:axId val="1225267728"/>
        <c:axId val="1225606176"/>
      </c:barChart>
      <c:lineChart>
        <c:grouping val="standard"/>
        <c:varyColors val="0"/>
        <c:ser>
          <c:idx val="4"/>
          <c:order val="4"/>
          <c:tx>
            <c:strRef>
              <c:f>'3 Statement Model + DCF'!$E$213</c:f>
              <c:strCache>
                <c:ptCount val="1"/>
                <c:pt idx="0">
                  <c:v>9%</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'3 Statement Model + DCF'!$F$213:$N$213</c:f>
              <c:numCache>
                <c:formatCode>0%</c:formatCode>
                <c:ptCount val="9"/>
                <c:pt idx="0">
                  <c:v>0.12177947494837275</c:v>
                </c:pt>
                <c:pt idx="1">
                  <c:v>0.10435800364605344</c:v>
                </c:pt>
                <c:pt idx="2">
                  <c:v>0.11446991289629772</c:v>
                </c:pt>
                <c:pt idx="3">
                  <c:v>0.13159011417297481</c:v>
                </c:pt>
                <c:pt idx="4">
                  <c:v>0.12</c:v>
                </c:pt>
                <c:pt idx="5">
                  <c:v>0.12</c:v>
                </c:pt>
                <c:pt idx="6">
                  <c:v>0.12</c:v>
                </c:pt>
                <c:pt idx="7">
                  <c:v>0.12</c:v>
                </c:pt>
                <c:pt idx="8">
                  <c:v>0.12</c:v>
                </c:pt>
              </c:numCache>
            </c:numRef>
          </c:val>
          <c:smooth val="0"/>
          <c:extLst>
            <c:ext xmlns:c16="http://schemas.microsoft.com/office/drawing/2014/chart" uri="{C3380CC4-5D6E-409C-BE32-E72D297353CC}">
              <c16:uniqueId val="{00000004-0DF0-44AC-AF6C-A876D1F750CF}"/>
            </c:ext>
          </c:extLst>
        </c:ser>
        <c:ser>
          <c:idx val="5"/>
          <c:order val="5"/>
          <c:tx>
            <c:strRef>
              <c:f>'3 Statement Model + DCF'!$E$214</c:f>
              <c:strCache>
                <c:ptCount val="1"/>
                <c:pt idx="0">
                  <c:v>4%</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'3 Statement Model + DCF'!$F$214:$N$214</c:f>
              <c:numCache>
                <c:formatCode>0%</c:formatCode>
                <c:ptCount val="9"/>
                <c:pt idx="0">
                  <c:v>6.5946164420184541E-2</c:v>
                </c:pt>
                <c:pt idx="1">
                  <c:v>5.0086384176983245E-2</c:v>
                </c:pt>
                <c:pt idx="2">
                  <c:v>7.9384126527907328E-2</c:v>
                </c:pt>
                <c:pt idx="3">
                  <c:v>8.4467946500136531E-2</c:v>
                </c:pt>
                <c:pt idx="4">
                  <c:v>7.7014166761030248E-2</c:v>
                </c:pt>
                <c:pt idx="5">
                  <c:v>8.0575412210223837E-2</c:v>
                </c:pt>
                <c:pt idx="6">
                  <c:v>8.3324929508313494E-2</c:v>
                </c:pt>
                <c:pt idx="7">
                  <c:v>8.5259357605055569E-2</c:v>
                </c:pt>
                <c:pt idx="8">
                  <c:v>8.6619314879489234E-2</c:v>
                </c:pt>
              </c:numCache>
            </c:numRef>
          </c:val>
          <c:smooth val="0"/>
          <c:extLst>
            <c:ext xmlns:c16="http://schemas.microsoft.com/office/drawing/2014/chart" uri="{C3380CC4-5D6E-409C-BE32-E72D297353CC}">
              <c16:uniqueId val="{00000005-0DF0-44AC-AF6C-A876D1F750CF}"/>
            </c:ext>
          </c:extLst>
        </c:ser>
        <c:ser>
          <c:idx val="6"/>
          <c:order val="6"/>
          <c:tx>
            <c:strRef>
              <c:f>'3 Statement Model + DCF'!$E$211</c:f>
              <c:strCache>
                <c:ptCount val="1"/>
                <c:pt idx="0">
                  <c:v> FY 2019 </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'3 Statement Model + DCF'!$F$211:$N$211</c:f>
              <c:numCache>
                <c:formatCode>_ * #,##0_ ;_ * \-#,##0_ ;_ * "-"??_ ;_ @_ </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6-0DF0-44AC-AF6C-A876D1F750CF}"/>
            </c:ext>
          </c:extLst>
        </c:ser>
        <c:dLbls>
          <c:showLegendKey val="0"/>
          <c:showVal val="0"/>
          <c:showCatName val="0"/>
          <c:showSerName val="0"/>
          <c:showPercent val="0"/>
          <c:showBubbleSize val="0"/>
        </c:dLbls>
        <c:marker val="1"/>
        <c:smooth val="0"/>
        <c:axId val="1225268192"/>
        <c:axId val="1223158736"/>
      </c:lineChart>
      <c:catAx>
        <c:axId val="1225267728"/>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606176"/>
        <c:crosses val="autoZero"/>
        <c:auto val="1"/>
        <c:lblAlgn val="ctr"/>
        <c:lblOffset val="100"/>
        <c:noMultiLvlLbl val="0"/>
      </c:catAx>
      <c:valAx>
        <c:axId val="122560617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267728"/>
        <c:crosses val="autoZero"/>
        <c:crossBetween val="between"/>
      </c:valAx>
      <c:valAx>
        <c:axId val="12231587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268192"/>
        <c:crosses val="max"/>
        <c:crossBetween val="between"/>
      </c:valAx>
      <c:catAx>
        <c:axId val="1225268192"/>
        <c:scaling>
          <c:orientation val="minMax"/>
        </c:scaling>
        <c:delete val="1"/>
        <c:axPos val="b"/>
        <c:majorTickMark val="none"/>
        <c:minorTickMark val="none"/>
        <c:tickLblPos val="nextTo"/>
        <c:crossAx val="1223158736"/>
        <c:crosses val="autoZero"/>
        <c:auto val="1"/>
        <c:lblAlgn val="ctr"/>
        <c:lblOffset val="100"/>
        <c:noMultiLvlLbl val="0"/>
      </c:cat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76200</xdr:colOff>
      <xdr:row>4</xdr:row>
      <xdr:rowOff>76200</xdr:rowOff>
    </xdr:to>
    <xdr:pic>
      <xdr:nvPicPr>
        <xdr:cNvPr id="2" name="Picture 1">
          <a:extLst>
            <a:ext uri="{FF2B5EF4-FFF2-40B4-BE49-F238E27FC236}">
              <a16:creationId xmlns:a16="http://schemas.microsoft.com/office/drawing/2014/main" id="{018023BB-E496-0C5F-6FC1-6C45941E8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52525"/>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76200</xdr:colOff>
      <xdr:row>6</xdr:row>
      <xdr:rowOff>76200</xdr:rowOff>
    </xdr:to>
    <xdr:pic>
      <xdr:nvPicPr>
        <xdr:cNvPr id="3" name="Picture 2">
          <a:extLst>
            <a:ext uri="{FF2B5EF4-FFF2-40B4-BE49-F238E27FC236}">
              <a16:creationId xmlns:a16="http://schemas.microsoft.com/office/drawing/2014/main" id="{7C73609A-56A6-703E-7B6E-36389536AC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33525"/>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1</xdr:col>
      <xdr:colOff>0</xdr:colOff>
      <xdr:row>22</xdr:row>
      <xdr:rowOff>8572</xdr:rowOff>
    </xdr:to>
    <xdr:sp macro="" textlink="">
      <xdr:nvSpPr>
        <xdr:cNvPr id="4" name="AutoShape 3">
          <a:extLst>
            <a:ext uri="{FF2B5EF4-FFF2-40B4-BE49-F238E27FC236}">
              <a16:creationId xmlns:a16="http://schemas.microsoft.com/office/drawing/2014/main" id="{3B4B4434-E33F-483F-8F2D-FBD6B45AAA97}"/>
            </a:ext>
          </a:extLst>
        </xdr:cNvPr>
        <xdr:cNvSpPr>
          <a:spLocks noChangeAspect="1" noChangeArrowheads="1"/>
        </xdr:cNvSpPr>
      </xdr:nvSpPr>
      <xdr:spPr bwMode="auto">
        <a:xfrm>
          <a:off x="609600" y="2438400"/>
          <a:ext cx="304800" cy="3133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1</xdr:col>
      <xdr:colOff>0</xdr:colOff>
      <xdr:row>22</xdr:row>
      <xdr:rowOff>8572</xdr:rowOff>
    </xdr:to>
    <xdr:sp macro="" textlink="">
      <xdr:nvSpPr>
        <xdr:cNvPr id="5" name="AutoShape 4">
          <a:extLst>
            <a:ext uri="{FF2B5EF4-FFF2-40B4-BE49-F238E27FC236}">
              <a16:creationId xmlns:a16="http://schemas.microsoft.com/office/drawing/2014/main" id="{E871528C-C35E-4C7E-945B-B0A1836B1807}"/>
            </a:ext>
          </a:extLst>
        </xdr:cNvPr>
        <xdr:cNvSpPr>
          <a:spLocks noChangeAspect="1" noChangeArrowheads="1"/>
        </xdr:cNvSpPr>
      </xdr:nvSpPr>
      <xdr:spPr bwMode="auto">
        <a:xfrm>
          <a:off x="609600" y="2438400"/>
          <a:ext cx="304800" cy="3133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1</xdr:col>
      <xdr:colOff>0</xdr:colOff>
      <xdr:row>8</xdr:row>
      <xdr:rowOff>127635</xdr:rowOff>
    </xdr:to>
    <xdr:sp macro="" textlink="">
      <xdr:nvSpPr>
        <xdr:cNvPr id="6" name="AutoShape 5">
          <a:extLst>
            <a:ext uri="{FF2B5EF4-FFF2-40B4-BE49-F238E27FC236}">
              <a16:creationId xmlns:a16="http://schemas.microsoft.com/office/drawing/2014/main" id="{9AB79A3D-A63F-4A3C-B863-478061F2ACD9}"/>
            </a:ext>
          </a:extLst>
        </xdr:cNvPr>
        <xdr:cNvSpPr>
          <a:spLocks noChangeAspect="1" noChangeArrowheads="1"/>
        </xdr:cNvSpPr>
      </xdr:nvSpPr>
      <xdr:spPr bwMode="auto">
        <a:xfrm>
          <a:off x="609600" y="6096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1</xdr:col>
      <xdr:colOff>0</xdr:colOff>
      <xdr:row>8</xdr:row>
      <xdr:rowOff>127634</xdr:rowOff>
    </xdr:to>
    <xdr:sp macro="" textlink="">
      <xdr:nvSpPr>
        <xdr:cNvPr id="7" name="AutoShape 6">
          <a:extLst>
            <a:ext uri="{FF2B5EF4-FFF2-40B4-BE49-F238E27FC236}">
              <a16:creationId xmlns:a16="http://schemas.microsoft.com/office/drawing/2014/main" id="{6A273BF2-608B-4484-805A-6F6BD1C84392}"/>
            </a:ext>
          </a:extLst>
        </xdr:cNvPr>
        <xdr:cNvSpPr>
          <a:spLocks noChangeAspect="1" noChangeArrowheads="1"/>
        </xdr:cNvSpPr>
      </xdr:nvSpPr>
      <xdr:spPr bwMode="auto">
        <a:xfrm>
          <a:off x="609600" y="60960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76200</xdr:colOff>
      <xdr:row>4</xdr:row>
      <xdr:rowOff>76200</xdr:rowOff>
    </xdr:to>
    <xdr:pic>
      <xdr:nvPicPr>
        <xdr:cNvPr id="2" name="Picture 1">
          <a:extLst>
            <a:ext uri="{FF2B5EF4-FFF2-40B4-BE49-F238E27FC236}">
              <a16:creationId xmlns:a16="http://schemas.microsoft.com/office/drawing/2014/main" id="{5511468E-EDC5-8A5E-BA86-218C60582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43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76200</xdr:colOff>
      <xdr:row>6</xdr:row>
      <xdr:rowOff>76200</xdr:rowOff>
    </xdr:to>
    <xdr:pic>
      <xdr:nvPicPr>
        <xdr:cNvPr id="3" name="Picture 2">
          <a:extLst>
            <a:ext uri="{FF2B5EF4-FFF2-40B4-BE49-F238E27FC236}">
              <a16:creationId xmlns:a16="http://schemas.microsoft.com/office/drawing/2014/main" id="{9A785A8A-0A3B-52E2-904C-478F72083A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324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76200</xdr:colOff>
      <xdr:row>49</xdr:row>
      <xdr:rowOff>76200</xdr:rowOff>
    </xdr:to>
    <xdr:pic>
      <xdr:nvPicPr>
        <xdr:cNvPr id="4" name="Picture 3">
          <a:extLst>
            <a:ext uri="{FF2B5EF4-FFF2-40B4-BE49-F238E27FC236}">
              <a16:creationId xmlns:a16="http://schemas.microsoft.com/office/drawing/2014/main" id="{E36E04FC-FBBB-3D73-C91E-9C9337570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6822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76200</xdr:colOff>
      <xdr:row>49</xdr:row>
      <xdr:rowOff>76200</xdr:rowOff>
    </xdr:to>
    <xdr:pic>
      <xdr:nvPicPr>
        <xdr:cNvPr id="5" name="Picture 4">
          <a:extLst>
            <a:ext uri="{FF2B5EF4-FFF2-40B4-BE49-F238E27FC236}">
              <a16:creationId xmlns:a16="http://schemas.microsoft.com/office/drawing/2014/main" id="{C69358C0-1899-098F-795D-16FA1DE39E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7203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304800</xdr:colOff>
      <xdr:row>8</xdr:row>
      <xdr:rowOff>127635</xdr:rowOff>
    </xdr:to>
    <xdr:sp macro="" textlink="">
      <xdr:nvSpPr>
        <xdr:cNvPr id="8" name="AutoShape 1">
          <a:extLst>
            <a:ext uri="{FF2B5EF4-FFF2-40B4-BE49-F238E27FC236}">
              <a16:creationId xmlns:a16="http://schemas.microsoft.com/office/drawing/2014/main" id="{416C22A4-FC87-4167-A5D0-9C8537754D63}"/>
            </a:ext>
          </a:extLst>
        </xdr:cNvPr>
        <xdr:cNvSpPr>
          <a:spLocks noChangeAspect="1" noChangeArrowheads="1"/>
        </xdr:cNvSpPr>
      </xdr:nvSpPr>
      <xdr:spPr bwMode="auto">
        <a:xfrm>
          <a:off x="609600" y="6096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127635</xdr:rowOff>
    </xdr:to>
    <xdr:sp macro="" textlink="">
      <xdr:nvSpPr>
        <xdr:cNvPr id="9" name="AutoShape 2">
          <a:extLst>
            <a:ext uri="{FF2B5EF4-FFF2-40B4-BE49-F238E27FC236}">
              <a16:creationId xmlns:a16="http://schemas.microsoft.com/office/drawing/2014/main" id="{C16D4811-53DA-46C1-8FC7-C402A6761268}"/>
            </a:ext>
          </a:extLst>
        </xdr:cNvPr>
        <xdr:cNvSpPr>
          <a:spLocks noChangeAspect="1" noChangeArrowheads="1"/>
        </xdr:cNvSpPr>
      </xdr:nvSpPr>
      <xdr:spPr bwMode="auto">
        <a:xfrm>
          <a:off x="609600" y="6096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491951</xdr:colOff>
      <xdr:row>215</xdr:row>
      <xdr:rowOff>136070</xdr:rowOff>
    </xdr:from>
    <xdr:to>
      <xdr:col>12</xdr:col>
      <xdr:colOff>554753</xdr:colOff>
      <xdr:row>234</xdr:row>
      <xdr:rowOff>115136</xdr:rowOff>
    </xdr:to>
    <xdr:graphicFrame macro="">
      <xdr:nvGraphicFramePr>
        <xdr:cNvPr id="6" name="Chart 5">
          <a:extLst>
            <a:ext uri="{FF2B5EF4-FFF2-40B4-BE49-F238E27FC236}">
              <a16:creationId xmlns:a16="http://schemas.microsoft.com/office/drawing/2014/main" id="{0176979F-FE00-CE7A-FFF4-B5BB38C48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Naincy\harsh\Stock%20market\DCF\DCF%20Model%20Alembic%20Pharma.xlsx" TargetMode="External"/><Relationship Id="rId1" Type="http://schemas.openxmlformats.org/officeDocument/2006/relationships/externalLinkPath" Target="file:///E:\Naincy\harsh\Stock%20market\DCF\DCF%20Model%20Alembic%20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mp;L"/>
      <sheetName val="BS"/>
      <sheetName val="3 Statement Model + DCF"/>
      <sheetName val="WACC"/>
      <sheetName val="Rm"/>
      <sheetName val="Beta"/>
      <sheetName val="ZCYC comparison"/>
    </sheetNames>
    <sheetDataSet>
      <sheetData sheetId="0">
        <row r="2">
          <cell r="B2" t="str">
            <v>Alembic Pharmaceuticals Limited</v>
          </cell>
        </row>
      </sheetData>
      <sheetData sheetId="1"/>
      <sheetData sheetId="2">
        <row r="206">
          <cell r="E206" t="str">
            <v>FY 2018</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
  <sheetViews>
    <sheetView showGridLines="0" workbookViewId="0">
      <pane ySplit="4" topLeftCell="A16" activePane="bottomLeft" state="frozen"/>
      <selection pane="bottomLeft" activeCell="A27" sqref="A27"/>
    </sheetView>
  </sheetViews>
  <sheetFormatPr defaultRowHeight="15" x14ac:dyDescent="0.25"/>
  <cols>
    <col min="1" max="1" width="4.5703125" customWidth="1"/>
    <col min="2" max="2" width="47" customWidth="1"/>
    <col min="3" max="3" width="10.7109375" customWidth="1"/>
    <col min="4" max="4" width="9.28515625" customWidth="1"/>
    <col min="5" max="7" width="10.5703125" customWidth="1"/>
    <col min="9" max="14" width="8.85546875" customWidth="1"/>
  </cols>
  <sheetData>
    <row r="1" spans="1:14" x14ac:dyDescent="0.25">
      <c r="G1" s="33"/>
    </row>
    <row r="2" spans="1:14" ht="31.5" customHeight="1" x14ac:dyDescent="0.25">
      <c r="B2" s="2" t="s">
        <v>1</v>
      </c>
      <c r="C2" s="2"/>
      <c r="D2" s="2"/>
      <c r="E2" s="2"/>
      <c r="F2" s="2"/>
      <c r="G2" s="34"/>
    </row>
    <row r="3" spans="1:14" ht="29.25" customHeight="1" x14ac:dyDescent="0.25">
      <c r="B3" s="8" t="s">
        <v>0</v>
      </c>
      <c r="C3" s="8"/>
      <c r="D3" s="8"/>
      <c r="E3" s="8"/>
      <c r="F3" s="8"/>
      <c r="G3" s="35"/>
    </row>
    <row r="4" spans="1:14" x14ac:dyDescent="0.25">
      <c r="B4" s="4"/>
      <c r="C4" s="6">
        <v>45004</v>
      </c>
      <c r="D4" s="6">
        <v>45005</v>
      </c>
      <c r="E4" s="6">
        <v>45006</v>
      </c>
      <c r="F4" s="6">
        <v>45007</v>
      </c>
      <c r="G4" s="43" t="s">
        <v>2</v>
      </c>
      <c r="H4" s="6"/>
      <c r="I4" s="6"/>
      <c r="J4" s="9"/>
      <c r="K4" s="9"/>
    </row>
    <row r="5" spans="1:14" x14ac:dyDescent="0.25">
      <c r="B5" s="13"/>
      <c r="C5" s="13"/>
      <c r="D5" s="13"/>
      <c r="E5" s="13"/>
      <c r="F5" s="13"/>
      <c r="G5" s="44"/>
      <c r="H5" s="13"/>
      <c r="I5" s="13"/>
      <c r="J5" s="13"/>
      <c r="K5" s="13"/>
    </row>
    <row r="6" spans="1:14" x14ac:dyDescent="0.25">
      <c r="B6" s="10"/>
      <c r="C6" s="11" t="s">
        <v>3</v>
      </c>
      <c r="D6" s="11" t="s">
        <v>3</v>
      </c>
      <c r="E6" s="11" t="s">
        <v>3</v>
      </c>
      <c r="F6" s="11" t="s">
        <v>3</v>
      </c>
      <c r="G6" s="45" t="s">
        <v>3</v>
      </c>
      <c r="H6" s="11"/>
      <c r="I6" s="11"/>
      <c r="J6" s="9"/>
      <c r="K6" s="9"/>
    </row>
    <row r="7" spans="1:14" x14ac:dyDescent="0.25">
      <c r="B7" s="13"/>
      <c r="C7" s="13"/>
      <c r="D7" s="13"/>
      <c r="E7" s="13"/>
      <c r="F7" s="13"/>
      <c r="G7" s="44"/>
      <c r="H7" s="13"/>
      <c r="I7" s="13"/>
      <c r="J7" s="13"/>
      <c r="K7" s="13"/>
    </row>
    <row r="8" spans="1:14" x14ac:dyDescent="0.25">
      <c r="A8" s="1"/>
      <c r="B8" s="4" t="s">
        <v>4</v>
      </c>
      <c r="C8" s="7"/>
      <c r="D8" s="7"/>
      <c r="E8" s="7"/>
      <c r="F8" s="7"/>
      <c r="G8" s="46"/>
      <c r="J8" s="9">
        <v>94</v>
      </c>
      <c r="K8" s="9" t="s">
        <v>30</v>
      </c>
    </row>
    <row r="9" spans="1:14" x14ac:dyDescent="0.25">
      <c r="A9" s="1"/>
      <c r="B9" s="4" t="s">
        <v>5</v>
      </c>
      <c r="C9" s="12">
        <v>5463.66</v>
      </c>
      <c r="D9" s="12">
        <v>4520.3</v>
      </c>
      <c r="E9" s="12">
        <v>5827.46</v>
      </c>
      <c r="F9" s="12">
        <v>12060.4</v>
      </c>
      <c r="G9" s="47">
        <f>14430.95+$J$8</f>
        <v>14524.95</v>
      </c>
      <c r="J9" s="9"/>
      <c r="K9" s="9"/>
    </row>
    <row r="10" spans="1:14" x14ac:dyDescent="0.25">
      <c r="A10" s="3"/>
      <c r="B10" s="4" t="s">
        <v>6</v>
      </c>
      <c r="C10" s="12">
        <v>5463.66</v>
      </c>
      <c r="D10" s="12">
        <v>4520.3</v>
      </c>
      <c r="E10" s="12">
        <v>5827.46</v>
      </c>
      <c r="F10" s="12">
        <v>12060.4</v>
      </c>
      <c r="G10" s="47">
        <f>14430.95+$J$8</f>
        <v>14524.95</v>
      </c>
      <c r="J10" s="9"/>
      <c r="K10" s="9"/>
    </row>
    <row r="11" spans="1:14" x14ac:dyDescent="0.25">
      <c r="A11" s="1"/>
      <c r="B11" s="10" t="s">
        <v>7</v>
      </c>
      <c r="C11" s="11">
        <v>311.11</v>
      </c>
      <c r="D11" s="11">
        <v>230.09</v>
      </c>
      <c r="E11" s="11">
        <v>255.83</v>
      </c>
      <c r="F11" s="11">
        <v>464.9</v>
      </c>
      <c r="G11" s="45">
        <v>533.78</v>
      </c>
      <c r="J11" s="9"/>
      <c r="K11" s="9"/>
    </row>
    <row r="12" spans="1:14" x14ac:dyDescent="0.25">
      <c r="A12" s="3"/>
      <c r="B12" s="4" t="s">
        <v>8</v>
      </c>
      <c r="C12" s="12">
        <v>5774.77</v>
      </c>
      <c r="D12" s="12">
        <v>4750.3900000000003</v>
      </c>
      <c r="E12" s="12">
        <v>6083.29</v>
      </c>
      <c r="F12" s="12">
        <v>12525.3</v>
      </c>
      <c r="G12" s="47">
        <f>G10+G11</f>
        <v>15058.730000000001</v>
      </c>
      <c r="J12" s="9"/>
      <c r="K12" s="9"/>
    </row>
    <row r="13" spans="1:14" x14ac:dyDescent="0.25">
      <c r="A13" s="1"/>
      <c r="B13" s="10" t="s">
        <v>9</v>
      </c>
      <c r="C13" s="11">
        <v>53.22</v>
      </c>
      <c r="D13" s="11">
        <v>62.32</v>
      </c>
      <c r="E13" s="11">
        <v>111.43</v>
      </c>
      <c r="F13" s="11">
        <v>108.58</v>
      </c>
      <c r="G13" s="45">
        <v>143.25</v>
      </c>
      <c r="J13" s="9"/>
      <c r="K13" s="9"/>
    </row>
    <row r="14" spans="1:14" x14ac:dyDescent="0.25">
      <c r="A14" s="3"/>
      <c r="B14" s="13" t="s">
        <v>10</v>
      </c>
      <c r="C14" s="14">
        <v>5827.99</v>
      </c>
      <c r="D14" s="14">
        <v>4812.71</v>
      </c>
      <c r="E14" s="14">
        <v>6194.72</v>
      </c>
      <c r="F14" s="14">
        <v>12633.88</v>
      </c>
      <c r="G14" s="48">
        <f>G12+G13</f>
        <v>15201.980000000001</v>
      </c>
      <c r="J14" s="9"/>
      <c r="K14" s="9"/>
    </row>
    <row r="15" spans="1:14" x14ac:dyDescent="0.25">
      <c r="A15" s="1"/>
      <c r="B15" s="4" t="s">
        <v>11</v>
      </c>
      <c r="C15" s="7"/>
      <c r="D15" s="7"/>
      <c r="E15" s="7"/>
      <c r="F15" s="7"/>
      <c r="G15" s="46"/>
      <c r="J15" s="9"/>
      <c r="K15" s="9"/>
    </row>
    <row r="16" spans="1:14" x14ac:dyDescent="0.25">
      <c r="A16" s="1"/>
      <c r="B16" s="10" t="s">
        <v>12</v>
      </c>
      <c r="C16" s="15">
        <v>3328.92</v>
      </c>
      <c r="D16" s="15">
        <v>2425.4699999999998</v>
      </c>
      <c r="E16" s="15">
        <v>3578.66</v>
      </c>
      <c r="F16" s="15">
        <v>7953.33</v>
      </c>
      <c r="G16" s="49">
        <v>9192.99</v>
      </c>
      <c r="J16" s="6">
        <v>45004</v>
      </c>
      <c r="K16" s="6">
        <v>45005</v>
      </c>
      <c r="L16" s="6">
        <v>45006</v>
      </c>
      <c r="M16" s="6">
        <v>45007</v>
      </c>
      <c r="N16" s="7" t="s">
        <v>2</v>
      </c>
    </row>
    <row r="17" spans="1:14" ht="16.5" customHeight="1" x14ac:dyDescent="0.25">
      <c r="A17" s="3"/>
      <c r="B17" s="10" t="s">
        <v>13</v>
      </c>
      <c r="C17" s="11">
        <v>243.06</v>
      </c>
      <c r="D17" s="11">
        <v>135.5</v>
      </c>
      <c r="E17" s="11">
        <v>171.02</v>
      </c>
      <c r="F17" s="11">
        <v>506.54</v>
      </c>
      <c r="G17" s="45">
        <v>665.17</v>
      </c>
      <c r="I17" s="16" t="s">
        <v>31</v>
      </c>
      <c r="J17" s="5">
        <f>SUM(C16:C18)</f>
        <v>3533.38</v>
      </c>
      <c r="K17" s="5">
        <f>SUM(D16:D18)</f>
        <v>2703.7999999999997</v>
      </c>
      <c r="L17" s="5">
        <f t="shared" ref="L17:N17" si="0">SUM(E16:E18)</f>
        <v>3642.0299999999997</v>
      </c>
      <c r="M17" s="5">
        <f t="shared" si="0"/>
        <v>8322.4700000000012</v>
      </c>
      <c r="N17" s="5">
        <f t="shared" si="0"/>
        <v>9830.26</v>
      </c>
    </row>
    <row r="18" spans="1:14" ht="14.25" customHeight="1" x14ac:dyDescent="0.25">
      <c r="A18" s="3"/>
      <c r="B18" s="10" t="s">
        <v>14</v>
      </c>
      <c r="C18" s="11">
        <v>-38.6</v>
      </c>
      <c r="D18" s="11">
        <v>142.83000000000001</v>
      </c>
      <c r="E18" s="11">
        <v>-107.65</v>
      </c>
      <c r="F18" s="11">
        <v>-137.4</v>
      </c>
      <c r="G18" s="45">
        <v>-27.9</v>
      </c>
      <c r="J18" s="9"/>
      <c r="K18" s="9"/>
    </row>
    <row r="19" spans="1:14" x14ac:dyDescent="0.25">
      <c r="A19" s="3"/>
      <c r="B19" s="10" t="s">
        <v>15</v>
      </c>
      <c r="C19" s="11">
        <v>577.91</v>
      </c>
      <c r="D19" s="11">
        <v>587.4</v>
      </c>
      <c r="E19" s="11">
        <v>710.56</v>
      </c>
      <c r="F19" s="15">
        <v>1044.8800000000001</v>
      </c>
      <c r="G19" s="49">
        <v>1204.83</v>
      </c>
      <c r="J19" s="9"/>
      <c r="K19" s="9"/>
    </row>
    <row r="20" spans="1:14" x14ac:dyDescent="0.25">
      <c r="A20" s="3"/>
      <c r="B20" s="10" t="s">
        <v>16</v>
      </c>
      <c r="C20" s="11">
        <v>52.82</v>
      </c>
      <c r="D20" s="11">
        <v>30.37</v>
      </c>
      <c r="E20" s="11">
        <v>40.9</v>
      </c>
      <c r="F20" s="11">
        <v>58.27</v>
      </c>
      <c r="G20" s="45">
        <v>42.46</v>
      </c>
      <c r="J20" s="9"/>
      <c r="K20" s="9"/>
    </row>
    <row r="21" spans="1:14" x14ac:dyDescent="0.25">
      <c r="A21" s="3"/>
      <c r="B21" s="10" t="s">
        <v>17</v>
      </c>
      <c r="C21" s="11">
        <v>161.58000000000001</v>
      </c>
      <c r="D21" s="11">
        <v>185.27</v>
      </c>
      <c r="E21" s="11">
        <v>251.3</v>
      </c>
      <c r="F21" s="11">
        <v>349.21</v>
      </c>
      <c r="G21" s="45">
        <v>395.86</v>
      </c>
      <c r="J21" s="9"/>
      <c r="K21" s="9"/>
    </row>
    <row r="22" spans="1:14" x14ac:dyDescent="0.25">
      <c r="A22" s="3"/>
      <c r="B22" s="10" t="s">
        <v>18</v>
      </c>
      <c r="C22" s="15">
        <v>1118.81</v>
      </c>
      <c r="D22" s="11">
        <v>880.69</v>
      </c>
      <c r="E22" s="15">
        <v>1095.8599999999999</v>
      </c>
      <c r="F22" s="15">
        <v>1724.18</v>
      </c>
      <c r="G22" s="49">
        <v>2042.06</v>
      </c>
      <c r="J22" s="9"/>
      <c r="K22" s="9"/>
    </row>
    <row r="23" spans="1:14" x14ac:dyDescent="0.25">
      <c r="A23" s="3"/>
      <c r="B23" s="13" t="s">
        <v>19</v>
      </c>
      <c r="C23" s="14">
        <v>5444.5</v>
      </c>
      <c r="D23" s="14">
        <v>4387.53</v>
      </c>
      <c r="E23" s="14">
        <v>5740.65</v>
      </c>
      <c r="F23" s="14">
        <v>11499.01</v>
      </c>
      <c r="G23" s="48">
        <v>13515.47</v>
      </c>
      <c r="J23" s="9"/>
      <c r="K23" s="9"/>
    </row>
    <row r="24" spans="1:14" ht="24" x14ac:dyDescent="0.25">
      <c r="A24" s="1"/>
      <c r="B24" s="13" t="s">
        <v>20</v>
      </c>
      <c r="C24" s="17">
        <v>383.49</v>
      </c>
      <c r="D24" s="17">
        <v>425.18</v>
      </c>
      <c r="E24" s="17">
        <v>454.07</v>
      </c>
      <c r="F24" s="14">
        <v>1134.8699999999999</v>
      </c>
      <c r="G24" s="48">
        <f>G14-G23</f>
        <v>1686.510000000002</v>
      </c>
      <c r="J24" s="9"/>
      <c r="K24" s="9"/>
    </row>
    <row r="25" spans="1:14" x14ac:dyDescent="0.25">
      <c r="A25" s="1"/>
      <c r="B25" s="10" t="s">
        <v>21</v>
      </c>
      <c r="C25" s="11">
        <v>3</v>
      </c>
      <c r="D25" s="11">
        <v>-21.97</v>
      </c>
      <c r="E25" s="11">
        <v>-41.85</v>
      </c>
      <c r="F25" s="11">
        <v>20.21</v>
      </c>
      <c r="G25" s="45">
        <v>8.06</v>
      </c>
      <c r="J25" s="9"/>
      <c r="K25" s="9"/>
    </row>
    <row r="26" spans="1:14" x14ac:dyDescent="0.25">
      <c r="A26" s="3"/>
      <c r="B26" s="4" t="s">
        <v>22</v>
      </c>
      <c r="C26" s="7">
        <v>386.49</v>
      </c>
      <c r="D26" s="7">
        <v>403.21</v>
      </c>
      <c r="E26" s="7">
        <v>412.22</v>
      </c>
      <c r="F26" s="12">
        <v>1155.08</v>
      </c>
      <c r="G26" s="47">
        <f>G24+G25</f>
        <v>1694.570000000002</v>
      </c>
      <c r="J26" s="9"/>
      <c r="K26" s="9"/>
    </row>
    <row r="27" spans="1:14" x14ac:dyDescent="0.25">
      <c r="A27" s="1"/>
      <c r="B27" s="4" t="s">
        <v>23</v>
      </c>
      <c r="C27" s="7"/>
      <c r="D27" s="7"/>
      <c r="E27" s="7"/>
      <c r="F27" s="7"/>
      <c r="G27" s="46"/>
      <c r="J27" s="9"/>
      <c r="K27" s="9"/>
    </row>
    <row r="28" spans="1:14" x14ac:dyDescent="0.25">
      <c r="A28" s="1"/>
      <c r="B28" s="10" t="s">
        <v>24</v>
      </c>
      <c r="C28" s="11">
        <v>122.79</v>
      </c>
      <c r="D28" s="11">
        <v>119.85</v>
      </c>
      <c r="E28" s="11">
        <v>112.89</v>
      </c>
      <c r="F28" s="11">
        <v>179.26</v>
      </c>
      <c r="G28" s="45">
        <v>256.72000000000003</v>
      </c>
      <c r="J28" s="9"/>
      <c r="K28" s="9"/>
    </row>
    <row r="29" spans="1:14" x14ac:dyDescent="0.25">
      <c r="A29" s="3"/>
      <c r="B29" s="10" t="s">
        <v>25</v>
      </c>
      <c r="C29" s="11">
        <v>6.68</v>
      </c>
      <c r="D29" s="11">
        <v>-24.43</v>
      </c>
      <c r="E29" s="11">
        <v>0.15</v>
      </c>
      <c r="F29" s="11">
        <v>-12.28</v>
      </c>
      <c r="G29" s="45">
        <v>163.33000000000001</v>
      </c>
      <c r="J29" s="9"/>
      <c r="K29" s="9"/>
    </row>
    <row r="30" spans="1:14" x14ac:dyDescent="0.25">
      <c r="A30" s="3"/>
      <c r="B30" s="10" t="s">
        <v>26</v>
      </c>
      <c r="C30" s="11">
        <v>-2.66</v>
      </c>
      <c r="D30" s="11">
        <v>-5.48</v>
      </c>
      <c r="E30" s="11">
        <v>-5.51</v>
      </c>
      <c r="F30" s="11">
        <v>-6.21</v>
      </c>
      <c r="G30" s="45">
        <v>2.54</v>
      </c>
      <c r="J30" s="9"/>
      <c r="K30" s="9"/>
    </row>
    <row r="31" spans="1:14" x14ac:dyDescent="0.25">
      <c r="A31" s="3"/>
      <c r="B31" s="4" t="s">
        <v>27</v>
      </c>
      <c r="C31" s="7">
        <v>126.81</v>
      </c>
      <c r="D31" s="7">
        <v>89.94</v>
      </c>
      <c r="E31" s="7">
        <v>107.53</v>
      </c>
      <c r="F31" s="7">
        <v>160.77000000000001</v>
      </c>
      <c r="G31" s="43">
        <v>422.59</v>
      </c>
      <c r="J31" s="9"/>
      <c r="K31" s="9"/>
    </row>
    <row r="32" spans="1:14" x14ac:dyDescent="0.25">
      <c r="B32" s="13" t="s">
        <v>28</v>
      </c>
      <c r="C32" s="14">
        <v>259.68</v>
      </c>
      <c r="D32" s="14">
        <v>313.27</v>
      </c>
      <c r="E32" s="14">
        <v>304.69</v>
      </c>
      <c r="F32" s="14">
        <v>994.31</v>
      </c>
      <c r="G32" s="48">
        <f>G26-G31</f>
        <v>1271.9800000000021</v>
      </c>
      <c r="H32" s="9"/>
      <c r="I32" s="9"/>
      <c r="J32" s="9"/>
      <c r="K32" s="9"/>
    </row>
    <row r="33" spans="3:3" x14ac:dyDescent="0.25">
      <c r="C33" t="s">
        <v>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CE533-07FF-46CF-8D5D-D8E4DDC4506A}">
  <dimension ref="A1:P51"/>
  <sheetViews>
    <sheetView showGridLines="0" workbookViewId="0">
      <pane ySplit="4" topLeftCell="A5" activePane="bottomLeft" state="frozen"/>
      <selection pane="bottomLeft" activeCell="E19" sqref="E19"/>
    </sheetView>
  </sheetViews>
  <sheetFormatPr defaultRowHeight="15" customHeight="1" x14ac:dyDescent="0.25"/>
  <cols>
    <col min="1" max="1" width="15.85546875" customWidth="1"/>
    <col min="2" max="2" width="43" customWidth="1"/>
    <col min="3" max="7" width="12.42578125" customWidth="1"/>
    <col min="8" max="8" width="7.85546875" bestFit="1" customWidth="1"/>
    <col min="9" max="9" width="15.7109375" customWidth="1"/>
    <col min="10" max="11" width="7.85546875" bestFit="1" customWidth="1"/>
    <col min="13" max="13" width="12.85546875" customWidth="1"/>
  </cols>
  <sheetData>
    <row r="1" spans="1:16" ht="15" customHeight="1" x14ac:dyDescent="0.25">
      <c r="G1" s="33"/>
    </row>
    <row r="2" spans="1:16" ht="15" customHeight="1" x14ac:dyDescent="0.25">
      <c r="B2" s="19" t="s">
        <v>1</v>
      </c>
      <c r="C2" s="19"/>
      <c r="D2" s="19"/>
      <c r="E2" s="19"/>
      <c r="F2" s="19"/>
      <c r="G2" s="34"/>
    </row>
    <row r="3" spans="1:16" ht="15" customHeight="1" x14ac:dyDescent="0.25">
      <c r="B3" s="8" t="s">
        <v>32</v>
      </c>
      <c r="C3" s="8"/>
      <c r="D3" s="8"/>
      <c r="E3" s="8"/>
      <c r="F3" s="8"/>
      <c r="G3" s="35"/>
    </row>
    <row r="4" spans="1:16" ht="15" customHeight="1" x14ac:dyDescent="0.25">
      <c r="B4" s="20"/>
      <c r="C4" s="22">
        <v>45004</v>
      </c>
      <c r="D4" s="22">
        <v>45005</v>
      </c>
      <c r="E4" s="22">
        <v>45006</v>
      </c>
      <c r="F4" s="22">
        <v>45007</v>
      </c>
      <c r="G4" s="36" t="s">
        <v>2</v>
      </c>
      <c r="H4" s="22"/>
      <c r="I4" s="22"/>
      <c r="L4" s="9"/>
      <c r="M4" s="9"/>
      <c r="N4" s="9"/>
      <c r="O4" s="9"/>
      <c r="P4" s="9"/>
    </row>
    <row r="5" spans="1:16" ht="15" customHeight="1" x14ac:dyDescent="0.25">
      <c r="B5" s="8"/>
      <c r="C5" s="8"/>
      <c r="D5" s="8"/>
      <c r="E5" s="8"/>
      <c r="F5" s="8"/>
      <c r="G5" s="37"/>
      <c r="H5" s="8"/>
      <c r="I5" s="8"/>
      <c r="J5" s="8"/>
      <c r="K5" s="8"/>
      <c r="L5" s="8"/>
      <c r="M5" s="8"/>
      <c r="N5" s="8"/>
      <c r="O5" s="8"/>
      <c r="P5" s="8"/>
    </row>
    <row r="6" spans="1:16" ht="15" customHeight="1" x14ac:dyDescent="0.25">
      <c r="B6" s="23"/>
      <c r="C6" s="24" t="s">
        <v>3</v>
      </c>
      <c r="D6" s="24" t="s">
        <v>3</v>
      </c>
      <c r="E6" s="24" t="s">
        <v>3</v>
      </c>
      <c r="F6" s="24" t="s">
        <v>3</v>
      </c>
      <c r="G6" s="38" t="s">
        <v>3</v>
      </c>
      <c r="L6" s="9"/>
      <c r="M6" s="9"/>
      <c r="N6" s="9"/>
      <c r="O6" s="9"/>
      <c r="P6" s="9"/>
    </row>
    <row r="7" spans="1:16" ht="15" customHeight="1" x14ac:dyDescent="0.25">
      <c r="B7" s="8"/>
      <c r="C7" s="8"/>
      <c r="D7" s="8"/>
      <c r="E7" s="8"/>
      <c r="F7" s="8"/>
      <c r="G7" s="37"/>
      <c r="H7" s="8"/>
      <c r="I7" s="8"/>
      <c r="J7" s="8"/>
      <c r="K7" s="8"/>
      <c r="L7" s="8"/>
      <c r="M7" s="8"/>
      <c r="N7" s="8"/>
      <c r="O7" s="8"/>
      <c r="P7" s="8"/>
    </row>
    <row r="8" spans="1:16" ht="15" customHeight="1" x14ac:dyDescent="0.25">
      <c r="A8" s="25"/>
      <c r="B8" s="20" t="s">
        <v>33</v>
      </c>
      <c r="C8" s="20"/>
      <c r="D8" s="20"/>
      <c r="E8" s="20"/>
      <c r="F8" s="20"/>
      <c r="G8" s="39"/>
      <c r="H8" s="21"/>
      <c r="I8" s="21"/>
      <c r="J8" s="21"/>
      <c r="K8" s="21"/>
      <c r="L8" s="9"/>
      <c r="M8" s="9"/>
      <c r="N8" s="9"/>
      <c r="O8" s="9"/>
      <c r="P8" s="9"/>
    </row>
    <row r="9" spans="1:16" ht="15" customHeight="1" x14ac:dyDescent="0.25">
      <c r="A9" s="25"/>
      <c r="B9" s="20" t="s">
        <v>34</v>
      </c>
      <c r="C9" s="20"/>
      <c r="D9" s="20"/>
      <c r="E9" s="20"/>
      <c r="F9" s="20"/>
      <c r="G9" s="39"/>
      <c r="H9" s="21"/>
      <c r="I9" s="21"/>
      <c r="J9" s="21"/>
      <c r="K9" s="21"/>
      <c r="L9" s="9"/>
      <c r="M9" s="9"/>
      <c r="N9" s="9"/>
      <c r="O9" s="9"/>
      <c r="P9" s="9"/>
    </row>
    <row r="10" spans="1:16" ht="15" customHeight="1" x14ac:dyDescent="0.25">
      <c r="A10" s="18"/>
      <c r="B10" s="23" t="s">
        <v>35</v>
      </c>
      <c r="C10" s="24">
        <v>18.77</v>
      </c>
      <c r="D10" s="24">
        <v>18.79</v>
      </c>
      <c r="E10" s="24">
        <v>19.28</v>
      </c>
      <c r="F10" s="24">
        <v>19.29</v>
      </c>
      <c r="G10" s="38">
        <v>19.309999999999999</v>
      </c>
      <c r="L10" s="9"/>
      <c r="M10" s="9"/>
      <c r="N10" s="9"/>
      <c r="O10" s="9"/>
      <c r="P10" s="9"/>
    </row>
    <row r="11" spans="1:16" ht="15" customHeight="1" x14ac:dyDescent="0.25">
      <c r="A11" s="18"/>
      <c r="B11" s="8" t="s">
        <v>36</v>
      </c>
      <c r="C11" s="26">
        <v>18.77</v>
      </c>
      <c r="D11" s="26">
        <v>18.79</v>
      </c>
      <c r="E11" s="26">
        <v>19.28</v>
      </c>
      <c r="F11" s="26">
        <v>19.29</v>
      </c>
      <c r="G11" s="40">
        <v>19.309999999999999</v>
      </c>
      <c r="L11" s="9"/>
      <c r="M11" s="9"/>
      <c r="N11" s="9"/>
      <c r="O11" s="9"/>
      <c r="P11" s="9"/>
    </row>
    <row r="12" spans="1:16" ht="15" customHeight="1" x14ac:dyDescent="0.25">
      <c r="A12" s="25"/>
      <c r="B12" s="23" t="s">
        <v>37</v>
      </c>
      <c r="C12" s="27">
        <v>1448.68</v>
      </c>
      <c r="D12" s="27">
        <v>1705.84</v>
      </c>
      <c r="E12" s="27">
        <v>2143.7600000000002</v>
      </c>
      <c r="F12" s="27">
        <v>3044.23</v>
      </c>
      <c r="G12" s="41">
        <v>3916.51</v>
      </c>
      <c r="L12" s="9"/>
      <c r="M12" s="9"/>
      <c r="N12" s="9"/>
      <c r="O12" s="9"/>
      <c r="P12" s="9"/>
    </row>
    <row r="13" spans="1:16" ht="15" customHeight="1" x14ac:dyDescent="0.25">
      <c r="A13" s="18"/>
      <c r="B13" s="8" t="s">
        <v>38</v>
      </c>
      <c r="C13" s="28">
        <v>1448.68</v>
      </c>
      <c r="D13" s="28">
        <v>1705.84</v>
      </c>
      <c r="E13" s="28">
        <v>2143.7600000000002</v>
      </c>
      <c r="F13" s="28">
        <v>3044.23</v>
      </c>
      <c r="G13" s="42">
        <v>3916.51</v>
      </c>
      <c r="L13" s="9"/>
      <c r="M13" s="9"/>
      <c r="N13" s="9"/>
      <c r="O13" s="9"/>
      <c r="P13" s="9"/>
    </row>
    <row r="14" spans="1:16" ht="15" customHeight="1" x14ac:dyDescent="0.25">
      <c r="A14" s="25"/>
      <c r="B14" s="23" t="s">
        <v>39</v>
      </c>
      <c r="C14" s="24">
        <v>7.95</v>
      </c>
      <c r="D14" s="24">
        <v>9.07</v>
      </c>
      <c r="E14" s="24">
        <v>8.74</v>
      </c>
      <c r="F14" s="24">
        <v>7.56</v>
      </c>
      <c r="G14" s="38">
        <v>14.81</v>
      </c>
      <c r="L14" s="9"/>
      <c r="M14" s="9"/>
      <c r="N14" s="9"/>
      <c r="O14" s="9"/>
      <c r="P14" s="9"/>
    </row>
    <row r="15" spans="1:16" ht="15" customHeight="1" x14ac:dyDescent="0.25">
      <c r="A15" s="18"/>
      <c r="B15" s="8" t="s">
        <v>40</v>
      </c>
      <c r="C15" s="28">
        <v>1475.4</v>
      </c>
      <c r="D15" s="28">
        <v>1733.7</v>
      </c>
      <c r="E15" s="28">
        <v>2171.7800000000002</v>
      </c>
      <c r="F15" s="28">
        <v>3071.08</v>
      </c>
      <c r="G15" s="42">
        <v>3950.63</v>
      </c>
      <c r="L15" s="9"/>
      <c r="M15" s="9"/>
      <c r="N15" s="9"/>
      <c r="O15" s="9"/>
      <c r="P15" s="9"/>
    </row>
    <row r="16" spans="1:16" ht="15" customHeight="1" x14ac:dyDescent="0.25">
      <c r="A16" s="18"/>
      <c r="B16" s="23" t="s">
        <v>29</v>
      </c>
      <c r="C16" s="24">
        <v>96.2</v>
      </c>
      <c r="D16" s="24">
        <v>72.58</v>
      </c>
      <c r="E16" s="24">
        <v>335.97</v>
      </c>
      <c r="F16" s="24">
        <v>654.17999999999995</v>
      </c>
      <c r="G16" s="41">
        <v>1004.87</v>
      </c>
      <c r="L16" s="9"/>
      <c r="M16" s="9"/>
      <c r="N16" s="9"/>
      <c r="O16" s="9"/>
      <c r="P16" s="9"/>
    </row>
    <row r="17" spans="1:16" ht="15" customHeight="1" x14ac:dyDescent="0.25">
      <c r="A17" s="18"/>
      <c r="B17" s="20" t="s">
        <v>41</v>
      </c>
      <c r="C17" s="21"/>
      <c r="D17" s="21"/>
      <c r="E17" s="21"/>
      <c r="F17" s="21"/>
      <c r="G17" s="39"/>
      <c r="L17" s="9"/>
      <c r="M17" s="9"/>
      <c r="N17" s="9"/>
      <c r="O17" s="9"/>
      <c r="P17" s="9"/>
    </row>
    <row r="18" spans="1:16" ht="15" customHeight="1" x14ac:dyDescent="0.25">
      <c r="A18" s="18"/>
      <c r="B18" s="23" t="s">
        <v>42</v>
      </c>
      <c r="C18" s="24">
        <v>120.96</v>
      </c>
      <c r="D18" s="24">
        <v>15.79</v>
      </c>
      <c r="E18" s="24">
        <v>920.06</v>
      </c>
      <c r="F18" s="24">
        <v>345.29</v>
      </c>
      <c r="G18" s="38">
        <v>44.18</v>
      </c>
      <c r="L18" s="9"/>
      <c r="M18" s="9"/>
      <c r="N18" s="9"/>
      <c r="O18" s="9"/>
      <c r="P18" s="9"/>
    </row>
    <row r="19" spans="1:16" ht="15" customHeight="1" x14ac:dyDescent="0.25">
      <c r="A19" s="25"/>
      <c r="B19" s="23" t="s">
        <v>43</v>
      </c>
      <c r="C19" s="24">
        <v>38.11</v>
      </c>
      <c r="D19" s="24">
        <v>18.14</v>
      </c>
      <c r="E19" s="24">
        <v>10.74</v>
      </c>
      <c r="F19" s="24">
        <v>7.23</v>
      </c>
      <c r="G19" s="38">
        <v>31.93</v>
      </c>
      <c r="L19" s="9"/>
      <c r="M19" s="9"/>
      <c r="N19" s="9"/>
      <c r="O19" s="9"/>
      <c r="P19" s="9"/>
    </row>
    <row r="20" spans="1:16" ht="15" customHeight="1" x14ac:dyDescent="0.25">
      <c r="A20" s="25"/>
      <c r="B20" s="23" t="s">
        <v>44</v>
      </c>
      <c r="C20" s="24">
        <v>10.07</v>
      </c>
      <c r="D20" s="24">
        <v>37.450000000000003</v>
      </c>
      <c r="E20" s="24">
        <v>52.97</v>
      </c>
      <c r="F20" s="24">
        <v>67.760000000000005</v>
      </c>
      <c r="G20" s="38">
        <v>489.48</v>
      </c>
      <c r="J20" s="22">
        <v>45004</v>
      </c>
      <c r="K20" s="22">
        <v>45005</v>
      </c>
      <c r="L20" s="22">
        <v>45006</v>
      </c>
      <c r="M20" s="22">
        <v>45007</v>
      </c>
      <c r="N20" s="21" t="s">
        <v>2</v>
      </c>
      <c r="O20" s="9"/>
      <c r="P20" s="9"/>
    </row>
    <row r="21" spans="1:16" ht="15" customHeight="1" x14ac:dyDescent="0.25">
      <c r="A21" s="18"/>
      <c r="B21" s="23" t="s">
        <v>45</v>
      </c>
      <c r="C21" s="24">
        <v>0</v>
      </c>
      <c r="D21" s="24">
        <v>0</v>
      </c>
      <c r="E21" s="24">
        <v>27.62</v>
      </c>
      <c r="F21" s="24">
        <v>30.75</v>
      </c>
      <c r="G21" s="38">
        <v>43.34</v>
      </c>
      <c r="I21" s="30" t="s">
        <v>74</v>
      </c>
      <c r="J21">
        <f>C22-C18-C20</f>
        <v>38.109999999999992</v>
      </c>
      <c r="K21">
        <f t="shared" ref="K21:N21" si="0">D22-D18-D20</f>
        <v>18.139999999999993</v>
      </c>
      <c r="L21">
        <f t="shared" si="0"/>
        <v>38.360000000000042</v>
      </c>
      <c r="M21">
        <f t="shared" si="0"/>
        <v>37.979999999999947</v>
      </c>
      <c r="N21">
        <f t="shared" si="0"/>
        <v>75.269999999999982</v>
      </c>
      <c r="O21" s="9"/>
      <c r="P21" s="9"/>
    </row>
    <row r="22" spans="1:16" ht="15" customHeight="1" x14ac:dyDescent="0.25">
      <c r="A22" s="18"/>
      <c r="B22" s="8" t="s">
        <v>46</v>
      </c>
      <c r="C22" s="26">
        <v>169.14</v>
      </c>
      <c r="D22" s="26">
        <v>71.38</v>
      </c>
      <c r="E22" s="28">
        <v>1011.39</v>
      </c>
      <c r="F22" s="26">
        <v>451.03</v>
      </c>
      <c r="G22" s="40">
        <v>608.92999999999995</v>
      </c>
      <c r="L22" s="9"/>
      <c r="M22" s="9"/>
      <c r="N22" s="9"/>
      <c r="O22" s="9"/>
      <c r="P22" s="9"/>
    </row>
    <row r="23" spans="1:16" ht="15" customHeight="1" x14ac:dyDescent="0.25">
      <c r="A23" s="18"/>
      <c r="B23" s="20" t="s">
        <v>47</v>
      </c>
      <c r="C23" s="21"/>
      <c r="D23" s="21"/>
      <c r="E23" s="21"/>
      <c r="F23" s="21"/>
      <c r="G23" s="39"/>
      <c r="L23" s="9"/>
      <c r="M23" s="9"/>
      <c r="N23" s="9"/>
      <c r="O23" s="9"/>
      <c r="P23" s="9"/>
    </row>
    <row r="24" spans="1:16" ht="15" customHeight="1" x14ac:dyDescent="0.25">
      <c r="A24" s="18"/>
      <c r="B24" s="23" t="s">
        <v>48</v>
      </c>
      <c r="C24" s="24">
        <v>386.92</v>
      </c>
      <c r="D24" s="24">
        <v>253.64</v>
      </c>
      <c r="E24" s="24">
        <v>406.1</v>
      </c>
      <c r="F24" s="24">
        <v>458.47</v>
      </c>
      <c r="G24" s="38">
        <v>584.96</v>
      </c>
      <c r="L24" s="9"/>
      <c r="M24" s="9"/>
      <c r="N24" s="9"/>
      <c r="O24" s="9"/>
      <c r="P24" s="9"/>
    </row>
    <row r="25" spans="1:16" ht="15" customHeight="1" x14ac:dyDescent="0.25">
      <c r="A25" s="25"/>
      <c r="B25" s="23" t="s">
        <v>49</v>
      </c>
      <c r="C25" s="24">
        <v>961.39</v>
      </c>
      <c r="D25" s="24">
        <v>695.94</v>
      </c>
      <c r="E25" s="27">
        <v>2257.0100000000002</v>
      </c>
      <c r="F25" s="27">
        <v>2343.23</v>
      </c>
      <c r="G25" s="41">
        <v>2319.11</v>
      </c>
      <c r="L25" s="9"/>
      <c r="M25" s="9"/>
      <c r="N25" s="9"/>
      <c r="O25" s="9"/>
      <c r="P25" s="9"/>
    </row>
    <row r="26" spans="1:16" ht="15" customHeight="1" x14ac:dyDescent="0.25">
      <c r="A26" s="25"/>
      <c r="B26" s="23" t="s">
        <v>50</v>
      </c>
      <c r="C26" s="24">
        <v>219.33</v>
      </c>
      <c r="D26" s="24">
        <v>199.62</v>
      </c>
      <c r="E26" s="27">
        <v>2589.2399999999998</v>
      </c>
      <c r="F26" s="27">
        <v>1712.73</v>
      </c>
      <c r="G26" s="41">
        <v>1533.52</v>
      </c>
      <c r="L26" s="9"/>
      <c r="M26" s="9"/>
      <c r="N26" s="32" t="s">
        <v>75</v>
      </c>
      <c r="O26" s="9"/>
      <c r="P26" s="9"/>
    </row>
    <row r="27" spans="1:16" ht="15" customHeight="1" x14ac:dyDescent="0.25">
      <c r="A27" s="25"/>
      <c r="B27" s="23" t="s">
        <v>51</v>
      </c>
      <c r="C27" s="24">
        <v>73.510000000000005</v>
      </c>
      <c r="D27" s="24">
        <v>63.98</v>
      </c>
      <c r="E27" s="24">
        <v>275.58</v>
      </c>
      <c r="F27" s="24">
        <v>197.59</v>
      </c>
      <c r="G27" s="38">
        <v>249.92</v>
      </c>
      <c r="J27">
        <f>SUM(C26:C27)</f>
        <v>292.84000000000003</v>
      </c>
      <c r="K27">
        <f t="shared" ref="K27:N27" si="1">SUM(D26:D27)</f>
        <v>263.60000000000002</v>
      </c>
      <c r="L27">
        <f t="shared" si="1"/>
        <v>2864.8199999999997</v>
      </c>
      <c r="M27">
        <f t="shared" si="1"/>
        <v>1910.32</v>
      </c>
      <c r="N27">
        <f t="shared" si="1"/>
        <v>1783.44</v>
      </c>
      <c r="O27" s="9"/>
      <c r="P27" s="9"/>
    </row>
    <row r="28" spans="1:16" ht="15" customHeight="1" x14ac:dyDescent="0.25">
      <c r="A28" s="25"/>
      <c r="B28" s="8" t="s">
        <v>52</v>
      </c>
      <c r="C28" s="28">
        <v>1641.15</v>
      </c>
      <c r="D28" s="28">
        <v>1213.18</v>
      </c>
      <c r="E28" s="28">
        <v>5527.93</v>
      </c>
      <c r="F28" s="28">
        <v>4712.0200000000004</v>
      </c>
      <c r="G28" s="42">
        <v>4687.51</v>
      </c>
      <c r="L28" s="9"/>
      <c r="M28" s="9"/>
      <c r="N28" s="9"/>
      <c r="O28" s="9"/>
      <c r="P28" s="9"/>
    </row>
    <row r="29" spans="1:16" ht="15" customHeight="1" x14ac:dyDescent="0.25">
      <c r="A29" s="18"/>
      <c r="B29" s="8" t="s">
        <v>53</v>
      </c>
      <c r="C29" s="28">
        <v>3381.89</v>
      </c>
      <c r="D29" s="28">
        <v>3090.84</v>
      </c>
      <c r="E29" s="28">
        <v>9047.07</v>
      </c>
      <c r="F29" s="28">
        <v>8888.31</v>
      </c>
      <c r="G29" s="42">
        <v>10251.94</v>
      </c>
      <c r="L29" s="9"/>
      <c r="M29" s="9"/>
      <c r="N29" s="9"/>
      <c r="O29" s="9"/>
      <c r="P29" s="9"/>
    </row>
    <row r="30" spans="1:16" ht="15" customHeight="1" x14ac:dyDescent="0.25">
      <c r="A30" s="18"/>
      <c r="B30" s="20" t="s">
        <v>54</v>
      </c>
      <c r="C30" s="21"/>
      <c r="D30" s="21"/>
      <c r="E30" s="21"/>
      <c r="F30" s="21"/>
      <c r="G30" s="39"/>
      <c r="L30" s="9"/>
      <c r="M30" s="9"/>
      <c r="N30" s="9"/>
      <c r="O30" s="9"/>
      <c r="P30" s="9"/>
    </row>
    <row r="31" spans="1:16" ht="15" customHeight="1" x14ac:dyDescent="0.25">
      <c r="A31" s="18"/>
      <c r="B31" s="20" t="s">
        <v>55</v>
      </c>
      <c r="C31" s="21"/>
      <c r="D31" s="21"/>
      <c r="E31" s="21"/>
      <c r="F31" s="21"/>
      <c r="G31" s="39"/>
      <c r="L31" s="9"/>
      <c r="M31" s="9"/>
      <c r="N31" s="9"/>
      <c r="O31" s="9"/>
      <c r="P31" s="9"/>
    </row>
    <row r="32" spans="1:16" ht="15" customHeight="1" x14ac:dyDescent="0.25">
      <c r="A32" s="18"/>
      <c r="B32" s="23" t="s">
        <v>56</v>
      </c>
      <c r="C32" s="27">
        <v>1109.5999999999999</v>
      </c>
      <c r="D32" s="27">
        <v>1194.6500000000001</v>
      </c>
      <c r="E32" s="27">
        <v>2325.63</v>
      </c>
      <c r="F32" s="27">
        <v>2256.46</v>
      </c>
      <c r="G32" s="41">
        <v>2232.41</v>
      </c>
      <c r="L32" s="9"/>
      <c r="M32" s="9"/>
      <c r="N32" s="9"/>
      <c r="O32" s="9"/>
      <c r="P32" s="9"/>
    </row>
    <row r="33" spans="1:16" ht="15" customHeight="1" x14ac:dyDescent="0.25">
      <c r="A33" s="25"/>
      <c r="B33" s="23" t="s">
        <v>57</v>
      </c>
      <c r="C33" s="24">
        <v>10.11</v>
      </c>
      <c r="D33" s="24">
        <v>10.73</v>
      </c>
      <c r="E33" s="24">
        <v>551.98</v>
      </c>
      <c r="F33" s="24">
        <v>404.87</v>
      </c>
      <c r="G33" s="38">
        <v>525.73</v>
      </c>
      <c r="L33" s="9"/>
      <c r="M33" s="9"/>
      <c r="N33" s="9"/>
      <c r="O33" s="9"/>
      <c r="P33" s="9"/>
    </row>
    <row r="34" spans="1:16" ht="15" customHeight="1" x14ac:dyDescent="0.25">
      <c r="A34" s="18"/>
      <c r="B34" s="23" t="s">
        <v>58</v>
      </c>
      <c r="C34" s="24">
        <v>68.86</v>
      </c>
      <c r="D34" s="24">
        <v>58.49</v>
      </c>
      <c r="E34" s="24">
        <v>135.34</v>
      </c>
      <c r="F34" s="24">
        <v>117.27</v>
      </c>
      <c r="G34" s="38">
        <v>177.93</v>
      </c>
      <c r="L34" s="9"/>
      <c r="M34" s="9"/>
      <c r="N34" s="9"/>
      <c r="O34" s="9"/>
      <c r="P34" s="9"/>
    </row>
    <row r="35" spans="1:16" ht="15" customHeight="1" x14ac:dyDescent="0.25">
      <c r="A35" s="18"/>
      <c r="B35" s="23" t="s">
        <v>59</v>
      </c>
      <c r="C35" s="24">
        <v>0</v>
      </c>
      <c r="D35" s="24">
        <v>0</v>
      </c>
      <c r="E35" s="24">
        <v>0</v>
      </c>
      <c r="F35" s="24">
        <v>11.01</v>
      </c>
      <c r="G35" s="38">
        <v>13.44</v>
      </c>
      <c r="L35" s="9"/>
      <c r="M35" s="9"/>
      <c r="N35" s="9"/>
      <c r="O35" s="9"/>
      <c r="P35" s="9"/>
    </row>
    <row r="36" spans="1:16" ht="15" customHeight="1" x14ac:dyDescent="0.25">
      <c r="A36" s="25"/>
      <c r="B36" s="8" t="s">
        <v>60</v>
      </c>
      <c r="C36" s="28">
        <v>1188.57</v>
      </c>
      <c r="D36" s="28">
        <v>1263.8699999999999</v>
      </c>
      <c r="E36" s="28">
        <v>3012.95</v>
      </c>
      <c r="F36" s="28">
        <v>2789.61</v>
      </c>
      <c r="G36" s="42">
        <v>2949.51</v>
      </c>
      <c r="L36" s="9"/>
      <c r="M36" s="9"/>
      <c r="N36" s="9"/>
      <c r="O36" s="9"/>
      <c r="P36" s="9"/>
    </row>
    <row r="37" spans="1:16" ht="15" customHeight="1" x14ac:dyDescent="0.25">
      <c r="A37" s="25"/>
      <c r="B37" s="23" t="s">
        <v>61</v>
      </c>
      <c r="C37" s="24">
        <v>22.76</v>
      </c>
      <c r="D37" s="24">
        <v>44.15</v>
      </c>
      <c r="E37" s="24">
        <v>45.57</v>
      </c>
      <c r="F37" s="24">
        <v>192.77</v>
      </c>
      <c r="G37" s="38">
        <v>39.32</v>
      </c>
      <c r="L37" s="9"/>
      <c r="M37" s="9"/>
      <c r="N37" s="9"/>
      <c r="O37" s="9"/>
      <c r="P37" s="9"/>
    </row>
    <row r="38" spans="1:16" ht="15" customHeight="1" x14ac:dyDescent="0.25">
      <c r="A38" s="18"/>
      <c r="B38" s="23" t="s">
        <v>62</v>
      </c>
      <c r="C38" s="24">
        <v>0</v>
      </c>
      <c r="D38" s="24">
        <v>10.57</v>
      </c>
      <c r="E38" s="24">
        <v>759.23</v>
      </c>
      <c r="F38" s="24">
        <v>513.57000000000005</v>
      </c>
      <c r="G38" s="38">
        <v>334.96</v>
      </c>
      <c r="L38" s="9"/>
      <c r="M38" s="9"/>
      <c r="N38" s="9"/>
      <c r="O38" s="9"/>
      <c r="P38" s="9"/>
    </row>
    <row r="39" spans="1:16" ht="15" customHeight="1" x14ac:dyDescent="0.25">
      <c r="A39" s="18"/>
      <c r="B39" s="23" t="s">
        <v>63</v>
      </c>
      <c r="C39" s="24">
        <v>104.94</v>
      </c>
      <c r="D39" s="24">
        <v>101.33</v>
      </c>
      <c r="E39" s="24">
        <v>121.14</v>
      </c>
      <c r="F39" s="24">
        <v>133.07</v>
      </c>
      <c r="G39" s="38">
        <v>129.18</v>
      </c>
      <c r="L39" s="9"/>
      <c r="M39" s="9"/>
      <c r="N39" s="9"/>
      <c r="O39" s="9"/>
      <c r="P39" s="9"/>
    </row>
    <row r="40" spans="1:16" ht="15" customHeight="1" x14ac:dyDescent="0.25">
      <c r="A40" s="18"/>
      <c r="B40" s="8" t="s">
        <v>64</v>
      </c>
      <c r="C40" s="28">
        <v>1625.4</v>
      </c>
      <c r="D40" s="28">
        <v>1729.14</v>
      </c>
      <c r="E40" s="28">
        <v>4538.7299999999996</v>
      </c>
      <c r="F40" s="28">
        <v>4292.16</v>
      </c>
      <c r="G40" s="42">
        <v>4287.45</v>
      </c>
      <c r="L40" s="9"/>
      <c r="M40" s="9"/>
      <c r="N40" s="9"/>
      <c r="O40" s="9"/>
      <c r="P40" s="9"/>
    </row>
    <row r="41" spans="1:16" ht="15" customHeight="1" x14ac:dyDescent="0.25">
      <c r="A41" s="18"/>
      <c r="B41" s="20" t="s">
        <v>65</v>
      </c>
      <c r="C41" s="21"/>
      <c r="D41" s="21"/>
      <c r="E41" s="21"/>
      <c r="F41" s="21"/>
      <c r="G41" s="39"/>
      <c r="L41" s="9"/>
      <c r="M41" s="9"/>
      <c r="N41" s="9"/>
      <c r="O41" s="9"/>
      <c r="P41" s="9"/>
    </row>
    <row r="42" spans="1:16" ht="15" customHeight="1" x14ac:dyDescent="0.25">
      <c r="A42" s="18"/>
      <c r="B42" s="23" t="s">
        <v>66</v>
      </c>
      <c r="C42" s="24">
        <v>109.69</v>
      </c>
      <c r="D42" s="24">
        <v>141.65</v>
      </c>
      <c r="E42" s="24">
        <v>323.49</v>
      </c>
      <c r="F42" s="24">
        <v>348.99</v>
      </c>
      <c r="G42" s="38">
        <v>689.92</v>
      </c>
      <c r="L42" s="9"/>
      <c r="M42" s="9"/>
      <c r="N42" s="9"/>
      <c r="O42" s="9"/>
      <c r="P42" s="9"/>
    </row>
    <row r="43" spans="1:16" ht="15" customHeight="1" x14ac:dyDescent="0.25">
      <c r="A43" s="25"/>
      <c r="B43" s="23" t="s">
        <v>67</v>
      </c>
      <c r="C43" s="24">
        <v>814.79</v>
      </c>
      <c r="D43" s="24">
        <v>558.62</v>
      </c>
      <c r="E43" s="27">
        <v>1109.3599999999999</v>
      </c>
      <c r="F43" s="27">
        <v>1327.11</v>
      </c>
      <c r="G43" s="41">
        <v>1352.91</v>
      </c>
      <c r="L43" s="9"/>
      <c r="M43" s="9"/>
      <c r="N43" s="9"/>
      <c r="O43" s="9"/>
      <c r="P43" s="9"/>
    </row>
    <row r="44" spans="1:16" ht="15" customHeight="1" x14ac:dyDescent="0.25">
      <c r="A44" s="25"/>
      <c r="B44" s="23" t="s">
        <v>68</v>
      </c>
      <c r="C44" s="24">
        <v>680.63</v>
      </c>
      <c r="D44" s="24">
        <v>524.64</v>
      </c>
      <c r="E44" s="27">
        <v>1278.52</v>
      </c>
      <c r="F44" s="27">
        <v>1785.34</v>
      </c>
      <c r="G44" s="41">
        <v>2128.9</v>
      </c>
      <c r="L44" s="9"/>
      <c r="M44" s="9"/>
      <c r="N44" s="9"/>
      <c r="O44" s="9"/>
      <c r="P44" s="9"/>
    </row>
    <row r="45" spans="1:16" ht="15" customHeight="1" x14ac:dyDescent="0.25">
      <c r="B45" s="23" t="s">
        <v>69</v>
      </c>
      <c r="C45" s="24">
        <v>56.01</v>
      </c>
      <c r="D45" s="24">
        <v>37.81</v>
      </c>
      <c r="E45" s="24">
        <v>575.54</v>
      </c>
      <c r="F45" s="24">
        <v>572.66</v>
      </c>
      <c r="G45" s="38">
        <v>953.6</v>
      </c>
      <c r="L45" s="9"/>
      <c r="M45" s="9"/>
      <c r="N45" s="9"/>
      <c r="O45" s="9"/>
      <c r="P45" s="9"/>
    </row>
    <row r="46" spans="1:16" ht="15" customHeight="1" x14ac:dyDescent="0.25">
      <c r="B46" s="23" t="s">
        <v>70</v>
      </c>
      <c r="C46" s="24">
        <v>1.63</v>
      </c>
      <c r="D46" s="24">
        <v>3.13</v>
      </c>
      <c r="E46" s="24">
        <v>1.93</v>
      </c>
      <c r="F46" s="24">
        <v>2.17</v>
      </c>
      <c r="G46" s="38">
        <v>2.0699999999999998</v>
      </c>
      <c r="L46" s="9"/>
      <c r="M46" s="9"/>
      <c r="N46" s="9"/>
      <c r="O46" s="9"/>
      <c r="P46" s="9"/>
    </row>
    <row r="47" spans="1:16" ht="15" customHeight="1" x14ac:dyDescent="0.25">
      <c r="B47" s="23" t="s">
        <v>71</v>
      </c>
      <c r="C47" s="24">
        <v>93.74</v>
      </c>
      <c r="D47" s="24">
        <v>95.85</v>
      </c>
      <c r="E47" s="27">
        <v>1219.5</v>
      </c>
      <c r="F47" s="24">
        <v>559.88</v>
      </c>
      <c r="G47" s="38">
        <v>837.09</v>
      </c>
      <c r="L47" s="9"/>
      <c r="M47" s="9"/>
      <c r="N47" s="9"/>
      <c r="O47" s="9"/>
      <c r="P47" s="9"/>
    </row>
    <row r="48" spans="1:16" ht="15" customHeight="1" x14ac:dyDescent="0.25">
      <c r="B48" s="8" t="s">
        <v>72</v>
      </c>
      <c r="C48" s="28">
        <v>1756.49</v>
      </c>
      <c r="D48" s="28">
        <v>1361.7</v>
      </c>
      <c r="E48" s="28">
        <v>4508.34</v>
      </c>
      <c r="F48" s="28">
        <v>4596.1499999999996</v>
      </c>
      <c r="G48" s="42">
        <v>5964.49</v>
      </c>
      <c r="L48" s="9"/>
      <c r="M48" s="9"/>
      <c r="N48" s="9"/>
      <c r="O48" s="9"/>
      <c r="P48" s="9"/>
    </row>
    <row r="49" spans="2:16" ht="15" customHeight="1" x14ac:dyDescent="0.25">
      <c r="B49" s="8" t="s">
        <v>73</v>
      </c>
      <c r="C49" s="28">
        <v>3381.89</v>
      </c>
      <c r="D49" s="28">
        <v>3090.84</v>
      </c>
      <c r="E49" s="28">
        <v>9047.07</v>
      </c>
      <c r="F49" s="28">
        <v>8888.31</v>
      </c>
      <c r="G49" s="42">
        <v>10251.94</v>
      </c>
      <c r="L49" s="9"/>
      <c r="M49" s="9"/>
      <c r="N49" s="9"/>
      <c r="O49" s="9"/>
      <c r="P49" s="9"/>
    </row>
    <row r="50" spans="2:16" ht="15" customHeight="1" x14ac:dyDescent="0.25">
      <c r="B50" s="31"/>
      <c r="C50" s="31"/>
      <c r="D50" s="31"/>
      <c r="E50" s="31"/>
      <c r="F50" s="31"/>
      <c r="G50" s="31"/>
      <c r="H50" s="31"/>
      <c r="I50" s="31"/>
      <c r="J50" s="31"/>
      <c r="K50" s="31"/>
      <c r="L50" s="9"/>
      <c r="M50" s="9"/>
      <c r="N50" s="9"/>
      <c r="O50" s="9"/>
      <c r="P50" s="9"/>
    </row>
    <row r="51" spans="2:16" ht="15" customHeight="1" x14ac:dyDescent="0.25">
      <c r="B51" s="29"/>
      <c r="C51" s="29"/>
      <c r="D51" s="29"/>
      <c r="E51" s="29"/>
      <c r="F51" s="2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032A-06A9-49AF-AF1A-9EDBBA378C52}">
  <dimension ref="A1:XFD290"/>
  <sheetViews>
    <sheetView showGridLines="0" tabSelected="1" zoomScale="91" zoomScaleNormal="91" workbookViewId="0">
      <pane ySplit="7" topLeftCell="A275" activePane="bottomLeft" state="frozen"/>
      <selection activeCell="B1" sqref="B1"/>
      <selection pane="bottomLeft" activeCell="H280" sqref="H280"/>
    </sheetView>
  </sheetViews>
  <sheetFormatPr defaultColWidth="9.140625" defaultRowHeight="12.75" outlineLevelRow="1" outlineLevelCol="1" x14ac:dyDescent="0.25"/>
  <cols>
    <col min="1" max="1" width="9.140625" style="55"/>
    <col min="2" max="2" width="48.28515625" style="54" bestFit="1" customWidth="1"/>
    <col min="3" max="3" width="9.7109375" style="74" bestFit="1" customWidth="1"/>
    <col min="4" max="4" width="9.7109375" style="74" customWidth="1"/>
    <col min="5" max="5" width="12.140625" style="74" customWidth="1"/>
    <col min="6" max="14" width="11.42578125" style="55" bestFit="1" customWidth="1"/>
    <col min="15" max="15" width="27.7109375" style="55" bestFit="1" customWidth="1"/>
    <col min="16" max="16" width="36.140625" style="54" customWidth="1"/>
    <col min="17" max="26" width="9.140625" style="55"/>
    <col min="27" max="27" width="9.28515625" style="55" bestFit="1" customWidth="1"/>
    <col min="28" max="28" width="61.5703125" style="55" customWidth="1" outlineLevel="1"/>
    <col min="29" max="29" width="60.28515625" style="55" customWidth="1" outlineLevel="1"/>
    <col min="30" max="16384" width="9.140625" style="55"/>
  </cols>
  <sheetData>
    <row r="1" spans="2:29 16384:16384" ht="15" customHeight="1" thickBot="1" x14ac:dyDescent="0.3">
      <c r="B1" s="50"/>
      <c r="C1" s="51"/>
      <c r="D1" s="51"/>
      <c r="E1" s="51"/>
      <c r="F1" s="300" t="s">
        <v>77</v>
      </c>
      <c r="G1" s="300"/>
      <c r="H1" s="300"/>
      <c r="I1" s="301"/>
      <c r="J1" s="302" t="s">
        <v>78</v>
      </c>
      <c r="K1" s="300"/>
      <c r="L1" s="300"/>
      <c r="M1" s="300"/>
      <c r="N1" s="300"/>
      <c r="O1" s="53" t="s">
        <v>79</v>
      </c>
      <c r="V1" s="56" t="s">
        <v>80</v>
      </c>
    </row>
    <row r="2" spans="2:29 16384:16384" s="62" customFormat="1" ht="13.5" thickBot="1" x14ac:dyDescent="0.3">
      <c r="B2" s="57" t="s">
        <v>81</v>
      </c>
      <c r="C2" s="52" t="s">
        <v>82</v>
      </c>
      <c r="D2" s="52"/>
      <c r="E2" s="235">
        <v>43555</v>
      </c>
      <c r="F2" s="58">
        <v>43921</v>
      </c>
      <c r="G2" s="58">
        <f>EDATE(F2,12)</f>
        <v>44286</v>
      </c>
      <c r="H2" s="58">
        <f t="shared" ref="H2:N2" si="0">EDATE(G2,12)</f>
        <v>44651</v>
      </c>
      <c r="I2" s="59">
        <f t="shared" si="0"/>
        <v>45016</v>
      </c>
      <c r="J2" s="58">
        <f t="shared" si="0"/>
        <v>45382</v>
      </c>
      <c r="K2" s="58">
        <f t="shared" si="0"/>
        <v>45747</v>
      </c>
      <c r="L2" s="58">
        <f t="shared" si="0"/>
        <v>46112</v>
      </c>
      <c r="M2" s="58">
        <f t="shared" si="0"/>
        <v>46477</v>
      </c>
      <c r="N2" s="58">
        <f t="shared" si="0"/>
        <v>46843</v>
      </c>
      <c r="O2" s="60" t="s">
        <v>255</v>
      </c>
      <c r="P2" s="61"/>
      <c r="V2" s="62" t="s">
        <v>83</v>
      </c>
    </row>
    <row r="3" spans="2:29 16384:16384" s="62" customFormat="1" ht="13.5" thickBot="1" x14ac:dyDescent="0.3">
      <c r="B3" s="63"/>
      <c r="C3" s="64"/>
      <c r="D3" s="64"/>
      <c r="E3" s="64"/>
      <c r="F3" s="65"/>
      <c r="G3" s="65"/>
      <c r="H3" s="65"/>
      <c r="I3" s="66"/>
      <c r="J3" s="65"/>
      <c r="K3" s="65"/>
      <c r="L3" s="65"/>
      <c r="M3" s="65"/>
      <c r="N3" s="65"/>
      <c r="O3" s="67"/>
      <c r="P3" s="68"/>
    </row>
    <row r="4" spans="2:29 16384:16384" ht="13.5" thickBot="1" x14ac:dyDescent="0.3">
      <c r="B4" s="57" t="s">
        <v>1</v>
      </c>
      <c r="C4" s="69"/>
      <c r="D4" s="69"/>
      <c r="E4" s="69"/>
      <c r="F4" s="70"/>
      <c r="G4" s="70"/>
      <c r="H4" s="70"/>
      <c r="I4" s="71"/>
      <c r="J4" s="70"/>
      <c r="K4" s="70"/>
      <c r="L4" s="70"/>
      <c r="M4" s="70"/>
      <c r="N4" s="70"/>
      <c r="O4" s="72"/>
    </row>
    <row r="5" spans="2:29 16384:16384" ht="13.5" thickBot="1" x14ac:dyDescent="0.3">
      <c r="B5" s="73"/>
      <c r="I5" s="75"/>
      <c r="O5" s="76"/>
    </row>
    <row r="6" spans="2:29 16384:16384" ht="13.5" thickBot="1" x14ac:dyDescent="0.3">
      <c r="B6" s="57" t="s">
        <v>84</v>
      </c>
      <c r="C6" s="69"/>
      <c r="D6" s="69"/>
      <c r="E6" s="69"/>
      <c r="F6" s="70"/>
      <c r="G6" s="70"/>
      <c r="H6" s="70"/>
      <c r="I6" s="71"/>
      <c r="J6" s="70"/>
      <c r="K6" s="70"/>
      <c r="L6" s="70"/>
      <c r="M6" s="70"/>
      <c r="N6" s="70"/>
      <c r="O6" s="72"/>
    </row>
    <row r="7" spans="2:29 16384:16384" x14ac:dyDescent="0.25">
      <c r="B7" s="63" t="s">
        <v>85</v>
      </c>
      <c r="I7" s="77" t="s">
        <v>80</v>
      </c>
      <c r="J7" s="78">
        <f>IF(I7=B9,1,IF(I7=B32,2,""))</f>
        <v>1</v>
      </c>
      <c r="O7" s="76"/>
      <c r="P7" s="79"/>
      <c r="AB7" s="80" t="s">
        <v>86</v>
      </c>
      <c r="AC7" s="80" t="s">
        <v>87</v>
      </c>
      <c r="XFD7" s="81"/>
    </row>
    <row r="8" spans="2:29 16384:16384" x14ac:dyDescent="0.25">
      <c r="B8" s="63"/>
      <c r="I8" s="75"/>
      <c r="O8" s="76"/>
      <c r="P8" s="79"/>
    </row>
    <row r="9" spans="2:29 16384:16384" ht="13.5" thickBot="1" x14ac:dyDescent="0.3">
      <c r="B9" s="82" t="s">
        <v>80</v>
      </c>
      <c r="I9" s="75"/>
      <c r="O9" s="76"/>
    </row>
    <row r="10" spans="2:29 16384:16384" ht="13.5" outlineLevel="1" thickBot="1" x14ac:dyDescent="0.3">
      <c r="B10" s="57" t="s">
        <v>88</v>
      </c>
      <c r="C10" s="69"/>
      <c r="D10" s="69"/>
      <c r="E10" s="235"/>
      <c r="F10" s="58">
        <v>43921</v>
      </c>
      <c r="G10" s="58">
        <f>EDATE(F10,12)</f>
        <v>44286</v>
      </c>
      <c r="H10" s="58">
        <f t="shared" ref="H10" si="1">EDATE(G10,12)</f>
        <v>44651</v>
      </c>
      <c r="I10" s="59">
        <f t="shared" ref="I10" si="2">EDATE(H10,12)</f>
        <v>45016</v>
      </c>
      <c r="J10" s="58">
        <f t="shared" ref="J10" si="3">EDATE(I10,12)</f>
        <v>45382</v>
      </c>
      <c r="K10" s="58">
        <f t="shared" ref="K10" si="4">EDATE(J10,12)</f>
        <v>45747</v>
      </c>
      <c r="L10" s="58">
        <f t="shared" ref="L10" si="5">EDATE(K10,12)</f>
        <v>46112</v>
      </c>
      <c r="M10" s="58">
        <f t="shared" ref="M10" si="6">EDATE(L10,12)</f>
        <v>46477</v>
      </c>
      <c r="N10" s="58">
        <f t="shared" ref="N10" si="7">EDATE(M10,12)</f>
        <v>46843</v>
      </c>
      <c r="O10" s="72"/>
      <c r="P10" s="83"/>
    </row>
    <row r="11" spans="2:29 16384:16384" outlineLevel="1" x14ac:dyDescent="0.25">
      <c r="B11" s="73"/>
      <c r="C11" s="84"/>
      <c r="D11" s="84"/>
      <c r="E11" s="84"/>
      <c r="F11" s="85"/>
      <c r="G11" s="85"/>
      <c r="I11" s="75"/>
      <c r="O11" s="76"/>
    </row>
    <row r="12" spans="2:29 16384:16384" outlineLevel="1" x14ac:dyDescent="0.25">
      <c r="B12" s="86" t="s">
        <v>89</v>
      </c>
      <c r="C12" s="84" t="s">
        <v>90</v>
      </c>
      <c r="D12" s="84"/>
      <c r="E12" s="84"/>
      <c r="F12" s="85">
        <f>F80/E80-1</f>
        <v>-0.17738888302044931</v>
      </c>
      <c r="G12" s="85">
        <f>G80/F80-1</f>
        <v>0.28058748860619853</v>
      </c>
      <c r="H12" s="85">
        <f t="shared" ref="H12:I12" si="8">H80/G80-1</f>
        <v>1.0589680912795543</v>
      </c>
      <c r="I12" s="87">
        <f t="shared" si="8"/>
        <v>0.2022650156084087</v>
      </c>
      <c r="J12" s="88">
        <v>0.2</v>
      </c>
      <c r="K12" s="88">
        <v>0.2</v>
      </c>
      <c r="L12" s="88">
        <v>0.25</v>
      </c>
      <c r="M12" s="89">
        <f>L12</f>
        <v>0.25</v>
      </c>
      <c r="N12" s="89">
        <f>M12</f>
        <v>0.25</v>
      </c>
      <c r="O12" s="90"/>
      <c r="AB12" s="54" t="s">
        <v>91</v>
      </c>
    </row>
    <row r="13" spans="2:29 16384:16384" outlineLevel="1" x14ac:dyDescent="0.25">
      <c r="B13" s="73" t="s">
        <v>31</v>
      </c>
      <c r="C13" s="84" t="s">
        <v>90</v>
      </c>
      <c r="D13" s="84"/>
      <c r="E13" s="84"/>
      <c r="F13" s="85">
        <f>F81/F80</f>
        <v>0.56917432042421767</v>
      </c>
      <c r="G13" s="85">
        <f t="shared" ref="G13:I13" si="9">G81/G80</f>
        <v>0.59869412768419716</v>
      </c>
      <c r="H13" s="85">
        <f t="shared" si="9"/>
        <v>0.66445274763877926</v>
      </c>
      <c r="I13" s="87">
        <f t="shared" si="9"/>
        <v>0.65279475759243966</v>
      </c>
      <c r="J13" s="88">
        <v>0.65</v>
      </c>
      <c r="K13" s="91">
        <f>J13-0.5%</f>
        <v>0.64500000000000002</v>
      </c>
      <c r="L13" s="91">
        <f t="shared" ref="L13:N13" si="10">K13-0.5%</f>
        <v>0.64</v>
      </c>
      <c r="M13" s="91">
        <f t="shared" si="10"/>
        <v>0.63500000000000001</v>
      </c>
      <c r="N13" s="91">
        <f t="shared" si="10"/>
        <v>0.63</v>
      </c>
      <c r="O13" s="90"/>
      <c r="AB13" s="54" t="s">
        <v>92</v>
      </c>
    </row>
    <row r="14" spans="2:29 16384:16384" outlineLevel="1" x14ac:dyDescent="0.25">
      <c r="B14" s="73" t="s">
        <v>93</v>
      </c>
      <c r="C14" s="84" t="s">
        <v>90</v>
      </c>
      <c r="D14" s="84"/>
      <c r="E14" s="84"/>
      <c r="F14" s="85">
        <f>F82/F80</f>
        <v>0.43082567957578227</v>
      </c>
      <c r="G14" s="85">
        <f t="shared" ref="G14:I14" si="11">G82/G80</f>
        <v>0.40130587231580284</v>
      </c>
      <c r="H14" s="85">
        <f t="shared" si="11"/>
        <v>0.33554725236122074</v>
      </c>
      <c r="I14" s="87">
        <f t="shared" si="11"/>
        <v>0.34720524240756029</v>
      </c>
      <c r="J14" s="89">
        <f t="shared" ref="J14:N14" si="12">1-J13</f>
        <v>0.35</v>
      </c>
      <c r="K14" s="89">
        <f t="shared" si="12"/>
        <v>0.35499999999999998</v>
      </c>
      <c r="L14" s="89">
        <f t="shared" si="12"/>
        <v>0.36</v>
      </c>
      <c r="M14" s="89">
        <f t="shared" si="12"/>
        <v>0.36499999999999999</v>
      </c>
      <c r="N14" s="89">
        <f t="shared" si="12"/>
        <v>0.37</v>
      </c>
      <c r="O14" s="90"/>
      <c r="AB14" s="54" t="s">
        <v>94</v>
      </c>
      <c r="AC14" s="55" t="s">
        <v>95</v>
      </c>
    </row>
    <row r="15" spans="2:29 16384:16384" outlineLevel="1" x14ac:dyDescent="0.25">
      <c r="B15" s="73" t="s">
        <v>96</v>
      </c>
      <c r="C15" s="74" t="s">
        <v>97</v>
      </c>
      <c r="F15" s="92">
        <f>F85</f>
        <v>587.4</v>
      </c>
      <c r="G15" s="92">
        <f t="shared" ref="G15:I16" si="13">G85</f>
        <v>710.56</v>
      </c>
      <c r="H15" s="92">
        <f t="shared" si="13"/>
        <v>1044.8800000000001</v>
      </c>
      <c r="I15" s="93">
        <f t="shared" si="13"/>
        <v>1204.83</v>
      </c>
      <c r="J15" s="94">
        <f>I15*(1+12%)</f>
        <v>1349.4096</v>
      </c>
      <c r="K15" s="94">
        <f t="shared" ref="K15:N15" si="14">J15*(1+12%)</f>
        <v>1511.3387520000001</v>
      </c>
      <c r="L15" s="94">
        <f t="shared" si="14"/>
        <v>1692.6994022400004</v>
      </c>
      <c r="M15" s="94">
        <f t="shared" si="14"/>
        <v>1895.8233305088006</v>
      </c>
      <c r="N15" s="94">
        <f t="shared" si="14"/>
        <v>2123.3221301698568</v>
      </c>
      <c r="O15" s="95"/>
      <c r="P15" s="96"/>
      <c r="Q15" s="96"/>
      <c r="R15" s="96"/>
      <c r="S15" s="96"/>
      <c r="AB15" s="54" t="s">
        <v>98</v>
      </c>
    </row>
    <row r="16" spans="2:29 16384:16384" outlineLevel="1" x14ac:dyDescent="0.25">
      <c r="B16" s="73" t="s">
        <v>99</v>
      </c>
      <c r="C16" s="74" t="s">
        <v>97</v>
      </c>
      <c r="F16" s="92">
        <f>F86</f>
        <v>880.69</v>
      </c>
      <c r="G16" s="92">
        <f t="shared" si="13"/>
        <v>1095.8599999999999</v>
      </c>
      <c r="H16" s="92">
        <f t="shared" si="13"/>
        <v>1724.18</v>
      </c>
      <c r="I16" s="93">
        <f t="shared" si="13"/>
        <v>2042.06</v>
      </c>
      <c r="J16" s="97" t="s">
        <v>100</v>
      </c>
      <c r="K16" s="92"/>
      <c r="L16" s="92"/>
      <c r="M16" s="92"/>
      <c r="N16" s="92"/>
      <c r="O16" s="98"/>
      <c r="Q16" s="85"/>
      <c r="R16" s="85"/>
      <c r="S16" s="85"/>
      <c r="AB16" s="54" t="s">
        <v>100</v>
      </c>
    </row>
    <row r="17" spans="1:29" outlineLevel="1" x14ac:dyDescent="0.25">
      <c r="B17" s="86" t="s">
        <v>101</v>
      </c>
      <c r="C17" s="74" t="s">
        <v>90</v>
      </c>
      <c r="F17" s="85">
        <f>F89/F80</f>
        <v>0.12177947494837275</v>
      </c>
      <c r="G17" s="85">
        <f t="shared" ref="G17:I17" si="15">G89/G80</f>
        <v>0.10435800364605344</v>
      </c>
      <c r="H17" s="85">
        <f t="shared" si="15"/>
        <v>0.11446991289629772</v>
      </c>
      <c r="I17" s="87">
        <f t="shared" si="15"/>
        <v>0.13159011417297481</v>
      </c>
      <c r="J17" s="88">
        <v>0.12</v>
      </c>
      <c r="K17" s="88">
        <v>0.12</v>
      </c>
      <c r="L17" s="89">
        <f t="shared" ref="L17:N20" si="16">K17</f>
        <v>0.12</v>
      </c>
      <c r="M17" s="89">
        <f t="shared" si="16"/>
        <v>0.12</v>
      </c>
      <c r="N17" s="89">
        <f t="shared" si="16"/>
        <v>0.12</v>
      </c>
      <c r="O17" s="90"/>
      <c r="AB17" s="54" t="s">
        <v>102</v>
      </c>
      <c r="AC17" s="55" t="s">
        <v>103</v>
      </c>
    </row>
    <row r="18" spans="1:29" outlineLevel="1" x14ac:dyDescent="0.25">
      <c r="B18" s="73" t="s">
        <v>104</v>
      </c>
      <c r="C18" s="74" t="s">
        <v>90</v>
      </c>
      <c r="G18" s="99">
        <f>G92/F111</f>
        <v>0.159749283257792</v>
      </c>
      <c r="H18" s="99">
        <f t="shared" ref="H18:I18" si="17">H92/G111</f>
        <v>9.6659368521281319E-2</v>
      </c>
      <c r="I18" s="100">
        <f t="shared" si="17"/>
        <v>0.1146506407935703</v>
      </c>
      <c r="J18" s="89">
        <f>I18</f>
        <v>0.1146506407935703</v>
      </c>
      <c r="K18" s="89">
        <f>J18</f>
        <v>0.1146506407935703</v>
      </c>
      <c r="L18" s="89">
        <f t="shared" si="16"/>
        <v>0.1146506407935703</v>
      </c>
      <c r="M18" s="89">
        <f t="shared" si="16"/>
        <v>0.1146506407935703</v>
      </c>
      <c r="N18" s="89">
        <f t="shared" si="16"/>
        <v>0.1146506407935703</v>
      </c>
      <c r="O18" s="90"/>
      <c r="AB18" s="54" t="s">
        <v>105</v>
      </c>
      <c r="AC18" s="55" t="s">
        <v>106</v>
      </c>
    </row>
    <row r="19" spans="1:29" outlineLevel="1" x14ac:dyDescent="0.25">
      <c r="B19" s="86" t="s">
        <v>107</v>
      </c>
      <c r="C19" s="74" t="s">
        <v>90</v>
      </c>
      <c r="G19" s="99">
        <f>G93/F131</f>
        <v>2.5902469917669411</v>
      </c>
      <c r="H19" s="99">
        <f t="shared" ref="H19:I19" si="18">H93/G131</f>
        <v>6.3332826120035657E-2</v>
      </c>
      <c r="I19" s="100">
        <f t="shared" si="18"/>
        <v>0.1229690984389933</v>
      </c>
      <c r="J19" s="91">
        <f>WACC!I6</f>
        <v>9.890157828871067E-2</v>
      </c>
      <c r="K19" s="91">
        <f>J19</f>
        <v>9.890157828871067E-2</v>
      </c>
      <c r="L19" s="91">
        <f t="shared" si="16"/>
        <v>9.890157828871067E-2</v>
      </c>
      <c r="M19" s="91">
        <f t="shared" si="16"/>
        <v>9.890157828871067E-2</v>
      </c>
      <c r="N19" s="91">
        <f t="shared" si="16"/>
        <v>9.890157828871067E-2</v>
      </c>
      <c r="O19" s="90"/>
      <c r="AB19" s="54" t="s">
        <v>108</v>
      </c>
      <c r="AC19" s="55" t="s">
        <v>109</v>
      </c>
    </row>
    <row r="20" spans="1:29" outlineLevel="1" x14ac:dyDescent="0.25">
      <c r="B20" s="86" t="s">
        <v>110</v>
      </c>
      <c r="C20" s="74" t="s">
        <v>90</v>
      </c>
      <c r="F20" s="85">
        <f>F98/F96</f>
        <v>0.22305994394980255</v>
      </c>
      <c r="G20" s="85">
        <f t="shared" ref="G20:I20" si="19">G98/G96</f>
        <v>0.2608558536703699</v>
      </c>
      <c r="H20" s="85">
        <f t="shared" si="19"/>
        <v>0.13918516466391967</v>
      </c>
      <c r="I20" s="87">
        <f t="shared" si="19"/>
        <v>0.24937889848162054</v>
      </c>
      <c r="J20" s="101">
        <f>22%*1.1*1.04</f>
        <v>0.25168000000000001</v>
      </c>
      <c r="K20" s="102">
        <f>J20</f>
        <v>0.25168000000000001</v>
      </c>
      <c r="L20" s="102">
        <f t="shared" si="16"/>
        <v>0.25168000000000001</v>
      </c>
      <c r="M20" s="102">
        <f t="shared" si="16"/>
        <v>0.25168000000000001</v>
      </c>
      <c r="N20" s="102">
        <f t="shared" si="16"/>
        <v>0.25168000000000001</v>
      </c>
      <c r="O20" s="90"/>
      <c r="AB20" s="54" t="s">
        <v>111</v>
      </c>
      <c r="AC20" s="55" t="s">
        <v>112</v>
      </c>
    </row>
    <row r="21" spans="1:29" ht="13.5" outlineLevel="1" collapsed="1" thickBot="1" x14ac:dyDescent="0.3">
      <c r="B21" s="73"/>
      <c r="I21" s="75"/>
      <c r="O21" s="76"/>
      <c r="AB21" s="54"/>
    </row>
    <row r="22" spans="1:29" ht="13.5" outlineLevel="1" thickBot="1" x14ac:dyDescent="0.3">
      <c r="B22" s="57" t="s">
        <v>113</v>
      </c>
      <c r="C22" s="69"/>
      <c r="D22" s="69"/>
      <c r="E22" s="69"/>
      <c r="F22" s="70"/>
      <c r="G22" s="70"/>
      <c r="H22" s="70"/>
      <c r="I22" s="71"/>
      <c r="J22" s="70"/>
      <c r="K22" s="70"/>
      <c r="L22" s="70"/>
      <c r="M22" s="70"/>
      <c r="N22" s="70"/>
      <c r="O22" s="72"/>
      <c r="AB22" s="54"/>
    </row>
    <row r="23" spans="1:29" outlineLevel="1" x14ac:dyDescent="0.25">
      <c r="B23" s="73"/>
      <c r="I23" s="75"/>
      <c r="O23" s="76"/>
      <c r="AB23" s="54"/>
    </row>
    <row r="24" spans="1:29" outlineLevel="1" x14ac:dyDescent="0.25">
      <c r="B24" s="73" t="s">
        <v>114</v>
      </c>
      <c r="C24" s="74" t="s">
        <v>115</v>
      </c>
      <c r="F24" s="92">
        <f>AVERAGE(F120:F120)/F81*365</f>
        <v>75.411014128263929</v>
      </c>
      <c r="G24" s="92">
        <f t="shared" ref="G24:I24" si="20">AVERAGE(F120:G120)/G81*365</f>
        <v>83.581505369258366</v>
      </c>
      <c r="H24" s="92">
        <f t="shared" si="20"/>
        <v>53.428342186874801</v>
      </c>
      <c r="I24" s="93">
        <f t="shared" si="20"/>
        <v>49.754904753282212</v>
      </c>
      <c r="J24" s="103">
        <f>AVERAGE(F24:I24)</f>
        <v>65.543941609419832</v>
      </c>
      <c r="K24" s="294">
        <f t="shared" ref="K24:N28" si="21">J24</f>
        <v>65.543941609419832</v>
      </c>
      <c r="L24" s="294">
        <f t="shared" si="21"/>
        <v>65.543941609419832</v>
      </c>
      <c r="M24" s="294">
        <f t="shared" si="21"/>
        <v>65.543941609419832</v>
      </c>
      <c r="N24" s="294">
        <f t="shared" si="21"/>
        <v>65.543941609419832</v>
      </c>
      <c r="O24" s="105"/>
      <c r="AB24" s="54" t="s">
        <v>116</v>
      </c>
      <c r="AC24" s="55" t="s">
        <v>117</v>
      </c>
    </row>
    <row r="25" spans="1:29" outlineLevel="1" x14ac:dyDescent="0.25">
      <c r="B25" s="73" t="s">
        <v>118</v>
      </c>
      <c r="C25" s="74" t="s">
        <v>115</v>
      </c>
      <c r="F25" s="92">
        <f>F121/F80*365</f>
        <v>40.311132349133437</v>
      </c>
      <c r="G25" s="92">
        <f t="shared" ref="G25:I25" si="22">G121/G80*365</f>
        <v>76.711746439837654</v>
      </c>
      <c r="H25" s="92">
        <f t="shared" si="22"/>
        <v>52.026626108755877</v>
      </c>
      <c r="I25" s="93">
        <f t="shared" si="22"/>
        <v>51.601197444937249</v>
      </c>
      <c r="J25" s="103">
        <f t="shared" ref="J25:J26" si="23">AVERAGE(F25:I25)</f>
        <v>55.162675585666058</v>
      </c>
      <c r="K25" s="294">
        <f t="shared" si="21"/>
        <v>55.162675585666058</v>
      </c>
      <c r="L25" s="294">
        <f t="shared" si="21"/>
        <v>55.162675585666058</v>
      </c>
      <c r="M25" s="294">
        <f t="shared" si="21"/>
        <v>55.162675585666058</v>
      </c>
      <c r="N25" s="294">
        <f t="shared" si="21"/>
        <v>55.162675585666058</v>
      </c>
      <c r="O25" s="105"/>
      <c r="AB25" s="54" t="s">
        <v>119</v>
      </c>
      <c r="AC25" s="55" t="s">
        <v>120</v>
      </c>
    </row>
    <row r="26" spans="1:29" outlineLevel="1" x14ac:dyDescent="0.25">
      <c r="B26" s="73" t="s">
        <v>121</v>
      </c>
      <c r="C26" s="74" t="s">
        <v>115</v>
      </c>
      <c r="F26" s="92">
        <f>F137/F81*365</f>
        <v>93.948553887121847</v>
      </c>
      <c r="G26" s="92">
        <f t="shared" ref="G26:I26" si="24">G137/G81*365</f>
        <v>226.19491053066562</v>
      </c>
      <c r="H26" s="92">
        <f t="shared" si="24"/>
        <v>102.76744163691787</v>
      </c>
      <c r="I26" s="93">
        <f t="shared" si="24"/>
        <v>86.10913139632116</v>
      </c>
      <c r="J26" s="103">
        <f t="shared" si="23"/>
        <v>127.25500936275662</v>
      </c>
      <c r="K26" s="294">
        <f t="shared" si="21"/>
        <v>127.25500936275662</v>
      </c>
      <c r="L26" s="294">
        <f t="shared" si="21"/>
        <v>127.25500936275662</v>
      </c>
      <c r="M26" s="294">
        <f t="shared" si="21"/>
        <v>127.25500936275662</v>
      </c>
      <c r="N26" s="294">
        <f t="shared" si="21"/>
        <v>127.25500936275662</v>
      </c>
      <c r="O26" s="105"/>
      <c r="AB26" s="54" t="s">
        <v>119</v>
      </c>
      <c r="AC26" s="55" t="s">
        <v>122</v>
      </c>
    </row>
    <row r="27" spans="1:29" outlineLevel="1" x14ac:dyDescent="0.25">
      <c r="B27" s="86" t="s">
        <v>50</v>
      </c>
      <c r="C27" s="74" t="s">
        <v>115</v>
      </c>
      <c r="F27" s="92">
        <f>F138/SUM(F81,F87)*365</f>
        <v>23.062448914041365</v>
      </c>
      <c r="G27" s="92">
        <f t="shared" ref="G27:I27" si="25">G138/SUM(G81,G87)*365</f>
        <v>191.91867411832723</v>
      </c>
      <c r="H27" s="92">
        <f t="shared" si="25"/>
        <v>62.864798634633793</v>
      </c>
      <c r="I27" s="93">
        <f t="shared" si="25"/>
        <v>49.77809385072436</v>
      </c>
      <c r="J27" s="103">
        <v>40</v>
      </c>
      <c r="K27" s="106">
        <f t="shared" si="21"/>
        <v>40</v>
      </c>
      <c r="L27" s="106">
        <f t="shared" si="21"/>
        <v>40</v>
      </c>
      <c r="M27" s="106">
        <f t="shared" si="21"/>
        <v>40</v>
      </c>
      <c r="N27" s="106">
        <f t="shared" si="21"/>
        <v>40</v>
      </c>
      <c r="O27" s="107"/>
      <c r="AB27" s="108" t="s">
        <v>123</v>
      </c>
      <c r="AC27" s="55" t="s">
        <v>124</v>
      </c>
    </row>
    <row r="28" spans="1:29" outlineLevel="1" x14ac:dyDescent="0.25">
      <c r="A28" s="109"/>
      <c r="B28" s="86" t="s">
        <v>125</v>
      </c>
      <c r="C28" s="74" t="s">
        <v>97</v>
      </c>
      <c r="G28" s="110">
        <f>F111-G111-G92</f>
        <v>-2291.0000000000005</v>
      </c>
      <c r="H28" s="110">
        <f t="shared" ref="H28:I28" si="26">G111-H111-H92</f>
        <v>-189.17000000000093</v>
      </c>
      <c r="I28" s="111">
        <f t="shared" si="26"/>
        <v>-727.09999999999798</v>
      </c>
      <c r="J28" s="103">
        <f>-600/5</f>
        <v>-120</v>
      </c>
      <c r="K28" s="106">
        <f>J28</f>
        <v>-120</v>
      </c>
      <c r="L28" s="106">
        <f t="shared" si="21"/>
        <v>-120</v>
      </c>
      <c r="M28" s="106">
        <f t="shared" si="21"/>
        <v>-120</v>
      </c>
      <c r="N28" s="106">
        <f t="shared" si="21"/>
        <v>-120</v>
      </c>
      <c r="O28" s="112"/>
      <c r="AB28" s="54" t="s">
        <v>126</v>
      </c>
    </row>
    <row r="29" spans="1:29" outlineLevel="1" x14ac:dyDescent="0.25">
      <c r="B29" s="86" t="s">
        <v>127</v>
      </c>
      <c r="C29" s="74" t="s">
        <v>97</v>
      </c>
      <c r="G29" s="110">
        <f>G131-F131</f>
        <v>904.27</v>
      </c>
      <c r="H29" s="110">
        <f t="shared" ref="H29:I29" si="27">H131-G131</f>
        <v>-574.77</v>
      </c>
      <c r="I29" s="111">
        <f t="shared" si="27"/>
        <v>-301.11</v>
      </c>
      <c r="J29" s="113">
        <f>(-J28*4%)</f>
        <v>4.8</v>
      </c>
      <c r="K29" s="106">
        <f>-I131+(-K28*4%)</f>
        <v>-39.380000000000003</v>
      </c>
      <c r="L29" s="113">
        <f t="shared" ref="L29:N29" si="28">-L28*4%</f>
        <v>4.8</v>
      </c>
      <c r="M29" s="113">
        <f t="shared" si="28"/>
        <v>4.8</v>
      </c>
      <c r="N29" s="113">
        <f t="shared" si="28"/>
        <v>4.8</v>
      </c>
      <c r="O29" s="112"/>
      <c r="AB29" s="54" t="s">
        <v>128</v>
      </c>
    </row>
    <row r="30" spans="1:29" outlineLevel="1" x14ac:dyDescent="0.25">
      <c r="B30" s="86" t="s">
        <v>129</v>
      </c>
      <c r="C30" s="74" t="s">
        <v>97</v>
      </c>
      <c r="F30" s="92"/>
      <c r="G30" s="109">
        <f>G143-F143</f>
        <v>0.49000000000000199</v>
      </c>
      <c r="H30" s="109">
        <f t="shared" ref="H30:I30" si="29">H143-G143</f>
        <v>9.9999999999980105E-3</v>
      </c>
      <c r="I30" s="114">
        <f t="shared" si="29"/>
        <v>1.9999999999999574E-2</v>
      </c>
      <c r="J30" s="115">
        <v>0</v>
      </c>
      <c r="K30" s="94">
        <f>J30</f>
        <v>0</v>
      </c>
      <c r="L30" s="94">
        <f>K30</f>
        <v>0</v>
      </c>
      <c r="M30" s="94">
        <f>L30</f>
        <v>0</v>
      </c>
      <c r="N30" s="94">
        <f>M30</f>
        <v>0</v>
      </c>
      <c r="O30" s="95"/>
      <c r="AB30" s="54" t="s">
        <v>130</v>
      </c>
    </row>
    <row r="31" spans="1:29" x14ac:dyDescent="0.25">
      <c r="B31" s="63"/>
      <c r="I31" s="116" t="s">
        <v>131</v>
      </c>
      <c r="J31" s="55">
        <v>4.8</v>
      </c>
      <c r="K31" s="55">
        <v>4.8</v>
      </c>
      <c r="L31" s="55">
        <v>4.8</v>
      </c>
      <c r="M31" s="55">
        <v>4.8</v>
      </c>
      <c r="N31" s="55">
        <v>4.8</v>
      </c>
      <c r="O31" s="76"/>
      <c r="P31" s="55"/>
      <c r="AB31" s="79"/>
    </row>
    <row r="32" spans="1:29" ht="13.5" thickBot="1" x14ac:dyDescent="0.3">
      <c r="B32" s="82" t="s">
        <v>83</v>
      </c>
      <c r="I32" s="116" t="s">
        <v>132</v>
      </c>
      <c r="K32" s="56">
        <f>-I131</f>
        <v>-44.18</v>
      </c>
      <c r="O32" s="76"/>
      <c r="AB32" s="54"/>
    </row>
    <row r="33" spans="2:29" ht="13.5" outlineLevel="1" thickBot="1" x14ac:dyDescent="0.3">
      <c r="B33" s="57" t="s">
        <v>88</v>
      </c>
      <c r="C33" s="69"/>
      <c r="D33" s="69"/>
      <c r="E33" s="69"/>
      <c r="F33" s="58">
        <v>43921</v>
      </c>
      <c r="G33" s="58">
        <f>EDATE(F33,12)</f>
        <v>44286</v>
      </c>
      <c r="H33" s="58">
        <f t="shared" ref="H33" si="30">EDATE(G33,12)</f>
        <v>44651</v>
      </c>
      <c r="I33" s="59">
        <f t="shared" ref="I33" si="31">EDATE(H33,12)</f>
        <v>45016</v>
      </c>
      <c r="J33" s="58">
        <f t="shared" ref="J33" si="32">EDATE(I33,12)</f>
        <v>45382</v>
      </c>
      <c r="K33" s="58">
        <f t="shared" ref="K33" si="33">EDATE(J33,12)</f>
        <v>45747</v>
      </c>
      <c r="L33" s="58">
        <f t="shared" ref="L33" si="34">EDATE(K33,12)</f>
        <v>46112</v>
      </c>
      <c r="M33" s="58">
        <f t="shared" ref="M33" si="35">EDATE(L33,12)</f>
        <v>46477</v>
      </c>
      <c r="N33" s="58">
        <f t="shared" ref="N33" si="36">EDATE(M33,12)</f>
        <v>46843</v>
      </c>
      <c r="O33" s="72"/>
      <c r="AB33" s="54"/>
    </row>
    <row r="34" spans="2:29" outlineLevel="1" x14ac:dyDescent="0.25">
      <c r="B34" s="73"/>
      <c r="C34" s="84"/>
      <c r="D34" s="84"/>
      <c r="E34" s="84"/>
      <c r="F34" s="85"/>
      <c r="G34" s="85"/>
      <c r="I34" s="75"/>
      <c r="O34" s="76"/>
      <c r="AB34" s="54"/>
    </row>
    <row r="35" spans="2:29" outlineLevel="1" x14ac:dyDescent="0.25">
      <c r="B35" s="73" t="s">
        <v>89</v>
      </c>
      <c r="C35" s="84" t="s">
        <v>90</v>
      </c>
      <c r="D35" s="84"/>
      <c r="E35" s="84"/>
      <c r="F35" s="85"/>
      <c r="G35" s="85">
        <f>G80/F80-1</f>
        <v>0.28058748860619853</v>
      </c>
      <c r="H35" s="85">
        <f t="shared" ref="H35:I35" si="37">H80/G80-1</f>
        <v>1.0589680912795543</v>
      </c>
      <c r="I35" s="87">
        <f t="shared" si="37"/>
        <v>0.2022650156084087</v>
      </c>
      <c r="J35" s="89">
        <f>J12*60%</f>
        <v>0.12</v>
      </c>
      <c r="K35" s="89">
        <f>K12*60%</f>
        <v>0.12</v>
      </c>
      <c r="L35" s="89">
        <f t="shared" ref="L35:N35" si="38">L12*60%</f>
        <v>0.15</v>
      </c>
      <c r="M35" s="89">
        <f t="shared" si="38"/>
        <v>0.15</v>
      </c>
      <c r="N35" s="89">
        <f t="shared" si="38"/>
        <v>0.15</v>
      </c>
      <c r="O35" s="90"/>
      <c r="AB35" s="54" t="s">
        <v>133</v>
      </c>
    </row>
    <row r="36" spans="2:29" outlineLevel="1" x14ac:dyDescent="0.25">
      <c r="B36" s="73" t="s">
        <v>31</v>
      </c>
      <c r="C36" s="84" t="s">
        <v>90</v>
      </c>
      <c r="D36" s="84"/>
      <c r="E36" s="84"/>
      <c r="F36" s="85">
        <f>F81/F80</f>
        <v>0.56917432042421767</v>
      </c>
      <c r="G36" s="85">
        <f t="shared" ref="G36:I36" si="39">G81/G80</f>
        <v>0.59869412768419716</v>
      </c>
      <c r="H36" s="85">
        <f t="shared" si="39"/>
        <v>0.66445274763877926</v>
      </c>
      <c r="I36" s="87">
        <f t="shared" si="39"/>
        <v>0.65279475759243966</v>
      </c>
      <c r="J36" s="89">
        <f>I36</f>
        <v>0.65279475759243966</v>
      </c>
      <c r="K36" s="89">
        <f>J36</f>
        <v>0.65279475759243966</v>
      </c>
      <c r="L36" s="89">
        <f t="shared" ref="L36:N36" si="40">K36</f>
        <v>0.65279475759243966</v>
      </c>
      <c r="M36" s="89">
        <f t="shared" si="40"/>
        <v>0.65279475759243966</v>
      </c>
      <c r="N36" s="89">
        <f t="shared" si="40"/>
        <v>0.65279475759243966</v>
      </c>
      <c r="O36" s="90"/>
      <c r="AB36" s="54" t="s">
        <v>134</v>
      </c>
    </row>
    <row r="37" spans="2:29" outlineLevel="1" x14ac:dyDescent="0.25">
      <c r="B37" s="73" t="s">
        <v>93</v>
      </c>
      <c r="C37" s="84" t="s">
        <v>90</v>
      </c>
      <c r="D37" s="84"/>
      <c r="E37" s="84"/>
      <c r="F37" s="85">
        <f>F82/F80</f>
        <v>0.43082567957578227</v>
      </c>
      <c r="G37" s="85">
        <f t="shared" ref="G37:I37" si="41">G82/G80</f>
        <v>0.40130587231580284</v>
      </c>
      <c r="H37" s="85">
        <f t="shared" si="41"/>
        <v>0.33554725236122074</v>
      </c>
      <c r="I37" s="87">
        <f t="shared" si="41"/>
        <v>0.34720524240756029</v>
      </c>
      <c r="J37" s="89">
        <f>1-J36</f>
        <v>0.34720524240756034</v>
      </c>
      <c r="K37" s="89">
        <f t="shared" ref="K37:N37" si="42">1-K36</f>
        <v>0.34720524240756034</v>
      </c>
      <c r="L37" s="89">
        <f t="shared" si="42"/>
        <v>0.34720524240756034</v>
      </c>
      <c r="M37" s="89">
        <f t="shared" si="42"/>
        <v>0.34720524240756034</v>
      </c>
      <c r="N37" s="89">
        <f t="shared" si="42"/>
        <v>0.34720524240756034</v>
      </c>
      <c r="O37" s="90"/>
      <c r="AB37" s="54" t="s">
        <v>135</v>
      </c>
      <c r="AC37" s="55" t="s">
        <v>95</v>
      </c>
    </row>
    <row r="38" spans="2:29" outlineLevel="1" x14ac:dyDescent="0.25">
      <c r="B38" s="73" t="s">
        <v>96</v>
      </c>
      <c r="C38" s="74" t="s">
        <v>97</v>
      </c>
      <c r="F38" s="92">
        <f>F85</f>
        <v>587.4</v>
      </c>
      <c r="G38" s="92">
        <f t="shared" ref="G38:I39" si="43">G85</f>
        <v>710.56</v>
      </c>
      <c r="H38" s="92">
        <f t="shared" si="43"/>
        <v>1044.8800000000001</v>
      </c>
      <c r="I38" s="93">
        <f t="shared" si="43"/>
        <v>1204.83</v>
      </c>
      <c r="J38" s="94">
        <f>I38*(1+12%)</f>
        <v>1349.4096</v>
      </c>
      <c r="K38" s="94">
        <f t="shared" ref="K38:N38" si="44">J38*(1+10%)</f>
        <v>1484.3505600000001</v>
      </c>
      <c r="L38" s="94">
        <f t="shared" si="44"/>
        <v>1632.7856160000001</v>
      </c>
      <c r="M38" s="94">
        <f t="shared" si="44"/>
        <v>1796.0641776000002</v>
      </c>
      <c r="N38" s="94">
        <f t="shared" si="44"/>
        <v>1975.6705953600003</v>
      </c>
      <c r="O38" s="95"/>
      <c r="Q38" s="85"/>
      <c r="R38" s="85"/>
      <c r="S38" s="85"/>
      <c r="AB38" s="54" t="s">
        <v>136</v>
      </c>
    </row>
    <row r="39" spans="2:29" outlineLevel="1" x14ac:dyDescent="0.25">
      <c r="B39" s="73" t="s">
        <v>99</v>
      </c>
      <c r="C39" s="74" t="s">
        <v>97</v>
      </c>
      <c r="F39" s="92">
        <f>F86</f>
        <v>880.69</v>
      </c>
      <c r="G39" s="92">
        <f t="shared" si="43"/>
        <v>1095.8599999999999</v>
      </c>
      <c r="H39" s="92">
        <f t="shared" si="43"/>
        <v>1724.18</v>
      </c>
      <c r="I39" s="93">
        <f t="shared" si="43"/>
        <v>2042.06</v>
      </c>
      <c r="J39" s="97" t="s">
        <v>100</v>
      </c>
      <c r="K39" s="92"/>
      <c r="L39" s="92"/>
      <c r="M39" s="92"/>
      <c r="N39" s="92"/>
      <c r="O39" s="98"/>
      <c r="Q39" s="85"/>
      <c r="R39" s="85"/>
      <c r="S39" s="85"/>
      <c r="AB39" s="54" t="s">
        <v>100</v>
      </c>
    </row>
    <row r="40" spans="2:29" outlineLevel="1" x14ac:dyDescent="0.25">
      <c r="B40" s="73" t="s">
        <v>101</v>
      </c>
      <c r="C40" s="74" t="s">
        <v>90</v>
      </c>
      <c r="F40" s="85">
        <f>F89/F80</f>
        <v>0.12177947494837275</v>
      </c>
      <c r="G40" s="85">
        <f t="shared" ref="G40:I40" si="45">G89/G80</f>
        <v>0.10435800364605344</v>
      </c>
      <c r="H40" s="85">
        <f t="shared" si="45"/>
        <v>0.11446991289629772</v>
      </c>
      <c r="I40" s="87">
        <f t="shared" si="45"/>
        <v>0.13159011417297481</v>
      </c>
      <c r="J40" s="88">
        <v>0.08</v>
      </c>
      <c r="K40" s="89">
        <f>J40</f>
        <v>0.08</v>
      </c>
      <c r="L40" s="89">
        <f t="shared" ref="L40:N43" si="46">K40</f>
        <v>0.08</v>
      </c>
      <c r="M40" s="89">
        <f t="shared" si="46"/>
        <v>0.08</v>
      </c>
      <c r="N40" s="89">
        <f t="shared" si="46"/>
        <v>0.08</v>
      </c>
      <c r="O40" s="90"/>
      <c r="AB40" s="54" t="s">
        <v>137</v>
      </c>
      <c r="AC40" s="55" t="s">
        <v>103</v>
      </c>
    </row>
    <row r="41" spans="2:29" outlineLevel="1" x14ac:dyDescent="0.25">
      <c r="B41" s="73" t="s">
        <v>104</v>
      </c>
      <c r="C41" s="74" t="s">
        <v>90</v>
      </c>
      <c r="G41" s="99">
        <f>G92/F111</f>
        <v>0.159749283257792</v>
      </c>
      <c r="H41" s="99">
        <f t="shared" ref="H41:I41" si="47">H92/G111</f>
        <v>9.6659368521281319E-2</v>
      </c>
      <c r="I41" s="100">
        <f t="shared" si="47"/>
        <v>0.1146506407935703</v>
      </c>
      <c r="J41" s="89">
        <f>J18</f>
        <v>0.1146506407935703</v>
      </c>
      <c r="K41" s="89">
        <f>J41</f>
        <v>0.1146506407935703</v>
      </c>
      <c r="L41" s="89">
        <f t="shared" si="46"/>
        <v>0.1146506407935703</v>
      </c>
      <c r="M41" s="89">
        <f t="shared" si="46"/>
        <v>0.1146506407935703</v>
      </c>
      <c r="N41" s="89">
        <f t="shared" si="46"/>
        <v>0.1146506407935703</v>
      </c>
      <c r="O41" s="90"/>
      <c r="AB41" s="303" t="s">
        <v>138</v>
      </c>
      <c r="AC41" s="55" t="s">
        <v>106</v>
      </c>
    </row>
    <row r="42" spans="2:29" outlineLevel="1" x14ac:dyDescent="0.25">
      <c r="B42" s="73" t="s">
        <v>107</v>
      </c>
      <c r="C42" s="74" t="s">
        <v>90</v>
      </c>
      <c r="G42" s="99">
        <f>G93/F131</f>
        <v>2.5902469917669411</v>
      </c>
      <c r="H42" s="99">
        <f t="shared" ref="H42:I42" si="48">H93/G131</f>
        <v>6.3332826120035657E-2</v>
      </c>
      <c r="I42" s="100">
        <f t="shared" si="48"/>
        <v>0.1229690984389933</v>
      </c>
      <c r="J42" s="91">
        <f>J19</f>
        <v>9.890157828871067E-2</v>
      </c>
      <c r="K42" s="91">
        <f>J42</f>
        <v>9.890157828871067E-2</v>
      </c>
      <c r="L42" s="91">
        <f t="shared" si="46"/>
        <v>9.890157828871067E-2</v>
      </c>
      <c r="M42" s="91">
        <f t="shared" si="46"/>
        <v>9.890157828871067E-2</v>
      </c>
      <c r="N42" s="91">
        <f t="shared" si="46"/>
        <v>9.890157828871067E-2</v>
      </c>
      <c r="O42" s="90"/>
      <c r="AB42" s="303"/>
      <c r="AC42" s="55" t="s">
        <v>109</v>
      </c>
    </row>
    <row r="43" spans="2:29" outlineLevel="1" x14ac:dyDescent="0.25">
      <c r="B43" s="73" t="s">
        <v>110</v>
      </c>
      <c r="C43" s="74" t="s">
        <v>90</v>
      </c>
      <c r="F43" s="85">
        <f>F98/F96</f>
        <v>0.22305994394980255</v>
      </c>
      <c r="G43" s="85">
        <f t="shared" ref="G43:I43" si="49">G98/G96</f>
        <v>0.2608558536703699</v>
      </c>
      <c r="H43" s="85">
        <f t="shared" si="49"/>
        <v>0.13918516466391967</v>
      </c>
      <c r="I43" s="87">
        <f t="shared" si="49"/>
        <v>0.24937889848162054</v>
      </c>
      <c r="J43" s="89">
        <f>J20</f>
        <v>0.25168000000000001</v>
      </c>
      <c r="K43" s="89">
        <f>J43</f>
        <v>0.25168000000000001</v>
      </c>
      <c r="L43" s="89">
        <f t="shared" si="46"/>
        <v>0.25168000000000001</v>
      </c>
      <c r="M43" s="89">
        <f t="shared" si="46"/>
        <v>0.25168000000000001</v>
      </c>
      <c r="N43" s="89">
        <f t="shared" si="46"/>
        <v>0.25168000000000001</v>
      </c>
      <c r="O43" s="90"/>
      <c r="AB43" s="303"/>
      <c r="AC43" s="55" t="s">
        <v>139</v>
      </c>
    </row>
    <row r="44" spans="2:29" ht="13.5" outlineLevel="1" collapsed="1" thickBot="1" x14ac:dyDescent="0.3">
      <c r="B44" s="73"/>
      <c r="I44" s="75"/>
      <c r="O44" s="76"/>
      <c r="AB44" s="54"/>
    </row>
    <row r="45" spans="2:29" ht="13.5" outlineLevel="1" thickBot="1" x14ac:dyDescent="0.3">
      <c r="B45" s="57" t="s">
        <v>113</v>
      </c>
      <c r="C45" s="69"/>
      <c r="D45" s="69"/>
      <c r="E45" s="69"/>
      <c r="F45" s="70"/>
      <c r="G45" s="70"/>
      <c r="H45" s="70"/>
      <c r="I45" s="71"/>
      <c r="J45" s="70"/>
      <c r="K45" s="70"/>
      <c r="L45" s="70"/>
      <c r="M45" s="70"/>
      <c r="N45" s="70"/>
      <c r="O45" s="72"/>
      <c r="AB45" s="54"/>
    </row>
    <row r="46" spans="2:29" outlineLevel="1" x14ac:dyDescent="0.25">
      <c r="B46" s="73"/>
      <c r="I46" s="75"/>
      <c r="O46" s="76"/>
      <c r="AB46" s="54"/>
    </row>
    <row r="47" spans="2:29" outlineLevel="1" x14ac:dyDescent="0.25">
      <c r="B47" s="73" t="s">
        <v>114</v>
      </c>
      <c r="C47" s="74" t="s">
        <v>115</v>
      </c>
      <c r="F47" s="92">
        <f>AVERAGE(F120:F120)/F81*365</f>
        <v>75.411014128263929</v>
      </c>
      <c r="G47" s="92">
        <f t="shared" ref="G47:I47" si="50">AVERAGE(F120:G120)/G81*365</f>
        <v>83.581505369258366</v>
      </c>
      <c r="H47" s="92">
        <f t="shared" si="50"/>
        <v>53.428342186874801</v>
      </c>
      <c r="I47" s="93">
        <f t="shared" si="50"/>
        <v>49.754904753282212</v>
      </c>
      <c r="J47" s="103">
        <v>80</v>
      </c>
      <c r="K47" s="104">
        <f t="shared" ref="K47:N50" si="51">J47</f>
        <v>80</v>
      </c>
      <c r="L47" s="104">
        <f t="shared" si="51"/>
        <v>80</v>
      </c>
      <c r="M47" s="104">
        <f t="shared" si="51"/>
        <v>80</v>
      </c>
      <c r="N47" s="104">
        <f t="shared" si="51"/>
        <v>80</v>
      </c>
      <c r="O47" s="105"/>
      <c r="AB47" s="304" t="s">
        <v>140</v>
      </c>
      <c r="AC47" s="55" t="s">
        <v>117</v>
      </c>
    </row>
    <row r="48" spans="2:29" outlineLevel="1" x14ac:dyDescent="0.25">
      <c r="B48" s="73" t="s">
        <v>118</v>
      </c>
      <c r="C48" s="74" t="s">
        <v>115</v>
      </c>
      <c r="F48" s="92">
        <f>F121/F80*365</f>
        <v>40.311132349133437</v>
      </c>
      <c r="G48" s="92">
        <f t="shared" ref="G48:I48" si="52">G121/G80*365</f>
        <v>76.711746439837654</v>
      </c>
      <c r="H48" s="92">
        <f t="shared" si="52"/>
        <v>52.026626108755877</v>
      </c>
      <c r="I48" s="93">
        <f t="shared" si="52"/>
        <v>51.601197444937249</v>
      </c>
      <c r="J48" s="103">
        <v>65</v>
      </c>
      <c r="K48" s="104">
        <f t="shared" si="51"/>
        <v>65</v>
      </c>
      <c r="L48" s="104">
        <f t="shared" si="51"/>
        <v>65</v>
      </c>
      <c r="M48" s="104">
        <f t="shared" si="51"/>
        <v>65</v>
      </c>
      <c r="N48" s="104">
        <f t="shared" si="51"/>
        <v>65</v>
      </c>
      <c r="O48" s="105"/>
      <c r="AB48" s="304"/>
      <c r="AC48" s="55" t="s">
        <v>120</v>
      </c>
    </row>
    <row r="49" spans="2:29" outlineLevel="1" x14ac:dyDescent="0.25">
      <c r="B49" s="73" t="s">
        <v>121</v>
      </c>
      <c r="C49" s="74" t="s">
        <v>115</v>
      </c>
      <c r="F49" s="92">
        <f>F137/F81*365</f>
        <v>93.948553887121847</v>
      </c>
      <c r="G49" s="92">
        <f t="shared" ref="G49:I49" si="53">G137/G81*365</f>
        <v>226.19491053066562</v>
      </c>
      <c r="H49" s="92">
        <f t="shared" si="53"/>
        <v>102.76744163691787</v>
      </c>
      <c r="I49" s="93">
        <f t="shared" si="53"/>
        <v>86.10913139632116</v>
      </c>
      <c r="J49" s="103">
        <v>100</v>
      </c>
      <c r="K49" s="104">
        <f t="shared" si="51"/>
        <v>100</v>
      </c>
      <c r="L49" s="104">
        <f t="shared" si="51"/>
        <v>100</v>
      </c>
      <c r="M49" s="104">
        <f t="shared" si="51"/>
        <v>100</v>
      </c>
      <c r="N49" s="104">
        <f t="shared" si="51"/>
        <v>100</v>
      </c>
      <c r="O49" s="105"/>
      <c r="AB49" s="54" t="s">
        <v>141</v>
      </c>
      <c r="AC49" s="55" t="s">
        <v>122</v>
      </c>
    </row>
    <row r="50" spans="2:29" outlineLevel="1" x14ac:dyDescent="0.25">
      <c r="B50" s="73" t="s">
        <v>50</v>
      </c>
      <c r="C50" s="74" t="s">
        <v>115</v>
      </c>
      <c r="F50" s="92">
        <f>F138/SUM(F81,F87)*365</f>
        <v>23.062448914041365</v>
      </c>
      <c r="G50" s="92">
        <f t="shared" ref="G50:I50" si="54">G138/SUM(G81,G87)*365</f>
        <v>191.91867411832723</v>
      </c>
      <c r="H50" s="92">
        <f t="shared" si="54"/>
        <v>62.864798634633793</v>
      </c>
      <c r="I50" s="93">
        <f t="shared" si="54"/>
        <v>49.77809385072436</v>
      </c>
      <c r="J50" s="103">
        <v>30</v>
      </c>
      <c r="K50" s="106">
        <f t="shared" si="51"/>
        <v>30</v>
      </c>
      <c r="L50" s="106">
        <f t="shared" si="51"/>
        <v>30</v>
      </c>
      <c r="M50" s="106">
        <f t="shared" si="51"/>
        <v>30</v>
      </c>
      <c r="N50" s="106">
        <f t="shared" si="51"/>
        <v>30</v>
      </c>
      <c r="O50" s="107"/>
      <c r="AB50" s="54" t="s">
        <v>141</v>
      </c>
      <c r="AC50" s="55" t="s">
        <v>124</v>
      </c>
    </row>
    <row r="51" spans="2:29" outlineLevel="1" x14ac:dyDescent="0.25">
      <c r="B51" s="73" t="s">
        <v>125</v>
      </c>
      <c r="C51" s="74" t="s">
        <v>97</v>
      </c>
      <c r="G51" s="110">
        <f>F111-G111-G92</f>
        <v>-2291.0000000000005</v>
      </c>
      <c r="H51" s="110">
        <f t="shared" ref="H51:I51" si="55">G111-H111-H92</f>
        <v>-189.17000000000093</v>
      </c>
      <c r="I51" s="111">
        <f t="shared" si="55"/>
        <v>-727.09999999999798</v>
      </c>
      <c r="J51" s="106">
        <f>J28*25%</f>
        <v>-30</v>
      </c>
      <c r="K51" s="106">
        <f t="shared" ref="K51:N51" si="56">K28*25%</f>
        <v>-30</v>
      </c>
      <c r="L51" s="106">
        <f t="shared" si="56"/>
        <v>-30</v>
      </c>
      <c r="M51" s="106">
        <f t="shared" si="56"/>
        <v>-30</v>
      </c>
      <c r="N51" s="106">
        <f t="shared" si="56"/>
        <v>-30</v>
      </c>
      <c r="O51" s="112"/>
      <c r="AB51" s="54" t="s">
        <v>142</v>
      </c>
    </row>
    <row r="52" spans="2:29" outlineLevel="1" x14ac:dyDescent="0.25">
      <c r="B52" s="73" t="s">
        <v>127</v>
      </c>
      <c r="C52" s="74" t="s">
        <v>97</v>
      </c>
      <c r="G52" s="110">
        <f>G131-F131</f>
        <v>904.27</v>
      </c>
      <c r="H52" s="110">
        <f t="shared" ref="H52:I52" si="57">H131-G131</f>
        <v>-574.77</v>
      </c>
      <c r="I52" s="111">
        <f t="shared" si="57"/>
        <v>-301.11</v>
      </c>
      <c r="J52" s="106">
        <f>+(-J51*4%)</f>
        <v>1.2</v>
      </c>
      <c r="K52" s="106">
        <f>-I131+(-K51*4%)</f>
        <v>-42.98</v>
      </c>
      <c r="L52" s="106">
        <f t="shared" ref="L52:N52" si="58">-L51*4%</f>
        <v>1.2</v>
      </c>
      <c r="M52" s="106">
        <f t="shared" si="58"/>
        <v>1.2</v>
      </c>
      <c r="N52" s="106">
        <f t="shared" si="58"/>
        <v>1.2</v>
      </c>
      <c r="O52" s="107"/>
      <c r="AB52" s="54" t="s">
        <v>143</v>
      </c>
    </row>
    <row r="53" spans="2:29" outlineLevel="1" x14ac:dyDescent="0.25">
      <c r="B53" s="73" t="s">
        <v>129</v>
      </c>
      <c r="C53" s="74" t="s">
        <v>97</v>
      </c>
      <c r="F53" s="92"/>
      <c r="G53" s="109">
        <f>G143-F143</f>
        <v>0.49000000000000199</v>
      </c>
      <c r="H53" s="109">
        <f t="shared" ref="H53:I53" si="59">H143-G143</f>
        <v>9.9999999999980105E-3</v>
      </c>
      <c r="I53" s="114">
        <f t="shared" si="59"/>
        <v>1.9999999999999574E-2</v>
      </c>
      <c r="J53" s="117">
        <f>J30</f>
        <v>0</v>
      </c>
      <c r="K53" s="94">
        <f t="shared" ref="K53:N53" si="60">K30</f>
        <v>0</v>
      </c>
      <c r="L53" s="94">
        <f t="shared" si="60"/>
        <v>0</v>
      </c>
      <c r="M53" s="94">
        <f t="shared" si="60"/>
        <v>0</v>
      </c>
      <c r="N53" s="94">
        <f t="shared" si="60"/>
        <v>0</v>
      </c>
      <c r="O53" s="95"/>
      <c r="AB53" s="54" t="s">
        <v>144</v>
      </c>
    </row>
    <row r="54" spans="2:29" x14ac:dyDescent="0.25">
      <c r="B54" s="63"/>
      <c r="I54" s="75"/>
      <c r="O54" s="76"/>
      <c r="P54" s="79"/>
    </row>
    <row r="55" spans="2:29" ht="13.5" thickBot="1" x14ac:dyDescent="0.3">
      <c r="B55" s="82" t="s">
        <v>145</v>
      </c>
      <c r="I55" s="75"/>
      <c r="O55" s="76"/>
    </row>
    <row r="56" spans="2:29" ht="13.5" thickBot="1" x14ac:dyDescent="0.3">
      <c r="B56" s="57" t="s">
        <v>88</v>
      </c>
      <c r="C56" s="69"/>
      <c r="D56" s="69"/>
      <c r="E56" s="69"/>
      <c r="F56" s="70"/>
      <c r="G56" s="70"/>
      <c r="H56" s="70"/>
      <c r="I56" s="71"/>
      <c r="J56" s="70"/>
      <c r="K56" s="70"/>
      <c r="L56" s="70"/>
      <c r="M56" s="70"/>
      <c r="N56" s="70"/>
      <c r="O56" s="72"/>
    </row>
    <row r="57" spans="2:29" outlineLevel="1" x14ac:dyDescent="0.25">
      <c r="B57" s="73"/>
      <c r="C57" s="84"/>
      <c r="D57" s="84"/>
      <c r="E57" s="84"/>
      <c r="F57" s="85"/>
      <c r="G57" s="85"/>
      <c r="I57" s="75"/>
      <c r="O57" s="76"/>
    </row>
    <row r="58" spans="2:29" outlineLevel="1" x14ac:dyDescent="0.25">
      <c r="B58" s="73" t="s">
        <v>89</v>
      </c>
      <c r="C58" s="84" t="s">
        <v>90</v>
      </c>
      <c r="D58" s="84"/>
      <c r="E58" s="85"/>
      <c r="F58" s="85">
        <f>(F80/E80)-1</f>
        <v>-0.17738888302044931</v>
      </c>
      <c r="G58" s="85">
        <f>G80/F80-1</f>
        <v>0.28058748860619853</v>
      </c>
      <c r="H58" s="85">
        <f>H80/G80-1</f>
        <v>1.0589680912795543</v>
      </c>
      <c r="I58" s="87">
        <f>I80/H80-1</f>
        <v>0.2022650156084087</v>
      </c>
      <c r="J58" s="89">
        <f>CHOOSE($J$7,J12,J35)</f>
        <v>0.2</v>
      </c>
      <c r="K58" s="89">
        <f t="shared" ref="K58:N58" si="61">CHOOSE($J$7,K12,K35)</f>
        <v>0.2</v>
      </c>
      <c r="L58" s="89">
        <f t="shared" si="61"/>
        <v>0.25</v>
      </c>
      <c r="M58" s="89">
        <f t="shared" si="61"/>
        <v>0.25</v>
      </c>
      <c r="N58" s="89">
        <f t="shared" si="61"/>
        <v>0.25</v>
      </c>
      <c r="O58" s="90"/>
    </row>
    <row r="59" spans="2:29" outlineLevel="1" x14ac:dyDescent="0.25">
      <c r="B59" s="73" t="s">
        <v>31</v>
      </c>
      <c r="C59" s="84" t="s">
        <v>90</v>
      </c>
      <c r="D59" s="84"/>
      <c r="E59" s="85">
        <f>E81/E80</f>
        <v>0.6118650612924843</v>
      </c>
      <c r="F59" s="85">
        <f>F81/F80</f>
        <v>0.56917432042421767</v>
      </c>
      <c r="G59" s="85">
        <f>G81/G80</f>
        <v>0.59869412768419716</v>
      </c>
      <c r="H59" s="85">
        <f>H81/H80</f>
        <v>0.66445274763877926</v>
      </c>
      <c r="I59" s="87">
        <f>I81/I80</f>
        <v>0.65279475759243966</v>
      </c>
      <c r="J59" s="89">
        <f t="shared" ref="J59:N65" si="62">CHOOSE($J$7,J13,J36)</f>
        <v>0.65</v>
      </c>
      <c r="K59" s="89">
        <f t="shared" si="62"/>
        <v>0.64500000000000002</v>
      </c>
      <c r="L59" s="89">
        <f t="shared" si="62"/>
        <v>0.64</v>
      </c>
      <c r="M59" s="89">
        <f t="shared" si="62"/>
        <v>0.63500000000000001</v>
      </c>
      <c r="N59" s="89">
        <f t="shared" si="62"/>
        <v>0.63</v>
      </c>
      <c r="O59" s="90"/>
    </row>
    <row r="60" spans="2:29" outlineLevel="1" x14ac:dyDescent="0.25">
      <c r="B60" s="73" t="s">
        <v>93</v>
      </c>
      <c r="C60" s="84" t="s">
        <v>90</v>
      </c>
      <c r="D60" s="84"/>
      <c r="E60" s="85">
        <f>E82/E80</f>
        <v>0.38813493870751564</v>
      </c>
      <c r="F60" s="85">
        <f>F82/F80</f>
        <v>0.43082567957578227</v>
      </c>
      <c r="G60" s="85">
        <f>G82/G80</f>
        <v>0.40130587231580284</v>
      </c>
      <c r="H60" s="85">
        <f>H82/H80</f>
        <v>0.33554725236122074</v>
      </c>
      <c r="I60" s="87">
        <f>I82/I80</f>
        <v>0.34720524240756029</v>
      </c>
      <c r="J60" s="89">
        <f t="shared" si="62"/>
        <v>0.35</v>
      </c>
      <c r="K60" s="89">
        <f t="shared" si="62"/>
        <v>0.35499999999999998</v>
      </c>
      <c r="L60" s="89">
        <f t="shared" si="62"/>
        <v>0.36</v>
      </c>
      <c r="M60" s="89">
        <f t="shared" si="62"/>
        <v>0.36499999999999999</v>
      </c>
      <c r="N60" s="89">
        <f t="shared" si="62"/>
        <v>0.37</v>
      </c>
      <c r="O60" s="90"/>
    </row>
    <row r="61" spans="2:29" outlineLevel="1" x14ac:dyDescent="0.25">
      <c r="B61" s="73" t="s">
        <v>96</v>
      </c>
      <c r="C61" s="74" t="s">
        <v>97</v>
      </c>
      <c r="E61" s="92">
        <f t="shared" ref="E61" si="63">E85</f>
        <v>577.91</v>
      </c>
      <c r="F61" s="92">
        <f t="shared" ref="F61:I62" si="64">F85</f>
        <v>587.4</v>
      </c>
      <c r="G61" s="92">
        <f t="shared" si="64"/>
        <v>710.56</v>
      </c>
      <c r="H61" s="92">
        <f t="shared" si="64"/>
        <v>1044.8800000000001</v>
      </c>
      <c r="I61" s="93">
        <f t="shared" si="64"/>
        <v>1204.83</v>
      </c>
      <c r="J61" s="94">
        <f t="shared" si="62"/>
        <v>1349.4096</v>
      </c>
      <c r="K61" s="94">
        <f t="shared" si="62"/>
        <v>1511.3387520000001</v>
      </c>
      <c r="L61" s="94">
        <f t="shared" si="62"/>
        <v>1692.6994022400004</v>
      </c>
      <c r="M61" s="94">
        <f t="shared" si="62"/>
        <v>1895.8233305088006</v>
      </c>
      <c r="N61" s="94">
        <f t="shared" si="62"/>
        <v>2123.3221301698568</v>
      </c>
      <c r="O61" s="95"/>
      <c r="Q61" s="85"/>
      <c r="R61" s="85"/>
      <c r="S61" s="85"/>
    </row>
    <row r="62" spans="2:29" outlineLevel="1" x14ac:dyDescent="0.25">
      <c r="B62" s="73" t="s">
        <v>99</v>
      </c>
      <c r="C62" s="74" t="s">
        <v>97</v>
      </c>
      <c r="E62" s="92">
        <f t="shared" ref="E62" si="65">E86</f>
        <v>1118.81</v>
      </c>
      <c r="F62" s="92">
        <f t="shared" si="64"/>
        <v>880.69</v>
      </c>
      <c r="G62" s="92">
        <f t="shared" si="64"/>
        <v>1095.8599999999999</v>
      </c>
      <c r="H62" s="92">
        <f t="shared" si="64"/>
        <v>1724.18</v>
      </c>
      <c r="I62" s="93">
        <f t="shared" si="64"/>
        <v>2042.06</v>
      </c>
      <c r="J62" s="94" t="str">
        <f t="shared" si="62"/>
        <v>Balance net off EBITDA</v>
      </c>
      <c r="K62" s="92"/>
      <c r="L62" s="92"/>
      <c r="M62" s="92"/>
      <c r="N62" s="92"/>
      <c r="O62" s="98"/>
      <c r="Q62" s="85"/>
      <c r="R62" s="85"/>
      <c r="S62" s="85"/>
    </row>
    <row r="63" spans="2:29" outlineLevel="1" x14ac:dyDescent="0.25">
      <c r="B63" s="73" t="s">
        <v>101</v>
      </c>
      <c r="C63" s="74" t="s">
        <v>90</v>
      </c>
      <c r="E63" s="85">
        <f>E89/E80</f>
        <v>9.4318907939190733E-2</v>
      </c>
      <c r="F63" s="85">
        <f>F89/F80</f>
        <v>0.12177947494837275</v>
      </c>
      <c r="G63" s="96">
        <f>G89/G80</f>
        <v>0.10435800364605344</v>
      </c>
      <c r="H63" s="85">
        <f>H89/H80</f>
        <v>0.11446991289629772</v>
      </c>
      <c r="I63" s="87">
        <f>I89/I80</f>
        <v>0.13159011417297481</v>
      </c>
      <c r="J63" s="89">
        <f>CHOOSE($J$7,J17,J40)</f>
        <v>0.12</v>
      </c>
      <c r="K63" s="89">
        <f t="shared" si="62"/>
        <v>0.12</v>
      </c>
      <c r="L63" s="89">
        <f t="shared" si="62"/>
        <v>0.12</v>
      </c>
      <c r="M63" s="89">
        <f t="shared" si="62"/>
        <v>0.12</v>
      </c>
      <c r="N63" s="89">
        <f t="shared" si="62"/>
        <v>0.12</v>
      </c>
      <c r="O63" s="90"/>
    </row>
    <row r="64" spans="2:29" outlineLevel="1" x14ac:dyDescent="0.25">
      <c r="B64" s="73" t="s">
        <v>104</v>
      </c>
      <c r="C64" s="74" t="s">
        <v>90</v>
      </c>
      <c r="E64" s="99"/>
      <c r="F64" s="99">
        <f>F92/E111</f>
        <v>0.12370301128396881</v>
      </c>
      <c r="G64" s="99">
        <f>G92/F111</f>
        <v>0.159749283257792</v>
      </c>
      <c r="H64" s="99">
        <f>H92/G111</f>
        <v>9.6659368521281319E-2</v>
      </c>
      <c r="I64" s="100">
        <f>I92/H111</f>
        <v>0.1146506407935703</v>
      </c>
      <c r="J64" s="89">
        <f t="shared" si="62"/>
        <v>0.1146506407935703</v>
      </c>
      <c r="K64" s="89">
        <f t="shared" si="62"/>
        <v>0.1146506407935703</v>
      </c>
      <c r="L64" s="89">
        <f t="shared" si="62"/>
        <v>0.1146506407935703</v>
      </c>
      <c r="M64" s="89">
        <f t="shared" si="62"/>
        <v>0.1146506407935703</v>
      </c>
      <c r="N64" s="89">
        <f t="shared" si="62"/>
        <v>0.1146506407935703</v>
      </c>
      <c r="O64" s="90"/>
    </row>
    <row r="65" spans="2:17" outlineLevel="1" x14ac:dyDescent="0.25">
      <c r="B65" s="73" t="s">
        <v>107</v>
      </c>
      <c r="C65" s="74" t="s">
        <v>90</v>
      </c>
      <c r="E65" s="99"/>
      <c r="F65" s="99">
        <f>F93/E131</f>
        <v>0.25107473544973546</v>
      </c>
      <c r="G65" s="99">
        <f>G93/F131</f>
        <v>2.5902469917669411</v>
      </c>
      <c r="H65" s="99">
        <f>H93/G131</f>
        <v>6.3332826120035657E-2</v>
      </c>
      <c r="I65" s="100">
        <f>I93/H131</f>
        <v>0.1229690984389933</v>
      </c>
      <c r="J65" s="89">
        <f t="shared" si="62"/>
        <v>9.890157828871067E-2</v>
      </c>
      <c r="K65" s="89">
        <f t="shared" si="62"/>
        <v>9.890157828871067E-2</v>
      </c>
      <c r="L65" s="89">
        <f t="shared" si="62"/>
        <v>9.890157828871067E-2</v>
      </c>
      <c r="M65" s="89">
        <f t="shared" si="62"/>
        <v>9.890157828871067E-2</v>
      </c>
      <c r="N65" s="89">
        <f t="shared" si="62"/>
        <v>9.890157828871067E-2</v>
      </c>
      <c r="O65" s="90"/>
    </row>
    <row r="66" spans="2:17" outlineLevel="1" x14ac:dyDescent="0.25">
      <c r="B66" s="73" t="s">
        <v>110</v>
      </c>
      <c r="C66" s="74" t="s">
        <v>90</v>
      </c>
      <c r="E66" s="85">
        <f>E98/E96</f>
        <v>0.32810680742063142</v>
      </c>
      <c r="F66" s="85">
        <f>F98/F96</f>
        <v>0.22305994394980255</v>
      </c>
      <c r="G66" s="85">
        <f>G98/G96</f>
        <v>0.2608558536703699</v>
      </c>
      <c r="H66" s="85">
        <f>H98/H96</f>
        <v>0.13918516466391967</v>
      </c>
      <c r="I66" s="87">
        <f>I98/I96</f>
        <v>0.24937889848162054</v>
      </c>
      <c r="J66" s="102">
        <f t="shared" ref="J66:N66" si="66">CHOOSE($J$7,J20,J43)</f>
        <v>0.25168000000000001</v>
      </c>
      <c r="K66" s="102">
        <f t="shared" si="66"/>
        <v>0.25168000000000001</v>
      </c>
      <c r="L66" s="102">
        <f t="shared" si="66"/>
        <v>0.25168000000000001</v>
      </c>
      <c r="M66" s="102">
        <f t="shared" si="66"/>
        <v>0.25168000000000001</v>
      </c>
      <c r="N66" s="102">
        <f t="shared" si="66"/>
        <v>0.25168000000000001</v>
      </c>
      <c r="O66" s="118"/>
    </row>
    <row r="67" spans="2:17" ht="13.5" thickBot="1" x14ac:dyDescent="0.3">
      <c r="B67" s="73"/>
      <c r="I67" s="75"/>
      <c r="O67" s="76"/>
    </row>
    <row r="68" spans="2:17" ht="13.5" thickBot="1" x14ac:dyDescent="0.3">
      <c r="B68" s="57" t="s">
        <v>113</v>
      </c>
      <c r="C68" s="69"/>
      <c r="D68" s="69"/>
      <c r="E68" s="69"/>
      <c r="F68" s="70"/>
      <c r="G68" s="70"/>
      <c r="H68" s="70"/>
      <c r="I68" s="71"/>
      <c r="J68" s="70"/>
      <c r="K68" s="70"/>
      <c r="L68" s="70"/>
      <c r="M68" s="70"/>
      <c r="N68" s="70"/>
      <c r="O68" s="72"/>
    </row>
    <row r="69" spans="2:17" outlineLevel="1" x14ac:dyDescent="0.25">
      <c r="B69" s="73"/>
      <c r="I69" s="75"/>
      <c r="O69" s="76"/>
    </row>
    <row r="70" spans="2:17" outlineLevel="1" x14ac:dyDescent="0.25">
      <c r="B70" s="73" t="s">
        <v>114</v>
      </c>
      <c r="C70" s="74" t="s">
        <v>115</v>
      </c>
      <c r="F70" s="92">
        <f>AVERAGE(F120:F120)/F81*365</f>
        <v>75.411014128263929</v>
      </c>
      <c r="G70" s="92">
        <f>AVERAGE(F120:G120)/G81*365</f>
        <v>83.581505369258366</v>
      </c>
      <c r="H70" s="92">
        <f>AVERAGE(G120:H120)/H81*365</f>
        <v>53.428342186874801</v>
      </c>
      <c r="I70" s="93">
        <f>AVERAGE(H120:I120)/I81*365</f>
        <v>49.754904753282212</v>
      </c>
      <c r="J70" s="94">
        <f t="shared" ref="J70:N76" si="67">CHOOSE($J$7,J24,J47)</f>
        <v>65.543941609419832</v>
      </c>
      <c r="K70" s="94">
        <f t="shared" si="67"/>
        <v>65.543941609419832</v>
      </c>
      <c r="L70" s="94">
        <f t="shared" si="67"/>
        <v>65.543941609419832</v>
      </c>
      <c r="M70" s="94">
        <f t="shared" si="67"/>
        <v>65.543941609419832</v>
      </c>
      <c r="N70" s="94">
        <f t="shared" si="67"/>
        <v>65.543941609419832</v>
      </c>
      <c r="O70" s="95"/>
    </row>
    <row r="71" spans="2:17" outlineLevel="1" x14ac:dyDescent="0.25">
      <c r="B71" s="73" t="s">
        <v>118</v>
      </c>
      <c r="C71" s="74" t="s">
        <v>115</v>
      </c>
      <c r="F71" s="92">
        <f>F121/F80*365</f>
        <v>40.311132349133437</v>
      </c>
      <c r="G71" s="92">
        <f>G121/G80*365</f>
        <v>76.711746439837654</v>
      </c>
      <c r="H71" s="92">
        <f>H121/H80*365</f>
        <v>52.026626108755877</v>
      </c>
      <c r="I71" s="93">
        <f>I121/I80*365</f>
        <v>51.601197444937249</v>
      </c>
      <c r="J71" s="94">
        <f t="shared" si="67"/>
        <v>55.162675585666058</v>
      </c>
      <c r="K71" s="94">
        <f t="shared" si="67"/>
        <v>55.162675585666058</v>
      </c>
      <c r="L71" s="94">
        <f t="shared" si="67"/>
        <v>55.162675585666058</v>
      </c>
      <c r="M71" s="94">
        <f t="shared" si="67"/>
        <v>55.162675585666058</v>
      </c>
      <c r="N71" s="94">
        <f t="shared" si="67"/>
        <v>55.162675585666058</v>
      </c>
      <c r="O71" s="95"/>
    </row>
    <row r="72" spans="2:17" outlineLevel="1" x14ac:dyDescent="0.25">
      <c r="B72" s="73" t="s">
        <v>121</v>
      </c>
      <c r="C72" s="74" t="s">
        <v>115</v>
      </c>
      <c r="F72" s="92">
        <f>F137/F81*365</f>
        <v>93.948553887121847</v>
      </c>
      <c r="G72" s="92">
        <f>G137/G81*365</f>
        <v>226.19491053066562</v>
      </c>
      <c r="H72" s="92">
        <f>H137/H81*365</f>
        <v>102.76744163691787</v>
      </c>
      <c r="I72" s="93">
        <f>I137/I81*365</f>
        <v>86.10913139632116</v>
      </c>
      <c r="J72" s="94">
        <f t="shared" si="67"/>
        <v>127.25500936275662</v>
      </c>
      <c r="K72" s="94">
        <f t="shared" si="67"/>
        <v>127.25500936275662</v>
      </c>
      <c r="L72" s="94">
        <f t="shared" si="67"/>
        <v>127.25500936275662</v>
      </c>
      <c r="M72" s="94">
        <f t="shared" si="67"/>
        <v>127.25500936275662</v>
      </c>
      <c r="N72" s="94">
        <f t="shared" si="67"/>
        <v>127.25500936275662</v>
      </c>
      <c r="O72" s="95"/>
    </row>
    <row r="73" spans="2:17" outlineLevel="1" x14ac:dyDescent="0.25">
      <c r="B73" s="73" t="s">
        <v>50</v>
      </c>
      <c r="C73" s="74" t="s">
        <v>115</v>
      </c>
      <c r="F73" s="92">
        <f>F138/SUM(F81,F87)*365</f>
        <v>23.062448914041365</v>
      </c>
      <c r="G73" s="110">
        <f>G138/SUM(G81,G87)*365</f>
        <v>191.91867411832723</v>
      </c>
      <c r="H73" s="110">
        <f>H138/SUM(H81,H87)*365</f>
        <v>62.864798634633793</v>
      </c>
      <c r="I73" s="111">
        <f>I138/SUM(I81,I87)*365</f>
        <v>49.77809385072436</v>
      </c>
      <c r="J73" s="94">
        <f t="shared" si="67"/>
        <v>40</v>
      </c>
      <c r="K73" s="94">
        <f t="shared" si="67"/>
        <v>40</v>
      </c>
      <c r="L73" s="94">
        <f t="shared" si="67"/>
        <v>40</v>
      </c>
      <c r="M73" s="94">
        <f t="shared" si="67"/>
        <v>40</v>
      </c>
      <c r="N73" s="94">
        <f t="shared" si="67"/>
        <v>40</v>
      </c>
      <c r="O73" s="95"/>
    </row>
    <row r="74" spans="2:17" outlineLevel="1" x14ac:dyDescent="0.25">
      <c r="B74" s="73" t="s">
        <v>125</v>
      </c>
      <c r="C74" s="74" t="s">
        <v>97</v>
      </c>
      <c r="F74" s="110">
        <f>E111-F111-F92</f>
        <v>-260.66000000000054</v>
      </c>
      <c r="G74" s="110">
        <f>F111-G111-G92</f>
        <v>-2291.0000000000005</v>
      </c>
      <c r="H74" s="110">
        <f t="shared" ref="H74:I74" si="68">G111-H111-H92</f>
        <v>-189.17000000000093</v>
      </c>
      <c r="I74" s="111">
        <f t="shared" si="68"/>
        <v>-727.09999999999798</v>
      </c>
      <c r="J74" s="110">
        <f t="shared" si="67"/>
        <v>-120</v>
      </c>
      <c r="K74" s="110">
        <f t="shared" si="67"/>
        <v>-120</v>
      </c>
      <c r="L74" s="110">
        <f t="shared" si="67"/>
        <v>-120</v>
      </c>
      <c r="M74" s="110">
        <f t="shared" si="67"/>
        <v>-120</v>
      </c>
      <c r="N74" s="110">
        <f t="shared" si="67"/>
        <v>-120</v>
      </c>
      <c r="O74" s="119"/>
    </row>
    <row r="75" spans="2:17" outlineLevel="1" x14ac:dyDescent="0.25">
      <c r="B75" s="73" t="s">
        <v>127</v>
      </c>
      <c r="C75" s="74" t="s">
        <v>97</v>
      </c>
      <c r="F75" s="109">
        <f>F131-E131</f>
        <v>-105.16999999999999</v>
      </c>
      <c r="G75" s="109">
        <f>G131-F131</f>
        <v>904.27</v>
      </c>
      <c r="H75" s="92">
        <f>H131-G131</f>
        <v>-574.77</v>
      </c>
      <c r="I75" s="111">
        <f>I131-H131</f>
        <v>-301.11</v>
      </c>
      <c r="J75" s="94">
        <f t="shared" si="67"/>
        <v>4.8</v>
      </c>
      <c r="K75" s="94">
        <f t="shared" si="67"/>
        <v>-39.380000000000003</v>
      </c>
      <c r="L75" s="94">
        <f t="shared" si="67"/>
        <v>4.8</v>
      </c>
      <c r="M75" s="94">
        <f t="shared" si="67"/>
        <v>4.8</v>
      </c>
      <c r="N75" s="94">
        <f t="shared" si="67"/>
        <v>4.8</v>
      </c>
      <c r="O75" s="95"/>
    </row>
    <row r="76" spans="2:17" outlineLevel="1" x14ac:dyDescent="0.25">
      <c r="B76" s="73" t="s">
        <v>129</v>
      </c>
      <c r="C76" s="74" t="s">
        <v>97</v>
      </c>
      <c r="F76" s="109">
        <f>F143-E143</f>
        <v>1.9999999999999574E-2</v>
      </c>
      <c r="G76" s="109">
        <f>G143-F143</f>
        <v>0.49000000000000199</v>
      </c>
      <c r="H76" s="92">
        <f>H143-G143</f>
        <v>9.9999999999980105E-3</v>
      </c>
      <c r="I76" s="93">
        <f>I143-H143</f>
        <v>1.9999999999999574E-2</v>
      </c>
      <c r="J76" s="94">
        <f t="shared" si="67"/>
        <v>0</v>
      </c>
      <c r="K76" s="94">
        <f t="shared" si="67"/>
        <v>0</v>
      </c>
      <c r="L76" s="94">
        <f t="shared" si="67"/>
        <v>0</v>
      </c>
      <c r="M76" s="94">
        <f t="shared" si="67"/>
        <v>0</v>
      </c>
      <c r="N76" s="94">
        <f t="shared" si="67"/>
        <v>0</v>
      </c>
      <c r="O76" s="95"/>
    </row>
    <row r="77" spans="2:17" ht="13.5" thickBot="1" x14ac:dyDescent="0.3">
      <c r="B77" s="73"/>
      <c r="I77" s="75"/>
      <c r="O77" s="76"/>
    </row>
    <row r="78" spans="2:17" s="62" customFormat="1" ht="13.5" thickBot="1" x14ac:dyDescent="0.3">
      <c r="B78" s="57" t="s">
        <v>146</v>
      </c>
      <c r="C78" s="52"/>
      <c r="D78" s="52"/>
      <c r="E78" s="52"/>
      <c r="F78" s="120"/>
      <c r="G78" s="120"/>
      <c r="H78" s="120"/>
      <c r="I78" s="121"/>
      <c r="J78" s="120"/>
      <c r="K78" s="120"/>
      <c r="L78" s="120"/>
      <c r="M78" s="120"/>
      <c r="N78" s="120"/>
      <c r="O78" s="60"/>
      <c r="P78" s="61"/>
    </row>
    <row r="79" spans="2:17" outlineLevel="1" x14ac:dyDescent="0.25">
      <c r="B79" s="73"/>
      <c r="I79" s="75"/>
      <c r="J79" s="122"/>
      <c r="O79" s="76"/>
      <c r="Q79" s="99"/>
    </row>
    <row r="80" spans="2:17" outlineLevel="1" x14ac:dyDescent="0.25">
      <c r="B80" s="73" t="s">
        <v>147</v>
      </c>
      <c r="C80" s="74" t="s">
        <v>97</v>
      </c>
      <c r="E80" s="15">
        <v>5774.77</v>
      </c>
      <c r="F80" s="15">
        <v>4750.3900000000003</v>
      </c>
      <c r="G80" s="15">
        <v>6083.29</v>
      </c>
      <c r="H80" s="15">
        <v>12525.3</v>
      </c>
      <c r="I80" s="49">
        <v>15058.730000000001</v>
      </c>
      <c r="J80" s="92">
        <f>I80*(1+J58)</f>
        <v>18070.476000000002</v>
      </c>
      <c r="K80" s="92">
        <f>J80*(1+K58)</f>
        <v>21684.571200000002</v>
      </c>
      <c r="L80" s="92">
        <f>K80*(1+L58)</f>
        <v>27105.714000000004</v>
      </c>
      <c r="M80" s="92">
        <f>L80*(1+M58)</f>
        <v>33882.142500000002</v>
      </c>
      <c r="N80" s="92">
        <f>M80*(1+N58)</f>
        <v>42352.678125000006</v>
      </c>
      <c r="O80" s="98"/>
    </row>
    <row r="81" spans="2:18" outlineLevel="1" x14ac:dyDescent="0.25">
      <c r="B81" s="73" t="s">
        <v>148</v>
      </c>
      <c r="C81" s="74" t="s">
        <v>97</v>
      </c>
      <c r="E81" s="236">
        <v>3533.38</v>
      </c>
      <c r="F81" s="237">
        <v>2703.7999999999997</v>
      </c>
      <c r="G81" s="237">
        <v>3642.0299999999997</v>
      </c>
      <c r="H81" s="237">
        <v>8322.4700000000012</v>
      </c>
      <c r="I81" s="238">
        <v>9830.26</v>
      </c>
      <c r="J81" s="92">
        <f>J80*J59</f>
        <v>11745.809400000002</v>
      </c>
      <c r="K81" s="92">
        <f>K80*K59</f>
        <v>13986.548424000002</v>
      </c>
      <c r="L81" s="92">
        <f>L80*L59</f>
        <v>17347.656960000004</v>
      </c>
      <c r="M81" s="92">
        <f>M80*M59</f>
        <v>21515.160487500001</v>
      </c>
      <c r="N81" s="92">
        <f>N80*N59</f>
        <v>26682.187218750005</v>
      </c>
      <c r="O81" s="98"/>
    </row>
    <row r="82" spans="2:18" s="62" customFormat="1" outlineLevel="1" x14ac:dyDescent="0.25">
      <c r="B82" s="123" t="s">
        <v>149</v>
      </c>
      <c r="C82" s="124" t="s">
        <v>97</v>
      </c>
      <c r="D82" s="124"/>
      <c r="E82" s="125">
        <f>E80-E81</f>
        <v>2241.3900000000003</v>
      </c>
      <c r="F82" s="125">
        <f>F80-F81</f>
        <v>2046.5900000000006</v>
      </c>
      <c r="G82" s="125">
        <f t="shared" ref="G82:N82" si="69">G80-G81</f>
        <v>2441.2600000000002</v>
      </c>
      <c r="H82" s="125">
        <f t="shared" si="69"/>
        <v>4202.8299999999981</v>
      </c>
      <c r="I82" s="126">
        <f t="shared" si="69"/>
        <v>5228.4700000000012</v>
      </c>
      <c r="J82" s="125">
        <f t="shared" si="69"/>
        <v>6324.6666000000005</v>
      </c>
      <c r="K82" s="125">
        <f t="shared" si="69"/>
        <v>7698.0227759999998</v>
      </c>
      <c r="L82" s="125">
        <f t="shared" si="69"/>
        <v>9758.0570399999997</v>
      </c>
      <c r="M82" s="125">
        <f t="shared" si="69"/>
        <v>12366.982012500001</v>
      </c>
      <c r="N82" s="125">
        <f t="shared" si="69"/>
        <v>15670.490906250001</v>
      </c>
      <c r="O82" s="127"/>
      <c r="P82" s="61"/>
    </row>
    <row r="83" spans="2:18" outlineLevel="1" x14ac:dyDescent="0.25">
      <c r="B83" s="86"/>
      <c r="I83" s="75"/>
      <c r="O83" s="76"/>
      <c r="P83" s="79"/>
    </row>
    <row r="84" spans="2:18" outlineLevel="1" x14ac:dyDescent="0.25">
      <c r="B84" s="86" t="s">
        <v>150</v>
      </c>
      <c r="I84" s="75"/>
      <c r="O84" s="76"/>
      <c r="P84" s="79"/>
    </row>
    <row r="85" spans="2:18" outlineLevel="1" x14ac:dyDescent="0.25">
      <c r="B85" s="86" t="s">
        <v>96</v>
      </c>
      <c r="C85" s="74" t="s">
        <v>97</v>
      </c>
      <c r="E85" s="11">
        <v>577.91</v>
      </c>
      <c r="F85" s="11">
        <v>587.4</v>
      </c>
      <c r="G85" s="11">
        <v>710.56</v>
      </c>
      <c r="H85" s="15">
        <v>1044.8800000000001</v>
      </c>
      <c r="I85" s="49">
        <v>1204.83</v>
      </c>
      <c r="J85" s="129">
        <f>J61</f>
        <v>1349.4096</v>
      </c>
      <c r="K85" s="129">
        <f>K61</f>
        <v>1511.3387520000001</v>
      </c>
      <c r="L85" s="129">
        <f>L61</f>
        <v>1692.6994022400004</v>
      </c>
      <c r="M85" s="129">
        <f>M61</f>
        <v>1895.8233305088006</v>
      </c>
      <c r="N85" s="129">
        <f>N61</f>
        <v>2123.3221301698568</v>
      </c>
      <c r="O85" s="130"/>
      <c r="P85" s="79"/>
    </row>
    <row r="86" spans="2:18" outlineLevel="1" x14ac:dyDescent="0.25">
      <c r="B86" s="86" t="s">
        <v>151</v>
      </c>
      <c r="C86" s="74" t="s">
        <v>97</v>
      </c>
      <c r="E86" s="15">
        <v>1118.81</v>
      </c>
      <c r="F86" s="11">
        <v>880.69</v>
      </c>
      <c r="G86" s="15">
        <v>1095.8599999999999</v>
      </c>
      <c r="H86" s="15">
        <v>1724.18</v>
      </c>
      <c r="I86" s="49">
        <v>2042.06</v>
      </c>
      <c r="J86" s="129">
        <f>J82-J85-J89</f>
        <v>2806.7998800000005</v>
      </c>
      <c r="K86" s="129">
        <f>K82-K85-K89</f>
        <v>3584.53548</v>
      </c>
      <c r="L86" s="129">
        <f>L82-L85-L89</f>
        <v>4812.6719577599988</v>
      </c>
      <c r="M86" s="129">
        <f>M82-M85-M89</f>
        <v>6405.3015819912007</v>
      </c>
      <c r="N86" s="129">
        <f>N82-N85-N89</f>
        <v>8464.8474010801438</v>
      </c>
      <c r="O86" s="130"/>
      <c r="P86" s="79"/>
    </row>
    <row r="87" spans="2:18" s="62" customFormat="1" outlineLevel="1" x14ac:dyDescent="0.25">
      <c r="B87" s="131" t="s">
        <v>19</v>
      </c>
      <c r="C87" s="124" t="s">
        <v>97</v>
      </c>
      <c r="D87" s="124"/>
      <c r="E87" s="132">
        <f>SUM(E85:E86)</f>
        <v>1696.7199999999998</v>
      </c>
      <c r="F87" s="132">
        <f>SUM(F85:F86)</f>
        <v>1468.0900000000001</v>
      </c>
      <c r="G87" s="132">
        <f t="shared" ref="G87:N87" si="70">SUM(G85:G86)</f>
        <v>1806.4199999999998</v>
      </c>
      <c r="H87" s="132">
        <f t="shared" si="70"/>
        <v>2769.0600000000004</v>
      </c>
      <c r="I87" s="133">
        <f t="shared" si="70"/>
        <v>3246.89</v>
      </c>
      <c r="J87" s="132">
        <f t="shared" si="70"/>
        <v>4156.2094800000004</v>
      </c>
      <c r="K87" s="132">
        <f t="shared" si="70"/>
        <v>5095.8742320000001</v>
      </c>
      <c r="L87" s="132">
        <f t="shared" si="70"/>
        <v>6505.3713599999992</v>
      </c>
      <c r="M87" s="132">
        <f t="shared" si="70"/>
        <v>8301.1249125000013</v>
      </c>
      <c r="N87" s="132">
        <f t="shared" si="70"/>
        <v>10588.169531250001</v>
      </c>
      <c r="O87" s="134"/>
      <c r="P87" s="68"/>
    </row>
    <row r="88" spans="2:18" outlineLevel="1" x14ac:dyDescent="0.25">
      <c r="B88" s="86"/>
      <c r="I88" s="75"/>
      <c r="J88" s="99"/>
      <c r="K88" s="99"/>
      <c r="L88" s="99"/>
      <c r="M88" s="99"/>
      <c r="N88" s="99"/>
      <c r="O88" s="76"/>
      <c r="P88" s="79"/>
    </row>
    <row r="89" spans="2:18" s="62" customFormat="1" outlineLevel="1" x14ac:dyDescent="0.25">
      <c r="B89" s="131" t="s">
        <v>152</v>
      </c>
      <c r="C89" s="124" t="s">
        <v>97</v>
      </c>
      <c r="D89" s="124"/>
      <c r="E89" s="132">
        <f>E82-E87</f>
        <v>544.67000000000053</v>
      </c>
      <c r="F89" s="132">
        <f>F82-F87</f>
        <v>578.50000000000045</v>
      </c>
      <c r="G89" s="132">
        <f>G82-G87</f>
        <v>634.84000000000037</v>
      </c>
      <c r="H89" s="132">
        <f>H82-H87</f>
        <v>1433.7699999999977</v>
      </c>
      <c r="I89" s="133">
        <f>I82-I87</f>
        <v>1981.5800000000013</v>
      </c>
      <c r="J89" s="132">
        <f>J80*J63</f>
        <v>2168.45712</v>
      </c>
      <c r="K89" s="132">
        <f>K80*K63</f>
        <v>2602.1485440000001</v>
      </c>
      <c r="L89" s="132">
        <f>L80*L63</f>
        <v>3252.6856800000005</v>
      </c>
      <c r="M89" s="132">
        <f>M80*M63</f>
        <v>4065.8571000000002</v>
      </c>
      <c r="N89" s="132">
        <f>N80*N63</f>
        <v>5082.3213750000004</v>
      </c>
      <c r="O89" s="134"/>
      <c r="P89" s="68"/>
    </row>
    <row r="90" spans="2:18" outlineLevel="1" x14ac:dyDescent="0.25">
      <c r="B90" s="86"/>
      <c r="I90" s="75"/>
      <c r="J90" s="99"/>
      <c r="K90" s="99"/>
      <c r="L90" s="99"/>
      <c r="M90" s="99"/>
      <c r="N90" s="99"/>
      <c r="O90" s="76"/>
      <c r="P90" s="79"/>
    </row>
    <row r="91" spans="2:18" outlineLevel="1" x14ac:dyDescent="0.25">
      <c r="B91" s="86" t="s">
        <v>9</v>
      </c>
      <c r="C91" s="74" t="s">
        <v>97</v>
      </c>
      <c r="E91" s="11">
        <v>53.22</v>
      </c>
      <c r="F91" s="11">
        <v>62.32</v>
      </c>
      <c r="G91" s="11">
        <v>111.43</v>
      </c>
      <c r="H91" s="11">
        <v>108.58</v>
      </c>
      <c r="I91" s="45">
        <v>143.25</v>
      </c>
      <c r="J91" s="129">
        <f>I91</f>
        <v>143.25</v>
      </c>
      <c r="K91" s="129">
        <f>J91</f>
        <v>143.25</v>
      </c>
      <c r="L91" s="129">
        <f>K91</f>
        <v>143.25</v>
      </c>
      <c r="M91" s="129">
        <f>L91</f>
        <v>143.25</v>
      </c>
      <c r="N91" s="129">
        <f>M91</f>
        <v>143.25</v>
      </c>
      <c r="O91" s="130"/>
      <c r="P91" s="79"/>
    </row>
    <row r="92" spans="2:18" outlineLevel="1" x14ac:dyDescent="0.25">
      <c r="B92" s="86" t="s">
        <v>153</v>
      </c>
      <c r="C92" s="74" t="s">
        <v>97</v>
      </c>
      <c r="E92" s="11">
        <v>161.58000000000001</v>
      </c>
      <c r="F92" s="11">
        <v>185.27</v>
      </c>
      <c r="G92" s="11">
        <v>251.3</v>
      </c>
      <c r="H92" s="11">
        <v>349.21</v>
      </c>
      <c r="I92" s="45">
        <v>395.86</v>
      </c>
      <c r="J92" s="129">
        <f>J199</f>
        <v>447.59495515169044</v>
      </c>
      <c r="K92" s="129">
        <f>K199</f>
        <v>410.0359836228082</v>
      </c>
      <c r="L92" s="129">
        <f>L199</f>
        <v>376.78317224725981</v>
      </c>
      <c r="M92" s="129">
        <f>M199</f>
        <v>347.34281700410571</v>
      </c>
      <c r="N92" s="129">
        <f>N199</f>
        <v>321.27781735476964</v>
      </c>
      <c r="O92" s="130"/>
      <c r="P92" s="79"/>
    </row>
    <row r="93" spans="2:18" outlineLevel="1" x14ac:dyDescent="0.25">
      <c r="B93" s="86" t="s">
        <v>16</v>
      </c>
      <c r="C93" s="74" t="s">
        <v>97</v>
      </c>
      <c r="E93" s="11">
        <v>52.82</v>
      </c>
      <c r="F93" s="11">
        <v>30.37</v>
      </c>
      <c r="G93" s="11">
        <v>40.9</v>
      </c>
      <c r="H93" s="11">
        <v>58.27</v>
      </c>
      <c r="I93" s="45">
        <v>42.46</v>
      </c>
      <c r="J93" s="129">
        <f>J207</f>
        <v>4.3694717287952374</v>
      </c>
      <c r="K93" s="129">
        <f>K207</f>
        <v>0.47472757578581093</v>
      </c>
      <c r="L93" s="129">
        <f>L207</f>
        <v>0.94945515157162219</v>
      </c>
      <c r="M93" s="129">
        <f>M207</f>
        <v>1.4241827273574335</v>
      </c>
      <c r="N93" s="129">
        <f>N207</f>
        <v>1.8989103031432448</v>
      </c>
      <c r="O93" s="130"/>
      <c r="P93" s="79"/>
      <c r="Q93" s="135"/>
      <c r="R93" s="135"/>
    </row>
    <row r="94" spans="2:18" outlineLevel="1" x14ac:dyDescent="0.25">
      <c r="B94" s="86" t="s">
        <v>21</v>
      </c>
      <c r="C94" s="74" t="s">
        <v>97</v>
      </c>
      <c r="E94" s="11">
        <v>3</v>
      </c>
      <c r="F94" s="11">
        <v>-21.97</v>
      </c>
      <c r="G94" s="11">
        <v>-41.85</v>
      </c>
      <c r="H94" s="11">
        <v>20.21</v>
      </c>
      <c r="I94" s="45">
        <v>8.06</v>
      </c>
      <c r="O94" s="76"/>
      <c r="P94" s="79"/>
    </row>
    <row r="95" spans="2:18" outlineLevel="1" x14ac:dyDescent="0.25">
      <c r="B95" s="86"/>
      <c r="E95" s="11"/>
      <c r="F95" s="11"/>
      <c r="G95" s="11"/>
      <c r="H95" s="11"/>
      <c r="I95" s="45"/>
      <c r="O95" s="76"/>
      <c r="P95" s="79"/>
    </row>
    <row r="96" spans="2:18" s="62" customFormat="1" outlineLevel="1" x14ac:dyDescent="0.25">
      <c r="B96" s="131" t="s">
        <v>154</v>
      </c>
      <c r="C96" s="124" t="s">
        <v>97</v>
      </c>
      <c r="D96" s="124"/>
      <c r="E96" s="132">
        <f>E89+E91-E92-E93+E94</f>
        <v>386.49000000000052</v>
      </c>
      <c r="F96" s="132">
        <f t="shared" ref="F96:I96" si="71">F89+F91-F92-F93+F94</f>
        <v>403.21000000000049</v>
      </c>
      <c r="G96" s="132">
        <f t="shared" si="71"/>
        <v>412.22000000000043</v>
      </c>
      <c r="H96" s="132">
        <f t="shared" si="71"/>
        <v>1155.0799999999977</v>
      </c>
      <c r="I96" s="132">
        <f t="shared" si="71"/>
        <v>1694.5700000000011</v>
      </c>
      <c r="J96" s="132">
        <f t="shared" ref="J96:N96" si="72">J89+J91-J92-J93</f>
        <v>1859.7426931195143</v>
      </c>
      <c r="K96" s="132">
        <f t="shared" si="72"/>
        <v>2334.8878328014061</v>
      </c>
      <c r="L96" s="132">
        <f t="shared" si="72"/>
        <v>3018.203052601169</v>
      </c>
      <c r="M96" s="132">
        <f t="shared" si="72"/>
        <v>3860.3401002685373</v>
      </c>
      <c r="N96" s="132">
        <f t="shared" si="72"/>
        <v>4902.3946473420874</v>
      </c>
      <c r="O96" s="134"/>
      <c r="P96" s="68"/>
    </row>
    <row r="97" spans="2:19" outlineLevel="1" x14ac:dyDescent="0.25">
      <c r="B97" s="86"/>
      <c r="I97" s="75"/>
      <c r="O97" s="76"/>
      <c r="P97" s="79"/>
    </row>
    <row r="98" spans="2:19" outlineLevel="1" x14ac:dyDescent="0.25">
      <c r="B98" s="86" t="s">
        <v>155</v>
      </c>
      <c r="C98" s="74" t="s">
        <v>97</v>
      </c>
      <c r="E98" s="11">
        <v>126.81</v>
      </c>
      <c r="F98" s="11">
        <v>89.94</v>
      </c>
      <c r="G98" s="11">
        <v>107.53</v>
      </c>
      <c r="H98" s="11">
        <v>160.77000000000001</v>
      </c>
      <c r="I98" s="45">
        <v>422.59</v>
      </c>
      <c r="J98" s="129">
        <f>J96*J66</f>
        <v>468.06004100431937</v>
      </c>
      <c r="K98" s="129">
        <f>K96*K66</f>
        <v>587.64456975945791</v>
      </c>
      <c r="L98" s="129">
        <f>L96*L66</f>
        <v>759.62134427866226</v>
      </c>
      <c r="M98" s="129">
        <f>M96*M66</f>
        <v>971.57039643558551</v>
      </c>
      <c r="N98" s="129">
        <f>N96*N66</f>
        <v>1233.8346848430567</v>
      </c>
      <c r="O98" s="130"/>
      <c r="P98" s="79"/>
    </row>
    <row r="99" spans="2:19" outlineLevel="1" x14ac:dyDescent="0.25">
      <c r="B99" s="86"/>
      <c r="I99" s="75"/>
      <c r="O99" s="76"/>
      <c r="P99" s="79"/>
    </row>
    <row r="100" spans="2:19" s="62" customFormat="1" outlineLevel="1" x14ac:dyDescent="0.25">
      <c r="B100" s="131" t="s">
        <v>156</v>
      </c>
      <c r="C100" s="124" t="s">
        <v>97</v>
      </c>
      <c r="D100" s="124"/>
      <c r="E100" s="132">
        <f>E96-E98</f>
        <v>259.68000000000052</v>
      </c>
      <c r="F100" s="132">
        <f>F96-F98</f>
        <v>313.27000000000049</v>
      </c>
      <c r="G100" s="132">
        <f t="shared" ref="G100:N100" si="73">G96-G98</f>
        <v>304.6900000000004</v>
      </c>
      <c r="H100" s="132">
        <f t="shared" si="73"/>
        <v>994.30999999999767</v>
      </c>
      <c r="I100" s="133">
        <f t="shared" si="73"/>
        <v>1271.9800000000012</v>
      </c>
      <c r="J100" s="132">
        <f t="shared" si="73"/>
        <v>1391.682652115195</v>
      </c>
      <c r="K100" s="132">
        <f t="shared" si="73"/>
        <v>1747.2432630419482</v>
      </c>
      <c r="L100" s="132">
        <f t="shared" si="73"/>
        <v>2258.5817083225065</v>
      </c>
      <c r="M100" s="132">
        <f t="shared" si="73"/>
        <v>2888.7697038329516</v>
      </c>
      <c r="N100" s="132">
        <f t="shared" si="73"/>
        <v>3668.5599624990309</v>
      </c>
      <c r="O100" s="134"/>
      <c r="P100" s="68"/>
    </row>
    <row r="101" spans="2:19" outlineLevel="1" x14ac:dyDescent="0.25">
      <c r="B101" s="86"/>
      <c r="E101" s="136">
        <f>E100/E80</f>
        <v>4.4968024700550932E-2</v>
      </c>
      <c r="F101" s="136">
        <f>F100/F80</f>
        <v>6.5946164420184541E-2</v>
      </c>
      <c r="G101" s="136">
        <f t="shared" ref="G101:N101" si="74">G100/G80</f>
        <v>5.0086384176983245E-2</v>
      </c>
      <c r="H101" s="136">
        <f t="shared" si="74"/>
        <v>7.9384126527907328E-2</v>
      </c>
      <c r="I101" s="239">
        <f t="shared" si="74"/>
        <v>8.4467946500136531E-2</v>
      </c>
      <c r="J101" s="136">
        <f t="shared" si="74"/>
        <v>7.7014166761030248E-2</v>
      </c>
      <c r="K101" s="136">
        <f t="shared" si="74"/>
        <v>8.0575412210223837E-2</v>
      </c>
      <c r="L101" s="136">
        <f t="shared" si="74"/>
        <v>8.3324929508313494E-2</v>
      </c>
      <c r="M101" s="136">
        <f t="shared" si="74"/>
        <v>8.5259357605055569E-2</v>
      </c>
      <c r="N101" s="136">
        <f t="shared" si="74"/>
        <v>8.6619314879489234E-2</v>
      </c>
      <c r="O101" s="137"/>
      <c r="P101" s="79"/>
    </row>
    <row r="102" spans="2:19" ht="13.5" thickBot="1" x14ac:dyDescent="0.3">
      <c r="B102" s="86"/>
      <c r="F102" s="138"/>
      <c r="G102" s="138"/>
      <c r="H102" s="138"/>
      <c r="I102" s="139"/>
      <c r="O102" s="76"/>
      <c r="P102" s="79"/>
    </row>
    <row r="103" spans="2:19" ht="13.5" thickBot="1" x14ac:dyDescent="0.3">
      <c r="B103" s="57" t="s">
        <v>157</v>
      </c>
      <c r="C103" s="69"/>
      <c r="D103" s="69"/>
      <c r="E103" s="69"/>
      <c r="F103" s="140"/>
      <c r="G103" s="140"/>
      <c r="H103" s="140"/>
      <c r="I103" s="141"/>
      <c r="J103" s="70"/>
      <c r="K103" s="70"/>
      <c r="L103" s="70"/>
      <c r="M103" s="70"/>
      <c r="N103" s="70"/>
      <c r="O103" s="72"/>
      <c r="P103" s="79"/>
    </row>
    <row r="104" spans="2:19" outlineLevel="1" x14ac:dyDescent="0.25">
      <c r="B104" s="73"/>
      <c r="I104" s="75"/>
      <c r="O104" s="76"/>
    </row>
    <row r="105" spans="2:19" s="62" customFormat="1" outlineLevel="1" x14ac:dyDescent="0.25">
      <c r="B105" s="142" t="s">
        <v>158</v>
      </c>
      <c r="C105" s="80"/>
      <c r="D105" s="80"/>
      <c r="E105" s="80"/>
      <c r="F105" s="143"/>
      <c r="G105" s="143"/>
      <c r="H105" s="143"/>
      <c r="I105" s="144"/>
      <c r="J105" s="143"/>
      <c r="K105" s="143"/>
      <c r="L105" s="143"/>
      <c r="M105" s="143"/>
      <c r="N105" s="143"/>
      <c r="O105" s="145"/>
      <c r="P105" s="61"/>
    </row>
    <row r="106" spans="2:19" outlineLevel="1" x14ac:dyDescent="0.25">
      <c r="B106" s="73" t="s">
        <v>56</v>
      </c>
      <c r="C106" s="74" t="s">
        <v>97</v>
      </c>
      <c r="E106" s="27">
        <v>1109.5999999999999</v>
      </c>
      <c r="F106" s="27">
        <v>1194.6500000000001</v>
      </c>
      <c r="G106" s="27">
        <v>2325.63</v>
      </c>
      <c r="H106" s="27">
        <v>2256.46</v>
      </c>
      <c r="I106" s="41">
        <v>2232.41</v>
      </c>
      <c r="J106" s="92"/>
      <c r="K106" s="92"/>
      <c r="L106" s="92"/>
      <c r="M106" s="92"/>
      <c r="N106" s="92"/>
      <c r="O106" s="98"/>
      <c r="Q106" s="109"/>
      <c r="R106" s="109"/>
      <c r="S106" s="109"/>
    </row>
    <row r="107" spans="2:19" outlineLevel="1" x14ac:dyDescent="0.25">
      <c r="B107" s="73" t="s">
        <v>57</v>
      </c>
      <c r="C107" s="74" t="s">
        <v>97</v>
      </c>
      <c r="E107" s="24">
        <v>10.11</v>
      </c>
      <c r="F107" s="24">
        <v>10.73</v>
      </c>
      <c r="G107" s="24">
        <v>551.98</v>
      </c>
      <c r="H107" s="24">
        <v>404.87</v>
      </c>
      <c r="I107" s="38">
        <v>525.73</v>
      </c>
      <c r="J107" s="92"/>
      <c r="K107" s="92"/>
      <c r="L107" s="92"/>
      <c r="M107" s="92"/>
      <c r="N107" s="92"/>
      <c r="O107" s="98"/>
      <c r="Q107" s="109"/>
      <c r="R107" s="109"/>
      <c r="S107" s="109"/>
    </row>
    <row r="108" spans="2:19" outlineLevel="1" x14ac:dyDescent="0.25">
      <c r="B108" s="73" t="s">
        <v>159</v>
      </c>
      <c r="C108" s="74" t="s">
        <v>97</v>
      </c>
      <c r="E108" s="24">
        <v>68.86</v>
      </c>
      <c r="F108" s="24">
        <v>58.49</v>
      </c>
      <c r="G108" s="24">
        <v>135.34</v>
      </c>
      <c r="H108" s="24">
        <v>117.27</v>
      </c>
      <c r="I108" s="38">
        <v>177.93</v>
      </c>
      <c r="J108" s="92"/>
      <c r="K108" s="92"/>
      <c r="L108" s="92"/>
      <c r="M108" s="92"/>
      <c r="N108" s="92"/>
      <c r="O108" s="98"/>
      <c r="Q108" s="109"/>
      <c r="R108" s="109"/>
      <c r="S108" s="109"/>
    </row>
    <row r="109" spans="2:19" outlineLevel="1" x14ac:dyDescent="0.25">
      <c r="B109" s="73" t="s">
        <v>254</v>
      </c>
      <c r="C109" s="74" t="s">
        <v>97</v>
      </c>
      <c r="E109" s="24">
        <v>309.12999999999965</v>
      </c>
      <c r="F109" s="24">
        <v>309.2199999999998</v>
      </c>
      <c r="G109" s="24">
        <v>599.84000000000015</v>
      </c>
      <c r="H109" s="24">
        <v>663.14000000000124</v>
      </c>
      <c r="I109" s="38">
        <v>834.47999999999956</v>
      </c>
      <c r="J109" s="92"/>
      <c r="K109" s="92"/>
      <c r="L109" s="92"/>
      <c r="M109" s="92"/>
      <c r="N109" s="92"/>
      <c r="O109" s="98"/>
      <c r="Q109" s="109"/>
      <c r="R109" s="109"/>
      <c r="S109" s="109"/>
    </row>
    <row r="110" spans="2:19" outlineLevel="1" x14ac:dyDescent="0.25">
      <c r="B110" s="73" t="s">
        <v>59</v>
      </c>
      <c r="C110" s="74" t="s">
        <v>97</v>
      </c>
      <c r="E110" s="24">
        <v>0</v>
      </c>
      <c r="F110" s="24">
        <v>0</v>
      </c>
      <c r="G110" s="24">
        <v>0</v>
      </c>
      <c r="H110" s="24">
        <v>11.01</v>
      </c>
      <c r="I110" s="38">
        <v>13.44</v>
      </c>
      <c r="J110" s="129"/>
      <c r="K110" s="92"/>
      <c r="L110" s="92"/>
      <c r="M110" s="92"/>
      <c r="N110" s="92"/>
      <c r="O110" s="98"/>
      <c r="Q110" s="109"/>
      <c r="R110" s="109"/>
      <c r="S110" s="109"/>
    </row>
    <row r="111" spans="2:19" s="62" customFormat="1" outlineLevel="1" x14ac:dyDescent="0.25">
      <c r="B111" s="123" t="s">
        <v>160</v>
      </c>
      <c r="C111" s="124" t="s">
        <v>97</v>
      </c>
      <c r="D111" s="124"/>
      <c r="E111" s="132">
        <f>SUM(E106:E110)</f>
        <v>1497.6999999999994</v>
      </c>
      <c r="F111" s="132">
        <f>SUM(F106:F110)</f>
        <v>1573.09</v>
      </c>
      <c r="G111" s="132">
        <f t="shared" ref="G111:I111" si="75">SUM(G106:G110)</f>
        <v>3612.7900000000004</v>
      </c>
      <c r="H111" s="132">
        <f t="shared" si="75"/>
        <v>3452.7500000000014</v>
      </c>
      <c r="I111" s="133">
        <f t="shared" si="75"/>
        <v>3783.9899999999993</v>
      </c>
      <c r="J111" s="132">
        <f t="shared" ref="J111:N111" si="76">J200</f>
        <v>3456.3950448483088</v>
      </c>
      <c r="K111" s="125">
        <f t="shared" si="76"/>
        <v>3166.3590612255007</v>
      </c>
      <c r="L111" s="125">
        <f t="shared" si="76"/>
        <v>2909.575888978241</v>
      </c>
      <c r="M111" s="125">
        <f t="shared" si="76"/>
        <v>2682.2330719741353</v>
      </c>
      <c r="N111" s="125">
        <f t="shared" si="76"/>
        <v>2480.9552546193659</v>
      </c>
      <c r="O111" s="127"/>
      <c r="P111" s="61"/>
      <c r="Q111" s="146"/>
      <c r="R111" s="146"/>
      <c r="S111" s="146"/>
    </row>
    <row r="112" spans="2:19" outlineLevel="1" x14ac:dyDescent="0.25">
      <c r="B112" s="73"/>
      <c r="F112" s="129"/>
      <c r="G112" s="129"/>
      <c r="H112" s="129"/>
      <c r="I112" s="147"/>
      <c r="J112" s="129"/>
      <c r="K112" s="92"/>
      <c r="L112" s="92"/>
      <c r="M112" s="92"/>
      <c r="N112" s="92"/>
      <c r="O112" s="98"/>
      <c r="Q112" s="109"/>
      <c r="R112" s="109"/>
      <c r="S112" s="109"/>
    </row>
    <row r="113" spans="2:19" outlineLevel="1" x14ac:dyDescent="0.25">
      <c r="B113" s="73" t="s">
        <v>161</v>
      </c>
      <c r="C113" s="74" t="s">
        <v>97</v>
      </c>
      <c r="E113" s="24">
        <v>22.76</v>
      </c>
      <c r="F113" s="24">
        <v>44.15</v>
      </c>
      <c r="G113" s="24">
        <v>45.57</v>
      </c>
      <c r="H113" s="24">
        <v>192.77</v>
      </c>
      <c r="I113" s="38">
        <v>39.32</v>
      </c>
      <c r="J113" s="129">
        <f>I113</f>
        <v>39.32</v>
      </c>
      <c r="K113" s="92">
        <f t="shared" ref="K113:N115" si="77">J113</f>
        <v>39.32</v>
      </c>
      <c r="L113" s="92">
        <f t="shared" si="77"/>
        <v>39.32</v>
      </c>
      <c r="M113" s="92">
        <f t="shared" si="77"/>
        <v>39.32</v>
      </c>
      <c r="N113" s="92">
        <f t="shared" si="77"/>
        <v>39.32</v>
      </c>
      <c r="O113" s="98"/>
      <c r="Q113" s="109"/>
      <c r="R113" s="109"/>
      <c r="S113" s="109"/>
    </row>
    <row r="114" spans="2:19" outlineLevel="1" x14ac:dyDescent="0.25">
      <c r="B114" s="73" t="s">
        <v>162</v>
      </c>
      <c r="C114" s="74" t="s">
        <v>97</v>
      </c>
      <c r="E114" s="24">
        <v>104.94</v>
      </c>
      <c r="F114" s="24">
        <v>101.33</v>
      </c>
      <c r="G114" s="24">
        <v>121.14</v>
      </c>
      <c r="H114" s="24">
        <v>133.07</v>
      </c>
      <c r="I114" s="38">
        <v>129.18</v>
      </c>
      <c r="J114" s="129">
        <f>I114</f>
        <v>129.18</v>
      </c>
      <c r="K114" s="92">
        <f t="shared" si="77"/>
        <v>129.18</v>
      </c>
      <c r="L114" s="92">
        <f t="shared" si="77"/>
        <v>129.18</v>
      </c>
      <c r="M114" s="92">
        <f t="shared" si="77"/>
        <v>129.18</v>
      </c>
      <c r="N114" s="92">
        <f t="shared" si="77"/>
        <v>129.18</v>
      </c>
      <c r="O114" s="98"/>
      <c r="Q114" s="109"/>
      <c r="R114" s="109"/>
      <c r="S114" s="109"/>
    </row>
    <row r="115" spans="2:19" outlineLevel="1" x14ac:dyDescent="0.25">
      <c r="B115" s="73" t="s">
        <v>62</v>
      </c>
      <c r="C115" s="74" t="s">
        <v>97</v>
      </c>
      <c r="E115" s="24">
        <v>0</v>
      </c>
      <c r="F115" s="24">
        <v>10.57</v>
      </c>
      <c r="G115" s="24">
        <v>759.23</v>
      </c>
      <c r="H115" s="24">
        <v>513.57000000000005</v>
      </c>
      <c r="I115" s="38">
        <v>334.96</v>
      </c>
      <c r="J115" s="129">
        <f>I115</f>
        <v>334.96</v>
      </c>
      <c r="K115" s="129">
        <f t="shared" si="77"/>
        <v>334.96</v>
      </c>
      <c r="L115" s="129">
        <f t="shared" si="77"/>
        <v>334.96</v>
      </c>
      <c r="M115" s="129">
        <f t="shared" si="77"/>
        <v>334.96</v>
      </c>
      <c r="N115" s="129">
        <f t="shared" si="77"/>
        <v>334.96</v>
      </c>
      <c r="O115" s="98"/>
      <c r="Q115" s="109"/>
      <c r="R115" s="109"/>
      <c r="S115" s="109"/>
    </row>
    <row r="116" spans="2:19" outlineLevel="1" x14ac:dyDescent="0.25">
      <c r="B116" s="73"/>
      <c r="E116" s="55"/>
      <c r="J116" s="129"/>
      <c r="K116" s="92"/>
      <c r="L116" s="92"/>
      <c r="M116" s="92"/>
      <c r="N116" s="92"/>
      <c r="O116" s="98"/>
      <c r="Q116" s="109"/>
      <c r="R116" s="109"/>
      <c r="S116" s="109"/>
    </row>
    <row r="117" spans="2:19" s="62" customFormat="1" outlineLevel="1" x14ac:dyDescent="0.25">
      <c r="B117" s="123" t="s">
        <v>163</v>
      </c>
      <c r="C117" s="124" t="s">
        <v>97</v>
      </c>
      <c r="D117" s="124"/>
      <c r="E117" s="132">
        <f>E111+E113+E115+E114</f>
        <v>1625.3999999999994</v>
      </c>
      <c r="F117" s="132">
        <f>F111+F113+F115+F114</f>
        <v>1729.1399999999999</v>
      </c>
      <c r="G117" s="132">
        <f>G111+G113+G115+G114</f>
        <v>4538.7300000000005</v>
      </c>
      <c r="H117" s="132">
        <f>H111+H113+H115+H114</f>
        <v>4292.1600000000008</v>
      </c>
      <c r="I117" s="132">
        <f>I111+I113+I115+I114</f>
        <v>4287.45</v>
      </c>
      <c r="J117" s="132">
        <f>J111+J113+J114+J115</f>
        <v>3959.8550448483088</v>
      </c>
      <c r="K117" s="132">
        <f t="shared" ref="K117:N117" si="78">K111+K113+K114+K115</f>
        <v>3669.8190612255007</v>
      </c>
      <c r="L117" s="132">
        <f t="shared" si="78"/>
        <v>3413.035888978241</v>
      </c>
      <c r="M117" s="132">
        <f t="shared" si="78"/>
        <v>3185.6930719741354</v>
      </c>
      <c r="N117" s="132">
        <f t="shared" si="78"/>
        <v>2984.4152546193659</v>
      </c>
      <c r="O117" s="127"/>
      <c r="P117" s="61"/>
      <c r="Q117" s="146"/>
      <c r="R117" s="146"/>
      <c r="S117" s="146"/>
    </row>
    <row r="118" spans="2:19" outlineLevel="1" x14ac:dyDescent="0.25">
      <c r="B118" s="73"/>
      <c r="F118" s="129"/>
      <c r="G118" s="129"/>
      <c r="H118" s="129"/>
      <c r="I118" s="93"/>
      <c r="J118" s="92"/>
      <c r="K118" s="92"/>
      <c r="L118" s="92"/>
      <c r="M118" s="92"/>
      <c r="N118" s="92"/>
      <c r="O118" s="98"/>
      <c r="Q118" s="109"/>
      <c r="R118" s="109"/>
      <c r="S118" s="109"/>
    </row>
    <row r="119" spans="2:19" outlineLevel="1" x14ac:dyDescent="0.25">
      <c r="B119" s="142" t="s">
        <v>164</v>
      </c>
      <c r="F119" s="129"/>
      <c r="G119" s="129"/>
      <c r="H119" s="129"/>
      <c r="I119" s="93"/>
      <c r="J119" s="92"/>
      <c r="K119" s="92"/>
      <c r="L119" s="92"/>
      <c r="M119" s="92"/>
      <c r="N119" s="92"/>
      <c r="O119" s="98"/>
      <c r="Q119" s="109"/>
      <c r="R119" s="109"/>
      <c r="S119" s="109"/>
    </row>
    <row r="120" spans="2:19" outlineLevel="1" x14ac:dyDescent="0.25">
      <c r="B120" s="73" t="s">
        <v>165</v>
      </c>
      <c r="C120" s="74" t="s">
        <v>97</v>
      </c>
      <c r="E120" s="24">
        <v>814.79</v>
      </c>
      <c r="F120" s="24">
        <v>558.62</v>
      </c>
      <c r="G120" s="27">
        <v>1109.3599999999999</v>
      </c>
      <c r="H120" s="27">
        <v>1327.11</v>
      </c>
      <c r="I120" s="41">
        <v>1352.91</v>
      </c>
      <c r="J120" s="129">
        <f>J81*J70/365</f>
        <v>2109.2236862163691</v>
      </c>
      <c r="K120" s="92">
        <f>K81*K70/365</f>
        <v>2511.5986663561071</v>
      </c>
      <c r="L120" s="92">
        <f>L81*L70/365</f>
        <v>3115.1611365657145</v>
      </c>
      <c r="M120" s="92">
        <f>M81*M70/365</f>
        <v>3863.5299252328678</v>
      </c>
      <c r="N120" s="92">
        <f>N81*N70/365</f>
        <v>4791.3855371982427</v>
      </c>
      <c r="O120" s="98"/>
      <c r="Q120" s="109"/>
      <c r="R120" s="109"/>
      <c r="S120" s="109"/>
    </row>
    <row r="121" spans="2:19" outlineLevel="1" x14ac:dyDescent="0.25">
      <c r="B121" s="73" t="s">
        <v>166</v>
      </c>
      <c r="C121" s="74" t="s">
        <v>97</v>
      </c>
      <c r="E121" s="24">
        <v>680.63</v>
      </c>
      <c r="F121" s="24">
        <v>524.64</v>
      </c>
      <c r="G121" s="27">
        <v>1278.52</v>
      </c>
      <c r="H121" s="27">
        <v>1785.34</v>
      </c>
      <c r="I121" s="41">
        <v>2128.9</v>
      </c>
      <c r="J121" s="129">
        <f>J80*J71/365</f>
        <v>2731.002206209766</v>
      </c>
      <c r="K121" s="92">
        <f>K80*K71/365</f>
        <v>3277.2026474517188</v>
      </c>
      <c r="L121" s="92">
        <f>L80*L71/365</f>
        <v>4096.5033093146485</v>
      </c>
      <c r="M121" s="92">
        <f>M80*M71/365</f>
        <v>5120.6291366433106</v>
      </c>
      <c r="N121" s="92">
        <f>N80*N71/365</f>
        <v>6400.7864208041383</v>
      </c>
      <c r="O121" s="98"/>
      <c r="Q121" s="109"/>
      <c r="R121" s="109"/>
      <c r="S121" s="109"/>
    </row>
    <row r="122" spans="2:19" outlineLevel="1" x14ac:dyDescent="0.25">
      <c r="B122" s="73" t="s">
        <v>167</v>
      </c>
      <c r="C122" s="74" t="s">
        <v>97</v>
      </c>
      <c r="E122" s="24">
        <v>56.01</v>
      </c>
      <c r="F122" s="24">
        <v>37.81</v>
      </c>
      <c r="G122" s="24">
        <v>575.54</v>
      </c>
      <c r="H122" s="24">
        <v>572.66</v>
      </c>
      <c r="I122" s="38">
        <v>953.6</v>
      </c>
      <c r="J122" s="129">
        <f t="shared" ref="J122:N122" si="79">J190</f>
        <v>2664.7430583206269</v>
      </c>
      <c r="K122" s="92">
        <f t="shared" si="79"/>
        <v>4843.8241891341422</v>
      </c>
      <c r="L122" s="92">
        <f t="shared" si="79"/>
        <v>7635.7618959270476</v>
      </c>
      <c r="M122" s="92">
        <f t="shared" si="79"/>
        <v>11090.661947648656</v>
      </c>
      <c r="N122" s="92">
        <f t="shared" si="79"/>
        <v>15375.623513740178</v>
      </c>
      <c r="O122" s="98"/>
      <c r="Q122" s="109"/>
      <c r="R122" s="109"/>
      <c r="S122" s="109"/>
    </row>
    <row r="123" spans="2:19" outlineLevel="1" x14ac:dyDescent="0.25">
      <c r="B123" s="73" t="s">
        <v>66</v>
      </c>
      <c r="C123" s="74" t="s">
        <v>97</v>
      </c>
      <c r="E123" s="24">
        <v>109.69</v>
      </c>
      <c r="F123" s="24">
        <v>141.65</v>
      </c>
      <c r="G123" s="24">
        <v>323.49</v>
      </c>
      <c r="H123" s="24">
        <v>348.99</v>
      </c>
      <c r="I123" s="38">
        <v>689.92</v>
      </c>
      <c r="J123" s="129">
        <f>I123</f>
        <v>689.92</v>
      </c>
      <c r="K123" s="92">
        <f t="shared" ref="K123:N125" si="80">J123</f>
        <v>689.92</v>
      </c>
      <c r="L123" s="92">
        <f t="shared" si="80"/>
        <v>689.92</v>
      </c>
      <c r="M123" s="92">
        <f t="shared" si="80"/>
        <v>689.92</v>
      </c>
      <c r="N123" s="92">
        <f t="shared" si="80"/>
        <v>689.92</v>
      </c>
      <c r="O123" s="98"/>
      <c r="Q123" s="109"/>
      <c r="R123" s="109"/>
      <c r="S123" s="109"/>
    </row>
    <row r="124" spans="2:19" outlineLevel="1" x14ac:dyDescent="0.25">
      <c r="B124" s="73" t="s">
        <v>168</v>
      </c>
      <c r="C124" s="74" t="s">
        <v>97</v>
      </c>
      <c r="E124" s="24">
        <v>93.74</v>
      </c>
      <c r="F124" s="24">
        <v>95.85</v>
      </c>
      <c r="G124" s="27">
        <v>1219.5</v>
      </c>
      <c r="H124" s="24">
        <v>559.88</v>
      </c>
      <c r="I124" s="38">
        <v>837.09</v>
      </c>
      <c r="J124" s="129">
        <f>I124</f>
        <v>837.09</v>
      </c>
      <c r="K124" s="92">
        <f t="shared" si="80"/>
        <v>837.09</v>
      </c>
      <c r="L124" s="92">
        <f t="shared" si="80"/>
        <v>837.09</v>
      </c>
      <c r="M124" s="92">
        <f t="shared" si="80"/>
        <v>837.09</v>
      </c>
      <c r="N124" s="92">
        <f t="shared" si="80"/>
        <v>837.09</v>
      </c>
      <c r="O124" s="98"/>
      <c r="Q124" s="109"/>
      <c r="R124" s="109"/>
      <c r="S124" s="109"/>
    </row>
    <row r="125" spans="2:19" outlineLevel="1" x14ac:dyDescent="0.25">
      <c r="B125" s="73" t="s">
        <v>70</v>
      </c>
      <c r="C125" s="74" t="s">
        <v>97</v>
      </c>
      <c r="E125" s="24">
        <v>1.63</v>
      </c>
      <c r="F125" s="24">
        <v>3.13</v>
      </c>
      <c r="G125" s="24">
        <v>1.93</v>
      </c>
      <c r="H125" s="24">
        <v>2.17</v>
      </c>
      <c r="I125" s="38">
        <v>2.0699999999999998</v>
      </c>
      <c r="J125" s="129">
        <f>I125</f>
        <v>2.0699999999999998</v>
      </c>
      <c r="K125" s="129">
        <f t="shared" si="80"/>
        <v>2.0699999999999998</v>
      </c>
      <c r="L125" s="129">
        <f t="shared" si="80"/>
        <v>2.0699999999999998</v>
      </c>
      <c r="M125" s="129">
        <f t="shared" si="80"/>
        <v>2.0699999999999998</v>
      </c>
      <c r="N125" s="129">
        <f t="shared" si="80"/>
        <v>2.0699999999999998</v>
      </c>
      <c r="O125" s="98"/>
      <c r="Q125" s="109"/>
      <c r="R125" s="109"/>
      <c r="S125" s="109"/>
    </row>
    <row r="126" spans="2:19" s="62" customFormat="1" outlineLevel="1" x14ac:dyDescent="0.25">
      <c r="B126" s="123" t="s">
        <v>72</v>
      </c>
      <c r="C126" s="124" t="s">
        <v>97</v>
      </c>
      <c r="D126" s="124"/>
      <c r="E126" s="132">
        <f>SUM(E120:E125)</f>
        <v>1756.4900000000002</v>
      </c>
      <c r="F126" s="132">
        <f>SUM(F120:F125)</f>
        <v>1361.7</v>
      </c>
      <c r="G126" s="132">
        <f t="shared" ref="G126:I126" si="81">SUM(G120:G125)</f>
        <v>4508.34</v>
      </c>
      <c r="H126" s="132">
        <f t="shared" si="81"/>
        <v>4596.1499999999996</v>
      </c>
      <c r="I126" s="132">
        <f t="shared" si="81"/>
        <v>5964.4900000000007</v>
      </c>
      <c r="J126" s="132">
        <f>SUM(J120:J125)</f>
        <v>9034.048950746761</v>
      </c>
      <c r="K126" s="132">
        <f t="shared" ref="K126:N126" si="82">SUM(K120:K125)</f>
        <v>12161.705502941968</v>
      </c>
      <c r="L126" s="132">
        <f t="shared" si="82"/>
        <v>16376.506341807411</v>
      </c>
      <c r="M126" s="132">
        <f t="shared" si="82"/>
        <v>21603.901009524834</v>
      </c>
      <c r="N126" s="132">
        <f t="shared" si="82"/>
        <v>28096.875471742558</v>
      </c>
      <c r="O126" s="127"/>
      <c r="P126" s="61"/>
      <c r="Q126" s="146"/>
      <c r="R126" s="146"/>
      <c r="S126" s="146"/>
    </row>
    <row r="127" spans="2:19" outlineLevel="1" x14ac:dyDescent="0.25">
      <c r="B127" s="73"/>
      <c r="F127" s="129"/>
      <c r="G127" s="129"/>
      <c r="H127" s="129"/>
      <c r="I127" s="147"/>
      <c r="J127" s="129"/>
      <c r="K127" s="92"/>
      <c r="L127" s="92"/>
      <c r="M127" s="92"/>
      <c r="N127" s="92"/>
      <c r="O127" s="98"/>
      <c r="Q127" s="109"/>
      <c r="R127" s="109"/>
      <c r="S127" s="109"/>
    </row>
    <row r="128" spans="2:19" s="62" customFormat="1" outlineLevel="1" x14ac:dyDescent="0.25">
      <c r="B128" s="123" t="s">
        <v>73</v>
      </c>
      <c r="C128" s="124" t="s">
        <v>97</v>
      </c>
      <c r="D128" s="124"/>
      <c r="E128" s="132">
        <f>E126+E117</f>
        <v>3381.8899999999994</v>
      </c>
      <c r="F128" s="132">
        <f>F126+F117</f>
        <v>3090.84</v>
      </c>
      <c r="G128" s="132">
        <f t="shared" ref="G128:N128" si="83">G126+G117</f>
        <v>9047.07</v>
      </c>
      <c r="H128" s="132">
        <f t="shared" si="83"/>
        <v>8888.3100000000013</v>
      </c>
      <c r="I128" s="133">
        <f t="shared" si="83"/>
        <v>10251.94</v>
      </c>
      <c r="J128" s="132">
        <f t="shared" si="83"/>
        <v>12993.90399559507</v>
      </c>
      <c r="K128" s="125">
        <f t="shared" si="83"/>
        <v>15831.524564167468</v>
      </c>
      <c r="L128" s="125">
        <f t="shared" si="83"/>
        <v>19789.542230785653</v>
      </c>
      <c r="M128" s="125">
        <f t="shared" si="83"/>
        <v>24789.59408149897</v>
      </c>
      <c r="N128" s="125">
        <f t="shared" si="83"/>
        <v>31081.290726361924</v>
      </c>
      <c r="O128" s="127"/>
      <c r="P128" s="61"/>
      <c r="Q128" s="146"/>
      <c r="R128" s="146"/>
      <c r="S128" s="146"/>
    </row>
    <row r="129" spans="2:19" outlineLevel="1" x14ac:dyDescent="0.25">
      <c r="B129" s="73"/>
      <c r="F129" s="129"/>
      <c r="G129" s="129"/>
      <c r="H129" s="129"/>
      <c r="I129" s="147"/>
      <c r="J129" s="129"/>
      <c r="K129" s="92"/>
      <c r="L129" s="92"/>
      <c r="M129" s="92"/>
      <c r="N129" s="92"/>
      <c r="O129" s="98"/>
      <c r="Q129" s="109"/>
      <c r="R129" s="109"/>
      <c r="S129" s="109"/>
    </row>
    <row r="130" spans="2:19" s="62" customFormat="1" outlineLevel="1" x14ac:dyDescent="0.25">
      <c r="B130" s="142" t="s">
        <v>169</v>
      </c>
      <c r="C130" s="80"/>
      <c r="D130" s="80"/>
      <c r="E130" s="80"/>
      <c r="F130" s="148"/>
      <c r="G130" s="148"/>
      <c r="H130" s="148"/>
      <c r="I130" s="149"/>
      <c r="J130" s="148"/>
      <c r="K130" s="150"/>
      <c r="L130" s="150"/>
      <c r="M130" s="150"/>
      <c r="N130" s="150"/>
      <c r="O130" s="151"/>
      <c r="P130" s="61"/>
      <c r="Q130" s="146"/>
      <c r="R130" s="146"/>
      <c r="S130" s="146"/>
    </row>
    <row r="131" spans="2:19" outlineLevel="1" x14ac:dyDescent="0.25">
      <c r="B131" s="73" t="s">
        <v>170</v>
      </c>
      <c r="C131" s="74" t="s">
        <v>97</v>
      </c>
      <c r="E131" s="24">
        <v>120.96</v>
      </c>
      <c r="F131" s="24">
        <v>15.79</v>
      </c>
      <c r="G131" s="24">
        <v>920.06</v>
      </c>
      <c r="H131" s="24">
        <v>345.29</v>
      </c>
      <c r="I131" s="38">
        <v>44.18</v>
      </c>
      <c r="J131" s="129">
        <f>J205</f>
        <v>44.18</v>
      </c>
      <c r="K131" s="92">
        <f>K205</f>
        <v>4.7999999999999972</v>
      </c>
      <c r="L131" s="92">
        <f>L205</f>
        <v>9.5999999999999979</v>
      </c>
      <c r="M131" s="92">
        <f>M205</f>
        <v>14.399999999999999</v>
      </c>
      <c r="N131" s="92">
        <f>N205</f>
        <v>19.2</v>
      </c>
      <c r="O131" s="98"/>
      <c r="Q131" s="109"/>
      <c r="R131" s="109"/>
      <c r="S131" s="109"/>
    </row>
    <row r="132" spans="2:19" outlineLevel="1" x14ac:dyDescent="0.25">
      <c r="B132" s="73" t="s">
        <v>44</v>
      </c>
      <c r="C132" s="74" t="s">
        <v>97</v>
      </c>
      <c r="E132" s="24">
        <v>10.07</v>
      </c>
      <c r="F132" s="24">
        <v>37.450000000000003</v>
      </c>
      <c r="G132" s="24">
        <v>52.97</v>
      </c>
      <c r="H132" s="24">
        <v>67.760000000000005</v>
      </c>
      <c r="I132" s="38">
        <v>489.48</v>
      </c>
      <c r="J132" s="129">
        <f>I132</f>
        <v>489.48</v>
      </c>
      <c r="K132" s="129">
        <f t="shared" ref="K132:N133" si="84">J132</f>
        <v>489.48</v>
      </c>
      <c r="L132" s="129">
        <f t="shared" si="84"/>
        <v>489.48</v>
      </c>
      <c r="M132" s="129">
        <f t="shared" si="84"/>
        <v>489.48</v>
      </c>
      <c r="N132" s="129">
        <f t="shared" si="84"/>
        <v>489.48</v>
      </c>
      <c r="O132" s="130"/>
      <c r="Q132" s="109"/>
      <c r="R132" s="109"/>
      <c r="S132" s="109"/>
    </row>
    <row r="133" spans="2:19" outlineLevel="1" x14ac:dyDescent="0.25">
      <c r="B133" s="73" t="s">
        <v>171</v>
      </c>
      <c r="C133" s="74" t="s">
        <v>97</v>
      </c>
      <c r="E133" s="240">
        <v>38.109999999999992</v>
      </c>
      <c r="F133" s="241">
        <v>18.139999999999993</v>
      </c>
      <c r="G133" s="241">
        <v>38.360000000000042</v>
      </c>
      <c r="H133" s="241">
        <v>37.979999999999947</v>
      </c>
      <c r="I133" s="242">
        <v>75.269999999999982</v>
      </c>
      <c r="J133" s="129">
        <f>I133</f>
        <v>75.269999999999982</v>
      </c>
      <c r="K133" s="129">
        <f t="shared" si="84"/>
        <v>75.269999999999982</v>
      </c>
      <c r="L133" s="129">
        <f t="shared" si="84"/>
        <v>75.269999999999982</v>
      </c>
      <c r="M133" s="129">
        <f t="shared" si="84"/>
        <v>75.269999999999982</v>
      </c>
      <c r="N133" s="129">
        <f t="shared" si="84"/>
        <v>75.269999999999982</v>
      </c>
      <c r="O133" s="130"/>
      <c r="Q133" s="109"/>
      <c r="R133" s="109"/>
      <c r="S133" s="109"/>
    </row>
    <row r="134" spans="2:19" outlineLevel="1" x14ac:dyDescent="0.25">
      <c r="B134" s="73"/>
      <c r="F134" s="129"/>
      <c r="G134" s="129"/>
      <c r="H134" s="129"/>
      <c r="I134" s="147"/>
      <c r="J134" s="129"/>
      <c r="K134" s="92"/>
      <c r="L134" s="92"/>
      <c r="M134" s="92"/>
      <c r="N134" s="92"/>
      <c r="O134" s="98"/>
      <c r="Q134" s="109"/>
      <c r="R134" s="109"/>
      <c r="S134" s="109"/>
    </row>
    <row r="135" spans="2:19" outlineLevel="1" x14ac:dyDescent="0.25">
      <c r="B135" s="142" t="s">
        <v>172</v>
      </c>
      <c r="F135" s="129"/>
      <c r="G135" s="129"/>
      <c r="H135" s="129"/>
      <c r="I135" s="147"/>
      <c r="J135" s="129"/>
      <c r="K135" s="92"/>
      <c r="L135" s="92"/>
      <c r="M135" s="92"/>
      <c r="N135" s="92"/>
      <c r="O135" s="98"/>
      <c r="Q135" s="109"/>
      <c r="R135" s="109"/>
      <c r="S135" s="109"/>
    </row>
    <row r="136" spans="2:19" outlineLevel="1" x14ac:dyDescent="0.25">
      <c r="B136" s="73" t="s">
        <v>48</v>
      </c>
      <c r="C136" s="74" t="s">
        <v>97</v>
      </c>
      <c r="E136" s="24">
        <v>386.92</v>
      </c>
      <c r="F136" s="24">
        <v>253.64</v>
      </c>
      <c r="G136" s="24">
        <v>406.1</v>
      </c>
      <c r="H136" s="24">
        <v>458.47</v>
      </c>
      <c r="I136" s="38">
        <v>584.96</v>
      </c>
      <c r="J136" s="128">
        <v>200</v>
      </c>
      <c r="K136" s="92">
        <f t="shared" ref="K136:N136" si="85">J136</f>
        <v>200</v>
      </c>
      <c r="L136" s="92">
        <f t="shared" si="85"/>
        <v>200</v>
      </c>
      <c r="M136" s="92">
        <f t="shared" si="85"/>
        <v>200</v>
      </c>
      <c r="N136" s="92">
        <f t="shared" si="85"/>
        <v>200</v>
      </c>
      <c r="O136" s="98"/>
      <c r="Q136" s="109"/>
      <c r="R136" s="109"/>
      <c r="S136" s="109"/>
    </row>
    <row r="137" spans="2:19" outlineLevel="1" x14ac:dyDescent="0.25">
      <c r="B137" s="73" t="s">
        <v>173</v>
      </c>
      <c r="C137" s="74" t="s">
        <v>97</v>
      </c>
      <c r="E137" s="24">
        <v>961.39</v>
      </c>
      <c r="F137" s="24">
        <v>695.94</v>
      </c>
      <c r="G137" s="27">
        <v>2257.0100000000002</v>
      </c>
      <c r="H137" s="27">
        <v>2343.23</v>
      </c>
      <c r="I137" s="41">
        <v>2319.11</v>
      </c>
      <c r="J137" s="129">
        <f>J81*J72/365</f>
        <v>4095.1043429319311</v>
      </c>
      <c r="K137" s="92">
        <f>K81*K72/365</f>
        <v>4876.324248352792</v>
      </c>
      <c r="L137" s="92">
        <f>L81*L72/365</f>
        <v>6048.154106484084</v>
      </c>
      <c r="M137" s="92">
        <f>M81*M72/365</f>
        <v>7501.1286281589701</v>
      </c>
      <c r="N137" s="92">
        <f>N81*N72/365</f>
        <v>9302.5807790160452</v>
      </c>
      <c r="O137" s="98"/>
      <c r="Q137" s="109"/>
      <c r="R137" s="109"/>
      <c r="S137" s="109"/>
    </row>
    <row r="138" spans="2:19" outlineLevel="1" x14ac:dyDescent="0.25">
      <c r="B138" s="73" t="s">
        <v>50</v>
      </c>
      <c r="C138" s="74" t="s">
        <v>97</v>
      </c>
      <c r="E138" s="240">
        <v>292.84000000000003</v>
      </c>
      <c r="F138" s="241">
        <v>263.60000000000002</v>
      </c>
      <c r="G138" s="241">
        <v>2864.8199999999997</v>
      </c>
      <c r="H138" s="241">
        <v>1910.32</v>
      </c>
      <c r="I138" s="242">
        <v>1783.44</v>
      </c>
      <c r="J138" s="129">
        <f>J73/365*SUM(J81,J87)</f>
        <v>1742.6870005479454</v>
      </c>
      <c r="K138" s="92">
        <f>K73/365*SUM(K81,K87)</f>
        <v>2091.2244006575343</v>
      </c>
      <c r="L138" s="92">
        <f>L73/365*SUM(L81,L87)</f>
        <v>2614.0305008219184</v>
      </c>
      <c r="M138" s="92">
        <f>M73/365*SUM(M81,M87)</f>
        <v>3267.5381260273971</v>
      </c>
      <c r="N138" s="92">
        <f>N73/365*SUM(N81,N87)</f>
        <v>4084.4226575342473</v>
      </c>
      <c r="O138" s="98"/>
      <c r="Q138" s="109"/>
      <c r="R138" s="109"/>
      <c r="S138" s="109"/>
    </row>
    <row r="139" spans="2:19" outlineLevel="1" x14ac:dyDescent="0.25">
      <c r="B139" s="73"/>
      <c r="F139" s="129"/>
      <c r="G139" s="129"/>
      <c r="H139" s="129"/>
      <c r="I139" s="147"/>
      <c r="J139" s="129"/>
      <c r="K139" s="92"/>
      <c r="L139" s="92"/>
      <c r="M139" s="92"/>
      <c r="N139" s="92"/>
      <c r="O139" s="98"/>
      <c r="Q139" s="109"/>
      <c r="R139" s="109"/>
      <c r="S139" s="109"/>
    </row>
    <row r="140" spans="2:19" s="62" customFormat="1" outlineLevel="1" x14ac:dyDescent="0.25">
      <c r="B140" s="123" t="s">
        <v>174</v>
      </c>
      <c r="C140" s="124" t="s">
        <v>97</v>
      </c>
      <c r="D140" s="124"/>
      <c r="E140" s="132">
        <f>E131+E132+E133+E136+E137+E138</f>
        <v>1810.29</v>
      </c>
      <c r="F140" s="132">
        <f>F131+F132+F133+F136+F137+F138</f>
        <v>1284.56</v>
      </c>
      <c r="G140" s="132">
        <f t="shared" ref="G140:N140" si="86">G131+G132+G133+G136+G137+G138</f>
        <v>6539.32</v>
      </c>
      <c r="H140" s="132">
        <f t="shared" si="86"/>
        <v>5163.05</v>
      </c>
      <c r="I140" s="133">
        <f t="shared" si="86"/>
        <v>5296.4400000000005</v>
      </c>
      <c r="J140" s="132">
        <f t="shared" si="86"/>
        <v>6646.7213434798759</v>
      </c>
      <c r="K140" s="125">
        <f t="shared" si="86"/>
        <v>7737.098649010326</v>
      </c>
      <c r="L140" s="125">
        <f t="shared" si="86"/>
        <v>9436.5346073060027</v>
      </c>
      <c r="M140" s="125">
        <f t="shared" si="86"/>
        <v>11547.816754186368</v>
      </c>
      <c r="N140" s="125">
        <f t="shared" si="86"/>
        <v>14170.953436550293</v>
      </c>
      <c r="O140" s="127"/>
      <c r="P140" s="61"/>
      <c r="Q140" s="146"/>
      <c r="R140" s="146"/>
      <c r="S140" s="146"/>
    </row>
    <row r="141" spans="2:19" outlineLevel="1" x14ac:dyDescent="0.25">
      <c r="B141" s="73"/>
      <c r="F141" s="129"/>
      <c r="G141" s="129"/>
      <c r="H141" s="129"/>
      <c r="I141" s="147"/>
      <c r="J141" s="129"/>
      <c r="K141" s="92"/>
      <c r="L141" s="92"/>
      <c r="M141" s="92"/>
      <c r="N141" s="92"/>
      <c r="O141" s="98"/>
      <c r="Q141" s="109"/>
      <c r="R141" s="109"/>
      <c r="S141" s="109"/>
    </row>
    <row r="142" spans="2:19" s="62" customFormat="1" outlineLevel="1" x14ac:dyDescent="0.25">
      <c r="B142" s="142" t="s">
        <v>175</v>
      </c>
      <c r="C142" s="80"/>
      <c r="D142" s="80"/>
      <c r="E142" s="80"/>
      <c r="F142" s="148"/>
      <c r="G142" s="148"/>
      <c r="H142" s="148"/>
      <c r="I142" s="149"/>
      <c r="J142" s="148"/>
      <c r="K142" s="150"/>
      <c r="L142" s="150"/>
      <c r="M142" s="150"/>
      <c r="N142" s="150"/>
      <c r="O142" s="151"/>
      <c r="P142" s="61"/>
      <c r="Q142" s="146"/>
      <c r="R142" s="146"/>
      <c r="S142" s="146"/>
    </row>
    <row r="143" spans="2:19" outlineLevel="1" x14ac:dyDescent="0.25">
      <c r="B143" s="73" t="s">
        <v>35</v>
      </c>
      <c r="C143" s="74" t="s">
        <v>97</v>
      </c>
      <c r="E143" s="24">
        <v>18.77</v>
      </c>
      <c r="F143" s="24">
        <v>18.79</v>
      </c>
      <c r="G143" s="24">
        <v>19.28</v>
      </c>
      <c r="H143" s="24">
        <v>19.29</v>
      </c>
      <c r="I143" s="38">
        <v>19.309999999999999</v>
      </c>
      <c r="J143" s="129">
        <f>I143</f>
        <v>19.309999999999999</v>
      </c>
      <c r="K143" s="92">
        <f>J143</f>
        <v>19.309999999999999</v>
      </c>
      <c r="L143" s="92">
        <f>K143</f>
        <v>19.309999999999999</v>
      </c>
      <c r="M143" s="92">
        <f>L143</f>
        <v>19.309999999999999</v>
      </c>
      <c r="N143" s="92">
        <f>M143</f>
        <v>19.309999999999999</v>
      </c>
      <c r="O143" s="98"/>
      <c r="Q143" s="109"/>
      <c r="R143" s="109"/>
      <c r="S143" s="109"/>
    </row>
    <row r="144" spans="2:19" outlineLevel="1" x14ac:dyDescent="0.25">
      <c r="B144" s="73" t="s">
        <v>37</v>
      </c>
      <c r="C144" s="74" t="s">
        <v>97</v>
      </c>
      <c r="E144" s="27">
        <v>1448.68</v>
      </c>
      <c r="F144" s="27">
        <v>1705.84</v>
      </c>
      <c r="G144" s="27">
        <v>2143.7600000000002</v>
      </c>
      <c r="H144" s="27">
        <v>3044.23</v>
      </c>
      <c r="I144" s="41">
        <v>3916.51</v>
      </c>
      <c r="J144" s="129">
        <f>I144+J100</f>
        <v>5308.1926521151954</v>
      </c>
      <c r="K144" s="92">
        <f>J144+K100</f>
        <v>7055.4359151571434</v>
      </c>
      <c r="L144" s="92">
        <f>K144+L100</f>
        <v>9314.017623479649</v>
      </c>
      <c r="M144" s="92">
        <f>L144+M100</f>
        <v>12202.787327312601</v>
      </c>
      <c r="N144" s="92">
        <f>M144+N100</f>
        <v>15871.347289811631</v>
      </c>
      <c r="O144" s="98"/>
      <c r="Q144" s="109"/>
      <c r="R144" s="109"/>
      <c r="S144" s="109"/>
    </row>
    <row r="145" spans="2:19" outlineLevel="1" x14ac:dyDescent="0.25">
      <c r="B145" s="73" t="s">
        <v>39</v>
      </c>
      <c r="C145" s="74" t="s">
        <v>97</v>
      </c>
      <c r="E145" s="24">
        <v>7.95</v>
      </c>
      <c r="F145" s="24">
        <v>9.07</v>
      </c>
      <c r="G145" s="24">
        <v>8.74</v>
      </c>
      <c r="H145" s="24">
        <v>7.56</v>
      </c>
      <c r="I145" s="38">
        <v>14.81</v>
      </c>
      <c r="J145" s="129">
        <f>I145</f>
        <v>14.81</v>
      </c>
      <c r="K145" s="129">
        <f t="shared" ref="K145:N145" si="87">J145</f>
        <v>14.81</v>
      </c>
      <c r="L145" s="129">
        <f t="shared" si="87"/>
        <v>14.81</v>
      </c>
      <c r="M145" s="129">
        <f t="shared" si="87"/>
        <v>14.81</v>
      </c>
      <c r="N145" s="129">
        <f t="shared" si="87"/>
        <v>14.81</v>
      </c>
      <c r="O145" s="98"/>
      <c r="Q145" s="109"/>
      <c r="R145" s="109"/>
      <c r="S145" s="109"/>
    </row>
    <row r="146" spans="2:19" s="62" customFormat="1" outlineLevel="1" x14ac:dyDescent="0.25">
      <c r="B146" s="123" t="s">
        <v>40</v>
      </c>
      <c r="C146" s="124" t="s">
        <v>97</v>
      </c>
      <c r="D146" s="124"/>
      <c r="E146" s="132">
        <f>E143+E144+E145</f>
        <v>1475.4</v>
      </c>
      <c r="F146" s="132">
        <f t="shared" ref="F146:I146" si="88">F143+F144+F145</f>
        <v>1733.6999999999998</v>
      </c>
      <c r="G146" s="132">
        <f t="shared" si="88"/>
        <v>2171.7800000000002</v>
      </c>
      <c r="H146" s="132">
        <f t="shared" si="88"/>
        <v>3071.08</v>
      </c>
      <c r="I146" s="132">
        <f t="shared" si="88"/>
        <v>3950.63</v>
      </c>
      <c r="J146" s="132">
        <f>J143+J144+J145</f>
        <v>5342.3126521151962</v>
      </c>
      <c r="K146" s="132">
        <f t="shared" ref="K146:N146" si="89">K143+K144+K145</f>
        <v>7089.5559151571442</v>
      </c>
      <c r="L146" s="132">
        <f t="shared" si="89"/>
        <v>9348.137623479648</v>
      </c>
      <c r="M146" s="132">
        <f t="shared" si="89"/>
        <v>12236.9073273126</v>
      </c>
      <c r="N146" s="132">
        <f t="shared" si="89"/>
        <v>15905.46728981163</v>
      </c>
      <c r="O146" s="127"/>
      <c r="P146" s="61"/>
      <c r="Q146" s="152"/>
      <c r="R146" s="146"/>
      <c r="S146" s="146"/>
    </row>
    <row r="147" spans="2:19" s="62" customFormat="1" outlineLevel="1" x14ac:dyDescent="0.25">
      <c r="B147" s="142"/>
      <c r="C147" s="80"/>
      <c r="D147" s="80"/>
      <c r="E147" s="80"/>
      <c r="F147" s="148"/>
      <c r="G147" s="148"/>
      <c r="H147" s="148"/>
      <c r="I147" s="149"/>
      <c r="J147" s="148"/>
      <c r="K147" s="150"/>
      <c r="L147" s="150"/>
      <c r="M147" s="150"/>
      <c r="N147" s="150"/>
      <c r="O147" s="151"/>
      <c r="P147" s="61"/>
      <c r="Q147" s="146"/>
      <c r="R147" s="146"/>
      <c r="S147" s="146"/>
    </row>
    <row r="148" spans="2:19" outlineLevel="1" x14ac:dyDescent="0.25">
      <c r="B148" s="73" t="s">
        <v>176</v>
      </c>
      <c r="C148" s="74" t="s">
        <v>97</v>
      </c>
      <c r="E148" s="24">
        <v>96.2</v>
      </c>
      <c r="F148" s="24">
        <v>72.58</v>
      </c>
      <c r="G148" s="24">
        <v>335.97</v>
      </c>
      <c r="H148" s="24">
        <v>654.17999999999995</v>
      </c>
      <c r="I148" s="41">
        <v>1004.87</v>
      </c>
      <c r="J148" s="153">
        <f>I148</f>
        <v>1004.87</v>
      </c>
      <c r="K148" s="153">
        <f t="shared" ref="K148:N148" si="90">J148</f>
        <v>1004.87</v>
      </c>
      <c r="L148" s="153">
        <f t="shared" si="90"/>
        <v>1004.87</v>
      </c>
      <c r="M148" s="153">
        <f t="shared" si="90"/>
        <v>1004.87</v>
      </c>
      <c r="N148" s="153">
        <f t="shared" si="90"/>
        <v>1004.87</v>
      </c>
      <c r="O148" s="154"/>
      <c r="Q148" s="109"/>
      <c r="R148" s="109"/>
      <c r="S148" s="109"/>
    </row>
    <row r="149" spans="2:19" outlineLevel="1" x14ac:dyDescent="0.25">
      <c r="B149" s="73"/>
      <c r="F149" s="129"/>
      <c r="G149" s="129"/>
      <c r="H149" s="129"/>
      <c r="I149" s="147"/>
      <c r="J149" s="129"/>
      <c r="K149" s="92"/>
      <c r="L149" s="92"/>
      <c r="M149" s="92"/>
      <c r="N149" s="92"/>
      <c r="O149" s="98"/>
      <c r="Q149" s="109"/>
      <c r="R149" s="109"/>
      <c r="S149" s="109"/>
    </row>
    <row r="150" spans="2:19" s="62" customFormat="1" outlineLevel="1" x14ac:dyDescent="0.25">
      <c r="B150" s="123" t="s">
        <v>177</v>
      </c>
      <c r="C150" s="124" t="s">
        <v>97</v>
      </c>
      <c r="D150" s="124"/>
      <c r="E150" s="125">
        <f>E140+E146+E148</f>
        <v>3381.89</v>
      </c>
      <c r="F150" s="125">
        <f>F140+F146+F148</f>
        <v>3090.8399999999997</v>
      </c>
      <c r="G150" s="125">
        <f t="shared" ref="G150:N150" si="91">G140+G146+G148</f>
        <v>9047.07</v>
      </c>
      <c r="H150" s="132">
        <f t="shared" si="91"/>
        <v>8888.3100000000013</v>
      </c>
      <c r="I150" s="133">
        <f t="shared" si="91"/>
        <v>10251.94</v>
      </c>
      <c r="J150" s="132">
        <f t="shared" si="91"/>
        <v>12993.903995595074</v>
      </c>
      <c r="K150" s="125">
        <f t="shared" si="91"/>
        <v>15831.524564167472</v>
      </c>
      <c r="L150" s="125">
        <f t="shared" si="91"/>
        <v>19789.54223078565</v>
      </c>
      <c r="M150" s="125">
        <f t="shared" si="91"/>
        <v>24789.594081498966</v>
      </c>
      <c r="N150" s="125">
        <f t="shared" si="91"/>
        <v>31081.290726361924</v>
      </c>
      <c r="O150" s="127"/>
      <c r="P150" s="61"/>
      <c r="Q150" s="146"/>
      <c r="R150" s="146"/>
      <c r="S150" s="146"/>
    </row>
    <row r="151" spans="2:19" outlineLevel="1" x14ac:dyDescent="0.25">
      <c r="B151" s="73"/>
      <c r="F151" s="92"/>
      <c r="G151" s="92"/>
      <c r="H151" s="92"/>
      <c r="I151" s="93"/>
      <c r="J151" s="92"/>
      <c r="K151" s="92"/>
      <c r="L151" s="92"/>
      <c r="M151" s="92"/>
      <c r="N151" s="92"/>
      <c r="O151" s="98"/>
      <c r="Q151" s="109"/>
      <c r="R151" s="109"/>
      <c r="S151" s="109"/>
    </row>
    <row r="152" spans="2:19" s="162" customFormat="1" outlineLevel="1" x14ac:dyDescent="0.25">
      <c r="B152" s="155" t="s">
        <v>178</v>
      </c>
      <c r="C152" s="156"/>
      <c r="D152" s="156"/>
      <c r="E152" s="157">
        <f t="shared" ref="E152:N152" si="92">E150-E128</f>
        <v>0</v>
      </c>
      <c r="F152" s="157">
        <f t="shared" si="92"/>
        <v>0</v>
      </c>
      <c r="G152" s="157">
        <f t="shared" si="92"/>
        <v>0</v>
      </c>
      <c r="H152" s="157">
        <f t="shared" si="92"/>
        <v>0</v>
      </c>
      <c r="I152" s="158">
        <f t="shared" si="92"/>
        <v>0</v>
      </c>
      <c r="J152" s="157">
        <f t="shared" si="92"/>
        <v>0</v>
      </c>
      <c r="K152" s="157">
        <f t="shared" si="92"/>
        <v>0</v>
      </c>
      <c r="L152" s="157">
        <f t="shared" si="92"/>
        <v>0</v>
      </c>
      <c r="M152" s="157">
        <f t="shared" si="92"/>
        <v>0</v>
      </c>
      <c r="N152" s="157">
        <f t="shared" si="92"/>
        <v>0</v>
      </c>
      <c r="O152" s="159"/>
      <c r="P152" s="160"/>
      <c r="Q152" s="161"/>
      <c r="R152" s="161"/>
      <c r="S152" s="161"/>
    </row>
    <row r="153" spans="2:19" ht="13.5" thickBot="1" x14ac:dyDescent="0.3">
      <c r="B153" s="73"/>
      <c r="I153" s="75"/>
      <c r="O153" s="76"/>
    </row>
    <row r="154" spans="2:19" s="62" customFormat="1" ht="13.5" thickBot="1" x14ac:dyDescent="0.3">
      <c r="B154" s="57" t="s">
        <v>179</v>
      </c>
      <c r="C154" s="52"/>
      <c r="D154" s="52"/>
      <c r="E154" s="52"/>
      <c r="F154" s="120"/>
      <c r="G154" s="120"/>
      <c r="H154" s="120"/>
      <c r="I154" s="121"/>
      <c r="J154" s="120"/>
      <c r="K154" s="120"/>
      <c r="L154" s="120"/>
      <c r="M154" s="120"/>
      <c r="N154" s="120"/>
      <c r="O154" s="60"/>
      <c r="P154" s="61"/>
    </row>
    <row r="155" spans="2:19" outlineLevel="1" x14ac:dyDescent="0.25">
      <c r="B155" s="73"/>
      <c r="I155" s="75"/>
      <c r="O155" s="76"/>
    </row>
    <row r="156" spans="2:19" outlineLevel="1" x14ac:dyDescent="0.25">
      <c r="B156" s="73" t="s">
        <v>180</v>
      </c>
      <c r="C156" s="74" t="s">
        <v>97</v>
      </c>
      <c r="E156" s="92">
        <f t="shared" ref="E156:N156" si="93">E96</f>
        <v>386.49000000000052</v>
      </c>
      <c r="F156" s="92">
        <f t="shared" si="93"/>
        <v>403.21000000000049</v>
      </c>
      <c r="G156" s="92">
        <f t="shared" si="93"/>
        <v>412.22000000000043</v>
      </c>
      <c r="H156" s="92">
        <f t="shared" si="93"/>
        <v>1155.0799999999977</v>
      </c>
      <c r="I156" s="93">
        <f t="shared" si="93"/>
        <v>1694.5700000000011</v>
      </c>
      <c r="J156" s="92">
        <f t="shared" si="93"/>
        <v>1859.7426931195143</v>
      </c>
      <c r="K156" s="92">
        <f t="shared" si="93"/>
        <v>2334.8878328014061</v>
      </c>
      <c r="L156" s="92">
        <f t="shared" si="93"/>
        <v>3018.203052601169</v>
      </c>
      <c r="M156" s="92">
        <f t="shared" si="93"/>
        <v>3860.3401002685373</v>
      </c>
      <c r="N156" s="92">
        <f t="shared" si="93"/>
        <v>4902.3946473420874</v>
      </c>
      <c r="O156" s="98"/>
      <c r="Q156" s="92"/>
      <c r="R156" s="92"/>
      <c r="S156" s="92"/>
    </row>
    <row r="157" spans="2:19" outlineLevel="1" x14ac:dyDescent="0.25">
      <c r="B157" s="73" t="s">
        <v>181</v>
      </c>
      <c r="C157" s="74" t="s">
        <v>97</v>
      </c>
      <c r="E157" s="92">
        <f t="shared" ref="E157:N157" si="94">E92</f>
        <v>161.58000000000001</v>
      </c>
      <c r="F157" s="92">
        <f t="shared" si="94"/>
        <v>185.27</v>
      </c>
      <c r="G157" s="92">
        <f t="shared" si="94"/>
        <v>251.3</v>
      </c>
      <c r="H157" s="92">
        <f t="shared" si="94"/>
        <v>349.21</v>
      </c>
      <c r="I157" s="93">
        <f t="shared" si="94"/>
        <v>395.86</v>
      </c>
      <c r="J157" s="92">
        <f t="shared" si="94"/>
        <v>447.59495515169044</v>
      </c>
      <c r="K157" s="92">
        <f t="shared" si="94"/>
        <v>410.0359836228082</v>
      </c>
      <c r="L157" s="92">
        <f t="shared" si="94"/>
        <v>376.78317224725981</v>
      </c>
      <c r="M157" s="92">
        <f t="shared" si="94"/>
        <v>347.34281700410571</v>
      </c>
      <c r="N157" s="92">
        <f t="shared" si="94"/>
        <v>321.27781735476964</v>
      </c>
      <c r="O157" s="98"/>
      <c r="Q157" s="92"/>
      <c r="R157" s="92"/>
      <c r="S157" s="92"/>
    </row>
    <row r="158" spans="2:19" outlineLevel="1" x14ac:dyDescent="0.25">
      <c r="B158" s="73"/>
      <c r="F158" s="92"/>
      <c r="G158" s="92"/>
      <c r="H158" s="92"/>
      <c r="I158" s="93"/>
      <c r="J158" s="92"/>
      <c r="K158" s="92"/>
      <c r="L158" s="92"/>
      <c r="M158" s="92"/>
      <c r="N158" s="92"/>
      <c r="O158" s="98"/>
      <c r="Q158" s="92"/>
      <c r="R158" s="92"/>
      <c r="S158" s="92"/>
    </row>
    <row r="159" spans="2:19" outlineLevel="1" x14ac:dyDescent="0.25">
      <c r="B159" s="142" t="s">
        <v>182</v>
      </c>
      <c r="F159" s="92"/>
      <c r="G159" s="92"/>
      <c r="H159" s="92"/>
      <c r="I159" s="93"/>
      <c r="J159" s="92"/>
      <c r="K159" s="92"/>
      <c r="L159" s="92"/>
      <c r="M159" s="92"/>
      <c r="N159" s="92"/>
      <c r="O159" s="98"/>
      <c r="Q159" s="92"/>
      <c r="R159" s="92"/>
      <c r="S159" s="92"/>
    </row>
    <row r="160" spans="2:19" outlineLevel="1" x14ac:dyDescent="0.25">
      <c r="B160" s="73" t="s">
        <v>165</v>
      </c>
      <c r="C160" s="74" t="s">
        <v>97</v>
      </c>
      <c r="E160" s="110"/>
      <c r="F160" s="110">
        <f t="shared" ref="F160" si="95">E120-F120</f>
        <v>256.16999999999996</v>
      </c>
      <c r="G160" s="110">
        <f t="shared" ref="G160:N161" si="96">F120-G120</f>
        <v>-550.7399999999999</v>
      </c>
      <c r="H160" s="110">
        <f t="shared" si="96"/>
        <v>-217.75</v>
      </c>
      <c r="I160" s="111">
        <f t="shared" si="96"/>
        <v>-25.800000000000182</v>
      </c>
      <c r="J160" s="110">
        <f t="shared" si="96"/>
        <v>-756.31368621636898</v>
      </c>
      <c r="K160" s="110">
        <f t="shared" si="96"/>
        <v>-402.374980139738</v>
      </c>
      <c r="L160" s="110">
        <f t="shared" si="96"/>
        <v>-603.56247020960745</v>
      </c>
      <c r="M160" s="110">
        <f t="shared" si="96"/>
        <v>-748.36878866715324</v>
      </c>
      <c r="N160" s="110">
        <f t="shared" si="96"/>
        <v>-927.85561196537492</v>
      </c>
      <c r="O160" s="119"/>
    </row>
    <row r="161" spans="2:19" outlineLevel="1" x14ac:dyDescent="0.25">
      <c r="B161" s="73" t="s">
        <v>166</v>
      </c>
      <c r="C161" s="74" t="s">
        <v>97</v>
      </c>
      <c r="E161" s="110"/>
      <c r="F161" s="110">
        <f t="shared" ref="F161" si="97">E121-F121</f>
        <v>155.99</v>
      </c>
      <c r="G161" s="110">
        <f t="shared" si="96"/>
        <v>-753.88</v>
      </c>
      <c r="H161" s="110">
        <f t="shared" si="96"/>
        <v>-506.81999999999994</v>
      </c>
      <c r="I161" s="111">
        <f t="shared" si="96"/>
        <v>-343.56000000000017</v>
      </c>
      <c r="J161" s="110">
        <f t="shared" si="96"/>
        <v>-602.10220620976588</v>
      </c>
      <c r="K161" s="110">
        <f t="shared" si="96"/>
        <v>-546.20044124195283</v>
      </c>
      <c r="L161" s="110">
        <f t="shared" si="96"/>
        <v>-819.3006618629297</v>
      </c>
      <c r="M161" s="110">
        <f t="shared" si="96"/>
        <v>-1024.1258273286621</v>
      </c>
      <c r="N161" s="110">
        <f t="shared" si="96"/>
        <v>-1280.1572841608277</v>
      </c>
      <c r="O161" s="119"/>
    </row>
    <row r="162" spans="2:19" outlineLevel="1" x14ac:dyDescent="0.25">
      <c r="B162" s="73" t="s">
        <v>183</v>
      </c>
      <c r="C162" s="74" t="s">
        <v>97</v>
      </c>
      <c r="E162" s="110"/>
      <c r="F162" s="110">
        <f t="shared" ref="F162" si="98">E124-F124</f>
        <v>-2.1099999999999994</v>
      </c>
      <c r="G162" s="110">
        <f>F124-G124</f>
        <v>-1123.6500000000001</v>
      </c>
      <c r="H162" s="110">
        <f t="shared" ref="H162:N162" si="99">G124-H124</f>
        <v>659.62</v>
      </c>
      <c r="I162" s="111">
        <f t="shared" si="99"/>
        <v>-277.21000000000004</v>
      </c>
      <c r="J162" s="110">
        <f t="shared" si="99"/>
        <v>0</v>
      </c>
      <c r="K162" s="110">
        <f t="shared" si="99"/>
        <v>0</v>
      </c>
      <c r="L162" s="110">
        <f t="shared" si="99"/>
        <v>0</v>
      </c>
      <c r="M162" s="110">
        <f t="shared" si="99"/>
        <v>0</v>
      </c>
      <c r="N162" s="110">
        <f t="shared" si="99"/>
        <v>0</v>
      </c>
      <c r="O162" s="119"/>
    </row>
    <row r="163" spans="2:19" outlineLevel="1" x14ac:dyDescent="0.25">
      <c r="B163" s="73" t="s">
        <v>173</v>
      </c>
      <c r="C163" s="74" t="s">
        <v>97</v>
      </c>
      <c r="E163" s="110"/>
      <c r="F163" s="110">
        <f t="shared" ref="F163" si="100">F137-E137</f>
        <v>-265.44999999999993</v>
      </c>
      <c r="G163" s="110">
        <f t="shared" ref="G163:N164" si="101">G137-F137</f>
        <v>1561.0700000000002</v>
      </c>
      <c r="H163" s="110">
        <f t="shared" si="101"/>
        <v>86.2199999999998</v>
      </c>
      <c r="I163" s="111">
        <f t="shared" si="101"/>
        <v>-24.119999999999891</v>
      </c>
      <c r="J163" s="110">
        <f t="shared" si="101"/>
        <v>1775.994342931931</v>
      </c>
      <c r="K163" s="110">
        <f t="shared" si="101"/>
        <v>781.21990542086087</v>
      </c>
      <c r="L163" s="110">
        <f t="shared" si="101"/>
        <v>1171.829858131292</v>
      </c>
      <c r="M163" s="110">
        <f t="shared" si="101"/>
        <v>1452.9745216748861</v>
      </c>
      <c r="N163" s="110">
        <f t="shared" si="101"/>
        <v>1801.4521508570751</v>
      </c>
      <c r="O163" s="119"/>
    </row>
    <row r="164" spans="2:19" outlineLevel="1" x14ac:dyDescent="0.25">
      <c r="B164" s="73" t="s">
        <v>50</v>
      </c>
      <c r="C164" s="74" t="s">
        <v>97</v>
      </c>
      <c r="E164" s="110"/>
      <c r="F164" s="110">
        <f t="shared" ref="F164" si="102">F138-E138</f>
        <v>-29.240000000000009</v>
      </c>
      <c r="G164" s="110">
        <f t="shared" si="101"/>
        <v>2601.2199999999998</v>
      </c>
      <c r="H164" s="110">
        <f t="shared" si="101"/>
        <v>-954.49999999999977</v>
      </c>
      <c r="I164" s="111">
        <f t="shared" si="101"/>
        <v>-126.87999999999988</v>
      </c>
      <c r="J164" s="110">
        <f t="shared" si="101"/>
        <v>-40.75299945205461</v>
      </c>
      <c r="K164" s="110">
        <f t="shared" si="101"/>
        <v>348.53740010958882</v>
      </c>
      <c r="L164" s="110">
        <f t="shared" si="101"/>
        <v>522.80610016438413</v>
      </c>
      <c r="M164" s="110">
        <f t="shared" si="101"/>
        <v>653.50762520547869</v>
      </c>
      <c r="N164" s="110">
        <f t="shared" si="101"/>
        <v>816.88453150685018</v>
      </c>
      <c r="O164" s="119"/>
    </row>
    <row r="165" spans="2:19" outlineLevel="1" x14ac:dyDescent="0.25">
      <c r="B165" s="73" t="s">
        <v>184</v>
      </c>
      <c r="C165" s="74" t="s">
        <v>97</v>
      </c>
      <c r="E165" s="110"/>
      <c r="F165" s="110">
        <f t="shared" ref="F165" si="103">E115-F115</f>
        <v>-10.57</v>
      </c>
      <c r="G165" s="110">
        <f>F115-G115</f>
        <v>-748.66</v>
      </c>
      <c r="H165" s="110">
        <f>G115-H115</f>
        <v>245.65999999999997</v>
      </c>
      <c r="I165" s="111">
        <f>H115-I115</f>
        <v>178.61000000000007</v>
      </c>
      <c r="J165" s="110">
        <f>I115-J115</f>
        <v>0</v>
      </c>
      <c r="K165" s="110">
        <f t="shared" ref="K165:N165" si="104">J114-K114</f>
        <v>0</v>
      </c>
      <c r="L165" s="110">
        <f t="shared" si="104"/>
        <v>0</v>
      </c>
      <c r="M165" s="110">
        <f t="shared" si="104"/>
        <v>0</v>
      </c>
      <c r="N165" s="110">
        <f t="shared" si="104"/>
        <v>0</v>
      </c>
      <c r="O165" s="119"/>
    </row>
    <row r="166" spans="2:19" outlineLevel="1" x14ac:dyDescent="0.25">
      <c r="B166" s="73" t="s">
        <v>185</v>
      </c>
      <c r="C166" s="74" t="s">
        <v>97</v>
      </c>
      <c r="E166" s="163"/>
      <c r="F166" s="163">
        <f t="shared" ref="F166" si="105">F133-E133</f>
        <v>-19.97</v>
      </c>
      <c r="G166" s="163">
        <f>G133-F133</f>
        <v>20.220000000000049</v>
      </c>
      <c r="H166" s="163">
        <f t="shared" ref="H166:N166" si="106">H133-G133</f>
        <v>-0.38000000000009493</v>
      </c>
      <c r="I166" s="164">
        <f t="shared" si="106"/>
        <v>37.290000000000035</v>
      </c>
      <c r="J166" s="110">
        <f t="shared" si="106"/>
        <v>0</v>
      </c>
      <c r="K166" s="110">
        <f t="shared" si="106"/>
        <v>0</v>
      </c>
      <c r="L166" s="110">
        <f t="shared" si="106"/>
        <v>0</v>
      </c>
      <c r="M166" s="110">
        <f t="shared" si="106"/>
        <v>0</v>
      </c>
      <c r="N166" s="110">
        <f t="shared" si="106"/>
        <v>0</v>
      </c>
      <c r="O166" s="119"/>
    </row>
    <row r="167" spans="2:19" s="62" customFormat="1" outlineLevel="1" x14ac:dyDescent="0.25">
      <c r="B167" s="123" t="s">
        <v>186</v>
      </c>
      <c r="C167" s="124" t="s">
        <v>97</v>
      </c>
      <c r="D167" s="124"/>
      <c r="E167" s="124"/>
      <c r="F167" s="165">
        <f>SUM(F160:F166)</f>
        <v>84.820000000000022</v>
      </c>
      <c r="G167" s="165">
        <f>SUM(G160:G166)</f>
        <v>1005.58</v>
      </c>
      <c r="H167" s="165">
        <f t="shared" ref="H167:N167" si="107">SUM(H160:H166)</f>
        <v>-687.95</v>
      </c>
      <c r="I167" s="166">
        <f t="shared" si="107"/>
        <v>-581.66999999999996</v>
      </c>
      <c r="J167" s="165">
        <f t="shared" si="107"/>
        <v>376.82545105374152</v>
      </c>
      <c r="K167" s="165">
        <f t="shared" si="107"/>
        <v>181.18188414875885</v>
      </c>
      <c r="L167" s="165">
        <f t="shared" si="107"/>
        <v>271.77282622313896</v>
      </c>
      <c r="M167" s="165">
        <f t="shared" si="107"/>
        <v>333.98753088454941</v>
      </c>
      <c r="N167" s="165">
        <f t="shared" si="107"/>
        <v>410.32378623772274</v>
      </c>
      <c r="O167" s="167"/>
      <c r="P167" s="61"/>
    </row>
    <row r="168" spans="2:19" outlineLevel="1" x14ac:dyDescent="0.25">
      <c r="B168" s="73"/>
      <c r="F168" s="92"/>
      <c r="G168" s="92"/>
      <c r="H168" s="92"/>
      <c r="I168" s="93"/>
      <c r="J168" s="92"/>
      <c r="K168" s="92"/>
      <c r="L168" s="92"/>
      <c r="M168" s="92"/>
      <c r="N168" s="92"/>
      <c r="O168" s="98"/>
      <c r="Q168" s="92"/>
      <c r="R168" s="92"/>
      <c r="S168" s="92"/>
    </row>
    <row r="169" spans="2:19" outlineLevel="1" x14ac:dyDescent="0.25">
      <c r="B169" s="73" t="s">
        <v>187</v>
      </c>
      <c r="C169" s="74" t="s">
        <v>97</v>
      </c>
      <c r="F169" s="92">
        <v>147</v>
      </c>
      <c r="G169" s="243">
        <v>39</v>
      </c>
      <c r="H169" s="243">
        <v>380</v>
      </c>
      <c r="I169" s="244">
        <v>730</v>
      </c>
      <c r="J169" s="92">
        <f>J98</f>
        <v>468.06004100431937</v>
      </c>
      <c r="K169" s="92">
        <f>K98</f>
        <v>587.64456975945791</v>
      </c>
      <c r="L169" s="92">
        <f>L98</f>
        <v>759.62134427866226</v>
      </c>
      <c r="M169" s="92">
        <f>M98</f>
        <v>971.57039643558551</v>
      </c>
      <c r="N169" s="92">
        <f>N98</f>
        <v>1233.8346848430567</v>
      </c>
      <c r="O169" s="98"/>
      <c r="Q169" s="92"/>
      <c r="R169" s="92"/>
      <c r="S169" s="92"/>
    </row>
    <row r="170" spans="2:19" outlineLevel="1" x14ac:dyDescent="0.25">
      <c r="B170" s="73"/>
      <c r="F170" s="92"/>
      <c r="G170" s="92"/>
      <c r="H170" s="92"/>
      <c r="I170" s="93"/>
      <c r="J170" s="92"/>
      <c r="K170" s="92"/>
      <c r="L170" s="92"/>
      <c r="M170" s="92"/>
      <c r="N170" s="92"/>
      <c r="O170" s="98"/>
      <c r="Q170" s="92"/>
      <c r="R170" s="92"/>
      <c r="S170" s="92"/>
    </row>
    <row r="171" spans="2:19" s="62" customFormat="1" outlineLevel="1" x14ac:dyDescent="0.25">
      <c r="B171" s="123" t="s">
        <v>188</v>
      </c>
      <c r="C171" s="124" t="s">
        <v>97</v>
      </c>
      <c r="D171" s="124"/>
      <c r="E171" s="124"/>
      <c r="F171" s="125">
        <f t="shared" ref="F171:N171" si="108">F156+F157+F167-F169</f>
        <v>526.30000000000052</v>
      </c>
      <c r="G171" s="125">
        <f t="shared" si="108"/>
        <v>1630.1000000000004</v>
      </c>
      <c r="H171" s="125">
        <f t="shared" si="108"/>
        <v>436.33999999999764</v>
      </c>
      <c r="I171" s="126">
        <f t="shared" si="108"/>
        <v>778.76000000000113</v>
      </c>
      <c r="J171" s="125">
        <f t="shared" si="108"/>
        <v>2216.103058320627</v>
      </c>
      <c r="K171" s="125">
        <f t="shared" si="108"/>
        <v>2338.4611308135154</v>
      </c>
      <c r="L171" s="125">
        <f t="shared" si="108"/>
        <v>2907.1377067929052</v>
      </c>
      <c r="M171" s="125">
        <f t="shared" si="108"/>
        <v>3570.1000517216071</v>
      </c>
      <c r="N171" s="125">
        <f t="shared" si="108"/>
        <v>4400.1615660915231</v>
      </c>
      <c r="O171" s="127"/>
      <c r="P171" s="61"/>
      <c r="Q171" s="150"/>
      <c r="R171" s="150"/>
      <c r="S171" s="150"/>
    </row>
    <row r="172" spans="2:19" outlineLevel="1" x14ac:dyDescent="0.25">
      <c r="B172" s="73"/>
      <c r="F172" s="92"/>
      <c r="G172" s="92"/>
      <c r="H172" s="92"/>
      <c r="I172" s="93"/>
      <c r="J172" s="92"/>
      <c r="K172" s="92"/>
      <c r="L172" s="92"/>
      <c r="M172" s="92"/>
      <c r="N172" s="92"/>
      <c r="O172" s="98"/>
      <c r="Q172" s="92"/>
      <c r="R172" s="92"/>
      <c r="S172" s="92"/>
    </row>
    <row r="173" spans="2:19" outlineLevel="1" x14ac:dyDescent="0.25">
      <c r="B173" s="142" t="s">
        <v>189</v>
      </c>
      <c r="F173" s="92"/>
      <c r="G173" s="92"/>
      <c r="H173" s="92"/>
      <c r="I173" s="93"/>
      <c r="J173" s="92"/>
      <c r="K173" s="92"/>
      <c r="L173" s="92"/>
      <c r="M173" s="92"/>
      <c r="N173" s="92"/>
      <c r="O173" s="98"/>
      <c r="Q173" s="92"/>
      <c r="R173" s="92"/>
      <c r="S173" s="92"/>
    </row>
    <row r="174" spans="2:19" outlineLevel="1" x14ac:dyDescent="0.25">
      <c r="B174" s="73" t="s">
        <v>190</v>
      </c>
      <c r="C174" s="74" t="s">
        <v>97</v>
      </c>
      <c r="F174" s="110">
        <f t="shared" ref="F174" si="109">F74</f>
        <v>-260.66000000000054</v>
      </c>
      <c r="G174" s="110">
        <f t="shared" ref="G174:N174" si="110">G74</f>
        <v>-2291.0000000000005</v>
      </c>
      <c r="H174" s="110">
        <f t="shared" si="110"/>
        <v>-189.17000000000093</v>
      </c>
      <c r="I174" s="111">
        <f t="shared" si="110"/>
        <v>-727.09999999999798</v>
      </c>
      <c r="J174" s="110">
        <f t="shared" si="110"/>
        <v>-120</v>
      </c>
      <c r="K174" s="110">
        <f t="shared" si="110"/>
        <v>-120</v>
      </c>
      <c r="L174" s="110">
        <f t="shared" si="110"/>
        <v>-120</v>
      </c>
      <c r="M174" s="110">
        <f t="shared" si="110"/>
        <v>-120</v>
      </c>
      <c r="N174" s="110">
        <f t="shared" si="110"/>
        <v>-120</v>
      </c>
      <c r="O174" s="119"/>
    </row>
    <row r="175" spans="2:19" outlineLevel="1" x14ac:dyDescent="0.25">
      <c r="B175" s="73" t="s">
        <v>191</v>
      </c>
      <c r="C175" s="74" t="s">
        <v>97</v>
      </c>
      <c r="F175" s="110">
        <f t="shared" ref="F175:N175" si="111">E113-F113</f>
        <v>-21.389999999999997</v>
      </c>
      <c r="G175" s="110">
        <f t="shared" si="111"/>
        <v>-1.4200000000000017</v>
      </c>
      <c r="H175" s="110">
        <f t="shared" si="111"/>
        <v>-147.20000000000002</v>
      </c>
      <c r="I175" s="111">
        <f t="shared" si="111"/>
        <v>153.45000000000002</v>
      </c>
      <c r="J175" s="110">
        <f t="shared" si="111"/>
        <v>0</v>
      </c>
      <c r="K175" s="110">
        <f t="shared" si="111"/>
        <v>0</v>
      </c>
      <c r="L175" s="110">
        <f t="shared" si="111"/>
        <v>0</v>
      </c>
      <c r="M175" s="110">
        <f t="shared" si="111"/>
        <v>0</v>
      </c>
      <c r="N175" s="110">
        <f t="shared" si="111"/>
        <v>0</v>
      </c>
      <c r="O175" s="119"/>
    </row>
    <row r="176" spans="2:19" outlineLevel="1" x14ac:dyDescent="0.25">
      <c r="B176" s="73" t="s">
        <v>192</v>
      </c>
      <c r="C176" s="74" t="s">
        <v>97</v>
      </c>
      <c r="F176" s="110">
        <f t="shared" ref="F176:N176" si="112">E123-F123</f>
        <v>-31.960000000000008</v>
      </c>
      <c r="G176" s="110">
        <f t="shared" si="112"/>
        <v>-181.84</v>
      </c>
      <c r="H176" s="110">
        <f t="shared" si="112"/>
        <v>-25.5</v>
      </c>
      <c r="I176" s="111">
        <f t="shared" si="112"/>
        <v>-340.92999999999995</v>
      </c>
      <c r="J176" s="110">
        <f t="shared" si="112"/>
        <v>0</v>
      </c>
      <c r="K176" s="110">
        <f t="shared" si="112"/>
        <v>0</v>
      </c>
      <c r="L176" s="110">
        <f t="shared" si="112"/>
        <v>0</v>
      </c>
      <c r="M176" s="110">
        <f t="shared" si="112"/>
        <v>0</v>
      </c>
      <c r="N176" s="110">
        <f t="shared" si="112"/>
        <v>0</v>
      </c>
      <c r="O176" s="119"/>
    </row>
    <row r="177" spans="2:19" s="62" customFormat="1" outlineLevel="1" x14ac:dyDescent="0.25">
      <c r="B177" s="123" t="s">
        <v>189</v>
      </c>
      <c r="C177" s="124" t="s">
        <v>97</v>
      </c>
      <c r="D177" s="124"/>
      <c r="E177" s="124"/>
      <c r="F177" s="165">
        <f>SUM(F174:F176)</f>
        <v>-314.01000000000056</v>
      </c>
      <c r="G177" s="165">
        <f>SUM(G174:G176)</f>
        <v>-2474.2600000000007</v>
      </c>
      <c r="H177" s="165">
        <f t="shared" ref="H177:N177" si="113">SUM(H174:H176)</f>
        <v>-361.87000000000091</v>
      </c>
      <c r="I177" s="166">
        <f t="shared" si="113"/>
        <v>-914.57999999999788</v>
      </c>
      <c r="J177" s="165">
        <f t="shared" si="113"/>
        <v>-120</v>
      </c>
      <c r="K177" s="165">
        <f t="shared" si="113"/>
        <v>-120</v>
      </c>
      <c r="L177" s="165">
        <f t="shared" si="113"/>
        <v>-120</v>
      </c>
      <c r="M177" s="165">
        <f t="shared" si="113"/>
        <v>-120</v>
      </c>
      <c r="N177" s="165">
        <f t="shared" si="113"/>
        <v>-120</v>
      </c>
      <c r="O177" s="167"/>
      <c r="P177" s="61"/>
    </row>
    <row r="178" spans="2:19" outlineLevel="1" x14ac:dyDescent="0.25">
      <c r="B178" s="73"/>
      <c r="F178" s="92"/>
      <c r="G178" s="92"/>
      <c r="H178" s="92"/>
      <c r="I178" s="93"/>
      <c r="J178" s="92"/>
      <c r="K178" s="92"/>
      <c r="L178" s="92"/>
      <c r="M178" s="92"/>
      <c r="N178" s="92"/>
      <c r="O178" s="98"/>
      <c r="Q178" s="92"/>
      <c r="R178" s="92"/>
      <c r="S178" s="92"/>
    </row>
    <row r="179" spans="2:19" outlineLevel="1" x14ac:dyDescent="0.25">
      <c r="B179" s="142" t="s">
        <v>193</v>
      </c>
      <c r="G179" s="110"/>
      <c r="H179" s="110"/>
      <c r="I179" s="111"/>
      <c r="J179" s="110"/>
      <c r="K179" s="110"/>
      <c r="L179" s="110"/>
      <c r="M179" s="110"/>
      <c r="N179" s="110"/>
      <c r="O179" s="119"/>
    </row>
    <row r="180" spans="2:19" outlineLevel="1" x14ac:dyDescent="0.25">
      <c r="B180" s="73" t="s">
        <v>170</v>
      </c>
      <c r="C180" s="74" t="s">
        <v>97</v>
      </c>
      <c r="F180" s="110">
        <f t="shared" ref="F180:N180" si="114">F131-E131+F136-E136</f>
        <v>-238.45000000000002</v>
      </c>
      <c r="G180" s="110">
        <f t="shared" si="114"/>
        <v>1056.73</v>
      </c>
      <c r="H180" s="110">
        <f t="shared" si="114"/>
        <v>-522.4</v>
      </c>
      <c r="I180" s="111">
        <f t="shared" si="114"/>
        <v>-174.62</v>
      </c>
      <c r="J180" s="110">
        <f t="shared" si="114"/>
        <v>-384.96000000000004</v>
      </c>
      <c r="K180" s="110">
        <f t="shared" si="114"/>
        <v>-39.379999999999995</v>
      </c>
      <c r="L180" s="110">
        <f t="shared" si="114"/>
        <v>4.8000000000000114</v>
      </c>
      <c r="M180" s="110">
        <f t="shared" si="114"/>
        <v>4.8000000000000114</v>
      </c>
      <c r="N180" s="110">
        <f t="shared" si="114"/>
        <v>4.8000000000000114</v>
      </c>
      <c r="O180" s="119"/>
    </row>
    <row r="181" spans="2:19" outlineLevel="1" x14ac:dyDescent="0.25">
      <c r="B181" s="73" t="s">
        <v>44</v>
      </c>
      <c r="C181" s="74" t="s">
        <v>97</v>
      </c>
      <c r="F181" s="110">
        <f t="shared" ref="F181:N181" si="115">F132-E132</f>
        <v>27.380000000000003</v>
      </c>
      <c r="G181" s="110">
        <f t="shared" si="115"/>
        <v>15.519999999999996</v>
      </c>
      <c r="H181" s="110">
        <f t="shared" si="115"/>
        <v>14.790000000000006</v>
      </c>
      <c r="I181" s="111">
        <f t="shared" si="115"/>
        <v>421.72</v>
      </c>
      <c r="J181" s="110">
        <f t="shared" si="115"/>
        <v>0</v>
      </c>
      <c r="K181" s="110">
        <f t="shared" si="115"/>
        <v>0</v>
      </c>
      <c r="L181" s="110">
        <f t="shared" si="115"/>
        <v>0</v>
      </c>
      <c r="M181" s="110">
        <f t="shared" si="115"/>
        <v>0</v>
      </c>
      <c r="N181" s="110">
        <f t="shared" si="115"/>
        <v>0</v>
      </c>
      <c r="O181" s="119"/>
    </row>
    <row r="182" spans="2:19" outlineLevel="1" x14ac:dyDescent="0.25">
      <c r="B182" s="73" t="s">
        <v>194</v>
      </c>
      <c r="C182" s="74" t="s">
        <v>97</v>
      </c>
      <c r="F182" s="110">
        <f t="shared" ref="F182:N182" si="116">F143-E143</f>
        <v>1.9999999999999574E-2</v>
      </c>
      <c r="G182" s="110">
        <f t="shared" si="116"/>
        <v>0.49000000000000199</v>
      </c>
      <c r="H182" s="110">
        <f t="shared" si="116"/>
        <v>9.9999999999980105E-3</v>
      </c>
      <c r="I182" s="93">
        <f t="shared" si="116"/>
        <v>1.9999999999999574E-2</v>
      </c>
      <c r="J182" s="110">
        <f t="shared" si="116"/>
        <v>0</v>
      </c>
      <c r="K182" s="110">
        <f t="shared" si="116"/>
        <v>0</v>
      </c>
      <c r="L182" s="110">
        <f t="shared" si="116"/>
        <v>0</v>
      </c>
      <c r="M182" s="110">
        <f t="shared" si="116"/>
        <v>0</v>
      </c>
      <c r="N182" s="110">
        <f t="shared" si="116"/>
        <v>0</v>
      </c>
      <c r="O182" s="119"/>
    </row>
    <row r="183" spans="2:19" outlineLevel="1" x14ac:dyDescent="0.25">
      <c r="B183" s="73" t="s">
        <v>176</v>
      </c>
      <c r="C183" s="74" t="s">
        <v>97</v>
      </c>
      <c r="F183" s="110">
        <f t="shared" ref="F183:N183" si="117">F148-E148</f>
        <v>-23.620000000000005</v>
      </c>
      <c r="G183" s="110">
        <f t="shared" si="117"/>
        <v>263.39000000000004</v>
      </c>
      <c r="H183" s="110">
        <f t="shared" si="117"/>
        <v>318.20999999999992</v>
      </c>
      <c r="I183" s="111">
        <f t="shared" si="117"/>
        <v>350.69000000000005</v>
      </c>
      <c r="J183" s="110">
        <f t="shared" si="117"/>
        <v>0</v>
      </c>
      <c r="K183" s="110">
        <f t="shared" si="117"/>
        <v>0</v>
      </c>
      <c r="L183" s="110">
        <f t="shared" si="117"/>
        <v>0</v>
      </c>
      <c r="M183" s="110">
        <f t="shared" si="117"/>
        <v>0</v>
      </c>
      <c r="N183" s="110">
        <f t="shared" si="117"/>
        <v>0</v>
      </c>
      <c r="O183" s="119"/>
    </row>
    <row r="184" spans="2:19" s="172" customFormat="1" outlineLevel="1" x14ac:dyDescent="0.25">
      <c r="B184" s="123" t="s">
        <v>193</v>
      </c>
      <c r="C184" s="124" t="s">
        <v>97</v>
      </c>
      <c r="D184" s="124"/>
      <c r="E184" s="124"/>
      <c r="F184" s="168">
        <f>SUM(F180:F183)</f>
        <v>-234.67000000000002</v>
      </c>
      <c r="G184" s="168">
        <f>SUM(G180:G183)</f>
        <v>1336.13</v>
      </c>
      <c r="H184" s="168">
        <f t="shared" ref="H184:N184" si="118">SUM(H180:H183)</f>
        <v>-189.39000000000004</v>
      </c>
      <c r="I184" s="169">
        <f t="shared" si="118"/>
        <v>597.81000000000006</v>
      </c>
      <c r="J184" s="168">
        <f t="shared" si="118"/>
        <v>-384.96000000000004</v>
      </c>
      <c r="K184" s="168">
        <f t="shared" si="118"/>
        <v>-39.379999999999995</v>
      </c>
      <c r="L184" s="168">
        <f t="shared" si="118"/>
        <v>4.8000000000000114</v>
      </c>
      <c r="M184" s="168">
        <f t="shared" si="118"/>
        <v>4.8000000000000114</v>
      </c>
      <c r="N184" s="168">
        <f t="shared" si="118"/>
        <v>4.8000000000000114</v>
      </c>
      <c r="O184" s="170"/>
      <c r="P184" s="61"/>
      <c r="Q184" s="171"/>
      <c r="R184" s="171"/>
      <c r="S184" s="171"/>
    </row>
    <row r="185" spans="2:19" outlineLevel="1" x14ac:dyDescent="0.25">
      <c r="B185" s="73"/>
      <c r="F185" s="92"/>
      <c r="G185" s="92"/>
      <c r="H185" s="92"/>
      <c r="I185" s="93"/>
      <c r="J185" s="92"/>
      <c r="K185" s="92"/>
      <c r="L185" s="92"/>
      <c r="M185" s="92"/>
      <c r="N185" s="92"/>
      <c r="O185" s="98"/>
      <c r="Q185" s="92"/>
      <c r="R185" s="92"/>
      <c r="S185" s="92"/>
    </row>
    <row r="186" spans="2:19" s="62" customFormat="1" outlineLevel="1" x14ac:dyDescent="0.25">
      <c r="B186" s="123" t="s">
        <v>195</v>
      </c>
      <c r="C186" s="124" t="s">
        <v>97</v>
      </c>
      <c r="D186" s="124"/>
      <c r="E186" s="124"/>
      <c r="F186" s="125">
        <f>F171+F177+F184</f>
        <v>-22.380000000000052</v>
      </c>
      <c r="G186" s="125">
        <f>G171+G177+G184</f>
        <v>491.9699999999998</v>
      </c>
      <c r="H186" s="125">
        <f t="shared" ref="H186:N186" si="119">H171+H177+H184</f>
        <v>-114.92000000000331</v>
      </c>
      <c r="I186" s="126">
        <f t="shared" si="119"/>
        <v>461.99000000000331</v>
      </c>
      <c r="J186" s="168">
        <f t="shared" si="119"/>
        <v>1711.143058320627</v>
      </c>
      <c r="K186" s="125">
        <f t="shared" si="119"/>
        <v>2179.0811308135153</v>
      </c>
      <c r="L186" s="125">
        <f t="shared" si="119"/>
        <v>2791.9377067929054</v>
      </c>
      <c r="M186" s="125">
        <f t="shared" si="119"/>
        <v>3454.9000517216073</v>
      </c>
      <c r="N186" s="125">
        <f t="shared" si="119"/>
        <v>4284.9615660915233</v>
      </c>
      <c r="O186" s="127"/>
      <c r="P186" s="61"/>
      <c r="Q186" s="150"/>
      <c r="R186" s="150"/>
      <c r="S186" s="150"/>
    </row>
    <row r="187" spans="2:19" outlineLevel="1" x14ac:dyDescent="0.25">
      <c r="B187" s="73"/>
      <c r="F187" s="92"/>
      <c r="G187" s="92"/>
      <c r="H187" s="92"/>
      <c r="I187" s="93"/>
      <c r="J187" s="92"/>
      <c r="K187" s="92"/>
      <c r="L187" s="92"/>
      <c r="M187" s="92"/>
      <c r="N187" s="92"/>
      <c r="O187" s="98"/>
      <c r="Q187" s="92"/>
      <c r="R187" s="92"/>
      <c r="S187" s="92"/>
    </row>
    <row r="188" spans="2:19" outlineLevel="1" x14ac:dyDescent="0.25">
      <c r="B188" s="73" t="s">
        <v>196</v>
      </c>
      <c r="C188" s="74" t="s">
        <v>97</v>
      </c>
      <c r="E188" s="92"/>
      <c r="F188" s="92">
        <v>56</v>
      </c>
      <c r="G188" s="92">
        <f>F190</f>
        <v>33.619999999999948</v>
      </c>
      <c r="H188" s="92">
        <f t="shared" ref="H188:I188" si="120">G190</f>
        <v>525.58999999999969</v>
      </c>
      <c r="I188" s="92">
        <f t="shared" si="120"/>
        <v>410.66999999999638</v>
      </c>
      <c r="J188" s="92">
        <f>I122</f>
        <v>953.6</v>
      </c>
      <c r="K188" s="92">
        <f t="shared" ref="K188:N188" si="121">J122</f>
        <v>2664.7430583206269</v>
      </c>
      <c r="L188" s="92">
        <f t="shared" si="121"/>
        <v>4843.8241891341422</v>
      </c>
      <c r="M188" s="92">
        <f t="shared" si="121"/>
        <v>7635.7618959270476</v>
      </c>
      <c r="N188" s="92">
        <f t="shared" si="121"/>
        <v>11090.661947648656</v>
      </c>
      <c r="O188" s="98"/>
      <c r="Q188" s="92"/>
      <c r="R188" s="92"/>
      <c r="S188" s="92"/>
    </row>
    <row r="189" spans="2:19" outlineLevel="1" x14ac:dyDescent="0.25">
      <c r="B189" s="73"/>
      <c r="F189" s="92"/>
      <c r="G189" s="92"/>
      <c r="H189" s="92"/>
      <c r="I189" s="93"/>
      <c r="J189" s="92"/>
      <c r="K189" s="92"/>
      <c r="L189" s="92"/>
      <c r="M189" s="92"/>
      <c r="N189" s="92"/>
      <c r="O189" s="98"/>
      <c r="Q189" s="92"/>
      <c r="R189" s="92"/>
      <c r="S189" s="92"/>
    </row>
    <row r="190" spans="2:19" s="62" customFormat="1" outlineLevel="1" x14ac:dyDescent="0.25">
      <c r="B190" s="123" t="s">
        <v>197</v>
      </c>
      <c r="C190" s="124" t="s">
        <v>97</v>
      </c>
      <c r="D190" s="124"/>
      <c r="E190" s="124"/>
      <c r="F190" s="125">
        <f>F186+F188</f>
        <v>33.619999999999948</v>
      </c>
      <c r="G190" s="125">
        <f>G186+G188</f>
        <v>525.58999999999969</v>
      </c>
      <c r="H190" s="125">
        <f t="shared" ref="H190:N190" si="122">H186+H188</f>
        <v>410.66999999999638</v>
      </c>
      <c r="I190" s="126">
        <f t="shared" si="122"/>
        <v>872.65999999999963</v>
      </c>
      <c r="J190" s="125">
        <f t="shared" si="122"/>
        <v>2664.7430583206269</v>
      </c>
      <c r="K190" s="125">
        <f t="shared" si="122"/>
        <v>4843.8241891341422</v>
      </c>
      <c r="L190" s="125">
        <f t="shared" si="122"/>
        <v>7635.7618959270476</v>
      </c>
      <c r="M190" s="125">
        <f t="shared" si="122"/>
        <v>11090.661947648656</v>
      </c>
      <c r="N190" s="125">
        <f t="shared" si="122"/>
        <v>15375.623513740178</v>
      </c>
      <c r="O190" s="127"/>
      <c r="P190" s="61"/>
      <c r="Q190" s="150"/>
      <c r="R190" s="150"/>
      <c r="S190" s="150"/>
    </row>
    <row r="191" spans="2:19" outlineLevel="1" x14ac:dyDescent="0.25">
      <c r="B191" s="73"/>
      <c r="F191" s="92"/>
      <c r="G191" s="92"/>
      <c r="H191" s="54"/>
      <c r="I191" s="93"/>
      <c r="J191" s="92"/>
      <c r="K191" s="92"/>
      <c r="L191" s="92"/>
      <c r="M191" s="92"/>
      <c r="N191" s="92"/>
      <c r="O191" s="98"/>
      <c r="Q191" s="92"/>
      <c r="R191" s="92"/>
      <c r="S191" s="92"/>
    </row>
    <row r="192" spans="2:19" ht="13.5" thickBot="1" x14ac:dyDescent="0.3">
      <c r="B192" s="73"/>
      <c r="F192" s="92"/>
      <c r="G192" s="92"/>
      <c r="H192" s="92"/>
      <c r="I192" s="93"/>
      <c r="J192" s="92"/>
      <c r="K192" s="92"/>
      <c r="L192" s="92"/>
      <c r="M192" s="92"/>
      <c r="N192" s="92"/>
      <c r="O192" s="98"/>
      <c r="Q192" s="92"/>
      <c r="R192" s="92"/>
      <c r="S192" s="92"/>
    </row>
    <row r="193" spans="2:29" ht="13.5" thickBot="1" x14ac:dyDescent="0.3">
      <c r="B193" s="57" t="s">
        <v>198</v>
      </c>
      <c r="C193" s="69"/>
      <c r="D193" s="69"/>
      <c r="E193" s="69"/>
      <c r="F193" s="173"/>
      <c r="G193" s="173"/>
      <c r="H193" s="173"/>
      <c r="I193" s="174"/>
      <c r="J193" s="173"/>
      <c r="K193" s="173"/>
      <c r="L193" s="173"/>
      <c r="M193" s="173"/>
      <c r="N193" s="173"/>
      <c r="O193" s="175"/>
      <c r="Q193" s="92"/>
      <c r="R193" s="92"/>
      <c r="S193" s="92"/>
    </row>
    <row r="194" spans="2:29" outlineLevel="1" x14ac:dyDescent="0.25">
      <c r="B194" s="73"/>
      <c r="F194" s="92"/>
      <c r="G194" s="92"/>
      <c r="H194" s="92"/>
      <c r="I194" s="93"/>
      <c r="J194" s="92"/>
      <c r="K194" s="92"/>
      <c r="L194" s="92"/>
      <c r="M194" s="92"/>
      <c r="N194" s="92"/>
      <c r="O194" s="98"/>
      <c r="Q194" s="92"/>
      <c r="R194" s="92"/>
      <c r="S194" s="92"/>
    </row>
    <row r="195" spans="2:29" outlineLevel="1" x14ac:dyDescent="0.25">
      <c r="B195" s="142" t="s">
        <v>199</v>
      </c>
      <c r="F195" s="92"/>
      <c r="G195" s="92"/>
      <c r="H195" s="92"/>
      <c r="I195" s="93"/>
      <c r="J195" s="92"/>
      <c r="K195" s="92"/>
      <c r="L195" s="92"/>
      <c r="M195" s="92"/>
      <c r="N195" s="92"/>
      <c r="O195" s="98"/>
      <c r="Q195" s="92"/>
      <c r="R195" s="92"/>
      <c r="S195" s="92"/>
    </row>
    <row r="196" spans="2:29" outlineLevel="1" x14ac:dyDescent="0.25">
      <c r="B196" s="73" t="s">
        <v>200</v>
      </c>
      <c r="C196" s="74" t="s">
        <v>97</v>
      </c>
      <c r="F196" s="92"/>
      <c r="G196" s="92"/>
      <c r="H196" s="92"/>
      <c r="I196" s="93"/>
      <c r="J196" s="92">
        <f>I111</f>
        <v>3783.9899999999993</v>
      </c>
      <c r="K196" s="92">
        <f>J200</f>
        <v>3456.3950448483088</v>
      </c>
      <c r="L196" s="92">
        <f>K200</f>
        <v>3166.3590612255007</v>
      </c>
      <c r="M196" s="92">
        <f>L200</f>
        <v>2909.575888978241</v>
      </c>
      <c r="N196" s="92">
        <f>M200</f>
        <v>2682.2330719741353</v>
      </c>
      <c r="O196" s="98"/>
      <c r="Q196" s="92"/>
      <c r="R196" s="92"/>
      <c r="S196" s="92"/>
    </row>
    <row r="197" spans="2:29" outlineLevel="1" x14ac:dyDescent="0.25">
      <c r="B197" s="73" t="s">
        <v>201</v>
      </c>
      <c r="C197" s="74" t="s">
        <v>97</v>
      </c>
      <c r="F197" s="92"/>
      <c r="G197" s="92"/>
      <c r="H197" s="92"/>
      <c r="I197" s="93"/>
      <c r="J197" s="92">
        <f>-J74</f>
        <v>120</v>
      </c>
      <c r="K197" s="92">
        <f>-K74</f>
        <v>120</v>
      </c>
      <c r="L197" s="92">
        <f>-L74</f>
        <v>120</v>
      </c>
      <c r="M197" s="92">
        <f>-M74</f>
        <v>120</v>
      </c>
      <c r="N197" s="92">
        <f>-N74</f>
        <v>120</v>
      </c>
      <c r="O197" s="98"/>
      <c r="Q197" s="92"/>
      <c r="R197" s="92"/>
      <c r="S197" s="92"/>
      <c r="AC197" s="54" t="s">
        <v>202</v>
      </c>
    </row>
    <row r="198" spans="2:29" outlineLevel="1" x14ac:dyDescent="0.25">
      <c r="B198" s="73" t="s">
        <v>203</v>
      </c>
      <c r="C198" s="74" t="s">
        <v>97</v>
      </c>
      <c r="F198" s="92"/>
      <c r="G198" s="92"/>
      <c r="H198" s="92"/>
      <c r="I198" s="93"/>
      <c r="J198" s="97">
        <v>0</v>
      </c>
      <c r="K198" s="97">
        <v>0</v>
      </c>
      <c r="L198" s="97">
        <v>0</v>
      </c>
      <c r="M198" s="97">
        <v>0</v>
      </c>
      <c r="N198" s="97">
        <v>0</v>
      </c>
      <c r="O198" s="176"/>
      <c r="Q198" s="92"/>
      <c r="R198" s="92"/>
      <c r="S198" s="92"/>
      <c r="AC198" s="54" t="s">
        <v>204</v>
      </c>
    </row>
    <row r="199" spans="2:29" outlineLevel="1" x14ac:dyDescent="0.25">
      <c r="B199" s="73" t="s">
        <v>205</v>
      </c>
      <c r="C199" s="74" t="s">
        <v>97</v>
      </c>
      <c r="F199" s="92"/>
      <c r="G199" s="92"/>
      <c r="H199" s="92"/>
      <c r="I199" s="93"/>
      <c r="J199" s="92">
        <f>(J196+J197-J198)*J64</f>
        <v>447.59495515169044</v>
      </c>
      <c r="K199" s="92">
        <f>(K196+K197-K198)*K64</f>
        <v>410.0359836228082</v>
      </c>
      <c r="L199" s="92">
        <f>(L196+L197-L198)*L64</f>
        <v>376.78317224725981</v>
      </c>
      <c r="M199" s="92">
        <f>(M196+M197-M198)*M64</f>
        <v>347.34281700410571</v>
      </c>
      <c r="N199" s="92">
        <f>(N196+N197-N198)*N64</f>
        <v>321.27781735476964</v>
      </c>
      <c r="O199" s="98"/>
      <c r="Q199" s="92"/>
      <c r="R199" s="92"/>
      <c r="S199" s="92"/>
      <c r="AC199" s="54" t="s">
        <v>206</v>
      </c>
    </row>
    <row r="200" spans="2:29" outlineLevel="1" x14ac:dyDescent="0.25">
      <c r="B200" s="123" t="s">
        <v>197</v>
      </c>
      <c r="C200" s="177" t="s">
        <v>97</v>
      </c>
      <c r="D200" s="177"/>
      <c r="E200" s="177"/>
      <c r="F200" s="178"/>
      <c r="G200" s="178"/>
      <c r="H200" s="178"/>
      <c r="I200" s="179"/>
      <c r="J200" s="125">
        <f>J196+J197-J198-J199</f>
        <v>3456.3950448483088</v>
      </c>
      <c r="K200" s="125">
        <f>K196+K197-K198-K199</f>
        <v>3166.3590612255007</v>
      </c>
      <c r="L200" s="125">
        <f>L196+L197-L198-L199</f>
        <v>2909.575888978241</v>
      </c>
      <c r="M200" s="125">
        <f>M196+M197-M198-M199</f>
        <v>2682.2330719741353</v>
      </c>
      <c r="N200" s="125">
        <f>N196+N197-N198-N199</f>
        <v>2480.9552546193659</v>
      </c>
      <c r="O200" s="127"/>
      <c r="Q200" s="92"/>
      <c r="R200" s="92"/>
      <c r="S200" s="92"/>
      <c r="AC200" s="54"/>
    </row>
    <row r="201" spans="2:29" outlineLevel="1" x14ac:dyDescent="0.25">
      <c r="B201" s="73"/>
      <c r="F201" s="92"/>
      <c r="G201" s="92"/>
      <c r="H201" s="92"/>
      <c r="I201" s="93"/>
      <c r="J201" s="92"/>
      <c r="K201" s="92"/>
      <c r="L201" s="92"/>
      <c r="M201" s="92"/>
      <c r="N201" s="92"/>
      <c r="O201" s="98"/>
      <c r="Q201" s="92"/>
      <c r="R201" s="92"/>
      <c r="S201" s="92"/>
      <c r="AC201" s="54"/>
    </row>
    <row r="202" spans="2:29" outlineLevel="1" x14ac:dyDescent="0.25">
      <c r="B202" s="142" t="s">
        <v>170</v>
      </c>
      <c r="F202" s="92"/>
      <c r="G202" s="92"/>
      <c r="H202" s="92"/>
      <c r="I202" s="93"/>
      <c r="J202" s="92"/>
      <c r="K202" s="92"/>
      <c r="L202" s="92"/>
      <c r="M202" s="92"/>
      <c r="N202" s="92"/>
      <c r="O202" s="98"/>
      <c r="Q202" s="92"/>
      <c r="R202" s="92"/>
      <c r="S202" s="92"/>
      <c r="AC202" s="54"/>
    </row>
    <row r="203" spans="2:29" outlineLevel="1" x14ac:dyDescent="0.25">
      <c r="B203" s="73" t="str">
        <f>B196</f>
        <v>Opening</v>
      </c>
      <c r="C203" s="74" t="s">
        <v>97</v>
      </c>
      <c r="F203" s="92"/>
      <c r="G203" s="92"/>
      <c r="H203" s="92"/>
      <c r="I203" s="93"/>
      <c r="J203" s="92">
        <f>I131</f>
        <v>44.18</v>
      </c>
      <c r="K203" s="92">
        <f>J205</f>
        <v>44.18</v>
      </c>
      <c r="L203" s="92">
        <f>K205</f>
        <v>4.7999999999999972</v>
      </c>
      <c r="M203" s="92">
        <f>L205</f>
        <v>9.5999999999999979</v>
      </c>
      <c r="N203" s="92">
        <f>M205</f>
        <v>14.399999999999999</v>
      </c>
      <c r="O203" s="98"/>
      <c r="Q203" s="92"/>
      <c r="R203" s="92"/>
      <c r="S203" s="92"/>
      <c r="AC203" s="54"/>
    </row>
    <row r="204" spans="2:29" ht="38.25" outlineLevel="1" x14ac:dyDescent="0.25">
      <c r="B204" s="73" t="s">
        <v>207</v>
      </c>
      <c r="C204" s="74" t="s">
        <v>97</v>
      </c>
      <c r="F204" s="92"/>
      <c r="G204" s="92"/>
      <c r="H204" s="92"/>
      <c r="I204" s="93"/>
      <c r="J204" s="180"/>
      <c r="K204" s="180">
        <f>K75</f>
        <v>-39.380000000000003</v>
      </c>
      <c r="L204" s="180">
        <f>L75</f>
        <v>4.8</v>
      </c>
      <c r="M204" s="180">
        <f>M75</f>
        <v>4.8</v>
      </c>
      <c r="N204" s="180">
        <f>N75</f>
        <v>4.8</v>
      </c>
      <c r="O204" s="181"/>
      <c r="Q204" s="92"/>
      <c r="R204" s="92"/>
      <c r="S204" s="92"/>
      <c r="AC204" s="182" t="s">
        <v>208</v>
      </c>
    </row>
    <row r="205" spans="2:29" s="62" customFormat="1" outlineLevel="1" x14ac:dyDescent="0.25">
      <c r="B205" s="123" t="s">
        <v>197</v>
      </c>
      <c r="C205" s="124" t="s">
        <v>97</v>
      </c>
      <c r="D205" s="124"/>
      <c r="E205" s="124"/>
      <c r="F205" s="125"/>
      <c r="G205" s="125"/>
      <c r="H205" s="125"/>
      <c r="I205" s="126"/>
      <c r="J205" s="125">
        <f>J203+J204</f>
        <v>44.18</v>
      </c>
      <c r="K205" s="125">
        <f t="shared" ref="K205:N205" si="123">K203+K204</f>
        <v>4.7999999999999972</v>
      </c>
      <c r="L205" s="125">
        <f t="shared" si="123"/>
        <v>9.5999999999999979</v>
      </c>
      <c r="M205" s="125">
        <f t="shared" si="123"/>
        <v>14.399999999999999</v>
      </c>
      <c r="N205" s="125">
        <f t="shared" si="123"/>
        <v>19.2</v>
      </c>
      <c r="O205" s="127"/>
      <c r="P205" s="61"/>
      <c r="Q205" s="150"/>
      <c r="R205" s="150"/>
      <c r="S205" s="150"/>
    </row>
    <row r="206" spans="2:29" outlineLevel="1" x14ac:dyDescent="0.25">
      <c r="B206" s="73"/>
      <c r="F206" s="92"/>
      <c r="G206" s="92"/>
      <c r="H206" s="92"/>
      <c r="I206" s="93"/>
      <c r="J206" s="92"/>
      <c r="K206" s="92"/>
      <c r="L206" s="92"/>
      <c r="M206" s="92"/>
      <c r="N206" s="92"/>
      <c r="O206" s="98"/>
      <c r="Q206" s="92"/>
      <c r="R206" s="92"/>
      <c r="S206" s="92"/>
    </row>
    <row r="207" spans="2:29" outlineLevel="1" x14ac:dyDescent="0.25">
      <c r="B207" s="142" t="s">
        <v>16</v>
      </c>
      <c r="C207" s="74" t="s">
        <v>97</v>
      </c>
      <c r="F207" s="150"/>
      <c r="G207" s="150"/>
      <c r="H207" s="150"/>
      <c r="I207" s="183"/>
      <c r="J207" s="61">
        <f>J205*J65</f>
        <v>4.3694717287952374</v>
      </c>
      <c r="K207" s="61">
        <f t="shared" ref="K207:N207" si="124">K205*K65</f>
        <v>0.47472757578581093</v>
      </c>
      <c r="L207" s="61">
        <f t="shared" si="124"/>
        <v>0.94945515157162219</v>
      </c>
      <c r="M207" s="61">
        <f t="shared" si="124"/>
        <v>1.4241827273574335</v>
      </c>
      <c r="N207" s="61">
        <f t="shared" si="124"/>
        <v>1.8989103031432448</v>
      </c>
      <c r="O207" s="151"/>
      <c r="Q207" s="92"/>
      <c r="R207" s="92"/>
      <c r="S207" s="92"/>
      <c r="AC207" s="55" t="s">
        <v>209</v>
      </c>
    </row>
    <row r="208" spans="2:29" ht="13.5" thickBot="1" x14ac:dyDescent="0.3">
      <c r="B208" s="73"/>
      <c r="I208" s="75"/>
      <c r="O208" s="76"/>
    </row>
    <row r="209" spans="2:29" ht="13.5" thickBot="1" x14ac:dyDescent="0.3">
      <c r="B209" s="57" t="s">
        <v>210</v>
      </c>
      <c r="C209" s="69"/>
      <c r="D209" s="69"/>
      <c r="E209" s="69"/>
      <c r="F209" s="70"/>
      <c r="G209" s="70"/>
      <c r="H209" s="70"/>
      <c r="I209" s="71"/>
      <c r="J209" s="70"/>
      <c r="K209" s="70"/>
      <c r="L209" s="70"/>
      <c r="M209" s="70"/>
      <c r="N209" s="70"/>
      <c r="O209" s="72"/>
      <c r="AB209" s="80"/>
      <c r="AC209" s="80" t="str">
        <f>AC7</f>
        <v>Formula</v>
      </c>
    </row>
    <row r="210" spans="2:29" s="185" customFormat="1" outlineLevel="1" x14ac:dyDescent="0.25">
      <c r="B210" s="184"/>
      <c r="F210" s="74"/>
      <c r="G210" s="74"/>
      <c r="H210" s="74"/>
      <c r="I210" s="186"/>
      <c r="J210" s="74"/>
      <c r="K210" s="74"/>
      <c r="L210" s="74"/>
      <c r="M210" s="74"/>
      <c r="N210" s="74"/>
      <c r="O210" s="187"/>
      <c r="P210" s="188"/>
    </row>
    <row r="211" spans="2:29" s="92" customFormat="1" outlineLevel="1" x14ac:dyDescent="0.25">
      <c r="B211" s="73"/>
      <c r="C211" s="189"/>
      <c r="D211" s="189"/>
      <c r="E211" s="150" t="str">
        <f>CONCATENATE("FY ",YEAR(E2))</f>
        <v>FY 2019</v>
      </c>
      <c r="F211" s="150" t="str">
        <f>CONCATENATE("FY ",YEAR(F2))</f>
        <v>FY 2020</v>
      </c>
      <c r="G211" s="150" t="str">
        <f t="shared" ref="G211:N211" si="125">CONCATENATE("FY ",YEAR(G2))</f>
        <v>FY 2021</v>
      </c>
      <c r="H211" s="150" t="str">
        <f t="shared" si="125"/>
        <v>FY 2022</v>
      </c>
      <c r="I211" s="183" t="str">
        <f t="shared" si="125"/>
        <v>FY 2023</v>
      </c>
      <c r="J211" s="150" t="str">
        <f t="shared" si="125"/>
        <v>FY 2024</v>
      </c>
      <c r="K211" s="150" t="str">
        <f t="shared" si="125"/>
        <v>FY 2025</v>
      </c>
      <c r="L211" s="150" t="str">
        <f t="shared" si="125"/>
        <v>FY 2026</v>
      </c>
      <c r="M211" s="150" t="str">
        <f t="shared" si="125"/>
        <v>FY 2027</v>
      </c>
      <c r="N211" s="150" t="str">
        <f t="shared" si="125"/>
        <v>FY 2028</v>
      </c>
      <c r="O211" s="151"/>
      <c r="P211" s="54"/>
    </row>
    <row r="212" spans="2:29" s="92" customFormat="1" outlineLevel="1" x14ac:dyDescent="0.25">
      <c r="B212" s="73" t="s">
        <v>211</v>
      </c>
      <c r="C212" s="189" t="s">
        <v>97</v>
      </c>
      <c r="D212" s="189"/>
      <c r="E212" s="92">
        <f t="shared" ref="E212" si="126">E80</f>
        <v>5774.77</v>
      </c>
      <c r="F212" s="92">
        <f t="shared" ref="F212:N212" si="127">F80</f>
        <v>4750.3900000000003</v>
      </c>
      <c r="G212" s="92">
        <f t="shared" si="127"/>
        <v>6083.29</v>
      </c>
      <c r="H212" s="92">
        <f t="shared" si="127"/>
        <v>12525.3</v>
      </c>
      <c r="I212" s="93">
        <f t="shared" si="127"/>
        <v>15058.730000000001</v>
      </c>
      <c r="J212" s="92">
        <f t="shared" si="127"/>
        <v>18070.476000000002</v>
      </c>
      <c r="K212" s="92">
        <f t="shared" si="127"/>
        <v>21684.571200000002</v>
      </c>
      <c r="L212" s="92">
        <f t="shared" si="127"/>
        <v>27105.714000000004</v>
      </c>
      <c r="M212" s="92">
        <f t="shared" si="127"/>
        <v>33882.142500000002</v>
      </c>
      <c r="N212" s="92">
        <f t="shared" si="127"/>
        <v>42352.678125000006</v>
      </c>
      <c r="O212" s="98"/>
      <c r="P212" s="54"/>
    </row>
    <row r="213" spans="2:29" s="92" customFormat="1" outlineLevel="1" x14ac:dyDescent="0.25">
      <c r="B213" s="73" t="s">
        <v>212</v>
      </c>
      <c r="C213" s="189" t="s">
        <v>90</v>
      </c>
      <c r="D213" s="189"/>
      <c r="E213" s="96">
        <f t="shared" ref="E213" si="128">E63</f>
        <v>9.4318907939190733E-2</v>
      </c>
      <c r="F213" s="96">
        <f>F63</f>
        <v>0.12177947494837275</v>
      </c>
      <c r="G213" s="96">
        <f t="shared" ref="G213:N213" si="129">G63</f>
        <v>0.10435800364605344</v>
      </c>
      <c r="H213" s="96">
        <f t="shared" si="129"/>
        <v>0.11446991289629772</v>
      </c>
      <c r="I213" s="190">
        <f t="shared" si="129"/>
        <v>0.13159011417297481</v>
      </c>
      <c r="J213" s="96">
        <f>J63</f>
        <v>0.12</v>
      </c>
      <c r="K213" s="96">
        <f t="shared" si="129"/>
        <v>0.12</v>
      </c>
      <c r="L213" s="96">
        <f t="shared" si="129"/>
        <v>0.12</v>
      </c>
      <c r="M213" s="96">
        <f t="shared" si="129"/>
        <v>0.12</v>
      </c>
      <c r="N213" s="96">
        <f t="shared" si="129"/>
        <v>0.12</v>
      </c>
      <c r="O213" s="191"/>
      <c r="P213" s="54"/>
      <c r="AC213" s="92" t="s">
        <v>213</v>
      </c>
    </row>
    <row r="214" spans="2:29" s="92" customFormat="1" outlineLevel="1" x14ac:dyDescent="0.25">
      <c r="B214" s="73" t="s">
        <v>214</v>
      </c>
      <c r="C214" s="189" t="s">
        <v>90</v>
      </c>
      <c r="D214" s="189"/>
      <c r="E214" s="96">
        <f t="shared" ref="E214" si="130">E101</f>
        <v>4.4968024700550932E-2</v>
      </c>
      <c r="F214" s="96">
        <f t="shared" ref="F214:N214" si="131">F101</f>
        <v>6.5946164420184541E-2</v>
      </c>
      <c r="G214" s="96">
        <f t="shared" si="131"/>
        <v>5.0086384176983245E-2</v>
      </c>
      <c r="H214" s="96">
        <f t="shared" si="131"/>
        <v>7.9384126527907328E-2</v>
      </c>
      <c r="I214" s="190">
        <f t="shared" si="131"/>
        <v>8.4467946500136531E-2</v>
      </c>
      <c r="J214" s="96">
        <f t="shared" si="131"/>
        <v>7.7014166761030248E-2</v>
      </c>
      <c r="K214" s="96">
        <f t="shared" si="131"/>
        <v>8.0575412210223837E-2</v>
      </c>
      <c r="L214" s="96">
        <f t="shared" si="131"/>
        <v>8.3324929508313494E-2</v>
      </c>
      <c r="M214" s="96">
        <f t="shared" si="131"/>
        <v>8.5259357605055569E-2</v>
      </c>
      <c r="N214" s="96">
        <f t="shared" si="131"/>
        <v>8.6619314879489234E-2</v>
      </c>
      <c r="O214" s="191"/>
      <c r="P214" s="54"/>
      <c r="AC214" s="92" t="s">
        <v>215</v>
      </c>
    </row>
    <row r="215" spans="2:29" s="92" customFormat="1" outlineLevel="1" x14ac:dyDescent="0.25">
      <c r="B215" s="73"/>
      <c r="C215" s="189"/>
      <c r="D215" s="189"/>
      <c r="E215" s="96"/>
      <c r="F215" s="96"/>
      <c r="G215" s="96"/>
      <c r="H215" s="96"/>
      <c r="I215" s="190"/>
      <c r="J215" s="96"/>
      <c r="K215" s="96"/>
      <c r="L215" s="96"/>
      <c r="M215" s="96"/>
      <c r="N215" s="96"/>
      <c r="O215" s="191"/>
      <c r="P215" s="54"/>
    </row>
    <row r="216" spans="2:29" s="92" customFormat="1" outlineLevel="1" x14ac:dyDescent="0.25">
      <c r="B216" s="73"/>
      <c r="C216" s="189"/>
      <c r="D216" s="189"/>
      <c r="E216" s="96"/>
      <c r="F216" s="96"/>
      <c r="G216" s="96"/>
      <c r="H216" s="96"/>
      <c r="I216" s="190"/>
      <c r="J216" s="96"/>
      <c r="K216" s="96"/>
      <c r="L216" s="96"/>
      <c r="M216" s="96"/>
      <c r="N216" s="96"/>
      <c r="O216" s="191"/>
      <c r="P216" s="54"/>
    </row>
    <row r="217" spans="2:29" s="92" customFormat="1" outlineLevel="1" x14ac:dyDescent="0.25">
      <c r="B217" s="73"/>
      <c r="C217" s="189"/>
      <c r="D217" s="189"/>
      <c r="E217" s="96"/>
      <c r="F217" s="96"/>
      <c r="G217" s="96"/>
      <c r="H217" s="96"/>
      <c r="I217" s="190"/>
      <c r="J217" s="96"/>
      <c r="K217" s="96"/>
      <c r="L217" s="96"/>
      <c r="M217" s="96"/>
      <c r="N217" s="96"/>
      <c r="O217" s="191"/>
      <c r="P217" s="54"/>
    </row>
    <row r="218" spans="2:29" s="92" customFormat="1" outlineLevel="1" x14ac:dyDescent="0.25">
      <c r="B218" s="73"/>
      <c r="C218" s="189"/>
      <c r="D218" s="189"/>
      <c r="E218" s="96"/>
      <c r="F218" s="96"/>
      <c r="G218" s="96"/>
      <c r="H218" s="96"/>
      <c r="I218" s="190"/>
      <c r="J218" s="96"/>
      <c r="K218" s="96"/>
      <c r="L218" s="96"/>
      <c r="M218" s="96"/>
      <c r="N218" s="96"/>
      <c r="O218" s="191"/>
      <c r="P218" s="54"/>
    </row>
    <row r="219" spans="2:29" s="92" customFormat="1" outlineLevel="1" x14ac:dyDescent="0.25">
      <c r="B219" s="73"/>
      <c r="C219" s="189"/>
      <c r="D219" s="189"/>
      <c r="E219" s="96"/>
      <c r="F219" s="96"/>
      <c r="G219" s="96"/>
      <c r="H219" s="96"/>
      <c r="I219" s="190"/>
      <c r="J219" s="96"/>
      <c r="K219" s="96"/>
      <c r="L219" s="96"/>
      <c r="M219" s="96"/>
      <c r="N219" s="96"/>
      <c r="O219" s="191"/>
      <c r="P219" s="54"/>
    </row>
    <row r="220" spans="2:29" s="92" customFormat="1" outlineLevel="1" x14ac:dyDescent="0.25">
      <c r="B220" s="73"/>
      <c r="C220" s="189"/>
      <c r="D220" s="189"/>
      <c r="E220" s="96"/>
      <c r="F220" s="96"/>
      <c r="G220" s="96"/>
      <c r="H220" s="96"/>
      <c r="I220" s="190"/>
      <c r="J220" s="96"/>
      <c r="K220" s="96"/>
      <c r="L220" s="96"/>
      <c r="M220" s="96"/>
      <c r="N220" s="96"/>
      <c r="O220" s="191"/>
      <c r="P220" s="54"/>
    </row>
    <row r="221" spans="2:29" s="92" customFormat="1" outlineLevel="1" x14ac:dyDescent="0.25">
      <c r="B221" s="73"/>
      <c r="C221" s="189"/>
      <c r="D221" s="189"/>
      <c r="E221" s="96"/>
      <c r="F221" s="96"/>
      <c r="G221" s="96"/>
      <c r="H221" s="96"/>
      <c r="I221" s="190"/>
      <c r="J221" s="96"/>
      <c r="K221" s="96"/>
      <c r="L221" s="96"/>
      <c r="M221" s="96"/>
      <c r="N221" s="96"/>
      <c r="O221" s="191"/>
      <c r="P221" s="54"/>
    </row>
    <row r="222" spans="2:29" s="92" customFormat="1" outlineLevel="1" x14ac:dyDescent="0.25">
      <c r="B222" s="73"/>
      <c r="C222" s="189"/>
      <c r="D222" s="189"/>
      <c r="E222" s="96"/>
      <c r="F222" s="96"/>
      <c r="G222" s="96"/>
      <c r="H222" s="96"/>
      <c r="I222" s="190"/>
      <c r="J222" s="96"/>
      <c r="K222" s="96"/>
      <c r="L222" s="96"/>
      <c r="M222" s="96"/>
      <c r="N222" s="96"/>
      <c r="O222" s="191"/>
      <c r="P222" s="54"/>
    </row>
    <row r="223" spans="2:29" s="92" customFormat="1" outlineLevel="1" x14ac:dyDescent="0.25">
      <c r="B223" s="73"/>
      <c r="C223" s="189"/>
      <c r="D223" s="189"/>
      <c r="E223" s="96"/>
      <c r="F223" s="96"/>
      <c r="G223" s="96"/>
      <c r="H223" s="96"/>
      <c r="I223" s="190"/>
      <c r="J223" s="96"/>
      <c r="K223" s="96"/>
      <c r="L223" s="96"/>
      <c r="M223" s="96"/>
      <c r="N223" s="96"/>
      <c r="O223" s="191"/>
      <c r="P223" s="54"/>
    </row>
    <row r="224" spans="2:29" s="92" customFormat="1" outlineLevel="1" x14ac:dyDescent="0.25">
      <c r="B224" s="73"/>
      <c r="C224" s="189"/>
      <c r="D224" s="189"/>
      <c r="E224" s="96"/>
      <c r="F224" s="96"/>
      <c r="G224" s="96"/>
      <c r="H224" s="96"/>
      <c r="I224" s="190"/>
      <c r="J224" s="96"/>
      <c r="K224" s="96"/>
      <c r="L224" s="96"/>
      <c r="M224" s="96"/>
      <c r="N224" s="96"/>
      <c r="O224" s="191"/>
      <c r="P224" s="54"/>
    </row>
    <row r="225" spans="2:16" s="92" customFormat="1" outlineLevel="1" x14ac:dyDescent="0.25">
      <c r="B225" s="73"/>
      <c r="C225" s="189"/>
      <c r="D225" s="189"/>
      <c r="E225" s="96"/>
      <c r="F225" s="96"/>
      <c r="G225" s="96"/>
      <c r="H225" s="96"/>
      <c r="I225" s="190"/>
      <c r="J225" s="96"/>
      <c r="K225" s="96"/>
      <c r="L225" s="96"/>
      <c r="M225" s="96"/>
      <c r="N225" s="96"/>
      <c r="O225" s="191"/>
      <c r="P225" s="54"/>
    </row>
    <row r="226" spans="2:16" s="92" customFormat="1" outlineLevel="1" x14ac:dyDescent="0.25">
      <c r="B226" s="73"/>
      <c r="C226" s="189"/>
      <c r="D226" s="189"/>
      <c r="E226" s="96"/>
      <c r="F226" s="96"/>
      <c r="G226" s="96"/>
      <c r="H226" s="96"/>
      <c r="I226" s="190"/>
      <c r="J226" s="96"/>
      <c r="K226" s="96"/>
      <c r="L226" s="96"/>
      <c r="M226" s="96"/>
      <c r="N226" s="96"/>
      <c r="O226" s="191"/>
      <c r="P226" s="54"/>
    </row>
    <row r="227" spans="2:16" s="92" customFormat="1" outlineLevel="1" x14ac:dyDescent="0.25">
      <c r="B227" s="73"/>
      <c r="C227" s="189"/>
      <c r="D227" s="189"/>
      <c r="E227" s="96"/>
      <c r="F227" s="96"/>
      <c r="G227" s="96"/>
      <c r="H227" s="96"/>
      <c r="I227" s="190"/>
      <c r="J227" s="96"/>
      <c r="K227" s="96"/>
      <c r="L227" s="96"/>
      <c r="M227" s="96"/>
      <c r="N227" s="96"/>
      <c r="O227" s="191"/>
      <c r="P227" s="54"/>
    </row>
    <row r="228" spans="2:16" s="92" customFormat="1" outlineLevel="1" x14ac:dyDescent="0.25">
      <c r="B228" s="73"/>
      <c r="C228" s="189"/>
      <c r="D228" s="189"/>
      <c r="E228" s="189"/>
      <c r="I228" s="93"/>
      <c r="O228" s="98"/>
      <c r="P228" s="54"/>
    </row>
    <row r="229" spans="2:16" s="92" customFormat="1" outlineLevel="1" x14ac:dyDescent="0.25">
      <c r="B229" s="73"/>
      <c r="C229" s="189"/>
      <c r="D229" s="189"/>
      <c r="E229" s="189"/>
      <c r="I229" s="93"/>
      <c r="O229" s="98"/>
      <c r="P229" s="54"/>
    </row>
    <row r="230" spans="2:16" s="92" customFormat="1" outlineLevel="1" x14ac:dyDescent="0.25">
      <c r="B230" s="73"/>
      <c r="C230" s="189"/>
      <c r="D230" s="189"/>
      <c r="E230" s="189"/>
      <c r="I230" s="93"/>
      <c r="O230" s="98"/>
      <c r="P230" s="54"/>
    </row>
    <row r="231" spans="2:16" s="92" customFormat="1" outlineLevel="1" x14ac:dyDescent="0.25">
      <c r="B231" s="73"/>
      <c r="C231" s="189"/>
      <c r="D231" s="189"/>
      <c r="E231" s="189"/>
      <c r="I231" s="93"/>
      <c r="O231" s="98"/>
      <c r="P231" s="54"/>
    </row>
    <row r="232" spans="2:16" s="92" customFormat="1" outlineLevel="1" x14ac:dyDescent="0.25">
      <c r="B232" s="73"/>
      <c r="C232" s="189"/>
      <c r="D232" s="189"/>
      <c r="E232" s="189"/>
      <c r="I232" s="93"/>
      <c r="O232" s="98"/>
      <c r="P232" s="54"/>
    </row>
    <row r="233" spans="2:16" s="92" customFormat="1" outlineLevel="1" x14ac:dyDescent="0.25">
      <c r="B233" s="73"/>
      <c r="C233" s="189"/>
      <c r="D233" s="189"/>
      <c r="E233" s="189"/>
      <c r="I233" s="93"/>
      <c r="O233" s="98"/>
      <c r="P233" s="54"/>
    </row>
    <row r="234" spans="2:16" s="92" customFormat="1" outlineLevel="1" x14ac:dyDescent="0.25">
      <c r="B234" s="73"/>
      <c r="C234" s="189"/>
      <c r="D234" s="189"/>
      <c r="E234" s="189"/>
      <c r="I234" s="93"/>
      <c r="O234" s="98"/>
      <c r="P234" s="54"/>
    </row>
    <row r="235" spans="2:16" s="92" customFormat="1" outlineLevel="1" x14ac:dyDescent="0.25">
      <c r="B235" s="73"/>
      <c r="C235" s="189"/>
      <c r="D235" s="189"/>
      <c r="E235" s="189"/>
      <c r="I235" s="93"/>
      <c r="O235" s="98"/>
      <c r="P235" s="54"/>
    </row>
    <row r="236" spans="2:16" s="92" customFormat="1" outlineLevel="1" x14ac:dyDescent="0.25">
      <c r="B236" s="142" t="s">
        <v>216</v>
      </c>
      <c r="C236" s="189"/>
      <c r="D236" s="189"/>
      <c r="E236" s="189"/>
      <c r="I236" s="93"/>
      <c r="O236" s="98"/>
      <c r="P236" s="54"/>
    </row>
    <row r="237" spans="2:16" s="92" customFormat="1" outlineLevel="1" x14ac:dyDescent="0.25">
      <c r="B237" s="73"/>
      <c r="C237" s="189"/>
      <c r="D237" s="189"/>
      <c r="E237" s="189"/>
      <c r="F237" s="150" t="str">
        <f t="shared" ref="F237:M237" si="132">G211</f>
        <v>FY 2021</v>
      </c>
      <c r="G237" s="150" t="str">
        <f t="shared" si="132"/>
        <v>FY 2022</v>
      </c>
      <c r="H237" s="150" t="str">
        <f t="shared" si="132"/>
        <v>FY 2023</v>
      </c>
      <c r="I237" s="183" t="str">
        <f t="shared" si="132"/>
        <v>FY 2024</v>
      </c>
      <c r="J237" s="150" t="str">
        <f t="shared" si="132"/>
        <v>FY 2025</v>
      </c>
      <c r="K237" s="150" t="str">
        <f t="shared" si="132"/>
        <v>FY 2026</v>
      </c>
      <c r="L237" s="150" t="str">
        <f t="shared" si="132"/>
        <v>FY 2027</v>
      </c>
      <c r="M237" s="150" t="str">
        <f t="shared" si="132"/>
        <v>FY 2028</v>
      </c>
      <c r="O237" s="98"/>
      <c r="P237" s="54"/>
    </row>
    <row r="238" spans="2:16" s="92" customFormat="1" outlineLevel="1" x14ac:dyDescent="0.25">
      <c r="B238" s="73" t="s">
        <v>217</v>
      </c>
      <c r="C238" s="189" t="s">
        <v>97</v>
      </c>
      <c r="D238" s="189"/>
      <c r="E238" s="189"/>
      <c r="F238" s="192">
        <f t="shared" ref="F238:M238" si="133">G171</f>
        <v>1630.1000000000004</v>
      </c>
      <c r="G238" s="192">
        <f t="shared" si="133"/>
        <v>436.33999999999764</v>
      </c>
      <c r="H238" s="192">
        <f t="shared" si="133"/>
        <v>778.76000000000113</v>
      </c>
      <c r="I238" s="193">
        <f t="shared" si="133"/>
        <v>2216.103058320627</v>
      </c>
      <c r="J238" s="192">
        <f t="shared" si="133"/>
        <v>2338.4611308135154</v>
      </c>
      <c r="K238" s="192">
        <f t="shared" si="133"/>
        <v>2907.1377067929052</v>
      </c>
      <c r="L238" s="192">
        <f t="shared" si="133"/>
        <v>3570.1000517216071</v>
      </c>
      <c r="M238" s="192">
        <f t="shared" si="133"/>
        <v>4400.1615660915231</v>
      </c>
      <c r="O238" s="98"/>
      <c r="P238" s="54"/>
    </row>
    <row r="239" spans="2:16" s="92" customFormat="1" outlineLevel="1" x14ac:dyDescent="0.25">
      <c r="B239" s="73" t="s">
        <v>218</v>
      </c>
      <c r="C239" s="189" t="s">
        <v>97</v>
      </c>
      <c r="D239" s="189"/>
      <c r="E239" s="189"/>
      <c r="F239" s="192">
        <f t="shared" ref="F239:M239" si="134">G177</f>
        <v>-2474.2600000000007</v>
      </c>
      <c r="G239" s="192">
        <f t="shared" si="134"/>
        <v>-361.87000000000091</v>
      </c>
      <c r="H239" s="192">
        <f t="shared" si="134"/>
        <v>-914.57999999999788</v>
      </c>
      <c r="I239" s="193">
        <f t="shared" si="134"/>
        <v>-120</v>
      </c>
      <c r="J239" s="192">
        <f t="shared" si="134"/>
        <v>-120</v>
      </c>
      <c r="K239" s="192">
        <f t="shared" si="134"/>
        <v>-120</v>
      </c>
      <c r="L239" s="192">
        <f t="shared" si="134"/>
        <v>-120</v>
      </c>
      <c r="M239" s="192">
        <f t="shared" si="134"/>
        <v>-120</v>
      </c>
      <c r="O239" s="98"/>
      <c r="P239" s="54"/>
    </row>
    <row r="240" spans="2:16" s="92" customFormat="1" outlineLevel="1" x14ac:dyDescent="0.25">
      <c r="B240" s="73" t="s">
        <v>219</v>
      </c>
      <c r="C240" s="189" t="s">
        <v>97</v>
      </c>
      <c r="D240" s="189"/>
      <c r="E240" s="189"/>
      <c r="F240" s="192">
        <f t="shared" ref="F240:M240" si="135">G184</f>
        <v>1336.13</v>
      </c>
      <c r="G240" s="192">
        <f t="shared" si="135"/>
        <v>-189.39000000000004</v>
      </c>
      <c r="H240" s="192">
        <f t="shared" si="135"/>
        <v>597.81000000000006</v>
      </c>
      <c r="I240" s="193">
        <f t="shared" si="135"/>
        <v>-384.96000000000004</v>
      </c>
      <c r="J240" s="192">
        <f t="shared" si="135"/>
        <v>-39.379999999999995</v>
      </c>
      <c r="K240" s="192">
        <f t="shared" si="135"/>
        <v>4.8000000000000114</v>
      </c>
      <c r="L240" s="192">
        <f t="shared" si="135"/>
        <v>4.8000000000000114</v>
      </c>
      <c r="M240" s="192">
        <f t="shared" si="135"/>
        <v>4.8000000000000114</v>
      </c>
      <c r="O240" s="98"/>
      <c r="P240" s="54"/>
    </row>
    <row r="241" spans="2:29" s="92" customFormat="1" outlineLevel="1" x14ac:dyDescent="0.25">
      <c r="B241" s="73" t="s">
        <v>195</v>
      </c>
      <c r="C241" s="189" t="s">
        <v>97</v>
      </c>
      <c r="D241" s="189"/>
      <c r="E241" s="189"/>
      <c r="F241" s="192">
        <f t="shared" ref="F241:M241" si="136">G186</f>
        <v>491.9699999999998</v>
      </c>
      <c r="G241" s="192">
        <f t="shared" si="136"/>
        <v>-114.92000000000331</v>
      </c>
      <c r="H241" s="192">
        <f t="shared" si="136"/>
        <v>461.99000000000331</v>
      </c>
      <c r="I241" s="193">
        <f t="shared" si="136"/>
        <v>1711.143058320627</v>
      </c>
      <c r="J241" s="192">
        <f t="shared" si="136"/>
        <v>2179.0811308135153</v>
      </c>
      <c r="K241" s="192">
        <f t="shared" si="136"/>
        <v>2791.9377067929054</v>
      </c>
      <c r="L241" s="192">
        <f t="shared" si="136"/>
        <v>3454.9000517216073</v>
      </c>
      <c r="M241" s="192">
        <f t="shared" si="136"/>
        <v>4284.9615660915233</v>
      </c>
      <c r="O241" s="98"/>
      <c r="P241" s="54"/>
    </row>
    <row r="242" spans="2:29" s="92" customFormat="1" outlineLevel="1" x14ac:dyDescent="0.25">
      <c r="B242" s="73"/>
      <c r="C242" s="189"/>
      <c r="D242" s="189"/>
      <c r="E242" s="189"/>
      <c r="F242" s="192"/>
      <c r="G242" s="192"/>
      <c r="H242" s="192"/>
      <c r="I242" s="193"/>
      <c r="J242" s="192"/>
      <c r="K242" s="192"/>
      <c r="L242" s="192"/>
      <c r="M242" s="192"/>
      <c r="O242" s="98"/>
      <c r="P242" s="54"/>
    </row>
    <row r="243" spans="2:29" s="92" customFormat="1" outlineLevel="1" x14ac:dyDescent="0.25">
      <c r="B243" s="142" t="s">
        <v>220</v>
      </c>
      <c r="C243" s="189"/>
      <c r="D243" s="189"/>
      <c r="E243" s="189"/>
      <c r="F243" s="150" t="s">
        <v>292</v>
      </c>
      <c r="G243" s="150" t="s">
        <v>293</v>
      </c>
      <c r="H243" s="150" t="s">
        <v>294</v>
      </c>
      <c r="I243" s="183" t="s">
        <v>295</v>
      </c>
      <c r="J243" s="150" t="s">
        <v>296</v>
      </c>
      <c r="K243" s="150" t="s">
        <v>297</v>
      </c>
      <c r="L243" s="150" t="s">
        <v>298</v>
      </c>
      <c r="M243" s="150" t="s">
        <v>299</v>
      </c>
      <c r="O243" s="98"/>
      <c r="P243" s="54"/>
    </row>
    <row r="244" spans="2:29" s="92" customFormat="1" outlineLevel="1" x14ac:dyDescent="0.25">
      <c r="B244" s="73"/>
      <c r="C244" s="189"/>
      <c r="D244" s="189"/>
      <c r="E244" s="189"/>
      <c r="I244" s="93"/>
      <c r="O244" s="98"/>
      <c r="P244" s="54"/>
    </row>
    <row r="245" spans="2:29" s="92" customFormat="1" outlineLevel="1" x14ac:dyDescent="0.25">
      <c r="B245" s="73" t="s">
        <v>221</v>
      </c>
      <c r="C245" s="189" t="s">
        <v>222</v>
      </c>
      <c r="D245" s="189"/>
      <c r="E245" s="189"/>
      <c r="F245" s="194">
        <f t="shared" ref="F245:N245" si="137">(F89-F92)/F93</f>
        <v>12.947974975304591</v>
      </c>
      <c r="G245" s="194">
        <f t="shared" si="137"/>
        <v>9.3775061124694474</v>
      </c>
      <c r="H245" s="194">
        <f t="shared" si="137"/>
        <v>18.612665179337526</v>
      </c>
      <c r="I245" s="195">
        <f t="shared" si="137"/>
        <v>37.346208195949153</v>
      </c>
      <c r="J245" s="194">
        <f t="shared" si="137"/>
        <v>393.83757846690321</v>
      </c>
      <c r="K245" s="194">
        <f t="shared" si="137"/>
        <v>4617.622131490074</v>
      </c>
      <c r="L245" s="194">
        <f t="shared" si="137"/>
        <v>3029.0030055577586</v>
      </c>
      <c r="M245" s="194">
        <f t="shared" si="137"/>
        <v>2610.9811694568057</v>
      </c>
      <c r="N245" s="194">
        <f t="shared" si="137"/>
        <v>2507.2503686795153</v>
      </c>
      <c r="O245" s="196"/>
      <c r="P245" s="54"/>
      <c r="AC245" s="92" t="s">
        <v>223</v>
      </c>
    </row>
    <row r="246" spans="2:29" s="92" customFormat="1" outlineLevel="1" x14ac:dyDescent="0.25">
      <c r="B246" s="73" t="s">
        <v>224</v>
      </c>
      <c r="C246" s="189" t="s">
        <v>90</v>
      </c>
      <c r="D246" s="189"/>
      <c r="E246" s="189"/>
      <c r="F246" s="96">
        <f t="shared" ref="F246:N246" si="138">(F131+F136)/F128</f>
        <v>8.7170477928330159E-2</v>
      </c>
      <c r="G246" s="96">
        <f t="shared" si="138"/>
        <v>0.14658447431046737</v>
      </c>
      <c r="H246" s="96">
        <f t="shared" si="138"/>
        <v>9.0428889181407929E-2</v>
      </c>
      <c r="I246" s="190">
        <f t="shared" si="138"/>
        <v>6.1367897197993744E-2</v>
      </c>
      <c r="J246" s="96">
        <f t="shared" si="138"/>
        <v>1.8791888879799094E-2</v>
      </c>
      <c r="K246" s="96">
        <f t="shared" si="138"/>
        <v>1.2936214650074657E-2</v>
      </c>
      <c r="L246" s="96">
        <f t="shared" si="138"/>
        <v>1.0591452675137437E-2</v>
      </c>
      <c r="M246" s="96">
        <f t="shared" si="138"/>
        <v>8.6487902663969617E-3</v>
      </c>
      <c r="N246" s="96">
        <f t="shared" si="138"/>
        <v>7.0524741694231894E-3</v>
      </c>
      <c r="O246" s="191"/>
      <c r="P246" s="54"/>
      <c r="AC246" s="92" t="s">
        <v>223</v>
      </c>
    </row>
    <row r="247" spans="2:29" s="92" customFormat="1" outlineLevel="1" x14ac:dyDescent="0.25">
      <c r="B247" s="73"/>
      <c r="C247" s="189"/>
      <c r="D247" s="189"/>
      <c r="E247" s="189"/>
      <c r="I247" s="93"/>
      <c r="O247" s="98"/>
      <c r="P247" s="54"/>
      <c r="Q247" s="96"/>
      <c r="R247" s="96"/>
      <c r="S247" s="96"/>
    </row>
    <row r="248" spans="2:29" s="92" customFormat="1" outlineLevel="1" x14ac:dyDescent="0.25">
      <c r="B248" s="142" t="s">
        <v>225</v>
      </c>
      <c r="C248" s="189"/>
      <c r="D248" s="189"/>
      <c r="E248" s="189"/>
      <c r="F248" s="150" t="s">
        <v>292</v>
      </c>
      <c r="G248" s="150" t="s">
        <v>293</v>
      </c>
      <c r="H248" s="150" t="s">
        <v>294</v>
      </c>
      <c r="I248" s="183" t="s">
        <v>295</v>
      </c>
      <c r="J248" s="150" t="s">
        <v>296</v>
      </c>
      <c r="K248" s="150" t="s">
        <v>297</v>
      </c>
      <c r="L248" s="150" t="s">
        <v>298</v>
      </c>
      <c r="M248" s="150" t="s">
        <v>299</v>
      </c>
      <c r="O248" s="98"/>
      <c r="P248" s="54"/>
    </row>
    <row r="249" spans="2:29" s="92" customFormat="1" outlineLevel="1" x14ac:dyDescent="0.25">
      <c r="B249" s="73"/>
      <c r="C249" s="189"/>
      <c r="D249" s="189"/>
      <c r="E249" s="189"/>
      <c r="I249" s="93"/>
      <c r="O249" s="98"/>
      <c r="P249" s="54"/>
      <c r="Q249" s="96"/>
    </row>
    <row r="250" spans="2:29" s="92" customFormat="1" outlineLevel="1" x14ac:dyDescent="0.25">
      <c r="B250" s="73" t="s">
        <v>226</v>
      </c>
      <c r="C250" s="189"/>
      <c r="D250" s="189"/>
      <c r="E250" s="189"/>
      <c r="F250" s="54">
        <f t="shared" ref="F250:N250" si="139">F100/F143</f>
        <v>16.672166045769053</v>
      </c>
      <c r="G250" s="54">
        <f t="shared" si="139"/>
        <v>15.803423236514542</v>
      </c>
      <c r="H250" s="54">
        <f t="shared" si="139"/>
        <v>51.545360290305737</v>
      </c>
      <c r="I250" s="197">
        <f t="shared" si="139"/>
        <v>65.871569135163199</v>
      </c>
      <c r="J250" s="54">
        <f t="shared" si="139"/>
        <v>72.070567173236412</v>
      </c>
      <c r="K250" s="54">
        <f t="shared" si="139"/>
        <v>90.483856190675723</v>
      </c>
      <c r="L250" s="54">
        <f t="shared" si="139"/>
        <v>116.96435568733851</v>
      </c>
      <c r="M250" s="54">
        <f t="shared" si="139"/>
        <v>149.59967394266968</v>
      </c>
      <c r="N250" s="54">
        <f t="shared" si="139"/>
        <v>189.98239060067485</v>
      </c>
      <c r="O250" s="196"/>
      <c r="P250" s="54"/>
    </row>
    <row r="251" spans="2:29" s="92" customFormat="1" outlineLevel="1" x14ac:dyDescent="0.25">
      <c r="B251" s="73" t="s">
        <v>227</v>
      </c>
      <c r="C251" s="189" t="s">
        <v>90</v>
      </c>
      <c r="D251" s="189"/>
      <c r="E251" s="189"/>
      <c r="F251" s="96">
        <f t="shared" ref="F251:N251" si="140">F100/F146</f>
        <v>0.18069446847782231</v>
      </c>
      <c r="G251" s="96">
        <f t="shared" si="140"/>
        <v>0.14029505751042939</v>
      </c>
      <c r="H251" s="96">
        <f t="shared" si="140"/>
        <v>0.32376558083801066</v>
      </c>
      <c r="I251" s="190">
        <f t="shared" si="140"/>
        <v>0.32196890116259969</v>
      </c>
      <c r="J251" s="96">
        <f t="shared" si="140"/>
        <v>0.26050191045336563</v>
      </c>
      <c r="K251" s="96">
        <f t="shared" si="140"/>
        <v>0.24645313246016193</v>
      </c>
      <c r="L251" s="96">
        <f t="shared" si="140"/>
        <v>0.24160766553646404</v>
      </c>
      <c r="M251" s="96">
        <f t="shared" si="140"/>
        <v>0.2360702444305727</v>
      </c>
      <c r="N251" s="96">
        <f t="shared" si="140"/>
        <v>0.23064773235860575</v>
      </c>
      <c r="O251" s="191"/>
      <c r="P251" s="54"/>
      <c r="AC251" s="92" t="s">
        <v>223</v>
      </c>
    </row>
    <row r="252" spans="2:29" s="92" customFormat="1" outlineLevel="1" x14ac:dyDescent="0.25">
      <c r="B252" s="73" t="s">
        <v>228</v>
      </c>
      <c r="C252" s="189" t="s">
        <v>90</v>
      </c>
      <c r="D252" s="189"/>
      <c r="E252" s="189"/>
      <c r="F252" s="96">
        <f t="shared" ref="F252:N252" si="141">(F89-F92)/(F131+F146)</f>
        <v>0.22476836106522502</v>
      </c>
      <c r="G252" s="96">
        <f t="shared" si="141"/>
        <v>0.12404910991513156</v>
      </c>
      <c r="H252" s="96">
        <f t="shared" si="141"/>
        <v>0.31745975992061681</v>
      </c>
      <c r="I252" s="190">
        <f t="shared" si="141"/>
        <v>0.3969450361844496</v>
      </c>
      <c r="J252" s="96">
        <f t="shared" si="141"/>
        <v>0.31947730666123758</v>
      </c>
      <c r="K252" s="96">
        <f t="shared" si="141"/>
        <v>0.30899388000730654</v>
      </c>
      <c r="L252" s="96">
        <f t="shared" si="141"/>
        <v>0.30732882492203756</v>
      </c>
      <c r="M252" s="96">
        <f t="shared" si="141"/>
        <v>0.30351979455335187</v>
      </c>
      <c r="N252" s="96">
        <f t="shared" si="141"/>
        <v>0.29897287466038786</v>
      </c>
      <c r="O252" s="191"/>
      <c r="P252" s="54"/>
      <c r="AC252" s="92" t="s">
        <v>223</v>
      </c>
    </row>
    <row r="253" spans="2:29" s="92" customFormat="1" outlineLevel="1" x14ac:dyDescent="0.25">
      <c r="B253" s="73" t="s">
        <v>229</v>
      </c>
      <c r="C253" s="189" t="s">
        <v>90</v>
      </c>
      <c r="D253" s="189"/>
      <c r="E253" s="189"/>
      <c r="F253" s="96">
        <f t="shared" ref="F253:N253" si="142">((F89-F92)*(1-F66))/(F131+F146-F123)</f>
        <v>0.19001650552332294</v>
      </c>
      <c r="G253" s="96">
        <f t="shared" si="142"/>
        <v>0.10240444520500173</v>
      </c>
      <c r="H253" s="96">
        <f t="shared" si="142"/>
        <v>0.30436572508528359</v>
      </c>
      <c r="I253" s="190">
        <f t="shared" si="142"/>
        <v>0.36015567631592149</v>
      </c>
      <c r="J253" s="96">
        <f t="shared" si="142"/>
        <v>0.27419049391673317</v>
      </c>
      <c r="K253" s="96">
        <f t="shared" si="142"/>
        <v>0.25613523078577172</v>
      </c>
      <c r="L253" s="96">
        <f t="shared" si="142"/>
        <v>0.24828572289890705</v>
      </c>
      <c r="M253" s="96">
        <f t="shared" si="142"/>
        <v>0.24068379766827702</v>
      </c>
      <c r="N253" s="96">
        <f t="shared" si="142"/>
        <v>0.23385908852191609</v>
      </c>
      <c r="O253" s="191"/>
      <c r="P253" s="54"/>
      <c r="AC253" s="92" t="s">
        <v>223</v>
      </c>
    </row>
    <row r="254" spans="2:29" s="92" customFormat="1" outlineLevel="1" x14ac:dyDescent="0.25">
      <c r="B254" s="73" t="s">
        <v>230</v>
      </c>
      <c r="C254" s="189" t="s">
        <v>90</v>
      </c>
      <c r="D254" s="189"/>
      <c r="E254" s="189"/>
      <c r="F254" s="96">
        <f t="shared" ref="F254:N254" si="143">F100/F128</f>
        <v>0.10135432439078065</v>
      </c>
      <c r="G254" s="96">
        <f t="shared" si="143"/>
        <v>3.3678306899360834E-2</v>
      </c>
      <c r="H254" s="96">
        <f t="shared" si="143"/>
        <v>0.11186716034881744</v>
      </c>
      <c r="I254" s="190">
        <f t="shared" si="143"/>
        <v>0.12407212683648179</v>
      </c>
      <c r="J254" s="96">
        <f t="shared" si="143"/>
        <v>0.10710273468135327</v>
      </c>
      <c r="K254" s="96">
        <f t="shared" si="143"/>
        <v>0.11036481394827879</v>
      </c>
      <c r="L254" s="96">
        <f t="shared" si="143"/>
        <v>0.11413006334269511</v>
      </c>
      <c r="M254" s="96">
        <f t="shared" si="143"/>
        <v>0.11653154522561969</v>
      </c>
      <c r="N254" s="96">
        <f t="shared" si="143"/>
        <v>0.11803113309536735</v>
      </c>
      <c r="O254" s="191"/>
      <c r="P254" s="54"/>
      <c r="AC254" s="92" t="s">
        <v>223</v>
      </c>
    </row>
    <row r="255" spans="2:29" s="92" customFormat="1" outlineLevel="1" x14ac:dyDescent="0.25">
      <c r="B255" s="73"/>
      <c r="C255" s="189"/>
      <c r="D255" s="189"/>
      <c r="E255" s="189"/>
      <c r="F255" s="96"/>
      <c r="G255" s="96"/>
      <c r="H255" s="96"/>
      <c r="I255" s="190"/>
      <c r="J255" s="96"/>
      <c r="K255" s="96"/>
      <c r="L255" s="96"/>
      <c r="M255" s="96"/>
      <c r="N255" s="96"/>
      <c r="O255" s="191"/>
      <c r="P255" s="54"/>
    </row>
    <row r="256" spans="2:29" s="92" customFormat="1" ht="13.5" thickBot="1" x14ac:dyDescent="0.3">
      <c r="B256" s="73"/>
      <c r="C256" s="189"/>
      <c r="D256" s="189"/>
      <c r="E256" s="189"/>
      <c r="I256" s="93"/>
      <c r="O256" s="98"/>
      <c r="P256" s="54"/>
    </row>
    <row r="257" spans="2:17" ht="13.5" thickBot="1" x14ac:dyDescent="0.3">
      <c r="B257" s="57" t="s">
        <v>288</v>
      </c>
      <c r="C257" s="69"/>
      <c r="D257" s="69"/>
      <c r="E257" s="69"/>
      <c r="F257" s="70"/>
      <c r="G257" s="70"/>
      <c r="H257" s="70"/>
      <c r="I257" s="71"/>
      <c r="J257" s="70"/>
      <c r="K257" s="70"/>
      <c r="L257" s="70"/>
      <c r="M257" s="70"/>
      <c r="N257" s="70"/>
      <c r="O257" s="72"/>
    </row>
    <row r="258" spans="2:17" s="92" customFormat="1" outlineLevel="1" x14ac:dyDescent="0.25">
      <c r="B258" s="73"/>
      <c r="C258" s="189"/>
      <c r="D258" s="189"/>
      <c r="E258" s="189"/>
      <c r="I258" s="198"/>
      <c r="O258" s="98"/>
      <c r="P258" s="54"/>
    </row>
    <row r="259" spans="2:17" s="129" customFormat="1" outlineLevel="1" x14ac:dyDescent="0.25">
      <c r="B259" s="63" t="s">
        <v>231</v>
      </c>
      <c r="C259" s="199"/>
      <c r="D259" s="199"/>
      <c r="E259" s="199"/>
      <c r="H259" s="200"/>
      <c r="I259" s="147"/>
      <c r="O259" s="130"/>
      <c r="P259" s="79"/>
    </row>
    <row r="260" spans="2:17" s="129" customFormat="1" outlineLevel="1" x14ac:dyDescent="0.25">
      <c r="B260" s="86" t="s">
        <v>232</v>
      </c>
      <c r="C260" s="199" t="s">
        <v>97</v>
      </c>
      <c r="D260" s="199"/>
      <c r="E260" s="199"/>
      <c r="H260" s="201"/>
      <c r="I260" s="147"/>
      <c r="J260" s="129">
        <f>J89-J92</f>
        <v>1720.8621648483095</v>
      </c>
      <c r="K260" s="129">
        <f>K89-K92</f>
        <v>2192.112560377192</v>
      </c>
      <c r="L260" s="129">
        <f>L89-L92</f>
        <v>2875.9025077527408</v>
      </c>
      <c r="M260" s="129">
        <f>M89-M92</f>
        <v>3718.5142829958945</v>
      </c>
      <c r="N260" s="129">
        <f>N89-N92</f>
        <v>4761.043557645231</v>
      </c>
      <c r="O260" s="130"/>
      <c r="P260" s="79"/>
    </row>
    <row r="261" spans="2:17" s="129" customFormat="1" outlineLevel="1" x14ac:dyDescent="0.25">
      <c r="B261" s="86" t="s">
        <v>233</v>
      </c>
      <c r="C261" s="199" t="s">
        <v>97</v>
      </c>
      <c r="D261" s="199"/>
      <c r="E261" s="199"/>
      <c r="H261" s="201"/>
      <c r="I261" s="147"/>
      <c r="J261" s="129">
        <f>J260*J66</f>
        <v>433.10658964902257</v>
      </c>
      <c r="K261" s="129">
        <f>K260*K66</f>
        <v>551.71088919573174</v>
      </c>
      <c r="L261" s="129">
        <f>L260*L66</f>
        <v>723.80714315120986</v>
      </c>
      <c r="M261" s="129">
        <f>M260*M66</f>
        <v>935.87567474440675</v>
      </c>
      <c r="N261" s="129">
        <f>N260*N66</f>
        <v>1198.2594425881518</v>
      </c>
      <c r="O261" s="130"/>
      <c r="P261" s="79"/>
    </row>
    <row r="262" spans="2:17" s="148" customFormat="1" outlineLevel="1" x14ac:dyDescent="0.25">
      <c r="B262" s="63" t="s">
        <v>234</v>
      </c>
      <c r="C262" s="202" t="s">
        <v>97</v>
      </c>
      <c r="D262" s="202"/>
      <c r="E262" s="202"/>
      <c r="F262" s="132"/>
      <c r="G262" s="132"/>
      <c r="H262" s="203"/>
      <c r="I262" s="133"/>
      <c r="J262" s="132">
        <f>J260-J261</f>
        <v>1287.7555751992868</v>
      </c>
      <c r="K262" s="132">
        <f t="shared" ref="K262:N262" si="144">K260-K261</f>
        <v>1640.4016711814602</v>
      </c>
      <c r="L262" s="132">
        <f t="shared" si="144"/>
        <v>2152.0953646015309</v>
      </c>
      <c r="M262" s="132">
        <f t="shared" si="144"/>
        <v>2782.6386082514878</v>
      </c>
      <c r="N262" s="132">
        <f t="shared" si="144"/>
        <v>3562.7841150570794</v>
      </c>
      <c r="O262" s="134"/>
      <c r="P262" s="68"/>
    </row>
    <row r="263" spans="2:17" s="129" customFormat="1" outlineLevel="1" x14ac:dyDescent="0.25">
      <c r="B263" s="86" t="s">
        <v>181</v>
      </c>
      <c r="C263" s="199" t="s">
        <v>97</v>
      </c>
      <c r="D263" s="199"/>
      <c r="E263" s="199"/>
      <c r="H263" s="201"/>
      <c r="I263" s="147"/>
      <c r="J263" s="153">
        <f>J92</f>
        <v>447.59495515169044</v>
      </c>
      <c r="K263" s="153">
        <f>K92</f>
        <v>410.0359836228082</v>
      </c>
      <c r="L263" s="153">
        <f>L92</f>
        <v>376.78317224725981</v>
      </c>
      <c r="M263" s="153">
        <f>M92</f>
        <v>347.34281700410571</v>
      </c>
      <c r="N263" s="153">
        <f>N92</f>
        <v>321.27781735476964</v>
      </c>
      <c r="O263" s="154"/>
      <c r="P263" s="79"/>
    </row>
    <row r="264" spans="2:17" s="129" customFormat="1" outlineLevel="1" x14ac:dyDescent="0.25">
      <c r="B264" s="86" t="s">
        <v>235</v>
      </c>
      <c r="C264" s="199" t="s">
        <v>97</v>
      </c>
      <c r="D264" s="199"/>
      <c r="E264" s="199"/>
      <c r="H264" s="201"/>
      <c r="I264" s="147"/>
      <c r="J264" s="153">
        <f>J167</f>
        <v>376.82545105374152</v>
      </c>
      <c r="K264" s="153">
        <f>K167</f>
        <v>181.18188414875885</v>
      </c>
      <c r="L264" s="153">
        <f>L167</f>
        <v>271.77282622313896</v>
      </c>
      <c r="M264" s="153">
        <f>M167</f>
        <v>333.98753088454941</v>
      </c>
      <c r="N264" s="153">
        <f>N167</f>
        <v>410.32378623772274</v>
      </c>
      <c r="O264" s="154"/>
      <c r="P264" s="79"/>
    </row>
    <row r="265" spans="2:17" s="129" customFormat="1" outlineLevel="1" x14ac:dyDescent="0.25">
      <c r="B265" s="86" t="s">
        <v>236</v>
      </c>
      <c r="C265" s="199" t="s">
        <v>97</v>
      </c>
      <c r="D265" s="199"/>
      <c r="E265" s="199"/>
      <c r="H265" s="201"/>
      <c r="I265" s="147"/>
      <c r="J265" s="153">
        <f>J174</f>
        <v>-120</v>
      </c>
      <c r="K265" s="153">
        <f>K174</f>
        <v>-120</v>
      </c>
      <c r="L265" s="153">
        <f>L174</f>
        <v>-120</v>
      </c>
      <c r="M265" s="153">
        <f>M174</f>
        <v>-120</v>
      </c>
      <c r="N265" s="153">
        <f>N174</f>
        <v>-120</v>
      </c>
      <c r="O265" s="154"/>
      <c r="P265" s="79"/>
    </row>
    <row r="266" spans="2:17" s="148" customFormat="1" outlineLevel="1" x14ac:dyDescent="0.25">
      <c r="B266" s="63" t="s">
        <v>237</v>
      </c>
      <c r="C266" s="202" t="s">
        <v>97</v>
      </c>
      <c r="D266" s="202"/>
      <c r="E266" s="202"/>
      <c r="F266" s="132"/>
      <c r="G266" s="132"/>
      <c r="H266" s="203"/>
      <c r="I266" s="133"/>
      <c r="J266" s="132">
        <f>J262+J263+J264+J265</f>
        <v>1992.1759814047191</v>
      </c>
      <c r="K266" s="132">
        <f t="shared" ref="K266:N266" si="145">K262+K263+K264+K265</f>
        <v>2111.6195389530271</v>
      </c>
      <c r="L266" s="132">
        <f t="shared" si="145"/>
        <v>2680.6513630719296</v>
      </c>
      <c r="M266" s="132">
        <f t="shared" si="145"/>
        <v>3343.9689561401428</v>
      </c>
      <c r="N266" s="132">
        <f t="shared" si="145"/>
        <v>4174.3857186495716</v>
      </c>
      <c r="O266" s="204">
        <f>N266*(1+D273)</f>
        <v>4341.3611473955543</v>
      </c>
      <c r="P266" s="205"/>
    </row>
    <row r="267" spans="2:17" s="129" customFormat="1" outlineLevel="1" x14ac:dyDescent="0.25">
      <c r="B267" s="86"/>
      <c r="C267" s="199"/>
      <c r="D267" s="199"/>
      <c r="E267" s="199"/>
      <c r="H267" s="206"/>
      <c r="I267" s="147"/>
      <c r="J267" s="129">
        <v>1</v>
      </c>
      <c r="K267" s="207">
        <v>2</v>
      </c>
      <c r="L267" s="129">
        <v>3</v>
      </c>
      <c r="M267" s="207">
        <v>4</v>
      </c>
      <c r="N267" s="129">
        <v>5</v>
      </c>
      <c r="O267" s="208"/>
      <c r="P267" s="79"/>
    </row>
    <row r="268" spans="2:17" s="129" customFormat="1" outlineLevel="1" x14ac:dyDescent="0.25">
      <c r="B268" s="63" t="s">
        <v>238</v>
      </c>
      <c r="C268" s="209"/>
      <c r="D268" s="210">
        <f>WACC!C17</f>
        <v>9.890157828871067E-2</v>
      </c>
      <c r="E268" s="210"/>
      <c r="F268" s="148"/>
      <c r="H268" s="201"/>
      <c r="I268" s="147"/>
      <c r="O268" s="130"/>
      <c r="P268" s="79"/>
    </row>
    <row r="269" spans="2:17" s="129" customFormat="1" outlineLevel="1" x14ac:dyDescent="0.25">
      <c r="B269" s="86"/>
      <c r="C269" s="199"/>
      <c r="D269" s="199"/>
      <c r="E269" s="199"/>
      <c r="H269" s="206"/>
      <c r="I269" s="147"/>
      <c r="O269" s="130"/>
      <c r="P269" s="79"/>
    </row>
    <row r="270" spans="2:17" s="148" customFormat="1" outlineLevel="1" x14ac:dyDescent="0.25">
      <c r="B270" s="63" t="s">
        <v>239</v>
      </c>
      <c r="C270" s="211" t="s">
        <v>97</v>
      </c>
      <c r="D270" s="211"/>
      <c r="E270" s="211"/>
      <c r="H270" s="212"/>
      <c r="I270" s="149"/>
      <c r="J270" s="148">
        <f>NPV(D268,J266:N266)</f>
        <v>10479.635050016841</v>
      </c>
      <c r="O270" s="213"/>
      <c r="P270" s="68"/>
    </row>
    <row r="271" spans="2:17" s="129" customFormat="1" outlineLevel="1" x14ac:dyDescent="0.25">
      <c r="B271" s="86"/>
      <c r="C271" s="199"/>
      <c r="D271" s="199"/>
      <c r="E271" s="199"/>
      <c r="H271" s="206"/>
      <c r="I271" s="147"/>
      <c r="O271" s="130"/>
      <c r="P271" s="79"/>
    </row>
    <row r="272" spans="2:17" s="129" customFormat="1" outlineLevel="1" x14ac:dyDescent="0.25">
      <c r="B272" s="214" t="s">
        <v>240</v>
      </c>
      <c r="C272" s="199"/>
      <c r="D272" s="199"/>
      <c r="E272" s="199"/>
      <c r="H272" s="206"/>
      <c r="I272" s="147"/>
      <c r="O272" s="130"/>
      <c r="P272" s="79"/>
      <c r="Q272" s="215"/>
    </row>
    <row r="273" spans="2:17" s="129" customFormat="1" outlineLevel="1" x14ac:dyDescent="0.25">
      <c r="B273" s="216" t="s">
        <v>241</v>
      </c>
      <c r="C273" s="217"/>
      <c r="D273" s="218">
        <v>0.04</v>
      </c>
      <c r="E273" s="218"/>
      <c r="H273" s="200"/>
      <c r="I273" s="147"/>
      <c r="J273" s="219"/>
      <c r="O273" s="130"/>
      <c r="P273" s="79"/>
    </row>
    <row r="274" spans="2:17" outlineLevel="1" x14ac:dyDescent="0.25">
      <c r="B274" s="86" t="s">
        <v>242</v>
      </c>
      <c r="C274" s="199"/>
      <c r="D274" s="199"/>
      <c r="E274" s="199"/>
      <c r="H274" s="220"/>
      <c r="I274" s="75"/>
      <c r="J274" s="109">
        <f>O266/(D268-D273)</f>
        <v>73705.344975919579</v>
      </c>
      <c r="O274" s="76"/>
      <c r="P274" s="79"/>
    </row>
    <row r="275" spans="2:17" outlineLevel="1" x14ac:dyDescent="0.25">
      <c r="B275" s="63" t="s">
        <v>243</v>
      </c>
      <c r="C275" s="199"/>
      <c r="D275" s="199"/>
      <c r="E275" s="199"/>
      <c r="H275" s="220"/>
      <c r="I275" s="75"/>
      <c r="J275" s="148">
        <f>J274/(1+D268)^5</f>
        <v>45994.404206949563</v>
      </c>
      <c r="N275" s="109"/>
      <c r="O275" s="76"/>
      <c r="P275" s="79"/>
      <c r="Q275" s="99"/>
    </row>
    <row r="276" spans="2:17" outlineLevel="1" x14ac:dyDescent="0.25">
      <c r="B276" s="86"/>
      <c r="H276" s="18"/>
      <c r="I276" s="75"/>
      <c r="O276" s="76"/>
      <c r="P276" s="79"/>
    </row>
    <row r="277" spans="2:17" s="62" customFormat="1" outlineLevel="1" x14ac:dyDescent="0.25">
      <c r="B277" s="63" t="s">
        <v>244</v>
      </c>
      <c r="C277" s="221"/>
      <c r="D277" s="221"/>
      <c r="E277" s="221"/>
      <c r="F277" s="146"/>
      <c r="H277" s="222"/>
      <c r="I277" s="81"/>
      <c r="J277" s="146">
        <f>J270+J275</f>
        <v>56474.039256966404</v>
      </c>
      <c r="O277" s="223"/>
      <c r="P277" s="224"/>
    </row>
    <row r="278" spans="2:17" outlineLevel="1" x14ac:dyDescent="0.25">
      <c r="B278" s="86" t="s">
        <v>245</v>
      </c>
      <c r="C278" s="225"/>
      <c r="D278" s="225"/>
      <c r="E278" s="225"/>
      <c r="H278" s="220"/>
      <c r="I278" s="75"/>
      <c r="J278" s="109">
        <f>I122</f>
        <v>953.6</v>
      </c>
      <c r="O278" s="76"/>
      <c r="P278" s="79"/>
    </row>
    <row r="279" spans="2:17" outlineLevel="1" x14ac:dyDescent="0.25">
      <c r="B279" s="86" t="s">
        <v>246</v>
      </c>
      <c r="C279" s="225"/>
      <c r="D279" s="225"/>
      <c r="E279" s="225"/>
      <c r="H279" s="220"/>
      <c r="I279" s="75"/>
      <c r="J279" s="109">
        <f>I123</f>
        <v>689.92</v>
      </c>
      <c r="O279" s="76"/>
      <c r="P279" s="79"/>
    </row>
    <row r="280" spans="2:17" outlineLevel="1" x14ac:dyDescent="0.25">
      <c r="B280" s="86" t="s">
        <v>247</v>
      </c>
      <c r="C280" s="226"/>
      <c r="D280" s="226"/>
      <c r="E280" s="226"/>
      <c r="H280" s="220"/>
      <c r="I280" s="75"/>
      <c r="J280" s="110">
        <f>-(I131+I136+I132)</f>
        <v>-1118.6199999999999</v>
      </c>
      <c r="K280" s="109"/>
      <c r="O280" s="76"/>
      <c r="P280" s="215"/>
    </row>
    <row r="281" spans="2:17" outlineLevel="1" x14ac:dyDescent="0.25">
      <c r="B281" s="86" t="s">
        <v>248</v>
      </c>
      <c r="C281" s="226"/>
      <c r="D281" s="226"/>
      <c r="E281" s="226"/>
      <c r="F281" s="109"/>
      <c r="H281" s="220"/>
      <c r="I281" s="75"/>
      <c r="J281" s="110">
        <f>I148</f>
        <v>1004.87</v>
      </c>
      <c r="O281" s="76"/>
      <c r="P281" s="79"/>
    </row>
    <row r="282" spans="2:17" s="62" customFormat="1" outlineLevel="1" x14ac:dyDescent="0.25">
      <c r="B282" s="63" t="s">
        <v>249</v>
      </c>
      <c r="C282" s="211"/>
      <c r="D282" s="211"/>
      <c r="E282" s="211"/>
      <c r="H282" s="222"/>
      <c r="I282" s="81"/>
      <c r="J282" s="146">
        <f>SUM(J277:J281)</f>
        <v>58003.8092569664</v>
      </c>
      <c r="O282" s="223"/>
      <c r="P282" s="68"/>
    </row>
    <row r="283" spans="2:17" outlineLevel="1" x14ac:dyDescent="0.25">
      <c r="B283" s="73" t="s">
        <v>250</v>
      </c>
      <c r="C283" s="188"/>
      <c r="D283" s="188"/>
      <c r="E283" s="188"/>
      <c r="H283" s="220"/>
      <c r="I283" s="75"/>
      <c r="J283" s="54">
        <f>BS!G10</f>
        <v>19.309999999999999</v>
      </c>
      <c r="O283" s="76"/>
    </row>
    <row r="284" spans="2:17" outlineLevel="1" x14ac:dyDescent="0.25">
      <c r="B284" s="227" t="s">
        <v>251</v>
      </c>
      <c r="C284" s="189"/>
      <c r="D284" s="189"/>
      <c r="E284" s="189"/>
      <c r="H284" s="220"/>
      <c r="I284" s="75"/>
      <c r="J284" s="150">
        <f>J282/J283</f>
        <v>3003.8223333488559</v>
      </c>
      <c r="O284" s="76"/>
    </row>
    <row r="285" spans="2:17" outlineLevel="1" x14ac:dyDescent="0.25">
      <c r="B285" s="227"/>
      <c r="C285" s="189"/>
      <c r="D285" s="189"/>
      <c r="E285" s="189"/>
      <c r="H285" s="18"/>
      <c r="I285" s="75"/>
      <c r="O285" s="76"/>
    </row>
    <row r="286" spans="2:17" ht="15" outlineLevel="1" x14ac:dyDescent="0.25">
      <c r="B286" s="227" t="s">
        <v>287</v>
      </c>
      <c r="C286" s="189"/>
      <c r="D286" s="189"/>
      <c r="E286" s="189"/>
      <c r="H286" s="228"/>
      <c r="J286" s="296">
        <v>2546</v>
      </c>
      <c r="O286" s="76"/>
    </row>
    <row r="287" spans="2:17" outlineLevel="1" x14ac:dyDescent="0.25">
      <c r="B287" s="227"/>
      <c r="C287" s="189"/>
      <c r="D287" s="189"/>
      <c r="E287" s="189"/>
      <c r="H287" s="18"/>
      <c r="I287" s="75"/>
      <c r="O287" s="76"/>
    </row>
    <row r="288" spans="2:17" outlineLevel="1" x14ac:dyDescent="0.25">
      <c r="B288" s="227" t="s">
        <v>252</v>
      </c>
      <c r="C288" s="229"/>
      <c r="D288" s="229"/>
      <c r="E288" s="229"/>
      <c r="H288" s="220"/>
      <c r="I288" s="75"/>
      <c r="J288" s="230">
        <f>J286/J284-1</f>
        <v>-0.15241325302966435</v>
      </c>
      <c r="O288" s="76"/>
    </row>
    <row r="289" spans="2:15" x14ac:dyDescent="0.25">
      <c r="B289" s="73"/>
      <c r="I289" s="75"/>
      <c r="O289" s="76"/>
    </row>
    <row r="290" spans="2:15" ht="13.5" thickBot="1" x14ac:dyDescent="0.3">
      <c r="B290" s="231"/>
      <c r="C290" s="232"/>
      <c r="D290" s="232"/>
      <c r="E290" s="232"/>
      <c r="F290" s="233"/>
      <c r="G290" s="233"/>
      <c r="H290" s="233"/>
      <c r="I290" s="233"/>
      <c r="J290" s="297"/>
      <c r="K290" s="233"/>
      <c r="L290" s="233"/>
      <c r="M290" s="233"/>
      <c r="N290" s="233"/>
      <c r="O290" s="234"/>
    </row>
  </sheetData>
  <mergeCells count="4">
    <mergeCell ref="F1:I1"/>
    <mergeCell ref="J1:N1"/>
    <mergeCell ref="AB41:AB43"/>
    <mergeCell ref="AB47:AB48"/>
  </mergeCells>
  <dataValidations count="1">
    <dataValidation type="list" allowBlank="1" showInputMessage="1" showErrorMessage="1" sqref="XFD7 I7" xr:uid="{BFB51A9F-1ED2-463B-9DEF-2E94ED8AA444}">
      <formula1>$V$1:$V$2</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BFE1-1C19-4711-9A05-B059173CD1DF}">
  <dimension ref="B1:I1243"/>
  <sheetViews>
    <sheetView showGridLines="0" workbookViewId="0">
      <selection activeCell="K8" sqref="K8"/>
    </sheetView>
  </sheetViews>
  <sheetFormatPr defaultRowHeight="15" x14ac:dyDescent="0.25"/>
  <cols>
    <col min="2" max="2" width="12.140625" customWidth="1"/>
    <col min="3" max="3" width="10.42578125" customWidth="1"/>
    <col min="7" max="7" width="10.7109375" customWidth="1"/>
    <col min="8" max="8" width="12.28515625" customWidth="1"/>
    <col min="9" max="9" width="12.140625" customWidth="1"/>
  </cols>
  <sheetData>
    <row r="1" spans="2:9" ht="15.75" thickBot="1" x14ac:dyDescent="0.3"/>
    <row r="2" spans="2:9" ht="15.75" thickBot="1" x14ac:dyDescent="0.3">
      <c r="B2" s="260" t="s">
        <v>268</v>
      </c>
      <c r="C2" s="261"/>
      <c r="D2" s="262"/>
      <c r="G2" s="272" t="s">
        <v>272</v>
      </c>
      <c r="H2" s="299">
        <f>SLOPE(I7:I1243,D7:D1243)</f>
        <v>0.6348367937448377</v>
      </c>
      <c r="I2" s="298" t="s">
        <v>291</v>
      </c>
    </row>
    <row r="3" spans="2:9" ht="15.75" thickBot="1" x14ac:dyDescent="0.3">
      <c r="B3" s="18"/>
      <c r="C3" s="18"/>
      <c r="D3" s="18"/>
    </row>
    <row r="4" spans="2:9" ht="15.75" thickBot="1" x14ac:dyDescent="0.3">
      <c r="B4" s="305" t="s">
        <v>269</v>
      </c>
      <c r="C4" s="306"/>
      <c r="D4" s="307"/>
      <c r="G4" s="308" t="str">
        <f>'[1]P&amp;L'!B2</f>
        <v>Alembic Pharmaceuticals Limited</v>
      </c>
      <c r="H4" s="309"/>
      <c r="I4" s="310"/>
    </row>
    <row r="5" spans="2:9" ht="15.75" thickBot="1" x14ac:dyDescent="0.3"/>
    <row r="6" spans="2:9" ht="15.75" thickBot="1" x14ac:dyDescent="0.3">
      <c r="B6" s="264" t="s">
        <v>256</v>
      </c>
      <c r="C6" s="265" t="s">
        <v>270</v>
      </c>
      <c r="D6" s="266" t="s">
        <v>271</v>
      </c>
      <c r="G6" s="264" t="s">
        <v>256</v>
      </c>
      <c r="H6" s="265" t="s">
        <v>270</v>
      </c>
      <c r="I6" s="266" t="s">
        <v>271</v>
      </c>
    </row>
    <row r="7" spans="2:9" x14ac:dyDescent="0.25">
      <c r="B7" s="269">
        <v>43192</v>
      </c>
      <c r="C7" s="245">
        <v>10211.799805000001</v>
      </c>
      <c r="D7" s="270" t="str">
        <f>IFERROR(C7/C6-1,"")</f>
        <v/>
      </c>
      <c r="G7" s="269">
        <v>43192</v>
      </c>
      <c r="H7" s="245">
        <v>254.050003</v>
      </c>
      <c r="I7" s="270" t="str">
        <f>IFERROR(H7/H6-1,"")</f>
        <v/>
      </c>
    </row>
    <row r="8" spans="2:9" x14ac:dyDescent="0.25">
      <c r="B8" s="246">
        <v>43193</v>
      </c>
      <c r="C8">
        <v>10245</v>
      </c>
      <c r="D8" s="268">
        <f>IFERROR(C8/C7-1,"")</f>
        <v>3.2511599947095959E-3</v>
      </c>
      <c r="G8" s="246">
        <v>43193</v>
      </c>
      <c r="H8">
        <v>248.800003</v>
      </c>
      <c r="I8" s="268">
        <f t="shared" ref="I8:I71" si="0">IFERROR(H8/H7-1,"")</f>
        <v>-2.0665223137194766E-2</v>
      </c>
    </row>
    <row r="9" spans="2:9" x14ac:dyDescent="0.25">
      <c r="B9" s="246">
        <v>43194</v>
      </c>
      <c r="C9">
        <v>10128.400390999999</v>
      </c>
      <c r="D9" s="268">
        <f t="shared" ref="D9:D72" si="1">IFERROR(C9/C8-1,"")</f>
        <v>-1.1381123377257274E-2</v>
      </c>
      <c r="G9" s="246">
        <v>43194</v>
      </c>
      <c r="H9">
        <v>237.85000600000001</v>
      </c>
      <c r="I9" s="268">
        <f t="shared" si="0"/>
        <v>-4.401124143073265E-2</v>
      </c>
    </row>
    <row r="10" spans="2:9" x14ac:dyDescent="0.25">
      <c r="B10" s="246">
        <v>43195</v>
      </c>
      <c r="C10">
        <v>10325.150390999999</v>
      </c>
      <c r="D10" s="268">
        <f t="shared" si="1"/>
        <v>1.9425574859267103E-2</v>
      </c>
      <c r="G10" s="246">
        <v>43195</v>
      </c>
      <c r="H10">
        <v>243.199997</v>
      </c>
      <c r="I10" s="268">
        <f t="shared" si="0"/>
        <v>2.249312955661642E-2</v>
      </c>
    </row>
    <row r="11" spans="2:9" x14ac:dyDescent="0.25">
      <c r="B11" s="246">
        <v>43196</v>
      </c>
      <c r="C11">
        <v>10331.599609000001</v>
      </c>
      <c r="D11" s="268">
        <f t="shared" si="1"/>
        <v>6.2461250013590153E-4</v>
      </c>
      <c r="G11" s="246">
        <v>43196</v>
      </c>
      <c r="H11">
        <v>239.60000600000001</v>
      </c>
      <c r="I11" s="268">
        <f t="shared" si="0"/>
        <v>-1.4802594754966147E-2</v>
      </c>
    </row>
    <row r="12" spans="2:9" x14ac:dyDescent="0.25">
      <c r="B12" s="246">
        <v>43199</v>
      </c>
      <c r="C12">
        <v>10379.349609000001</v>
      </c>
      <c r="D12" s="268">
        <f t="shared" si="1"/>
        <v>4.6217431769621786E-3</v>
      </c>
      <c r="G12" s="246">
        <v>43199</v>
      </c>
      <c r="H12">
        <v>241.60000600000001</v>
      </c>
      <c r="I12" s="268">
        <f t="shared" si="0"/>
        <v>8.3472451999855313E-3</v>
      </c>
    </row>
    <row r="13" spans="2:9" x14ac:dyDescent="0.25">
      <c r="B13" s="246">
        <v>43200</v>
      </c>
      <c r="C13">
        <v>10402.25</v>
      </c>
      <c r="D13" s="268">
        <f t="shared" si="1"/>
        <v>2.2063416170259309E-3</v>
      </c>
      <c r="G13" s="246">
        <v>43200</v>
      </c>
      <c r="H13">
        <v>240.10000600000001</v>
      </c>
      <c r="I13" s="268">
        <f t="shared" si="0"/>
        <v>-6.2086091173358948E-3</v>
      </c>
    </row>
    <row r="14" spans="2:9" x14ac:dyDescent="0.25">
      <c r="B14" s="246">
        <v>43201</v>
      </c>
      <c r="C14">
        <v>10417.150390999999</v>
      </c>
      <c r="D14" s="268">
        <f t="shared" si="1"/>
        <v>1.4324200052873159E-3</v>
      </c>
      <c r="G14" s="246">
        <v>43201</v>
      </c>
      <c r="H14">
        <v>232.699997</v>
      </c>
      <c r="I14" s="268">
        <f t="shared" si="0"/>
        <v>-3.0820528176080164E-2</v>
      </c>
    </row>
    <row r="15" spans="2:9" x14ac:dyDescent="0.25">
      <c r="B15" s="246">
        <v>43202</v>
      </c>
      <c r="C15">
        <v>10458.650390999999</v>
      </c>
      <c r="D15" s="268">
        <f t="shared" si="1"/>
        <v>3.9838150014475104E-3</v>
      </c>
      <c r="G15" s="246">
        <v>43202</v>
      </c>
      <c r="H15">
        <v>232.10000600000001</v>
      </c>
      <c r="I15" s="268">
        <f t="shared" si="0"/>
        <v>-2.578388516266239E-3</v>
      </c>
    </row>
    <row r="16" spans="2:9" x14ac:dyDescent="0.25">
      <c r="B16" s="246">
        <v>43203</v>
      </c>
      <c r="C16">
        <v>10480.599609000001</v>
      </c>
      <c r="D16" s="268">
        <f t="shared" si="1"/>
        <v>2.0986663842295084E-3</v>
      </c>
      <c r="G16" s="246">
        <v>43203</v>
      </c>
      <c r="H16">
        <v>232.75</v>
      </c>
      <c r="I16" s="268">
        <f t="shared" si="0"/>
        <v>2.8004910952048601E-3</v>
      </c>
    </row>
    <row r="17" spans="2:9" x14ac:dyDescent="0.25">
      <c r="B17" s="246">
        <v>43206</v>
      </c>
      <c r="C17">
        <v>10528.349609000001</v>
      </c>
      <c r="D17" s="268">
        <f t="shared" si="1"/>
        <v>4.556037038090377E-3</v>
      </c>
      <c r="G17" s="246">
        <v>43206</v>
      </c>
      <c r="H17">
        <v>234.25</v>
      </c>
      <c r="I17" s="268">
        <f t="shared" si="0"/>
        <v>6.4446831364124435E-3</v>
      </c>
    </row>
    <row r="18" spans="2:9" x14ac:dyDescent="0.25">
      <c r="B18" s="246">
        <v>43207</v>
      </c>
      <c r="C18">
        <v>10548.700194999999</v>
      </c>
      <c r="D18" s="268">
        <f t="shared" si="1"/>
        <v>1.9329322026504503E-3</v>
      </c>
      <c r="G18" s="246">
        <v>43207</v>
      </c>
      <c r="H18">
        <v>231.199997</v>
      </c>
      <c r="I18" s="268">
        <f t="shared" si="0"/>
        <v>-1.3020290288153658E-2</v>
      </c>
    </row>
    <row r="19" spans="2:9" x14ac:dyDescent="0.25">
      <c r="B19" s="246">
        <v>43208</v>
      </c>
      <c r="C19">
        <v>10526.200194999999</v>
      </c>
      <c r="D19" s="268">
        <f t="shared" si="1"/>
        <v>-2.1329642120898606E-3</v>
      </c>
      <c r="G19" s="246">
        <v>43208</v>
      </c>
      <c r="H19">
        <v>230.89999399999999</v>
      </c>
      <c r="I19" s="268">
        <f t="shared" si="0"/>
        <v>-1.297590847287089E-3</v>
      </c>
    </row>
    <row r="20" spans="2:9" x14ac:dyDescent="0.25">
      <c r="B20" s="246">
        <v>43209</v>
      </c>
      <c r="C20">
        <v>10565.299805000001</v>
      </c>
      <c r="D20" s="268">
        <f t="shared" si="1"/>
        <v>3.714503740730013E-3</v>
      </c>
      <c r="G20" s="246">
        <v>43209</v>
      </c>
      <c r="H20">
        <v>231.10000600000001</v>
      </c>
      <c r="I20" s="268">
        <f t="shared" si="0"/>
        <v>8.6622782675349619E-4</v>
      </c>
    </row>
    <row r="21" spans="2:9" x14ac:dyDescent="0.25">
      <c r="B21" s="246">
        <v>43210</v>
      </c>
      <c r="C21">
        <v>10564.049805000001</v>
      </c>
      <c r="D21" s="268">
        <f t="shared" si="1"/>
        <v>-1.1831183431332271E-4</v>
      </c>
      <c r="G21" s="246">
        <v>43210</v>
      </c>
      <c r="H21">
        <v>234.449997</v>
      </c>
      <c r="I21" s="268">
        <f t="shared" si="0"/>
        <v>1.4495849904910818E-2</v>
      </c>
    </row>
    <row r="22" spans="2:9" x14ac:dyDescent="0.25">
      <c r="B22" s="246">
        <v>43213</v>
      </c>
      <c r="C22">
        <v>10584.700194999999</v>
      </c>
      <c r="D22" s="268">
        <f t="shared" si="1"/>
        <v>1.9547796897194658E-3</v>
      </c>
      <c r="G22" s="246">
        <v>43213</v>
      </c>
      <c r="H22">
        <v>240</v>
      </c>
      <c r="I22" s="268">
        <f t="shared" si="0"/>
        <v>2.3672437922871881E-2</v>
      </c>
    </row>
    <row r="23" spans="2:9" x14ac:dyDescent="0.25">
      <c r="B23" s="246">
        <v>43214</v>
      </c>
      <c r="C23">
        <v>10614.349609000001</v>
      </c>
      <c r="D23" s="268">
        <f t="shared" si="1"/>
        <v>2.8011576571631558E-3</v>
      </c>
      <c r="G23" s="246">
        <v>43214</v>
      </c>
      <c r="H23">
        <v>241.949997</v>
      </c>
      <c r="I23" s="268">
        <f t="shared" si="0"/>
        <v>8.1249875000000138E-3</v>
      </c>
    </row>
    <row r="24" spans="2:9" x14ac:dyDescent="0.25">
      <c r="B24" s="246">
        <v>43215</v>
      </c>
      <c r="C24">
        <v>10570.549805000001</v>
      </c>
      <c r="D24" s="268">
        <f t="shared" si="1"/>
        <v>-4.1264708261410377E-3</v>
      </c>
      <c r="G24" s="246">
        <v>43215</v>
      </c>
      <c r="H24">
        <v>238.449997</v>
      </c>
      <c r="I24" s="268">
        <f t="shared" si="0"/>
        <v>-1.4465798898108728E-2</v>
      </c>
    </row>
    <row r="25" spans="2:9" x14ac:dyDescent="0.25">
      <c r="B25" s="246">
        <v>43216</v>
      </c>
      <c r="C25">
        <v>10617.799805000001</v>
      </c>
      <c r="D25" s="268">
        <f t="shared" si="1"/>
        <v>4.469966167478745E-3</v>
      </c>
      <c r="G25" s="246">
        <v>43216</v>
      </c>
      <c r="H25">
        <v>234.550003</v>
      </c>
      <c r="I25" s="268">
        <f t="shared" si="0"/>
        <v>-1.6355605154400488E-2</v>
      </c>
    </row>
    <row r="26" spans="2:9" x14ac:dyDescent="0.25">
      <c r="B26" s="246">
        <v>43217</v>
      </c>
      <c r="C26">
        <v>10692.299805000001</v>
      </c>
      <c r="D26" s="268">
        <f t="shared" si="1"/>
        <v>7.0165195584981355E-3</v>
      </c>
      <c r="G26" s="246">
        <v>43217</v>
      </c>
      <c r="H26">
        <v>237.25</v>
      </c>
      <c r="I26" s="268">
        <f t="shared" si="0"/>
        <v>1.1511391880050459E-2</v>
      </c>
    </row>
    <row r="27" spans="2:9" x14ac:dyDescent="0.25">
      <c r="B27" s="246">
        <v>43220</v>
      </c>
      <c r="C27">
        <v>10739.349609000001</v>
      </c>
      <c r="D27" s="268">
        <f t="shared" si="1"/>
        <v>4.4003446272613544E-3</v>
      </c>
      <c r="G27" s="246">
        <v>43220</v>
      </c>
      <c r="H27">
        <v>234.75</v>
      </c>
      <c r="I27" s="268">
        <f t="shared" si="0"/>
        <v>-1.0537407797681753E-2</v>
      </c>
    </row>
    <row r="28" spans="2:9" x14ac:dyDescent="0.25">
      <c r="B28" s="246">
        <v>43222</v>
      </c>
      <c r="C28">
        <v>10718.049805000001</v>
      </c>
      <c r="D28" s="268">
        <f t="shared" si="1"/>
        <v>-1.9833420808044178E-3</v>
      </c>
      <c r="G28" s="246">
        <v>43222</v>
      </c>
      <c r="H28">
        <v>233.60000600000001</v>
      </c>
      <c r="I28" s="268">
        <f t="shared" si="0"/>
        <v>-4.8988029818956003E-3</v>
      </c>
    </row>
    <row r="29" spans="2:9" x14ac:dyDescent="0.25">
      <c r="B29" s="246">
        <v>43223</v>
      </c>
      <c r="C29">
        <v>10679.650390999999</v>
      </c>
      <c r="D29" s="268">
        <f t="shared" si="1"/>
        <v>-3.5826866546270209E-3</v>
      </c>
      <c r="G29" s="246">
        <v>43223</v>
      </c>
      <c r="H29">
        <v>230.35000600000001</v>
      </c>
      <c r="I29" s="268">
        <f t="shared" si="0"/>
        <v>-1.3912670875530719E-2</v>
      </c>
    </row>
    <row r="30" spans="2:9" x14ac:dyDescent="0.25">
      <c r="B30" s="246">
        <v>43224</v>
      </c>
      <c r="C30">
        <v>10618.25</v>
      </c>
      <c r="D30" s="268">
        <f t="shared" si="1"/>
        <v>-5.7492884834265956E-3</v>
      </c>
      <c r="G30" s="246">
        <v>43224</v>
      </c>
      <c r="H30">
        <v>229.64999399999999</v>
      </c>
      <c r="I30" s="268">
        <f t="shared" si="0"/>
        <v>-3.038905933434255E-3</v>
      </c>
    </row>
    <row r="31" spans="2:9" x14ac:dyDescent="0.25">
      <c r="B31" s="246">
        <v>43227</v>
      </c>
      <c r="C31">
        <v>10715.5</v>
      </c>
      <c r="D31" s="268">
        <f t="shared" si="1"/>
        <v>9.1587596826219198E-3</v>
      </c>
      <c r="G31" s="246">
        <v>43227</v>
      </c>
      <c r="H31">
        <v>230.35000600000001</v>
      </c>
      <c r="I31" s="268">
        <f t="shared" si="0"/>
        <v>3.0481690323929111E-3</v>
      </c>
    </row>
    <row r="32" spans="2:9" x14ac:dyDescent="0.25">
      <c r="B32" s="246">
        <v>43228</v>
      </c>
      <c r="C32">
        <v>10717.799805000001</v>
      </c>
      <c r="D32" s="268">
        <f t="shared" si="1"/>
        <v>2.1462414259731943E-4</v>
      </c>
      <c r="G32" s="246">
        <v>43228</v>
      </c>
      <c r="H32">
        <v>224.85000600000001</v>
      </c>
      <c r="I32" s="268">
        <f t="shared" si="0"/>
        <v>-2.3876708733404639E-2</v>
      </c>
    </row>
    <row r="33" spans="2:9" x14ac:dyDescent="0.25">
      <c r="B33" s="246">
        <v>43229</v>
      </c>
      <c r="C33">
        <v>10741.700194999999</v>
      </c>
      <c r="D33" s="268">
        <f t="shared" si="1"/>
        <v>2.2299716765421529E-3</v>
      </c>
      <c r="G33" s="246">
        <v>43229</v>
      </c>
      <c r="H33">
        <v>222.449997</v>
      </c>
      <c r="I33" s="268">
        <f t="shared" si="0"/>
        <v>-1.0673822263540522E-2</v>
      </c>
    </row>
    <row r="34" spans="2:9" x14ac:dyDescent="0.25">
      <c r="B34" s="246">
        <v>43230</v>
      </c>
      <c r="C34">
        <v>10716.549805000001</v>
      </c>
      <c r="D34" s="268">
        <f t="shared" si="1"/>
        <v>-2.341378882619094E-3</v>
      </c>
      <c r="G34" s="246">
        <v>43230</v>
      </c>
      <c r="H34">
        <v>228.199997</v>
      </c>
      <c r="I34" s="268">
        <f t="shared" si="0"/>
        <v>2.5848505630683416E-2</v>
      </c>
    </row>
    <row r="35" spans="2:9" x14ac:dyDescent="0.25">
      <c r="B35" s="246">
        <v>43231</v>
      </c>
      <c r="C35">
        <v>10806.5</v>
      </c>
      <c r="D35" s="268">
        <f t="shared" si="1"/>
        <v>8.3935778433121833E-3</v>
      </c>
      <c r="G35" s="246">
        <v>43231</v>
      </c>
      <c r="H35">
        <v>228.449997</v>
      </c>
      <c r="I35" s="268">
        <f t="shared" si="0"/>
        <v>1.0955302510367027E-3</v>
      </c>
    </row>
    <row r="36" spans="2:9" x14ac:dyDescent="0.25">
      <c r="B36" s="246">
        <v>43234</v>
      </c>
      <c r="C36">
        <v>10806.599609000001</v>
      </c>
      <c r="D36" s="268">
        <f t="shared" si="1"/>
        <v>9.2175079813294758E-6</v>
      </c>
      <c r="G36" s="246">
        <v>43234</v>
      </c>
      <c r="H36">
        <v>227.89999399999999</v>
      </c>
      <c r="I36" s="268">
        <f t="shared" si="0"/>
        <v>-2.4075421633733551E-3</v>
      </c>
    </row>
    <row r="37" spans="2:9" x14ac:dyDescent="0.25">
      <c r="B37" s="246">
        <v>43235</v>
      </c>
      <c r="C37">
        <v>10801.849609000001</v>
      </c>
      <c r="D37" s="268">
        <f t="shared" si="1"/>
        <v>-4.3954621914965575E-4</v>
      </c>
      <c r="G37" s="246">
        <v>43235</v>
      </c>
      <c r="H37">
        <v>225.75</v>
      </c>
      <c r="I37" s="268">
        <f t="shared" si="0"/>
        <v>-9.4339361851847325E-3</v>
      </c>
    </row>
    <row r="38" spans="2:9" x14ac:dyDescent="0.25">
      <c r="B38" s="246">
        <v>43236</v>
      </c>
      <c r="C38">
        <v>10741.099609000001</v>
      </c>
      <c r="D38" s="268">
        <f t="shared" si="1"/>
        <v>-5.6240368269322438E-3</v>
      </c>
      <c r="G38" s="246">
        <v>43236</v>
      </c>
      <c r="H38">
        <v>223.449997</v>
      </c>
      <c r="I38" s="268">
        <f t="shared" si="0"/>
        <v>-1.0188274640088646E-2</v>
      </c>
    </row>
    <row r="39" spans="2:9" x14ac:dyDescent="0.25">
      <c r="B39" s="246">
        <v>43237</v>
      </c>
      <c r="C39">
        <v>10682.700194999999</v>
      </c>
      <c r="D39" s="268">
        <f t="shared" si="1"/>
        <v>-5.4370051601670966E-3</v>
      </c>
      <c r="G39" s="246">
        <v>43237</v>
      </c>
      <c r="H39">
        <v>229.449997</v>
      </c>
      <c r="I39" s="268">
        <f t="shared" si="0"/>
        <v>2.6851645023741044E-2</v>
      </c>
    </row>
    <row r="40" spans="2:9" x14ac:dyDescent="0.25">
      <c r="B40" s="246">
        <v>43238</v>
      </c>
      <c r="C40">
        <v>10596.400390999999</v>
      </c>
      <c r="D40" s="268">
        <f t="shared" si="1"/>
        <v>-8.0784635368118529E-3</v>
      </c>
      <c r="G40" s="246">
        <v>43238</v>
      </c>
      <c r="H40">
        <v>225.14999399999999</v>
      </c>
      <c r="I40" s="268">
        <f t="shared" si="0"/>
        <v>-1.8740479652305297E-2</v>
      </c>
    </row>
    <row r="41" spans="2:9" x14ac:dyDescent="0.25">
      <c r="B41" s="246">
        <v>43241</v>
      </c>
      <c r="C41">
        <v>10516.700194999999</v>
      </c>
      <c r="D41" s="268">
        <f t="shared" si="1"/>
        <v>-7.5214405891733671E-3</v>
      </c>
      <c r="G41" s="246">
        <v>43241</v>
      </c>
      <c r="H41">
        <v>222.75</v>
      </c>
      <c r="I41" s="268">
        <f t="shared" si="0"/>
        <v>-1.065953392830199E-2</v>
      </c>
    </row>
    <row r="42" spans="2:9" x14ac:dyDescent="0.25">
      <c r="B42" s="246">
        <v>43242</v>
      </c>
      <c r="C42">
        <v>10536.700194999999</v>
      </c>
      <c r="D42" s="268">
        <f t="shared" si="1"/>
        <v>1.9017372017040568E-3</v>
      </c>
      <c r="G42" s="246">
        <v>43242</v>
      </c>
      <c r="H42">
        <v>221.75</v>
      </c>
      <c r="I42" s="268">
        <f t="shared" si="0"/>
        <v>-4.4893378226711356E-3</v>
      </c>
    </row>
    <row r="43" spans="2:9" x14ac:dyDescent="0.25">
      <c r="B43" s="246">
        <v>43243</v>
      </c>
      <c r="C43">
        <v>10430.349609000001</v>
      </c>
      <c r="D43" s="268">
        <f t="shared" si="1"/>
        <v>-1.0093348394829116E-2</v>
      </c>
      <c r="G43" s="246">
        <v>43243</v>
      </c>
      <c r="H43">
        <v>215.300003</v>
      </c>
      <c r="I43" s="268">
        <f t="shared" si="0"/>
        <v>-2.9086795941375421E-2</v>
      </c>
    </row>
    <row r="44" spans="2:9" x14ac:dyDescent="0.25">
      <c r="B44" s="246">
        <v>43244</v>
      </c>
      <c r="C44">
        <v>10513.849609000001</v>
      </c>
      <c r="D44" s="268">
        <f t="shared" si="1"/>
        <v>8.0054842963221962E-3</v>
      </c>
      <c r="G44" s="246">
        <v>43244</v>
      </c>
      <c r="H44">
        <v>212.14999399999999</v>
      </c>
      <c r="I44" s="268">
        <f t="shared" si="0"/>
        <v>-1.463078939204665E-2</v>
      </c>
    </row>
    <row r="45" spans="2:9" x14ac:dyDescent="0.25">
      <c r="B45" s="246">
        <v>43245</v>
      </c>
      <c r="C45">
        <v>10605.150390999999</v>
      </c>
      <c r="D45" s="268">
        <f t="shared" si="1"/>
        <v>8.6838584719572953E-3</v>
      </c>
      <c r="G45" s="246">
        <v>43245</v>
      </c>
      <c r="H45">
        <v>221.75</v>
      </c>
      <c r="I45" s="268">
        <f t="shared" si="0"/>
        <v>4.5251031211436255E-2</v>
      </c>
    </row>
    <row r="46" spans="2:9" x14ac:dyDescent="0.25">
      <c r="B46" s="246">
        <v>43248</v>
      </c>
      <c r="C46">
        <v>10688.650390999999</v>
      </c>
      <c r="D46" s="268">
        <f t="shared" si="1"/>
        <v>7.8735328516286174E-3</v>
      </c>
      <c r="G46" s="246">
        <v>43248</v>
      </c>
      <c r="H46">
        <v>228.64999399999999</v>
      </c>
      <c r="I46" s="268">
        <f t="shared" si="0"/>
        <v>3.1116094701240105E-2</v>
      </c>
    </row>
    <row r="47" spans="2:9" x14ac:dyDescent="0.25">
      <c r="B47" s="246">
        <v>43249</v>
      </c>
      <c r="C47">
        <v>10633.299805000001</v>
      </c>
      <c r="D47" s="268">
        <f t="shared" si="1"/>
        <v>-5.1784447966044533E-3</v>
      </c>
      <c r="G47" s="246">
        <v>43249</v>
      </c>
      <c r="H47">
        <v>225.85000600000001</v>
      </c>
      <c r="I47" s="268">
        <f t="shared" si="0"/>
        <v>-1.2245738348893087E-2</v>
      </c>
    </row>
    <row r="48" spans="2:9" x14ac:dyDescent="0.25">
      <c r="B48" s="246">
        <v>43250</v>
      </c>
      <c r="C48">
        <v>10614.349609000001</v>
      </c>
      <c r="D48" s="268">
        <f t="shared" si="1"/>
        <v>-1.7821557134211075E-3</v>
      </c>
      <c r="G48" s="246">
        <v>43250</v>
      </c>
      <c r="H48">
        <v>217.800003</v>
      </c>
      <c r="I48" s="268">
        <f t="shared" si="0"/>
        <v>-3.5643138304809252E-2</v>
      </c>
    </row>
    <row r="49" spans="2:9" x14ac:dyDescent="0.25">
      <c r="B49" s="246">
        <v>43251</v>
      </c>
      <c r="C49">
        <v>10736.150390999999</v>
      </c>
      <c r="D49" s="268">
        <f t="shared" si="1"/>
        <v>1.147510553983655E-2</v>
      </c>
      <c r="G49" s="246">
        <v>43251</v>
      </c>
      <c r="H49">
        <v>216.949997</v>
      </c>
      <c r="I49" s="268">
        <f t="shared" si="0"/>
        <v>-3.9026904880253843E-3</v>
      </c>
    </row>
    <row r="50" spans="2:9" x14ac:dyDescent="0.25">
      <c r="B50" s="246">
        <v>43252</v>
      </c>
      <c r="C50">
        <v>10696.200194999999</v>
      </c>
      <c r="D50" s="268">
        <f t="shared" si="1"/>
        <v>-3.7210913171903393E-3</v>
      </c>
      <c r="G50" s="246">
        <v>43252</v>
      </c>
      <c r="H50">
        <v>220.300003</v>
      </c>
      <c r="I50" s="268">
        <f t="shared" si="0"/>
        <v>1.5441373801908798E-2</v>
      </c>
    </row>
    <row r="51" spans="2:9" x14ac:dyDescent="0.25">
      <c r="B51" s="246">
        <v>43255</v>
      </c>
      <c r="C51">
        <v>10628.5</v>
      </c>
      <c r="D51" s="268">
        <f t="shared" si="1"/>
        <v>-6.3293687258814124E-3</v>
      </c>
      <c r="G51" s="246">
        <v>43255</v>
      </c>
      <c r="H51">
        <v>220.85000600000001</v>
      </c>
      <c r="I51" s="268">
        <f t="shared" si="0"/>
        <v>2.4966091353162412E-3</v>
      </c>
    </row>
    <row r="52" spans="2:9" x14ac:dyDescent="0.25">
      <c r="B52" s="246">
        <v>43256</v>
      </c>
      <c r="C52">
        <v>10593.150390999999</v>
      </c>
      <c r="D52" s="268">
        <f t="shared" si="1"/>
        <v>-3.3259264242367914E-3</v>
      </c>
      <c r="G52" s="246">
        <v>43256</v>
      </c>
      <c r="H52">
        <v>216.35000600000001</v>
      </c>
      <c r="I52" s="268">
        <f t="shared" si="0"/>
        <v>-2.0375820139212464E-2</v>
      </c>
    </row>
    <row r="53" spans="2:9" x14ac:dyDescent="0.25">
      <c r="B53" s="246">
        <v>43257</v>
      </c>
      <c r="C53">
        <v>10684.650390999999</v>
      </c>
      <c r="D53" s="268">
        <f t="shared" si="1"/>
        <v>8.637657035223345E-3</v>
      </c>
      <c r="G53" s="246">
        <v>43257</v>
      </c>
      <c r="H53">
        <v>220.5</v>
      </c>
      <c r="I53" s="268">
        <f t="shared" si="0"/>
        <v>1.9181852946193123E-2</v>
      </c>
    </row>
    <row r="54" spans="2:9" x14ac:dyDescent="0.25">
      <c r="B54" s="246">
        <v>43258</v>
      </c>
      <c r="C54">
        <v>10768.349609000001</v>
      </c>
      <c r="D54" s="268">
        <f t="shared" si="1"/>
        <v>7.8335944497074372E-3</v>
      </c>
      <c r="G54" s="246">
        <v>43258</v>
      </c>
      <c r="H54">
        <v>218.949997</v>
      </c>
      <c r="I54" s="268">
        <f t="shared" si="0"/>
        <v>-7.0294920634921265E-3</v>
      </c>
    </row>
    <row r="55" spans="2:9" x14ac:dyDescent="0.25">
      <c r="B55" s="246">
        <v>43259</v>
      </c>
      <c r="C55">
        <v>10767.650390999999</v>
      </c>
      <c r="D55" s="268">
        <f t="shared" si="1"/>
        <v>-6.4932698639053044E-5</v>
      </c>
      <c r="G55" s="246">
        <v>43259</v>
      </c>
      <c r="H55">
        <v>223.050003</v>
      </c>
      <c r="I55" s="268">
        <f t="shared" si="0"/>
        <v>1.8725764129606359E-2</v>
      </c>
    </row>
    <row r="56" spans="2:9" x14ac:dyDescent="0.25">
      <c r="B56" s="246">
        <v>43262</v>
      </c>
      <c r="C56">
        <v>10786.950194999999</v>
      </c>
      <c r="D56" s="268">
        <f t="shared" si="1"/>
        <v>1.7923876889736068E-3</v>
      </c>
      <c r="G56" s="246">
        <v>43262</v>
      </c>
      <c r="H56">
        <v>229.5</v>
      </c>
      <c r="I56" s="268">
        <f t="shared" si="0"/>
        <v>2.8917269281543145E-2</v>
      </c>
    </row>
    <row r="57" spans="2:9" x14ac:dyDescent="0.25">
      <c r="B57" s="246">
        <v>43263</v>
      </c>
      <c r="C57">
        <v>10842.849609000001</v>
      </c>
      <c r="D57" s="268">
        <f t="shared" si="1"/>
        <v>5.1821333175259277E-3</v>
      </c>
      <c r="G57" s="246">
        <v>43263</v>
      </c>
      <c r="H57">
        <v>233</v>
      </c>
      <c r="I57" s="268">
        <f t="shared" si="0"/>
        <v>1.5250544662309462E-2</v>
      </c>
    </row>
    <row r="58" spans="2:9" x14ac:dyDescent="0.25">
      <c r="B58" s="246">
        <v>43264</v>
      </c>
      <c r="C58">
        <v>10856.700194999999</v>
      </c>
      <c r="D58" s="268">
        <f t="shared" si="1"/>
        <v>1.2773935357826005E-3</v>
      </c>
      <c r="G58" s="246">
        <v>43264</v>
      </c>
      <c r="H58">
        <v>236.800003</v>
      </c>
      <c r="I58" s="268">
        <f t="shared" si="0"/>
        <v>1.6309025751072959E-2</v>
      </c>
    </row>
    <row r="59" spans="2:9" x14ac:dyDescent="0.25">
      <c r="B59" s="246">
        <v>43265</v>
      </c>
      <c r="C59">
        <v>10808.049805000001</v>
      </c>
      <c r="D59" s="268">
        <f t="shared" si="1"/>
        <v>-4.4811396765294109E-3</v>
      </c>
      <c r="G59" s="246">
        <v>43265</v>
      </c>
      <c r="H59">
        <v>234.050003</v>
      </c>
      <c r="I59" s="268">
        <f t="shared" si="0"/>
        <v>-1.1613175528549347E-2</v>
      </c>
    </row>
    <row r="60" spans="2:9" x14ac:dyDescent="0.25">
      <c r="B60" s="246">
        <v>43266</v>
      </c>
      <c r="C60">
        <v>10817.700194999999</v>
      </c>
      <c r="D60" s="268">
        <f t="shared" si="1"/>
        <v>8.9288911266249826E-4</v>
      </c>
      <c r="G60" s="246">
        <v>43266</v>
      </c>
      <c r="H60">
        <v>237.35000600000001</v>
      </c>
      <c r="I60" s="268">
        <f t="shared" si="0"/>
        <v>1.4099564014959709E-2</v>
      </c>
    </row>
    <row r="61" spans="2:9" x14ac:dyDescent="0.25">
      <c r="B61" s="246">
        <v>43269</v>
      </c>
      <c r="C61">
        <v>10799.849609000001</v>
      </c>
      <c r="D61" s="268">
        <f t="shared" si="1"/>
        <v>-1.6501276314025981E-3</v>
      </c>
      <c r="G61" s="246">
        <v>43269</v>
      </c>
      <c r="H61">
        <v>235.10000600000001</v>
      </c>
      <c r="I61" s="268">
        <f t="shared" si="0"/>
        <v>-9.4796711317546301E-3</v>
      </c>
    </row>
    <row r="62" spans="2:9" x14ac:dyDescent="0.25">
      <c r="B62" s="246">
        <v>43270</v>
      </c>
      <c r="C62">
        <v>10710.450194999999</v>
      </c>
      <c r="D62" s="268">
        <f t="shared" si="1"/>
        <v>-8.2778387881902171E-3</v>
      </c>
      <c r="G62" s="246">
        <v>43270</v>
      </c>
      <c r="H62">
        <v>239.14999399999999</v>
      </c>
      <c r="I62" s="268">
        <f t="shared" si="0"/>
        <v>1.7226660555678563E-2</v>
      </c>
    </row>
    <row r="63" spans="2:9" x14ac:dyDescent="0.25">
      <c r="B63" s="246">
        <v>43271</v>
      </c>
      <c r="C63">
        <v>10772.049805000001</v>
      </c>
      <c r="D63" s="268">
        <f t="shared" si="1"/>
        <v>5.7513558140402932E-3</v>
      </c>
      <c r="G63" s="246">
        <v>43271</v>
      </c>
      <c r="H63">
        <v>233.300003</v>
      </c>
      <c r="I63" s="268">
        <f t="shared" si="0"/>
        <v>-2.4461597937568746E-2</v>
      </c>
    </row>
    <row r="64" spans="2:9" x14ac:dyDescent="0.25">
      <c r="B64" s="246">
        <v>43272</v>
      </c>
      <c r="C64">
        <v>10741.099609000001</v>
      </c>
      <c r="D64" s="268">
        <f t="shared" si="1"/>
        <v>-2.8731946621369797E-3</v>
      </c>
      <c r="G64" s="246">
        <v>43272</v>
      </c>
      <c r="H64">
        <v>226.449997</v>
      </c>
      <c r="I64" s="268">
        <f t="shared" si="0"/>
        <v>-2.9361362674307445E-2</v>
      </c>
    </row>
    <row r="65" spans="2:9" x14ac:dyDescent="0.25">
      <c r="B65" s="246">
        <v>43273</v>
      </c>
      <c r="C65">
        <v>10821.849609000001</v>
      </c>
      <c r="D65" s="268">
        <f t="shared" si="1"/>
        <v>7.5178522627552535E-3</v>
      </c>
      <c r="G65" s="246">
        <v>43273</v>
      </c>
      <c r="H65">
        <v>223.199997</v>
      </c>
      <c r="I65" s="268">
        <f t="shared" si="0"/>
        <v>-1.4351954263881028E-2</v>
      </c>
    </row>
    <row r="66" spans="2:9" x14ac:dyDescent="0.25">
      <c r="B66" s="246">
        <v>43276</v>
      </c>
      <c r="C66">
        <v>10762.450194999999</v>
      </c>
      <c r="D66" s="268">
        <f t="shared" si="1"/>
        <v>-5.4888412005469345E-3</v>
      </c>
      <c r="G66" s="246">
        <v>43276</v>
      </c>
      <c r="H66">
        <v>222.25</v>
      </c>
      <c r="I66" s="268">
        <f t="shared" si="0"/>
        <v>-4.2562590177812609E-3</v>
      </c>
    </row>
    <row r="67" spans="2:9" x14ac:dyDescent="0.25">
      <c r="B67" s="246">
        <v>43277</v>
      </c>
      <c r="C67">
        <v>10769.150390999999</v>
      </c>
      <c r="D67" s="268">
        <f t="shared" si="1"/>
        <v>6.2255303193992084E-4</v>
      </c>
      <c r="G67" s="246">
        <v>43277</v>
      </c>
      <c r="H67">
        <v>232.85000600000001</v>
      </c>
      <c r="I67" s="268">
        <f t="shared" si="0"/>
        <v>4.7694065241844719E-2</v>
      </c>
    </row>
    <row r="68" spans="2:9" x14ac:dyDescent="0.25">
      <c r="B68" s="246">
        <v>43278</v>
      </c>
      <c r="C68">
        <v>10671.400390999999</v>
      </c>
      <c r="D68" s="268">
        <f t="shared" si="1"/>
        <v>-9.0768534611320728E-3</v>
      </c>
      <c r="G68" s="246">
        <v>43278</v>
      </c>
      <c r="H68">
        <v>230.5</v>
      </c>
      <c r="I68" s="268">
        <f t="shared" si="0"/>
        <v>-1.0092359628283698E-2</v>
      </c>
    </row>
    <row r="69" spans="2:9" x14ac:dyDescent="0.25">
      <c r="B69" s="246">
        <v>43279</v>
      </c>
      <c r="C69">
        <v>10589.099609000001</v>
      </c>
      <c r="D69" s="268">
        <f t="shared" si="1"/>
        <v>-7.712275707451588E-3</v>
      </c>
      <c r="G69" s="246">
        <v>43279</v>
      </c>
      <c r="H69">
        <v>226.75</v>
      </c>
      <c r="I69" s="268">
        <f t="shared" si="0"/>
        <v>-1.6268980477223471E-2</v>
      </c>
    </row>
    <row r="70" spans="2:9" x14ac:dyDescent="0.25">
      <c r="B70" s="246">
        <v>43280</v>
      </c>
      <c r="C70">
        <v>10714.299805000001</v>
      </c>
      <c r="D70" s="268">
        <f t="shared" si="1"/>
        <v>1.1823497806516814E-2</v>
      </c>
      <c r="G70" s="246">
        <v>43280</v>
      </c>
      <c r="H70">
        <v>231.199997</v>
      </c>
      <c r="I70" s="268">
        <f t="shared" si="0"/>
        <v>1.9625124586549081E-2</v>
      </c>
    </row>
    <row r="71" spans="2:9" x14ac:dyDescent="0.25">
      <c r="B71" s="246">
        <v>43283</v>
      </c>
      <c r="C71">
        <v>10657.299805000001</v>
      </c>
      <c r="D71" s="268">
        <f t="shared" si="1"/>
        <v>-5.3199930034998344E-3</v>
      </c>
      <c r="G71" s="246">
        <v>43283</v>
      </c>
      <c r="H71">
        <v>231.949997</v>
      </c>
      <c r="I71" s="268">
        <f t="shared" si="0"/>
        <v>3.2439446787708714E-3</v>
      </c>
    </row>
    <row r="72" spans="2:9" x14ac:dyDescent="0.25">
      <c r="B72" s="246">
        <v>43284</v>
      </c>
      <c r="C72">
        <v>10699.900390999999</v>
      </c>
      <c r="D72" s="268">
        <f t="shared" si="1"/>
        <v>3.9973151529444362E-3</v>
      </c>
      <c r="G72" s="246">
        <v>43284</v>
      </c>
      <c r="H72">
        <v>232.449997</v>
      </c>
      <c r="I72" s="268">
        <f t="shared" ref="I72:I135" si="2">IFERROR(H72/H71-1,"")</f>
        <v>2.1556370186113227E-3</v>
      </c>
    </row>
    <row r="73" spans="2:9" x14ac:dyDescent="0.25">
      <c r="B73" s="246">
        <v>43285</v>
      </c>
      <c r="C73">
        <v>10769.900390999999</v>
      </c>
      <c r="D73" s="268">
        <f t="shared" ref="D73:D136" si="3">IFERROR(C73/C72-1,"")</f>
        <v>6.542116976984147E-3</v>
      </c>
      <c r="G73" s="246">
        <v>43285</v>
      </c>
      <c r="H73">
        <v>232.89999399999999</v>
      </c>
      <c r="I73" s="268">
        <f t="shared" si="2"/>
        <v>1.9358873125732146E-3</v>
      </c>
    </row>
    <row r="74" spans="2:9" x14ac:dyDescent="0.25">
      <c r="B74" s="246">
        <v>43286</v>
      </c>
      <c r="C74">
        <v>10749.75</v>
      </c>
      <c r="D74" s="268">
        <f t="shared" si="3"/>
        <v>-1.8709913990326843E-3</v>
      </c>
      <c r="G74" s="246">
        <v>43286</v>
      </c>
      <c r="H74">
        <v>233.800003</v>
      </c>
      <c r="I74" s="268">
        <f t="shared" si="2"/>
        <v>3.8643581931565585E-3</v>
      </c>
    </row>
    <row r="75" spans="2:9" x14ac:dyDescent="0.25">
      <c r="B75" s="246">
        <v>43287</v>
      </c>
      <c r="C75">
        <v>10772.650390999999</v>
      </c>
      <c r="D75" s="268">
        <f t="shared" si="3"/>
        <v>2.130318472522541E-3</v>
      </c>
      <c r="G75" s="246">
        <v>43287</v>
      </c>
      <c r="H75">
        <v>244.300003</v>
      </c>
      <c r="I75" s="268">
        <f t="shared" si="2"/>
        <v>4.4910179064454603E-2</v>
      </c>
    </row>
    <row r="76" spans="2:9" x14ac:dyDescent="0.25">
      <c r="B76" s="246">
        <v>43290</v>
      </c>
      <c r="C76">
        <v>10852.900390999999</v>
      </c>
      <c r="D76" s="268">
        <f t="shared" si="3"/>
        <v>7.4494202528883058E-3</v>
      </c>
      <c r="G76" s="246">
        <v>43290</v>
      </c>
      <c r="H76">
        <v>248.449997</v>
      </c>
      <c r="I76" s="268">
        <f t="shared" si="2"/>
        <v>1.698728591501486E-2</v>
      </c>
    </row>
    <row r="77" spans="2:9" x14ac:dyDescent="0.25">
      <c r="B77" s="246">
        <v>43291</v>
      </c>
      <c r="C77">
        <v>10947.25</v>
      </c>
      <c r="D77" s="268">
        <f t="shared" si="3"/>
        <v>8.6934925780985939E-3</v>
      </c>
      <c r="G77" s="246">
        <v>43291</v>
      </c>
      <c r="H77">
        <v>239.199997</v>
      </c>
      <c r="I77" s="268">
        <f t="shared" si="2"/>
        <v>-3.7230831602706793E-2</v>
      </c>
    </row>
    <row r="78" spans="2:9" x14ac:dyDescent="0.25">
      <c r="B78" s="246">
        <v>43292</v>
      </c>
      <c r="C78">
        <v>10948.299805000001</v>
      </c>
      <c r="D78" s="268">
        <f t="shared" si="3"/>
        <v>9.5896686382435092E-5</v>
      </c>
      <c r="G78" s="246">
        <v>43292</v>
      </c>
      <c r="H78">
        <v>245</v>
      </c>
      <c r="I78" s="268">
        <f t="shared" si="2"/>
        <v>2.424750448470947E-2</v>
      </c>
    </row>
    <row r="79" spans="2:9" x14ac:dyDescent="0.25">
      <c r="B79" s="246">
        <v>43293</v>
      </c>
      <c r="C79">
        <v>11023.200194999999</v>
      </c>
      <c r="D79" s="268">
        <f t="shared" si="3"/>
        <v>6.8412805032789237E-3</v>
      </c>
      <c r="G79" s="246">
        <v>43293</v>
      </c>
      <c r="H79">
        <v>244.800003</v>
      </c>
      <c r="I79" s="268">
        <f t="shared" si="2"/>
        <v>-8.1631428571427023E-4</v>
      </c>
    </row>
    <row r="80" spans="2:9" x14ac:dyDescent="0.25">
      <c r="B80" s="246">
        <v>43294</v>
      </c>
      <c r="C80">
        <v>11018.900390999999</v>
      </c>
      <c r="D80" s="268">
        <f t="shared" si="3"/>
        <v>-3.9006857572543296E-4</v>
      </c>
      <c r="G80" s="246">
        <v>43294</v>
      </c>
      <c r="H80">
        <v>236.14999399999999</v>
      </c>
      <c r="I80" s="268">
        <f t="shared" si="2"/>
        <v>-3.5335003651940311E-2</v>
      </c>
    </row>
    <row r="81" spans="2:9" x14ac:dyDescent="0.25">
      <c r="B81" s="246">
        <v>43297</v>
      </c>
      <c r="C81">
        <v>10936.849609000001</v>
      </c>
      <c r="D81" s="268">
        <f t="shared" si="3"/>
        <v>-7.4463675220275416E-3</v>
      </c>
      <c r="G81" s="246">
        <v>43297</v>
      </c>
      <c r="H81">
        <v>236.35000600000001</v>
      </c>
      <c r="I81" s="268">
        <f t="shared" si="2"/>
        <v>8.4697016761303701E-4</v>
      </c>
    </row>
    <row r="82" spans="2:9" x14ac:dyDescent="0.25">
      <c r="B82" s="246">
        <v>43298</v>
      </c>
      <c r="C82">
        <v>11008.049805000001</v>
      </c>
      <c r="D82" s="268">
        <f t="shared" si="3"/>
        <v>6.5101193255330259E-3</v>
      </c>
      <c r="G82" s="246">
        <v>43298</v>
      </c>
      <c r="H82">
        <v>234.050003</v>
      </c>
      <c r="I82" s="268">
        <f t="shared" si="2"/>
        <v>-9.7313430996909256E-3</v>
      </c>
    </row>
    <row r="83" spans="2:9" x14ac:dyDescent="0.25">
      <c r="B83" s="246">
        <v>43299</v>
      </c>
      <c r="C83">
        <v>10980.450194999999</v>
      </c>
      <c r="D83" s="268">
        <f t="shared" si="3"/>
        <v>-2.507220669320076E-3</v>
      </c>
      <c r="G83" s="246">
        <v>43299</v>
      </c>
      <c r="H83">
        <v>229.449997</v>
      </c>
      <c r="I83" s="268">
        <f t="shared" si="2"/>
        <v>-1.9653945486170388E-2</v>
      </c>
    </row>
    <row r="84" spans="2:9" x14ac:dyDescent="0.25">
      <c r="B84" s="246">
        <v>43300</v>
      </c>
      <c r="C84">
        <v>10957.099609000001</v>
      </c>
      <c r="D84" s="268">
        <f t="shared" si="3"/>
        <v>-2.1265599848202532E-3</v>
      </c>
      <c r="G84" s="246">
        <v>43300</v>
      </c>
      <c r="H84">
        <v>226.75</v>
      </c>
      <c r="I84" s="268">
        <f t="shared" si="2"/>
        <v>-1.1767256636747714E-2</v>
      </c>
    </row>
    <row r="85" spans="2:9" x14ac:dyDescent="0.25">
      <c r="B85" s="246">
        <v>43301</v>
      </c>
      <c r="C85">
        <v>11010.200194999999</v>
      </c>
      <c r="D85" s="268">
        <f t="shared" si="3"/>
        <v>4.846226455437419E-3</v>
      </c>
      <c r="G85" s="246">
        <v>43301</v>
      </c>
      <c r="H85">
        <v>223.800003</v>
      </c>
      <c r="I85" s="268">
        <f t="shared" si="2"/>
        <v>-1.3009909592061719E-2</v>
      </c>
    </row>
    <row r="86" spans="2:9" x14ac:dyDescent="0.25">
      <c r="B86" s="246">
        <v>43304</v>
      </c>
      <c r="C86">
        <v>11084.75</v>
      </c>
      <c r="D86" s="268">
        <f t="shared" si="3"/>
        <v>6.7709763382737265E-3</v>
      </c>
      <c r="G86" s="246">
        <v>43304</v>
      </c>
      <c r="H86">
        <v>230.75</v>
      </c>
      <c r="I86" s="268">
        <f t="shared" si="2"/>
        <v>3.1054499136892399E-2</v>
      </c>
    </row>
    <row r="87" spans="2:9" x14ac:dyDescent="0.25">
      <c r="B87" s="246">
        <v>43305</v>
      </c>
      <c r="C87">
        <v>11134.299805000001</v>
      </c>
      <c r="D87" s="268">
        <f t="shared" si="3"/>
        <v>4.4700877331469435E-3</v>
      </c>
      <c r="G87" s="246">
        <v>43305</v>
      </c>
      <c r="H87">
        <v>248.89999399999999</v>
      </c>
      <c r="I87" s="268">
        <f t="shared" si="2"/>
        <v>7.8656528710725926E-2</v>
      </c>
    </row>
    <row r="88" spans="2:9" x14ac:dyDescent="0.25">
      <c r="B88" s="246">
        <v>43306</v>
      </c>
      <c r="C88">
        <v>11132</v>
      </c>
      <c r="D88" s="268">
        <f t="shared" si="3"/>
        <v>-2.0655138089309411E-4</v>
      </c>
      <c r="G88" s="246">
        <v>43306</v>
      </c>
      <c r="H88">
        <v>248.300003</v>
      </c>
      <c r="I88" s="268">
        <f t="shared" si="2"/>
        <v>-2.4105705683543643E-3</v>
      </c>
    </row>
    <row r="89" spans="2:9" x14ac:dyDescent="0.25">
      <c r="B89" s="246">
        <v>43307</v>
      </c>
      <c r="C89">
        <v>11167.299805000001</v>
      </c>
      <c r="D89" s="268">
        <f t="shared" si="3"/>
        <v>3.1710209306503589E-3</v>
      </c>
      <c r="G89" s="246">
        <v>43307</v>
      </c>
      <c r="H89">
        <v>245.050003</v>
      </c>
      <c r="I89" s="268">
        <f t="shared" si="2"/>
        <v>-1.3089005077458693E-2</v>
      </c>
    </row>
    <row r="90" spans="2:9" x14ac:dyDescent="0.25">
      <c r="B90" s="246">
        <v>43308</v>
      </c>
      <c r="C90">
        <v>11278.349609000001</v>
      </c>
      <c r="D90" s="268">
        <f t="shared" si="3"/>
        <v>9.9441947417118204E-3</v>
      </c>
      <c r="G90" s="246">
        <v>43308</v>
      </c>
      <c r="H90">
        <v>245.449997</v>
      </c>
      <c r="I90" s="268">
        <f t="shared" si="2"/>
        <v>1.6322954299250458E-3</v>
      </c>
    </row>
    <row r="91" spans="2:9" x14ac:dyDescent="0.25">
      <c r="B91" s="246">
        <v>43311</v>
      </c>
      <c r="C91">
        <v>11319.549805000001</v>
      </c>
      <c r="D91" s="268">
        <f t="shared" si="3"/>
        <v>3.653034125411514E-3</v>
      </c>
      <c r="G91" s="246">
        <v>43311</v>
      </c>
      <c r="H91">
        <v>248.10000600000001</v>
      </c>
      <c r="I91" s="268">
        <f t="shared" si="2"/>
        <v>1.0796533030717592E-2</v>
      </c>
    </row>
    <row r="92" spans="2:9" x14ac:dyDescent="0.25">
      <c r="B92" s="246">
        <v>43312</v>
      </c>
      <c r="C92">
        <v>11356.5</v>
      </c>
      <c r="D92" s="268">
        <f t="shared" si="3"/>
        <v>3.2642813218310973E-3</v>
      </c>
      <c r="G92" s="246">
        <v>43312</v>
      </c>
      <c r="H92">
        <v>245.89999399999999</v>
      </c>
      <c r="I92" s="268">
        <f t="shared" si="2"/>
        <v>-8.8674403337177798E-3</v>
      </c>
    </row>
    <row r="93" spans="2:9" x14ac:dyDescent="0.25">
      <c r="B93" s="246">
        <v>43313</v>
      </c>
      <c r="C93">
        <v>11346.200194999999</v>
      </c>
      <c r="D93" s="268">
        <f t="shared" si="3"/>
        <v>-9.069524061110501E-4</v>
      </c>
      <c r="G93" s="246">
        <v>43313</v>
      </c>
      <c r="H93">
        <v>242.10000600000001</v>
      </c>
      <c r="I93" s="268">
        <f t="shared" si="2"/>
        <v>-1.5453387932982121E-2</v>
      </c>
    </row>
    <row r="94" spans="2:9" x14ac:dyDescent="0.25">
      <c r="B94" s="246">
        <v>43314</v>
      </c>
      <c r="C94">
        <v>11244.700194999999</v>
      </c>
      <c r="D94" s="268">
        <f t="shared" si="3"/>
        <v>-8.945726168724577E-3</v>
      </c>
      <c r="G94" s="246">
        <v>43314</v>
      </c>
      <c r="H94">
        <v>241.949997</v>
      </c>
      <c r="I94" s="268">
        <f t="shared" si="2"/>
        <v>-6.1961584585834562E-4</v>
      </c>
    </row>
    <row r="95" spans="2:9" x14ac:dyDescent="0.25">
      <c r="B95" s="246">
        <v>43315</v>
      </c>
      <c r="C95">
        <v>11360.799805000001</v>
      </c>
      <c r="D95" s="268">
        <f t="shared" si="3"/>
        <v>1.0324829296171512E-2</v>
      </c>
      <c r="G95" s="246">
        <v>43315</v>
      </c>
      <c r="H95">
        <v>250.550003</v>
      </c>
      <c r="I95" s="268">
        <f t="shared" si="2"/>
        <v>3.5544559233865236E-2</v>
      </c>
    </row>
    <row r="96" spans="2:9" x14ac:dyDescent="0.25">
      <c r="B96" s="246">
        <v>43318</v>
      </c>
      <c r="C96">
        <v>11387.099609000001</v>
      </c>
      <c r="D96" s="268">
        <f t="shared" si="3"/>
        <v>2.3149606058918692E-3</v>
      </c>
      <c r="G96" s="246">
        <v>43318</v>
      </c>
      <c r="H96">
        <v>246.75</v>
      </c>
      <c r="I96" s="268">
        <f t="shared" si="2"/>
        <v>-1.5166645198563478E-2</v>
      </c>
    </row>
    <row r="97" spans="2:9" x14ac:dyDescent="0.25">
      <c r="B97" s="246">
        <v>43319</v>
      </c>
      <c r="C97">
        <v>11389.450194999999</v>
      </c>
      <c r="D97" s="268">
        <f t="shared" si="3"/>
        <v>2.0642534804382606E-4</v>
      </c>
      <c r="G97" s="246">
        <v>43319</v>
      </c>
      <c r="H97">
        <v>241.550003</v>
      </c>
      <c r="I97" s="268">
        <f t="shared" si="2"/>
        <v>-2.1073949341438691E-2</v>
      </c>
    </row>
    <row r="98" spans="2:9" x14ac:dyDescent="0.25">
      <c r="B98" s="246">
        <v>43320</v>
      </c>
      <c r="C98">
        <v>11450</v>
      </c>
      <c r="D98" s="268">
        <f t="shared" si="3"/>
        <v>5.3163062275456419E-3</v>
      </c>
      <c r="G98" s="246">
        <v>43320</v>
      </c>
      <c r="H98">
        <v>239.39999399999999</v>
      </c>
      <c r="I98" s="268">
        <f t="shared" si="2"/>
        <v>-8.9008858343918584E-3</v>
      </c>
    </row>
    <row r="99" spans="2:9" x14ac:dyDescent="0.25">
      <c r="B99" s="246">
        <v>43321</v>
      </c>
      <c r="C99">
        <v>11470.700194999999</v>
      </c>
      <c r="D99" s="268">
        <f t="shared" si="3"/>
        <v>1.8078772925764763E-3</v>
      </c>
      <c r="G99" s="246">
        <v>43321</v>
      </c>
      <c r="H99">
        <v>242.39999399999999</v>
      </c>
      <c r="I99" s="268">
        <f t="shared" si="2"/>
        <v>1.2531328634870498E-2</v>
      </c>
    </row>
    <row r="100" spans="2:9" x14ac:dyDescent="0.25">
      <c r="B100" s="246">
        <v>43322</v>
      </c>
      <c r="C100">
        <v>11429.5</v>
      </c>
      <c r="D100" s="268">
        <f t="shared" si="3"/>
        <v>-3.5917768139348549E-3</v>
      </c>
      <c r="G100" s="246">
        <v>43322</v>
      </c>
      <c r="H100">
        <v>242.75</v>
      </c>
      <c r="I100" s="268">
        <f t="shared" si="2"/>
        <v>1.44391917765474E-3</v>
      </c>
    </row>
    <row r="101" spans="2:9" x14ac:dyDescent="0.25">
      <c r="B101" s="246">
        <v>43325</v>
      </c>
      <c r="C101">
        <v>11355.75</v>
      </c>
      <c r="D101" s="268">
        <f t="shared" si="3"/>
        <v>-6.4526007261910268E-3</v>
      </c>
      <c r="G101" s="246">
        <v>43325</v>
      </c>
      <c r="H101">
        <v>245.75</v>
      </c>
      <c r="I101" s="268">
        <f t="shared" si="2"/>
        <v>1.2358393408856916E-2</v>
      </c>
    </row>
    <row r="102" spans="2:9" x14ac:dyDescent="0.25">
      <c r="B102" s="246">
        <v>43326</v>
      </c>
      <c r="C102">
        <v>11435.099609000001</v>
      </c>
      <c r="D102" s="268">
        <f t="shared" si="3"/>
        <v>6.9876149968077783E-3</v>
      </c>
      <c r="G102" s="246">
        <v>43326</v>
      </c>
      <c r="H102">
        <v>245.949997</v>
      </c>
      <c r="I102" s="268">
        <f t="shared" si="2"/>
        <v>8.1382299084431509E-4</v>
      </c>
    </row>
    <row r="103" spans="2:9" x14ac:dyDescent="0.25">
      <c r="B103" s="246">
        <v>43328</v>
      </c>
      <c r="C103">
        <v>11385.049805000001</v>
      </c>
      <c r="D103" s="268">
        <f t="shared" si="3"/>
        <v>-4.3768577197708103E-3</v>
      </c>
      <c r="G103" s="246">
        <v>43328</v>
      </c>
      <c r="H103">
        <v>258</v>
      </c>
      <c r="I103" s="268">
        <f t="shared" si="2"/>
        <v>4.8993710701285442E-2</v>
      </c>
    </row>
    <row r="104" spans="2:9" x14ac:dyDescent="0.25">
      <c r="B104" s="246">
        <v>43329</v>
      </c>
      <c r="C104">
        <v>11470.75</v>
      </c>
      <c r="D104" s="268">
        <f t="shared" si="3"/>
        <v>7.5274325951883991E-3</v>
      </c>
      <c r="G104" s="246">
        <v>43329</v>
      </c>
      <c r="H104">
        <v>269.45001200000002</v>
      </c>
      <c r="I104" s="268">
        <f t="shared" si="2"/>
        <v>4.437989147286836E-2</v>
      </c>
    </row>
    <row r="105" spans="2:9" x14ac:dyDescent="0.25">
      <c r="B105" s="246">
        <v>43332</v>
      </c>
      <c r="C105">
        <v>11551.75</v>
      </c>
      <c r="D105" s="268">
        <f t="shared" si="3"/>
        <v>7.061438877143944E-3</v>
      </c>
      <c r="G105" s="246">
        <v>43332</v>
      </c>
      <c r="H105">
        <v>271.60000600000001</v>
      </c>
      <c r="I105" s="268">
        <f t="shared" si="2"/>
        <v>7.9791943004254851E-3</v>
      </c>
    </row>
    <row r="106" spans="2:9" x14ac:dyDescent="0.25">
      <c r="B106" s="246">
        <v>43333</v>
      </c>
      <c r="C106">
        <v>11570.900390999999</v>
      </c>
      <c r="D106" s="268">
        <f t="shared" si="3"/>
        <v>1.6577913303179592E-3</v>
      </c>
      <c r="G106" s="246">
        <v>43333</v>
      </c>
      <c r="H106">
        <v>268.70001200000002</v>
      </c>
      <c r="I106" s="268">
        <f t="shared" si="2"/>
        <v>-1.0677444535844294E-2</v>
      </c>
    </row>
    <row r="107" spans="2:9" x14ac:dyDescent="0.25">
      <c r="B107" s="246">
        <v>43335</v>
      </c>
      <c r="C107">
        <v>11582.75</v>
      </c>
      <c r="D107" s="268">
        <f t="shared" si="3"/>
        <v>1.0240870286306603E-3</v>
      </c>
      <c r="G107" s="246">
        <v>43335</v>
      </c>
      <c r="H107">
        <v>270.79998799999998</v>
      </c>
      <c r="I107" s="268">
        <f t="shared" si="2"/>
        <v>7.8153178497064602E-3</v>
      </c>
    </row>
    <row r="108" spans="2:9" x14ac:dyDescent="0.25">
      <c r="B108" s="246">
        <v>43336</v>
      </c>
      <c r="C108">
        <v>11557.099609000001</v>
      </c>
      <c r="D108" s="268">
        <f t="shared" si="3"/>
        <v>-2.2145337678874943E-3</v>
      </c>
      <c r="G108" s="246">
        <v>43336</v>
      </c>
      <c r="H108">
        <v>273.79998799999998</v>
      </c>
      <c r="I108" s="268">
        <f t="shared" si="2"/>
        <v>1.1078287049259394E-2</v>
      </c>
    </row>
    <row r="109" spans="2:9" x14ac:dyDescent="0.25">
      <c r="B109" s="246">
        <v>43339</v>
      </c>
      <c r="C109">
        <v>11691.950194999999</v>
      </c>
      <c r="D109" s="268">
        <f t="shared" si="3"/>
        <v>1.1668203144583611E-2</v>
      </c>
      <c r="G109" s="246">
        <v>43339</v>
      </c>
      <c r="H109">
        <v>280.5</v>
      </c>
      <c r="I109" s="268">
        <f t="shared" si="2"/>
        <v>2.4470461262401599E-2</v>
      </c>
    </row>
    <row r="110" spans="2:9" x14ac:dyDescent="0.25">
      <c r="B110" s="246">
        <v>43340</v>
      </c>
      <c r="C110">
        <v>11738.5</v>
      </c>
      <c r="D110" s="268">
        <f t="shared" si="3"/>
        <v>3.9813550540017673E-3</v>
      </c>
      <c r="G110" s="246">
        <v>43340</v>
      </c>
      <c r="H110">
        <v>280</v>
      </c>
      <c r="I110" s="268">
        <f t="shared" si="2"/>
        <v>-1.7825311942959443E-3</v>
      </c>
    </row>
    <row r="111" spans="2:9" x14ac:dyDescent="0.25">
      <c r="B111" s="246">
        <v>43341</v>
      </c>
      <c r="C111">
        <v>11691.900390999999</v>
      </c>
      <c r="D111" s="268">
        <f t="shared" si="3"/>
        <v>-3.9698095156962543E-3</v>
      </c>
      <c r="G111" s="246">
        <v>43341</v>
      </c>
      <c r="H111">
        <v>280.29998799999998</v>
      </c>
      <c r="I111" s="268">
        <f t="shared" si="2"/>
        <v>1.0713857142856664E-3</v>
      </c>
    </row>
    <row r="112" spans="2:9" x14ac:dyDescent="0.25">
      <c r="B112" s="246">
        <v>43342</v>
      </c>
      <c r="C112">
        <v>11676.799805000001</v>
      </c>
      <c r="D112" s="268">
        <f t="shared" si="3"/>
        <v>-1.2915424776986928E-3</v>
      </c>
      <c r="G112" s="246">
        <v>43342</v>
      </c>
      <c r="H112">
        <v>293.5</v>
      </c>
      <c r="I112" s="268">
        <f t="shared" si="2"/>
        <v>4.7092445826290907E-2</v>
      </c>
    </row>
    <row r="113" spans="2:9" x14ac:dyDescent="0.25">
      <c r="B113" s="246">
        <v>43343</v>
      </c>
      <c r="C113">
        <v>11680.5</v>
      </c>
      <c r="D113" s="268">
        <f t="shared" si="3"/>
        <v>3.1688434004117916E-4</v>
      </c>
      <c r="G113" s="246">
        <v>43343</v>
      </c>
      <c r="H113">
        <v>293.25</v>
      </c>
      <c r="I113" s="268">
        <f t="shared" si="2"/>
        <v>-8.5178875638836082E-4</v>
      </c>
    </row>
    <row r="114" spans="2:9" x14ac:dyDescent="0.25">
      <c r="B114" s="246">
        <v>43346</v>
      </c>
      <c r="C114">
        <v>11582.349609000001</v>
      </c>
      <c r="D114" s="268">
        <f t="shared" si="3"/>
        <v>-8.4029271863361732E-3</v>
      </c>
      <c r="G114" s="246">
        <v>43346</v>
      </c>
      <c r="H114">
        <v>294.04998799999998</v>
      </c>
      <c r="I114" s="268">
        <f t="shared" si="2"/>
        <v>2.7280068201191998E-3</v>
      </c>
    </row>
    <row r="115" spans="2:9" x14ac:dyDescent="0.25">
      <c r="B115" s="246">
        <v>43347</v>
      </c>
      <c r="C115">
        <v>11520.299805000001</v>
      </c>
      <c r="D115" s="268">
        <f t="shared" si="3"/>
        <v>-5.357272582394268E-3</v>
      </c>
      <c r="G115" s="246">
        <v>43347</v>
      </c>
      <c r="H115">
        <v>290.75</v>
      </c>
      <c r="I115" s="268">
        <f t="shared" si="2"/>
        <v>-1.1222540842273365E-2</v>
      </c>
    </row>
    <row r="116" spans="2:9" x14ac:dyDescent="0.25">
      <c r="B116" s="246">
        <v>43348</v>
      </c>
      <c r="C116">
        <v>11476.950194999999</v>
      </c>
      <c r="D116" s="268">
        <f t="shared" si="3"/>
        <v>-3.7628890509591173E-3</v>
      </c>
      <c r="G116" s="246">
        <v>43348</v>
      </c>
      <c r="H116">
        <v>303.25</v>
      </c>
      <c r="I116" s="268">
        <f t="shared" si="2"/>
        <v>4.2992261392949205E-2</v>
      </c>
    </row>
    <row r="117" spans="2:9" x14ac:dyDescent="0.25">
      <c r="B117" s="246">
        <v>43349</v>
      </c>
      <c r="C117">
        <v>11536.900390999999</v>
      </c>
      <c r="D117" s="268">
        <f t="shared" si="3"/>
        <v>5.2235302045762211E-3</v>
      </c>
      <c r="G117" s="246">
        <v>43349</v>
      </c>
      <c r="H117">
        <v>319.14999399999999</v>
      </c>
      <c r="I117" s="268">
        <f t="shared" si="2"/>
        <v>5.2431967023907733E-2</v>
      </c>
    </row>
    <row r="118" spans="2:9" x14ac:dyDescent="0.25">
      <c r="B118" s="246">
        <v>43350</v>
      </c>
      <c r="C118">
        <v>11589.099609000001</v>
      </c>
      <c r="D118" s="268">
        <f t="shared" si="3"/>
        <v>4.5245443950199249E-3</v>
      </c>
      <c r="G118" s="246">
        <v>43350</v>
      </c>
      <c r="H118">
        <v>308.20001200000002</v>
      </c>
      <c r="I118" s="268">
        <f t="shared" si="2"/>
        <v>-3.4309829878925169E-2</v>
      </c>
    </row>
    <row r="119" spans="2:9" x14ac:dyDescent="0.25">
      <c r="B119" s="246">
        <v>43353</v>
      </c>
      <c r="C119">
        <v>11438.099609000001</v>
      </c>
      <c r="D119" s="268">
        <f t="shared" si="3"/>
        <v>-1.3029485041507027E-2</v>
      </c>
      <c r="G119" s="246">
        <v>43353</v>
      </c>
      <c r="H119">
        <v>301.70001200000002</v>
      </c>
      <c r="I119" s="268">
        <f t="shared" si="2"/>
        <v>-2.1090200346909782E-2</v>
      </c>
    </row>
    <row r="120" spans="2:9" x14ac:dyDescent="0.25">
      <c r="B120" s="246">
        <v>43354</v>
      </c>
      <c r="C120">
        <v>11287.5</v>
      </c>
      <c r="D120" s="268">
        <f t="shared" si="3"/>
        <v>-1.316648867802328E-2</v>
      </c>
      <c r="G120" s="246">
        <v>43354</v>
      </c>
      <c r="H120">
        <v>295.45001200000002</v>
      </c>
      <c r="I120" s="268">
        <f t="shared" si="2"/>
        <v>-2.071594216575634E-2</v>
      </c>
    </row>
    <row r="121" spans="2:9" x14ac:dyDescent="0.25">
      <c r="B121" s="246">
        <v>43355</v>
      </c>
      <c r="C121">
        <v>11369.900390999999</v>
      </c>
      <c r="D121" s="268">
        <f t="shared" si="3"/>
        <v>7.3001453820598083E-3</v>
      </c>
      <c r="G121" s="246">
        <v>43355</v>
      </c>
      <c r="H121">
        <v>295.64999399999999</v>
      </c>
      <c r="I121" s="268">
        <f t="shared" si="2"/>
        <v>6.7687253977832817E-4</v>
      </c>
    </row>
    <row r="122" spans="2:9" x14ac:dyDescent="0.25">
      <c r="B122" s="246">
        <v>43357</v>
      </c>
      <c r="C122">
        <v>11515.200194999999</v>
      </c>
      <c r="D122" s="268">
        <f t="shared" si="3"/>
        <v>1.2779338340995094E-2</v>
      </c>
      <c r="G122" s="246">
        <v>43357</v>
      </c>
      <c r="H122">
        <v>300.60000600000001</v>
      </c>
      <c r="I122" s="268">
        <f t="shared" si="2"/>
        <v>1.6742811095744603E-2</v>
      </c>
    </row>
    <row r="123" spans="2:9" x14ac:dyDescent="0.25">
      <c r="B123" s="246">
        <v>43360</v>
      </c>
      <c r="C123">
        <v>11377.75</v>
      </c>
      <c r="D123" s="268">
        <f t="shared" si="3"/>
        <v>-1.193641384191324E-2</v>
      </c>
      <c r="G123" s="246">
        <v>43360</v>
      </c>
      <c r="H123">
        <v>300.45001200000002</v>
      </c>
      <c r="I123" s="268">
        <f t="shared" si="2"/>
        <v>-4.9898202596843078E-4</v>
      </c>
    </row>
    <row r="124" spans="2:9" x14ac:dyDescent="0.25">
      <c r="B124" s="246">
        <v>43361</v>
      </c>
      <c r="C124">
        <v>11278.900390999999</v>
      </c>
      <c r="D124" s="268">
        <f t="shared" si="3"/>
        <v>-8.6879751268924554E-3</v>
      </c>
      <c r="G124" s="246">
        <v>43361</v>
      </c>
      <c r="H124">
        <v>293.79998799999998</v>
      </c>
      <c r="I124" s="268">
        <f t="shared" si="2"/>
        <v>-2.2133545463130289E-2</v>
      </c>
    </row>
    <row r="125" spans="2:9" x14ac:dyDescent="0.25">
      <c r="B125" s="246">
        <v>43362</v>
      </c>
      <c r="C125">
        <v>11234.349609000001</v>
      </c>
      <c r="D125" s="268">
        <f t="shared" si="3"/>
        <v>-3.9499224619048423E-3</v>
      </c>
      <c r="G125" s="246">
        <v>43362</v>
      </c>
      <c r="H125">
        <v>295.35000600000001</v>
      </c>
      <c r="I125" s="268">
        <f t="shared" si="2"/>
        <v>5.2757592352250526E-3</v>
      </c>
    </row>
    <row r="126" spans="2:9" x14ac:dyDescent="0.25">
      <c r="B126" s="246">
        <v>43364</v>
      </c>
      <c r="C126">
        <v>11143.099609000001</v>
      </c>
      <c r="D126" s="268">
        <f t="shared" si="3"/>
        <v>-8.1224105690015369E-3</v>
      </c>
      <c r="G126" s="246">
        <v>43364</v>
      </c>
      <c r="H126">
        <v>285.04998799999998</v>
      </c>
      <c r="I126" s="268">
        <f t="shared" si="2"/>
        <v>-3.4873938685479611E-2</v>
      </c>
    </row>
    <row r="127" spans="2:9" x14ac:dyDescent="0.25">
      <c r="B127" s="246">
        <v>43367</v>
      </c>
      <c r="C127">
        <v>10967.400390999999</v>
      </c>
      <c r="D127" s="268">
        <f t="shared" si="3"/>
        <v>-1.5767535440327052E-2</v>
      </c>
      <c r="G127" s="246">
        <v>43367</v>
      </c>
      <c r="H127">
        <v>289.79998799999998</v>
      </c>
      <c r="I127" s="268">
        <f t="shared" si="2"/>
        <v>1.666374390445502E-2</v>
      </c>
    </row>
    <row r="128" spans="2:9" x14ac:dyDescent="0.25">
      <c r="B128" s="246">
        <v>43368</v>
      </c>
      <c r="C128">
        <v>11067.450194999999</v>
      </c>
      <c r="D128" s="268">
        <f t="shared" si="3"/>
        <v>9.1224720930314085E-3</v>
      </c>
      <c r="G128" s="246">
        <v>43368</v>
      </c>
      <c r="H128">
        <v>295.79998799999998</v>
      </c>
      <c r="I128" s="268">
        <f t="shared" si="2"/>
        <v>2.0703934604717755E-2</v>
      </c>
    </row>
    <row r="129" spans="2:9" x14ac:dyDescent="0.25">
      <c r="B129" s="246">
        <v>43369</v>
      </c>
      <c r="C129">
        <v>11053.799805000001</v>
      </c>
      <c r="D129" s="268">
        <f t="shared" si="3"/>
        <v>-1.2333816515538443E-3</v>
      </c>
      <c r="G129" s="246">
        <v>43369</v>
      </c>
      <c r="H129">
        <v>296.54998799999998</v>
      </c>
      <c r="I129" s="268">
        <f t="shared" si="2"/>
        <v>2.5354970602635696E-3</v>
      </c>
    </row>
    <row r="130" spans="2:9" x14ac:dyDescent="0.25">
      <c r="B130" s="246">
        <v>43370</v>
      </c>
      <c r="C130">
        <v>10977.549805000001</v>
      </c>
      <c r="D130" s="268">
        <f t="shared" si="3"/>
        <v>-6.8980804198669476E-3</v>
      </c>
      <c r="G130" s="246">
        <v>43370</v>
      </c>
      <c r="H130">
        <v>295.60000600000001</v>
      </c>
      <c r="I130" s="268">
        <f t="shared" si="2"/>
        <v>-3.2034464287349351E-3</v>
      </c>
    </row>
    <row r="131" spans="2:9" x14ac:dyDescent="0.25">
      <c r="B131" s="246">
        <v>43371</v>
      </c>
      <c r="C131">
        <v>10930.450194999999</v>
      </c>
      <c r="D131" s="268">
        <f t="shared" si="3"/>
        <v>-4.2905394042073164E-3</v>
      </c>
      <c r="G131" s="246">
        <v>43371</v>
      </c>
      <c r="H131">
        <v>294.54998799999998</v>
      </c>
      <c r="I131" s="268">
        <f t="shared" si="2"/>
        <v>-3.5521582499562498E-3</v>
      </c>
    </row>
    <row r="132" spans="2:9" x14ac:dyDescent="0.25">
      <c r="B132" s="246">
        <v>43374</v>
      </c>
      <c r="C132">
        <v>11008.299805000001</v>
      </c>
      <c r="D132" s="268">
        <f t="shared" si="3"/>
        <v>7.1222693128973891E-3</v>
      </c>
      <c r="G132" s="246">
        <v>43374</v>
      </c>
      <c r="H132">
        <v>297.95001200000002</v>
      </c>
      <c r="I132" s="268">
        <f t="shared" si="2"/>
        <v>1.1543113693829321E-2</v>
      </c>
    </row>
    <row r="133" spans="2:9" x14ac:dyDescent="0.25">
      <c r="B133" s="246">
        <v>43376</v>
      </c>
      <c r="C133">
        <v>10858.25</v>
      </c>
      <c r="D133" s="268">
        <f t="shared" si="3"/>
        <v>-1.3630606692947023E-2</v>
      </c>
      <c r="G133" s="246">
        <v>43376</v>
      </c>
      <c r="H133">
        <v>291.89999399999999</v>
      </c>
      <c r="I133" s="268">
        <f t="shared" si="2"/>
        <v>-2.0305479967559159E-2</v>
      </c>
    </row>
    <row r="134" spans="2:9" x14ac:dyDescent="0.25">
      <c r="B134" s="246">
        <v>43377</v>
      </c>
      <c r="C134">
        <v>10599.25</v>
      </c>
      <c r="D134" s="268">
        <f t="shared" si="3"/>
        <v>-2.3852830796859514E-2</v>
      </c>
      <c r="G134" s="246">
        <v>43377</v>
      </c>
      <c r="H134">
        <v>280.10000600000001</v>
      </c>
      <c r="I134" s="268">
        <f t="shared" si="2"/>
        <v>-4.0424762735692177E-2</v>
      </c>
    </row>
    <row r="135" spans="2:9" x14ac:dyDescent="0.25">
      <c r="B135" s="246">
        <v>43378</v>
      </c>
      <c r="C135">
        <v>10316.450194999999</v>
      </c>
      <c r="D135" s="268">
        <f t="shared" si="3"/>
        <v>-2.668111470151191E-2</v>
      </c>
      <c r="G135" s="246">
        <v>43378</v>
      </c>
      <c r="H135">
        <v>283.10000600000001</v>
      </c>
      <c r="I135" s="268">
        <f t="shared" si="2"/>
        <v>1.0710460320375814E-2</v>
      </c>
    </row>
    <row r="136" spans="2:9" x14ac:dyDescent="0.25">
      <c r="B136" s="246">
        <v>43381</v>
      </c>
      <c r="C136">
        <v>10348.049805000001</v>
      </c>
      <c r="D136" s="268">
        <f t="shared" si="3"/>
        <v>3.0630313143291676E-3</v>
      </c>
      <c r="G136" s="246">
        <v>43381</v>
      </c>
      <c r="H136">
        <v>283.45001200000002</v>
      </c>
      <c r="I136" s="268">
        <f t="shared" ref="I136:I199" si="4">IFERROR(H136/H135-1,"")</f>
        <v>1.2363334248746138E-3</v>
      </c>
    </row>
    <row r="137" spans="2:9" x14ac:dyDescent="0.25">
      <c r="B137" s="246">
        <v>43382</v>
      </c>
      <c r="C137">
        <v>10301.049805000001</v>
      </c>
      <c r="D137" s="268">
        <f t="shared" ref="D137:D200" si="5">IFERROR(C137/C136-1,"")</f>
        <v>-4.5419186113010435E-3</v>
      </c>
      <c r="G137" s="246">
        <v>43382</v>
      </c>
      <c r="H137">
        <v>280.64999399999999</v>
      </c>
      <c r="I137" s="268">
        <f t="shared" si="4"/>
        <v>-9.8783484969477975E-3</v>
      </c>
    </row>
    <row r="138" spans="2:9" x14ac:dyDescent="0.25">
      <c r="B138" s="246">
        <v>43383</v>
      </c>
      <c r="C138">
        <v>10460.099609000001</v>
      </c>
      <c r="D138" s="268">
        <f t="shared" si="5"/>
        <v>1.54401548396359E-2</v>
      </c>
      <c r="G138" s="246">
        <v>43383</v>
      </c>
      <c r="H138">
        <v>293.5</v>
      </c>
      <c r="I138" s="268">
        <f t="shared" si="4"/>
        <v>4.5786589256082477E-2</v>
      </c>
    </row>
    <row r="139" spans="2:9" x14ac:dyDescent="0.25">
      <c r="B139" s="246">
        <v>43384</v>
      </c>
      <c r="C139">
        <v>10234.650390999999</v>
      </c>
      <c r="D139" s="268">
        <f t="shared" si="5"/>
        <v>-2.1553257275487292E-2</v>
      </c>
      <c r="G139" s="246">
        <v>43384</v>
      </c>
      <c r="H139">
        <v>285.79998799999998</v>
      </c>
      <c r="I139" s="268">
        <f t="shared" si="4"/>
        <v>-2.6235134582623609E-2</v>
      </c>
    </row>
    <row r="140" spans="2:9" x14ac:dyDescent="0.25">
      <c r="B140" s="246">
        <v>43385</v>
      </c>
      <c r="C140">
        <v>10472.5</v>
      </c>
      <c r="D140" s="268">
        <f t="shared" si="5"/>
        <v>2.3239641796573451E-2</v>
      </c>
      <c r="G140" s="246">
        <v>43385</v>
      </c>
      <c r="H140">
        <v>289.70001200000002</v>
      </c>
      <c r="I140" s="268">
        <f t="shared" si="4"/>
        <v>1.3645990775899008E-2</v>
      </c>
    </row>
    <row r="141" spans="2:9" x14ac:dyDescent="0.25">
      <c r="B141" s="246">
        <v>43388</v>
      </c>
      <c r="C141">
        <v>10512.5</v>
      </c>
      <c r="D141" s="268">
        <f t="shared" si="5"/>
        <v>3.8195273334924451E-3</v>
      </c>
      <c r="G141" s="246">
        <v>43388</v>
      </c>
      <c r="H141">
        <v>288.54998799999998</v>
      </c>
      <c r="I141" s="268">
        <f t="shared" si="4"/>
        <v>-3.9697064285935113E-3</v>
      </c>
    </row>
    <row r="142" spans="2:9" x14ac:dyDescent="0.25">
      <c r="B142" s="246">
        <v>43389</v>
      </c>
      <c r="C142">
        <v>10584.75</v>
      </c>
      <c r="D142" s="268">
        <f t="shared" si="5"/>
        <v>6.8727705112960891E-3</v>
      </c>
      <c r="G142" s="246">
        <v>43389</v>
      </c>
      <c r="H142">
        <v>289.70001200000002</v>
      </c>
      <c r="I142" s="268">
        <f t="shared" si="4"/>
        <v>3.985527803938238E-3</v>
      </c>
    </row>
    <row r="143" spans="2:9" x14ac:dyDescent="0.25">
      <c r="B143" s="246">
        <v>43390</v>
      </c>
      <c r="C143">
        <v>10453.049805000001</v>
      </c>
      <c r="D143" s="268">
        <f t="shared" si="5"/>
        <v>-1.2442447388932187E-2</v>
      </c>
      <c r="G143" s="246">
        <v>43390</v>
      </c>
      <c r="H143">
        <v>290.14999399999999</v>
      </c>
      <c r="I143" s="268">
        <f t="shared" si="4"/>
        <v>1.5532688345210044E-3</v>
      </c>
    </row>
    <row r="144" spans="2:9" x14ac:dyDescent="0.25">
      <c r="B144" s="246">
        <v>43392</v>
      </c>
      <c r="C144">
        <v>10303.549805000001</v>
      </c>
      <c r="D144" s="268">
        <f t="shared" si="5"/>
        <v>-1.4302046081181907E-2</v>
      </c>
      <c r="G144" s="246">
        <v>43392</v>
      </c>
      <c r="H144">
        <v>289.85000600000001</v>
      </c>
      <c r="I144" s="268">
        <f t="shared" si="4"/>
        <v>-1.0339066214145598E-3</v>
      </c>
    </row>
    <row r="145" spans="2:9" x14ac:dyDescent="0.25">
      <c r="B145" s="246">
        <v>43395</v>
      </c>
      <c r="C145">
        <v>10245.25</v>
      </c>
      <c r="D145" s="268">
        <f t="shared" si="5"/>
        <v>-5.6582251848493748E-3</v>
      </c>
      <c r="G145" s="246">
        <v>43395</v>
      </c>
      <c r="H145">
        <v>300.35000600000001</v>
      </c>
      <c r="I145" s="268">
        <f t="shared" si="4"/>
        <v>3.6225633198710305E-2</v>
      </c>
    </row>
    <row r="146" spans="2:9" x14ac:dyDescent="0.25">
      <c r="B146" s="246">
        <v>43396</v>
      </c>
      <c r="C146">
        <v>10146.799805000001</v>
      </c>
      <c r="D146" s="268">
        <f t="shared" si="5"/>
        <v>-9.6093501866718611E-3</v>
      </c>
      <c r="G146" s="246">
        <v>43396</v>
      </c>
      <c r="H146">
        <v>294.54998799999998</v>
      </c>
      <c r="I146" s="268">
        <f t="shared" si="4"/>
        <v>-1.9310863606242235E-2</v>
      </c>
    </row>
    <row r="147" spans="2:9" x14ac:dyDescent="0.25">
      <c r="B147" s="246">
        <v>43397</v>
      </c>
      <c r="C147">
        <v>10224.75</v>
      </c>
      <c r="D147" s="268">
        <f t="shared" si="5"/>
        <v>7.682244303429453E-3</v>
      </c>
      <c r="G147" s="246">
        <v>43397</v>
      </c>
      <c r="H147">
        <v>293.39999399999999</v>
      </c>
      <c r="I147" s="268">
        <f t="shared" si="4"/>
        <v>-3.9042405257201374E-3</v>
      </c>
    </row>
    <row r="148" spans="2:9" x14ac:dyDescent="0.25">
      <c r="B148" s="246">
        <v>43398</v>
      </c>
      <c r="C148">
        <v>10124.900390999999</v>
      </c>
      <c r="D148" s="268">
        <f t="shared" si="5"/>
        <v>-9.7654816988190785E-3</v>
      </c>
      <c r="G148" s="246">
        <v>43398</v>
      </c>
      <c r="H148">
        <v>297.54998799999998</v>
      </c>
      <c r="I148" s="268">
        <f t="shared" si="4"/>
        <v>1.4144492450125945E-2</v>
      </c>
    </row>
    <row r="149" spans="2:9" x14ac:dyDescent="0.25">
      <c r="B149" s="246">
        <v>43399</v>
      </c>
      <c r="C149">
        <v>10030</v>
      </c>
      <c r="D149" s="268">
        <f t="shared" si="5"/>
        <v>-9.3729703340446058E-3</v>
      </c>
      <c r="G149" s="246">
        <v>43399</v>
      </c>
      <c r="H149">
        <v>292.79998799999998</v>
      </c>
      <c r="I149" s="268">
        <f t="shared" si="4"/>
        <v>-1.5963704223036279E-2</v>
      </c>
    </row>
    <row r="150" spans="2:9" x14ac:dyDescent="0.25">
      <c r="B150" s="246">
        <v>43402</v>
      </c>
      <c r="C150">
        <v>10250.849609000001</v>
      </c>
      <c r="D150" s="268">
        <f t="shared" si="5"/>
        <v>2.2018904187437682E-2</v>
      </c>
      <c r="G150" s="246">
        <v>43402</v>
      </c>
      <c r="H150">
        <v>299.35000600000001</v>
      </c>
      <c r="I150" s="268">
        <f t="shared" si="4"/>
        <v>2.2370280971459655E-2</v>
      </c>
    </row>
    <row r="151" spans="2:9" x14ac:dyDescent="0.25">
      <c r="B151" s="246">
        <v>43403</v>
      </c>
      <c r="C151">
        <v>10198.400390999999</v>
      </c>
      <c r="D151" s="268">
        <f t="shared" si="5"/>
        <v>-5.1165727720707821E-3</v>
      </c>
      <c r="G151" s="246">
        <v>43403</v>
      </c>
      <c r="H151">
        <v>291.35000600000001</v>
      </c>
      <c r="I151" s="268">
        <f t="shared" si="4"/>
        <v>-2.6724569365801143E-2</v>
      </c>
    </row>
    <row r="152" spans="2:9" x14ac:dyDescent="0.25">
      <c r="B152" s="246">
        <v>43404</v>
      </c>
      <c r="C152">
        <v>10386.599609000001</v>
      </c>
      <c r="D152" s="268">
        <f t="shared" si="5"/>
        <v>1.8453797731464494E-2</v>
      </c>
      <c r="G152" s="246">
        <v>43404</v>
      </c>
      <c r="H152">
        <v>292.75</v>
      </c>
      <c r="I152" s="268">
        <f t="shared" si="4"/>
        <v>4.805196400098799E-3</v>
      </c>
    </row>
    <row r="153" spans="2:9" x14ac:dyDescent="0.25">
      <c r="B153" s="246">
        <v>43405</v>
      </c>
      <c r="C153">
        <v>10380.450194999999</v>
      </c>
      <c r="D153" s="268">
        <f t="shared" si="5"/>
        <v>-5.9205266704154269E-4</v>
      </c>
      <c r="G153" s="246">
        <v>43405</v>
      </c>
      <c r="H153">
        <v>297.75</v>
      </c>
      <c r="I153" s="268">
        <f t="shared" si="4"/>
        <v>1.7079419299743881E-2</v>
      </c>
    </row>
    <row r="154" spans="2:9" x14ac:dyDescent="0.25">
      <c r="B154" s="246">
        <v>43406</v>
      </c>
      <c r="C154">
        <v>10553</v>
      </c>
      <c r="D154" s="268">
        <f t="shared" si="5"/>
        <v>1.6622574335274365E-2</v>
      </c>
      <c r="G154" s="246">
        <v>43406</v>
      </c>
      <c r="H154">
        <v>294.25</v>
      </c>
      <c r="I154" s="268">
        <f t="shared" si="4"/>
        <v>-1.1754827875734675E-2</v>
      </c>
    </row>
    <row r="155" spans="2:9" x14ac:dyDescent="0.25">
      <c r="B155" s="246">
        <v>43409</v>
      </c>
      <c r="C155">
        <v>10524</v>
      </c>
      <c r="D155" s="268">
        <f t="shared" si="5"/>
        <v>-2.7480337344830685E-3</v>
      </c>
      <c r="G155" s="246">
        <v>43409</v>
      </c>
      <c r="H155">
        <v>298.04998799999998</v>
      </c>
      <c r="I155" s="268">
        <f t="shared" si="4"/>
        <v>1.2914147833474887E-2</v>
      </c>
    </row>
    <row r="156" spans="2:9" x14ac:dyDescent="0.25">
      <c r="B156" s="246">
        <v>43410</v>
      </c>
      <c r="C156">
        <v>10530</v>
      </c>
      <c r="D156" s="268">
        <f t="shared" si="5"/>
        <v>5.7012542759404816E-4</v>
      </c>
      <c r="G156" s="246">
        <v>43410</v>
      </c>
      <c r="H156">
        <v>297.04998799999998</v>
      </c>
      <c r="I156" s="268">
        <f t="shared" si="4"/>
        <v>-3.355141889822888E-3</v>
      </c>
    </row>
    <row r="157" spans="2:9" x14ac:dyDescent="0.25">
      <c r="B157" s="246">
        <v>43411</v>
      </c>
      <c r="C157">
        <v>10598.400390999999</v>
      </c>
      <c r="D157" s="268">
        <f t="shared" si="5"/>
        <v>6.4957636277302999E-3</v>
      </c>
      <c r="G157" s="246">
        <v>43411</v>
      </c>
      <c r="H157">
        <v>299.29998799999998</v>
      </c>
      <c r="I157" s="268">
        <f t="shared" si="4"/>
        <v>7.5744827163568562E-3</v>
      </c>
    </row>
    <row r="158" spans="2:9" x14ac:dyDescent="0.25">
      <c r="B158" s="246">
        <v>43413</v>
      </c>
      <c r="C158">
        <v>10585.200194999999</v>
      </c>
      <c r="D158" s="268">
        <f t="shared" si="5"/>
        <v>-1.2454894619011725E-3</v>
      </c>
      <c r="G158" s="246">
        <v>43413</v>
      </c>
      <c r="H158">
        <v>299.89999399999999</v>
      </c>
      <c r="I158" s="268">
        <f t="shared" si="4"/>
        <v>2.0046977081735751E-3</v>
      </c>
    </row>
    <row r="159" spans="2:9" x14ac:dyDescent="0.25">
      <c r="B159" s="246">
        <v>43416</v>
      </c>
      <c r="C159">
        <v>10482.200194999999</v>
      </c>
      <c r="D159" s="268">
        <f t="shared" si="5"/>
        <v>-9.7305670277878509E-3</v>
      </c>
      <c r="G159" s="246">
        <v>43416</v>
      </c>
      <c r="H159">
        <v>297.70001200000002</v>
      </c>
      <c r="I159" s="268">
        <f t="shared" si="4"/>
        <v>-7.3357187196207985E-3</v>
      </c>
    </row>
    <row r="160" spans="2:9" x14ac:dyDescent="0.25">
      <c r="B160" s="246">
        <v>43417</v>
      </c>
      <c r="C160">
        <v>10582.5</v>
      </c>
      <c r="D160" s="268">
        <f t="shared" si="5"/>
        <v>9.5685832300591578E-3</v>
      </c>
      <c r="G160" s="246">
        <v>43417</v>
      </c>
      <c r="H160">
        <v>296.79998799999998</v>
      </c>
      <c r="I160" s="268">
        <f t="shared" si="4"/>
        <v>-3.0232581918741008E-3</v>
      </c>
    </row>
    <row r="161" spans="2:9" x14ac:dyDescent="0.25">
      <c r="B161" s="246">
        <v>43418</v>
      </c>
      <c r="C161">
        <v>10576.299805000001</v>
      </c>
      <c r="D161" s="268">
        <f t="shared" si="5"/>
        <v>-5.8589133002595606E-4</v>
      </c>
      <c r="G161" s="246">
        <v>43418</v>
      </c>
      <c r="H161">
        <v>290.64999399999999</v>
      </c>
      <c r="I161" s="268">
        <f t="shared" si="4"/>
        <v>-2.0721004880903116E-2</v>
      </c>
    </row>
    <row r="162" spans="2:9" x14ac:dyDescent="0.25">
      <c r="B162" s="246">
        <v>43419</v>
      </c>
      <c r="C162">
        <v>10616.700194999999</v>
      </c>
      <c r="D162" s="268">
        <f t="shared" si="5"/>
        <v>3.8198983335266945E-3</v>
      </c>
      <c r="G162" s="246">
        <v>43419</v>
      </c>
      <c r="H162">
        <v>288.10000600000001</v>
      </c>
      <c r="I162" s="268">
        <f t="shared" si="4"/>
        <v>-8.7733977383119832E-3</v>
      </c>
    </row>
    <row r="163" spans="2:9" x14ac:dyDescent="0.25">
      <c r="B163" s="246">
        <v>43420</v>
      </c>
      <c r="C163">
        <v>10682.200194999999</v>
      </c>
      <c r="D163" s="268">
        <f t="shared" si="5"/>
        <v>6.1695252570894699E-3</v>
      </c>
      <c r="G163" s="246">
        <v>43420</v>
      </c>
      <c r="H163">
        <v>295.60000600000001</v>
      </c>
      <c r="I163" s="268">
        <f t="shared" si="4"/>
        <v>2.6032627017716914E-2</v>
      </c>
    </row>
    <row r="164" spans="2:9" x14ac:dyDescent="0.25">
      <c r="B164" s="246">
        <v>43423</v>
      </c>
      <c r="C164">
        <v>10763.400390999999</v>
      </c>
      <c r="D164" s="268">
        <f t="shared" si="5"/>
        <v>7.6014486264737169E-3</v>
      </c>
      <c r="G164" s="246">
        <v>43423</v>
      </c>
      <c r="H164">
        <v>295.64999399999999</v>
      </c>
      <c r="I164" s="268">
        <f t="shared" si="4"/>
        <v>1.6910689778537602E-4</v>
      </c>
    </row>
    <row r="165" spans="2:9" x14ac:dyDescent="0.25">
      <c r="B165" s="246">
        <v>43424</v>
      </c>
      <c r="C165">
        <v>10656.200194999999</v>
      </c>
      <c r="D165" s="268">
        <f t="shared" si="5"/>
        <v>-9.9596960166637993E-3</v>
      </c>
      <c r="G165" s="246">
        <v>43424</v>
      </c>
      <c r="H165">
        <v>293</v>
      </c>
      <c r="I165" s="268">
        <f t="shared" si="4"/>
        <v>-8.9632810883804037E-3</v>
      </c>
    </row>
    <row r="166" spans="2:9" x14ac:dyDescent="0.25">
      <c r="B166" s="246">
        <v>43425</v>
      </c>
      <c r="C166">
        <v>10600.049805000001</v>
      </c>
      <c r="D166" s="268">
        <f t="shared" si="5"/>
        <v>-5.2692694368059456E-3</v>
      </c>
      <c r="G166" s="246">
        <v>43425</v>
      </c>
      <c r="H166">
        <v>292.35000600000001</v>
      </c>
      <c r="I166" s="268">
        <f t="shared" si="4"/>
        <v>-2.2184095563139161E-3</v>
      </c>
    </row>
    <row r="167" spans="2:9" x14ac:dyDescent="0.25">
      <c r="B167" s="246">
        <v>43426</v>
      </c>
      <c r="C167">
        <v>10526.75</v>
      </c>
      <c r="D167" s="268">
        <f t="shared" si="5"/>
        <v>-6.9150434524775095E-3</v>
      </c>
      <c r="G167" s="246">
        <v>43426</v>
      </c>
      <c r="H167">
        <v>287.54998799999998</v>
      </c>
      <c r="I167" s="268">
        <f t="shared" si="4"/>
        <v>-1.6418737477296386E-2</v>
      </c>
    </row>
    <row r="168" spans="2:9" x14ac:dyDescent="0.25">
      <c r="B168" s="246">
        <v>43430</v>
      </c>
      <c r="C168">
        <v>10628.599609000001</v>
      </c>
      <c r="D168" s="268">
        <f t="shared" si="5"/>
        <v>9.6753137483078788E-3</v>
      </c>
      <c r="G168" s="246">
        <v>43430</v>
      </c>
      <c r="H168">
        <v>281.70001200000002</v>
      </c>
      <c r="I168" s="268">
        <f t="shared" si="4"/>
        <v>-2.0344205335178001E-2</v>
      </c>
    </row>
    <row r="169" spans="2:9" x14ac:dyDescent="0.25">
      <c r="B169" s="246">
        <v>43431</v>
      </c>
      <c r="C169">
        <v>10685.599609000001</v>
      </c>
      <c r="D169" s="268">
        <f t="shared" si="5"/>
        <v>5.3628890067261015E-3</v>
      </c>
      <c r="G169" s="246">
        <v>43431</v>
      </c>
      <c r="H169">
        <v>290.29998799999998</v>
      </c>
      <c r="I169" s="268">
        <f t="shared" si="4"/>
        <v>3.0528844989896387E-2</v>
      </c>
    </row>
    <row r="170" spans="2:9" x14ac:dyDescent="0.25">
      <c r="B170" s="246">
        <v>43432</v>
      </c>
      <c r="C170">
        <v>10728.849609000001</v>
      </c>
      <c r="D170" s="268">
        <f t="shared" si="5"/>
        <v>4.0475033299556262E-3</v>
      </c>
      <c r="G170" s="246">
        <v>43432</v>
      </c>
      <c r="H170">
        <v>297.10000600000001</v>
      </c>
      <c r="I170" s="268">
        <f t="shared" si="4"/>
        <v>2.3424107065412647E-2</v>
      </c>
    </row>
    <row r="171" spans="2:9" x14ac:dyDescent="0.25">
      <c r="B171" s="246">
        <v>43433</v>
      </c>
      <c r="C171">
        <v>10858.700194999999</v>
      </c>
      <c r="D171" s="268">
        <f t="shared" si="5"/>
        <v>1.210293654326855E-2</v>
      </c>
      <c r="G171" s="246">
        <v>43433</v>
      </c>
      <c r="H171">
        <v>299.54998799999998</v>
      </c>
      <c r="I171" s="268">
        <f t="shared" si="4"/>
        <v>8.2463209374690205E-3</v>
      </c>
    </row>
    <row r="172" spans="2:9" x14ac:dyDescent="0.25">
      <c r="B172" s="246">
        <v>43434</v>
      </c>
      <c r="C172">
        <v>10876.75</v>
      </c>
      <c r="D172" s="268">
        <f t="shared" si="5"/>
        <v>1.6622436088908898E-3</v>
      </c>
      <c r="G172" s="246">
        <v>43434</v>
      </c>
      <c r="H172">
        <v>300.14999399999999</v>
      </c>
      <c r="I172" s="268">
        <f t="shared" si="4"/>
        <v>2.0030246170466004E-3</v>
      </c>
    </row>
    <row r="173" spans="2:9" x14ac:dyDescent="0.25">
      <c r="B173" s="246">
        <v>43437</v>
      </c>
      <c r="C173">
        <v>10883.75</v>
      </c>
      <c r="D173" s="268">
        <f t="shared" si="5"/>
        <v>6.4357459719133203E-4</v>
      </c>
      <c r="G173" s="246">
        <v>43437</v>
      </c>
      <c r="H173">
        <v>305.5</v>
      </c>
      <c r="I173" s="268">
        <f t="shared" si="4"/>
        <v>1.7824441469087571E-2</v>
      </c>
    </row>
    <row r="174" spans="2:9" x14ac:dyDescent="0.25">
      <c r="B174" s="246">
        <v>43438</v>
      </c>
      <c r="C174">
        <v>10869.5</v>
      </c>
      <c r="D174" s="268">
        <f t="shared" si="5"/>
        <v>-1.3092913747559942E-3</v>
      </c>
      <c r="G174" s="246">
        <v>43438</v>
      </c>
      <c r="H174">
        <v>315.79998799999998</v>
      </c>
      <c r="I174" s="268">
        <f t="shared" si="4"/>
        <v>3.3715181669394356E-2</v>
      </c>
    </row>
    <row r="175" spans="2:9" x14ac:dyDescent="0.25">
      <c r="B175" s="246">
        <v>43439</v>
      </c>
      <c r="C175">
        <v>10782.900390999999</v>
      </c>
      <c r="D175" s="268">
        <f t="shared" si="5"/>
        <v>-7.9672118312710261E-3</v>
      </c>
      <c r="G175" s="246">
        <v>43439</v>
      </c>
      <c r="H175">
        <v>315.75</v>
      </c>
      <c r="I175" s="268">
        <f t="shared" si="4"/>
        <v>-1.5829006301282256E-4</v>
      </c>
    </row>
    <row r="176" spans="2:9" x14ac:dyDescent="0.25">
      <c r="B176" s="246">
        <v>43440</v>
      </c>
      <c r="C176">
        <v>10601.150390999999</v>
      </c>
      <c r="D176" s="268">
        <f t="shared" si="5"/>
        <v>-1.6855390795569081E-2</v>
      </c>
      <c r="G176" s="246">
        <v>43440</v>
      </c>
      <c r="H176">
        <v>321.25</v>
      </c>
      <c r="I176" s="268">
        <f t="shared" si="4"/>
        <v>1.7418844022169422E-2</v>
      </c>
    </row>
    <row r="177" spans="2:9" x14ac:dyDescent="0.25">
      <c r="B177" s="246">
        <v>43441</v>
      </c>
      <c r="C177">
        <v>10693.700194999999</v>
      </c>
      <c r="D177" s="268">
        <f t="shared" si="5"/>
        <v>8.7301661222136673E-3</v>
      </c>
      <c r="G177" s="246">
        <v>43441</v>
      </c>
      <c r="H177">
        <v>333.75</v>
      </c>
      <c r="I177" s="268">
        <f t="shared" si="4"/>
        <v>3.8910505836575959E-2</v>
      </c>
    </row>
    <row r="178" spans="2:9" x14ac:dyDescent="0.25">
      <c r="B178" s="246">
        <v>43444</v>
      </c>
      <c r="C178">
        <v>10488.450194999999</v>
      </c>
      <c r="D178" s="268">
        <f t="shared" si="5"/>
        <v>-1.9193543512279088E-2</v>
      </c>
      <c r="G178" s="246">
        <v>43444</v>
      </c>
      <c r="H178">
        <v>325.70001200000002</v>
      </c>
      <c r="I178" s="268">
        <f t="shared" si="4"/>
        <v>-2.4119814232209658E-2</v>
      </c>
    </row>
    <row r="179" spans="2:9" x14ac:dyDescent="0.25">
      <c r="B179" s="246">
        <v>43445</v>
      </c>
      <c r="C179">
        <v>10549.150390999999</v>
      </c>
      <c r="D179" s="268">
        <f t="shared" si="5"/>
        <v>5.7873370108518785E-3</v>
      </c>
      <c r="G179" s="246">
        <v>43445</v>
      </c>
      <c r="H179">
        <v>326.54998799999998</v>
      </c>
      <c r="I179" s="268">
        <f t="shared" si="4"/>
        <v>2.6096898025289583E-3</v>
      </c>
    </row>
    <row r="180" spans="2:9" x14ac:dyDescent="0.25">
      <c r="B180" s="246">
        <v>43446</v>
      </c>
      <c r="C180">
        <v>10737.599609000001</v>
      </c>
      <c r="D180" s="268">
        <f t="shared" si="5"/>
        <v>1.7863923729893649E-2</v>
      </c>
      <c r="G180" s="246">
        <v>43446</v>
      </c>
      <c r="H180">
        <v>339.95001200000002</v>
      </c>
      <c r="I180" s="268">
        <f t="shared" si="4"/>
        <v>4.1035138546690275E-2</v>
      </c>
    </row>
    <row r="181" spans="2:9" x14ac:dyDescent="0.25">
      <c r="B181" s="246">
        <v>43447</v>
      </c>
      <c r="C181">
        <v>10791.549805000001</v>
      </c>
      <c r="D181" s="268">
        <f t="shared" si="5"/>
        <v>5.0244186749877073E-3</v>
      </c>
      <c r="G181" s="246">
        <v>43447</v>
      </c>
      <c r="H181">
        <v>336.85000600000001</v>
      </c>
      <c r="I181" s="268">
        <f t="shared" si="4"/>
        <v>-9.1190054142431531E-3</v>
      </c>
    </row>
    <row r="182" spans="2:9" x14ac:dyDescent="0.25">
      <c r="B182" s="246">
        <v>43448</v>
      </c>
      <c r="C182">
        <v>10805.450194999999</v>
      </c>
      <c r="D182" s="268">
        <f t="shared" si="5"/>
        <v>1.2880809755015932E-3</v>
      </c>
      <c r="G182" s="246">
        <v>43448</v>
      </c>
      <c r="H182">
        <v>328.70001200000002</v>
      </c>
      <c r="I182" s="268">
        <f t="shared" si="4"/>
        <v>-2.4194727192612842E-2</v>
      </c>
    </row>
    <row r="183" spans="2:9" x14ac:dyDescent="0.25">
      <c r="B183" s="246">
        <v>43451</v>
      </c>
      <c r="C183">
        <v>10888.349609000001</v>
      </c>
      <c r="D183" s="268">
        <f t="shared" si="5"/>
        <v>7.6720000096210939E-3</v>
      </c>
      <c r="G183" s="246">
        <v>43451</v>
      </c>
      <c r="H183">
        <v>325.29998799999998</v>
      </c>
      <c r="I183" s="268">
        <f t="shared" si="4"/>
        <v>-1.0343851158727713E-2</v>
      </c>
    </row>
    <row r="184" spans="2:9" x14ac:dyDescent="0.25">
      <c r="B184" s="246">
        <v>43452</v>
      </c>
      <c r="C184">
        <v>10908.700194999999</v>
      </c>
      <c r="D184" s="268">
        <f t="shared" si="5"/>
        <v>1.8690239320728885E-3</v>
      </c>
      <c r="G184" s="246">
        <v>43452</v>
      </c>
      <c r="H184">
        <v>325.29998799999998</v>
      </c>
      <c r="I184" s="268">
        <f t="shared" si="4"/>
        <v>0</v>
      </c>
    </row>
    <row r="185" spans="2:9" x14ac:dyDescent="0.25">
      <c r="B185" s="246">
        <v>43453</v>
      </c>
      <c r="C185">
        <v>10967.299805000001</v>
      </c>
      <c r="D185" s="268">
        <f t="shared" si="5"/>
        <v>5.371823310980739E-3</v>
      </c>
      <c r="G185" s="246">
        <v>43453</v>
      </c>
      <c r="H185">
        <v>329.29998799999998</v>
      </c>
      <c r="I185" s="268">
        <f t="shared" si="4"/>
        <v>1.2296342291903128E-2</v>
      </c>
    </row>
    <row r="186" spans="2:9" x14ac:dyDescent="0.25">
      <c r="B186" s="246">
        <v>43454</v>
      </c>
      <c r="C186">
        <v>10951.700194999999</v>
      </c>
      <c r="D186" s="268">
        <f t="shared" si="5"/>
        <v>-1.4223747209763937E-3</v>
      </c>
      <c r="G186" s="246">
        <v>43454</v>
      </c>
      <c r="H186">
        <v>325.14999399999999</v>
      </c>
      <c r="I186" s="268">
        <f t="shared" si="4"/>
        <v>-1.2602472369358186E-2</v>
      </c>
    </row>
    <row r="187" spans="2:9" x14ac:dyDescent="0.25">
      <c r="B187" s="246">
        <v>43455</v>
      </c>
      <c r="C187">
        <v>10754</v>
      </c>
      <c r="D187" s="268">
        <f t="shared" si="5"/>
        <v>-1.8052009412224401E-2</v>
      </c>
      <c r="G187" s="246">
        <v>43455</v>
      </c>
      <c r="H187">
        <v>324.95001200000002</v>
      </c>
      <c r="I187" s="268">
        <f t="shared" si="4"/>
        <v>-6.1504537502765633E-4</v>
      </c>
    </row>
    <row r="188" spans="2:9" x14ac:dyDescent="0.25">
      <c r="B188" s="246">
        <v>43458</v>
      </c>
      <c r="C188">
        <v>10663.5</v>
      </c>
      <c r="D188" s="268">
        <f t="shared" si="5"/>
        <v>-8.4154733122558945E-3</v>
      </c>
      <c r="G188" s="246">
        <v>43458</v>
      </c>
      <c r="H188">
        <v>334.14999399999999</v>
      </c>
      <c r="I188" s="268">
        <f t="shared" si="4"/>
        <v>2.8311991568721551E-2</v>
      </c>
    </row>
    <row r="189" spans="2:9" x14ac:dyDescent="0.25">
      <c r="B189" s="246">
        <v>43460</v>
      </c>
      <c r="C189">
        <v>10729.849609000001</v>
      </c>
      <c r="D189" s="268">
        <f t="shared" si="5"/>
        <v>6.2221230365264724E-3</v>
      </c>
      <c r="G189" s="246">
        <v>43460</v>
      </c>
      <c r="H189">
        <v>325.89999399999999</v>
      </c>
      <c r="I189" s="268">
        <f t="shared" si="4"/>
        <v>-2.4689511142113041E-2</v>
      </c>
    </row>
    <row r="190" spans="2:9" x14ac:dyDescent="0.25">
      <c r="B190" s="246">
        <v>43461</v>
      </c>
      <c r="C190">
        <v>10779.799805000001</v>
      </c>
      <c r="D190" s="268">
        <f t="shared" si="5"/>
        <v>4.655255928107449E-3</v>
      </c>
      <c r="G190" s="246">
        <v>43461</v>
      </c>
      <c r="H190">
        <v>332.14999399999999</v>
      </c>
      <c r="I190" s="268">
        <f t="shared" si="4"/>
        <v>1.9177662212537472E-2</v>
      </c>
    </row>
    <row r="191" spans="2:9" x14ac:dyDescent="0.25">
      <c r="B191" s="246">
        <v>43462</v>
      </c>
      <c r="C191">
        <v>10859.900390999999</v>
      </c>
      <c r="D191" s="268">
        <f t="shared" si="5"/>
        <v>7.4306190698314456E-3</v>
      </c>
      <c r="G191" s="246">
        <v>43462</v>
      </c>
      <c r="H191">
        <v>341.75</v>
      </c>
      <c r="I191" s="268">
        <f t="shared" si="4"/>
        <v>2.8902622831298297E-2</v>
      </c>
    </row>
    <row r="192" spans="2:9" x14ac:dyDescent="0.25">
      <c r="B192" s="246">
        <v>43465</v>
      </c>
      <c r="C192">
        <v>10862.549805000001</v>
      </c>
      <c r="D192" s="268">
        <f t="shared" si="5"/>
        <v>2.4396301113371877E-4</v>
      </c>
      <c r="G192" s="246">
        <v>43465</v>
      </c>
      <c r="H192">
        <v>356.25</v>
      </c>
      <c r="I192" s="268">
        <f t="shared" si="4"/>
        <v>4.2428675932699278E-2</v>
      </c>
    </row>
    <row r="193" spans="2:9" x14ac:dyDescent="0.25">
      <c r="B193" s="246">
        <v>43466</v>
      </c>
      <c r="C193" t="s">
        <v>261</v>
      </c>
      <c r="D193" s="268" t="str">
        <f t="shared" si="5"/>
        <v/>
      </c>
      <c r="G193" s="246">
        <v>43466</v>
      </c>
      <c r="H193">
        <v>350.14999399999999</v>
      </c>
      <c r="I193" s="268">
        <f t="shared" si="4"/>
        <v>-1.7122823859649139E-2</v>
      </c>
    </row>
    <row r="194" spans="2:9" x14ac:dyDescent="0.25">
      <c r="B194" s="246">
        <v>43467</v>
      </c>
      <c r="C194">
        <v>10792.5</v>
      </c>
      <c r="D194" s="268" t="str">
        <f t="shared" si="5"/>
        <v/>
      </c>
      <c r="G194" s="246">
        <v>43467</v>
      </c>
      <c r="H194">
        <v>353</v>
      </c>
      <c r="I194" s="268">
        <f t="shared" si="4"/>
        <v>8.1393861169107851E-3</v>
      </c>
    </row>
    <row r="195" spans="2:9" x14ac:dyDescent="0.25">
      <c r="B195" s="246">
        <v>43468</v>
      </c>
      <c r="C195">
        <v>10672.25</v>
      </c>
      <c r="D195" s="268">
        <f t="shared" si="5"/>
        <v>-1.1141996757007222E-2</v>
      </c>
      <c r="G195" s="246">
        <v>43468</v>
      </c>
      <c r="H195">
        <v>359.35000600000001</v>
      </c>
      <c r="I195" s="268">
        <f t="shared" si="4"/>
        <v>1.7988685552407846E-2</v>
      </c>
    </row>
    <row r="196" spans="2:9" x14ac:dyDescent="0.25">
      <c r="B196" s="246">
        <v>43469</v>
      </c>
      <c r="C196">
        <v>10727.349609000001</v>
      </c>
      <c r="D196" s="268">
        <f t="shared" si="5"/>
        <v>5.1628858956640489E-3</v>
      </c>
      <c r="G196" s="246">
        <v>43469</v>
      </c>
      <c r="H196">
        <v>351.10000600000001</v>
      </c>
      <c r="I196" s="268">
        <f t="shared" si="4"/>
        <v>-2.2958118442329978E-2</v>
      </c>
    </row>
    <row r="197" spans="2:9" x14ac:dyDescent="0.25">
      <c r="B197" s="246">
        <v>43472</v>
      </c>
      <c r="C197">
        <v>10771.799805000001</v>
      </c>
      <c r="D197" s="268">
        <f t="shared" si="5"/>
        <v>4.1436326418136105E-3</v>
      </c>
      <c r="G197" s="246">
        <v>43472</v>
      </c>
      <c r="H197">
        <v>349.04998799999998</v>
      </c>
      <c r="I197" s="268">
        <f t="shared" si="4"/>
        <v>-5.8388435345114731E-3</v>
      </c>
    </row>
    <row r="198" spans="2:9" x14ac:dyDescent="0.25">
      <c r="B198" s="246">
        <v>43473</v>
      </c>
      <c r="C198">
        <v>10802.150390999999</v>
      </c>
      <c r="D198" s="268">
        <f t="shared" si="5"/>
        <v>2.8175965529837477E-3</v>
      </c>
      <c r="G198" s="246">
        <v>43473</v>
      </c>
      <c r="H198">
        <v>337.29998799999998</v>
      </c>
      <c r="I198" s="268">
        <f t="shared" si="4"/>
        <v>-3.3662800183221875E-2</v>
      </c>
    </row>
    <row r="199" spans="2:9" x14ac:dyDescent="0.25">
      <c r="B199" s="246">
        <v>43474</v>
      </c>
      <c r="C199">
        <v>10855.150390999999</v>
      </c>
      <c r="D199" s="268">
        <f t="shared" si="5"/>
        <v>4.9064304866703878E-3</v>
      </c>
      <c r="G199" s="246">
        <v>43474</v>
      </c>
      <c r="H199">
        <v>335.45001200000002</v>
      </c>
      <c r="I199" s="268">
        <f t="shared" si="4"/>
        <v>-5.4846607347046605E-3</v>
      </c>
    </row>
    <row r="200" spans="2:9" x14ac:dyDescent="0.25">
      <c r="B200" s="246">
        <v>43475</v>
      </c>
      <c r="C200">
        <v>10821.599609000001</v>
      </c>
      <c r="D200" s="268">
        <f t="shared" si="5"/>
        <v>-3.0907708130709644E-3</v>
      </c>
      <c r="G200" s="246">
        <v>43475</v>
      </c>
      <c r="H200">
        <v>324.5</v>
      </c>
      <c r="I200" s="268">
        <f t="shared" ref="I200:I263" si="6">IFERROR(H200/H199-1,"")</f>
        <v>-3.2642753341144637E-2</v>
      </c>
    </row>
    <row r="201" spans="2:9" x14ac:dyDescent="0.25">
      <c r="B201" s="246">
        <v>43476</v>
      </c>
      <c r="C201">
        <v>10794.950194999999</v>
      </c>
      <c r="D201" s="268">
        <f t="shared" ref="D201:D264" si="7">IFERROR(C201/C200-1,"")</f>
        <v>-2.4626131960969744E-3</v>
      </c>
      <c r="G201" s="246">
        <v>43476</v>
      </c>
      <c r="H201">
        <v>327.79998799999998</v>
      </c>
      <c r="I201" s="268">
        <f t="shared" si="6"/>
        <v>1.0169454545454482E-2</v>
      </c>
    </row>
    <row r="202" spans="2:9" x14ac:dyDescent="0.25">
      <c r="B202" s="246">
        <v>43479</v>
      </c>
      <c r="C202">
        <v>10737.599609000001</v>
      </c>
      <c r="D202" s="268">
        <f t="shared" si="7"/>
        <v>-5.3127235386932758E-3</v>
      </c>
      <c r="G202" s="246">
        <v>43479</v>
      </c>
      <c r="H202">
        <v>326.95001200000002</v>
      </c>
      <c r="I202" s="268">
        <f t="shared" si="6"/>
        <v>-2.5929714189005804E-3</v>
      </c>
    </row>
    <row r="203" spans="2:9" x14ac:dyDescent="0.25">
      <c r="B203" s="246">
        <v>43480</v>
      </c>
      <c r="C203">
        <v>10886.799805000001</v>
      </c>
      <c r="D203" s="268">
        <f t="shared" si="7"/>
        <v>1.389511636054519E-2</v>
      </c>
      <c r="G203" s="246">
        <v>43480</v>
      </c>
      <c r="H203">
        <v>325.04998799999998</v>
      </c>
      <c r="I203" s="268">
        <f t="shared" si="6"/>
        <v>-5.8113593218036552E-3</v>
      </c>
    </row>
    <row r="204" spans="2:9" x14ac:dyDescent="0.25">
      <c r="B204" s="246">
        <v>43481</v>
      </c>
      <c r="C204">
        <v>10890.299805000001</v>
      </c>
      <c r="D204" s="268">
        <f t="shared" si="7"/>
        <v>3.2149025082572891E-4</v>
      </c>
      <c r="G204" s="246">
        <v>43481</v>
      </c>
      <c r="H204">
        <v>335.20001200000002</v>
      </c>
      <c r="I204" s="268">
        <f t="shared" si="6"/>
        <v>3.122604022369635E-2</v>
      </c>
    </row>
    <row r="205" spans="2:9" x14ac:dyDescent="0.25">
      <c r="B205" s="246">
        <v>43482</v>
      </c>
      <c r="C205">
        <v>10905.200194999999</v>
      </c>
      <c r="D205" s="268">
        <f t="shared" si="7"/>
        <v>1.3682258768632494E-3</v>
      </c>
      <c r="G205" s="246">
        <v>43482</v>
      </c>
      <c r="H205">
        <v>330.39999399999999</v>
      </c>
      <c r="I205" s="268">
        <f t="shared" si="6"/>
        <v>-1.4319862255852245E-2</v>
      </c>
    </row>
    <row r="206" spans="2:9" x14ac:dyDescent="0.25">
      <c r="B206" s="246">
        <v>43483</v>
      </c>
      <c r="C206">
        <v>10906.950194999999</v>
      </c>
      <c r="D206" s="268">
        <f t="shared" si="7"/>
        <v>1.604738994889221E-4</v>
      </c>
      <c r="G206" s="246">
        <v>43483</v>
      </c>
      <c r="H206">
        <v>341.70001200000002</v>
      </c>
      <c r="I206" s="268">
        <f t="shared" si="6"/>
        <v>3.42010236235053E-2</v>
      </c>
    </row>
    <row r="207" spans="2:9" x14ac:dyDescent="0.25">
      <c r="B207" s="246">
        <v>43486</v>
      </c>
      <c r="C207">
        <v>10961.849609000001</v>
      </c>
      <c r="D207" s="268">
        <f t="shared" si="7"/>
        <v>5.0334340047841764E-3</v>
      </c>
      <c r="G207" s="246">
        <v>43486</v>
      </c>
      <c r="H207">
        <v>330.29998799999998</v>
      </c>
      <c r="I207" s="268">
        <f t="shared" si="6"/>
        <v>-3.3362667836254079E-2</v>
      </c>
    </row>
    <row r="208" spans="2:9" x14ac:dyDescent="0.25">
      <c r="B208" s="246">
        <v>43487</v>
      </c>
      <c r="C208">
        <v>10922.75</v>
      </c>
      <c r="D208" s="268">
        <f t="shared" si="7"/>
        <v>-3.5668806264135267E-3</v>
      </c>
      <c r="G208" s="246">
        <v>43487</v>
      </c>
      <c r="H208">
        <v>332.70001200000002</v>
      </c>
      <c r="I208" s="268">
        <f t="shared" si="6"/>
        <v>7.2661946327410298E-3</v>
      </c>
    </row>
    <row r="209" spans="2:9" x14ac:dyDescent="0.25">
      <c r="B209" s="246">
        <v>43488</v>
      </c>
      <c r="C209">
        <v>10831.5</v>
      </c>
      <c r="D209" s="268">
        <f t="shared" si="7"/>
        <v>-8.3541232748163274E-3</v>
      </c>
      <c r="G209" s="246">
        <v>43488</v>
      </c>
      <c r="H209">
        <v>331.04998799999998</v>
      </c>
      <c r="I209" s="268">
        <f t="shared" si="6"/>
        <v>-4.959494861695446E-3</v>
      </c>
    </row>
    <row r="210" spans="2:9" x14ac:dyDescent="0.25">
      <c r="B210" s="246">
        <v>43489</v>
      </c>
      <c r="C210">
        <v>10849.799805000001</v>
      </c>
      <c r="D210" s="268">
        <f t="shared" si="7"/>
        <v>1.6894986843927207E-3</v>
      </c>
      <c r="G210" s="246">
        <v>43489</v>
      </c>
      <c r="H210">
        <v>335.45001200000002</v>
      </c>
      <c r="I210" s="268">
        <f t="shared" si="6"/>
        <v>1.3291116627377919E-2</v>
      </c>
    </row>
    <row r="211" spans="2:9" x14ac:dyDescent="0.25">
      <c r="B211" s="246">
        <v>43490</v>
      </c>
      <c r="C211">
        <v>10780.549805000001</v>
      </c>
      <c r="D211" s="268">
        <f t="shared" si="7"/>
        <v>-6.3826062457010835E-3</v>
      </c>
      <c r="G211" s="246">
        <v>43490</v>
      </c>
      <c r="H211">
        <v>331.54998799999998</v>
      </c>
      <c r="I211" s="268">
        <f t="shared" si="6"/>
        <v>-1.1626244926174034E-2</v>
      </c>
    </row>
    <row r="212" spans="2:9" x14ac:dyDescent="0.25">
      <c r="B212" s="246">
        <v>43493</v>
      </c>
      <c r="C212">
        <v>10661.549805000001</v>
      </c>
      <c r="D212" s="268">
        <f t="shared" si="7"/>
        <v>-1.1038398055061016E-2</v>
      </c>
      <c r="G212" s="246">
        <v>43493</v>
      </c>
      <c r="H212">
        <v>336.95001200000002</v>
      </c>
      <c r="I212" s="268">
        <f t="shared" si="6"/>
        <v>1.6287209155320559E-2</v>
      </c>
    </row>
    <row r="213" spans="2:9" x14ac:dyDescent="0.25">
      <c r="B213" s="246">
        <v>43494</v>
      </c>
      <c r="C213">
        <v>10652.200194999999</v>
      </c>
      <c r="D213" s="268">
        <f t="shared" si="7"/>
        <v>-8.7694661386061856E-4</v>
      </c>
      <c r="G213" s="246">
        <v>43494</v>
      </c>
      <c r="H213">
        <v>341.79998799999998</v>
      </c>
      <c r="I213" s="268">
        <f t="shared" si="6"/>
        <v>1.4393755237497974E-2</v>
      </c>
    </row>
    <row r="214" spans="2:9" x14ac:dyDescent="0.25">
      <c r="B214" s="246">
        <v>43495</v>
      </c>
      <c r="C214">
        <v>10651.799805000001</v>
      </c>
      <c r="D214" s="268">
        <f t="shared" si="7"/>
        <v>-3.7587539913785939E-5</v>
      </c>
      <c r="G214" s="246">
        <v>43495</v>
      </c>
      <c r="H214">
        <v>340.35000600000001</v>
      </c>
      <c r="I214" s="268">
        <f t="shared" si="6"/>
        <v>-4.2421944145883961E-3</v>
      </c>
    </row>
    <row r="215" spans="2:9" x14ac:dyDescent="0.25">
      <c r="B215" s="246">
        <v>43496</v>
      </c>
      <c r="C215">
        <v>10830.950194999999</v>
      </c>
      <c r="D215" s="268">
        <f t="shared" si="7"/>
        <v>1.6818790559310459E-2</v>
      </c>
      <c r="G215" s="246">
        <v>43496</v>
      </c>
      <c r="H215">
        <v>345.10000600000001</v>
      </c>
      <c r="I215" s="268">
        <f t="shared" si="6"/>
        <v>1.3956221290620352E-2</v>
      </c>
    </row>
    <row r="216" spans="2:9" x14ac:dyDescent="0.25">
      <c r="B216" s="246">
        <v>43497</v>
      </c>
      <c r="C216">
        <v>10893.650390999999</v>
      </c>
      <c r="D216" s="268">
        <f t="shared" si="7"/>
        <v>5.7889838722502418E-3</v>
      </c>
      <c r="G216" s="246">
        <v>43497</v>
      </c>
      <c r="H216">
        <v>342.20001200000002</v>
      </c>
      <c r="I216" s="268">
        <f t="shared" si="6"/>
        <v>-8.4033438121702275E-3</v>
      </c>
    </row>
    <row r="217" spans="2:9" x14ac:dyDescent="0.25">
      <c r="B217" s="246">
        <v>43500</v>
      </c>
      <c r="C217">
        <v>10912.25</v>
      </c>
      <c r="D217" s="268">
        <f t="shared" si="7"/>
        <v>1.7073807523111384E-3</v>
      </c>
      <c r="G217" s="246">
        <v>43500</v>
      </c>
      <c r="H217">
        <v>331.45001200000002</v>
      </c>
      <c r="I217" s="268">
        <f t="shared" si="6"/>
        <v>-3.1414376455369597E-2</v>
      </c>
    </row>
    <row r="218" spans="2:9" x14ac:dyDescent="0.25">
      <c r="B218" s="246">
        <v>43501</v>
      </c>
      <c r="C218">
        <v>10934.349609000001</v>
      </c>
      <c r="D218" s="268">
        <f t="shared" si="7"/>
        <v>2.0252110243075272E-3</v>
      </c>
      <c r="G218" s="246">
        <v>43501</v>
      </c>
      <c r="H218">
        <v>339.64999399999999</v>
      </c>
      <c r="I218" s="268">
        <f t="shared" si="6"/>
        <v>2.4739724553094922E-2</v>
      </c>
    </row>
    <row r="219" spans="2:9" x14ac:dyDescent="0.25">
      <c r="B219" s="246">
        <v>43502</v>
      </c>
      <c r="C219">
        <v>11062.450194999999</v>
      </c>
      <c r="D219" s="268">
        <f t="shared" si="7"/>
        <v>1.171542803922776E-2</v>
      </c>
      <c r="G219" s="246">
        <v>43502</v>
      </c>
      <c r="H219">
        <v>339.54998799999998</v>
      </c>
      <c r="I219" s="268">
        <f t="shared" si="6"/>
        <v>-2.9443839766418733E-4</v>
      </c>
    </row>
    <row r="220" spans="2:9" x14ac:dyDescent="0.25">
      <c r="B220" s="246">
        <v>43503</v>
      </c>
      <c r="C220">
        <v>11069.400390999999</v>
      </c>
      <c r="D220" s="268">
        <f t="shared" si="7"/>
        <v>6.282691336445545E-4</v>
      </c>
      <c r="G220" s="246">
        <v>43503</v>
      </c>
      <c r="H220">
        <v>347.60000600000001</v>
      </c>
      <c r="I220" s="268">
        <f t="shared" si="6"/>
        <v>2.3707902472374753E-2</v>
      </c>
    </row>
    <row r="221" spans="2:9" x14ac:dyDescent="0.25">
      <c r="B221" s="246">
        <v>43504</v>
      </c>
      <c r="C221">
        <v>10943.599609000001</v>
      </c>
      <c r="D221" s="268">
        <f t="shared" si="7"/>
        <v>-1.1364733188464426E-2</v>
      </c>
      <c r="G221" s="246">
        <v>43504</v>
      </c>
      <c r="H221">
        <v>339.70001200000002</v>
      </c>
      <c r="I221" s="268">
        <f t="shared" si="6"/>
        <v>-2.2727255073752728E-2</v>
      </c>
    </row>
    <row r="222" spans="2:9" x14ac:dyDescent="0.25">
      <c r="B222" s="246">
        <v>43507</v>
      </c>
      <c r="C222">
        <v>10888.799805000001</v>
      </c>
      <c r="D222" s="268">
        <f t="shared" si="7"/>
        <v>-5.0074752328230776E-3</v>
      </c>
      <c r="G222" s="246">
        <v>43507</v>
      </c>
      <c r="H222">
        <v>345.25</v>
      </c>
      <c r="I222" s="268">
        <f t="shared" si="6"/>
        <v>1.6337909343376644E-2</v>
      </c>
    </row>
    <row r="223" spans="2:9" x14ac:dyDescent="0.25">
      <c r="B223" s="246">
        <v>43508</v>
      </c>
      <c r="C223">
        <v>10831.400390999999</v>
      </c>
      <c r="D223" s="268">
        <f t="shared" si="7"/>
        <v>-5.2714178814863288E-3</v>
      </c>
      <c r="G223" s="246">
        <v>43508</v>
      </c>
      <c r="H223">
        <v>348.75</v>
      </c>
      <c r="I223" s="268">
        <f t="shared" si="6"/>
        <v>1.0137581462708267E-2</v>
      </c>
    </row>
    <row r="224" spans="2:9" x14ac:dyDescent="0.25">
      <c r="B224" s="246">
        <v>43510</v>
      </c>
      <c r="C224">
        <v>10746.049805000001</v>
      </c>
      <c r="D224" s="268">
        <f t="shared" si="7"/>
        <v>-7.8799216092979574E-3</v>
      </c>
      <c r="G224" s="246">
        <v>43510</v>
      </c>
      <c r="H224">
        <v>341.04998799999998</v>
      </c>
      <c r="I224" s="268">
        <f t="shared" si="6"/>
        <v>-2.2078887455197149E-2</v>
      </c>
    </row>
    <row r="225" spans="2:9" x14ac:dyDescent="0.25">
      <c r="B225" s="246">
        <v>43511</v>
      </c>
      <c r="C225">
        <v>10724.400390999999</v>
      </c>
      <c r="D225" s="268">
        <f t="shared" si="7"/>
        <v>-2.014639276092689E-3</v>
      </c>
      <c r="G225" s="246">
        <v>43511</v>
      </c>
      <c r="H225">
        <v>337.70001200000002</v>
      </c>
      <c r="I225" s="268">
        <f t="shared" si="6"/>
        <v>-9.8225366306124995E-3</v>
      </c>
    </row>
    <row r="226" spans="2:9" x14ac:dyDescent="0.25">
      <c r="B226" s="246">
        <v>43514</v>
      </c>
      <c r="C226">
        <v>10640.950194999999</v>
      </c>
      <c r="D226" s="268">
        <f t="shared" si="7"/>
        <v>-7.7813390919302394E-3</v>
      </c>
      <c r="G226" s="246">
        <v>43514</v>
      </c>
      <c r="H226">
        <v>344.64999399999999</v>
      </c>
      <c r="I226" s="268">
        <f t="shared" si="6"/>
        <v>2.0580342768835802E-2</v>
      </c>
    </row>
    <row r="227" spans="2:9" x14ac:dyDescent="0.25">
      <c r="B227" s="246">
        <v>43515</v>
      </c>
      <c r="C227">
        <v>10604.349609000001</v>
      </c>
      <c r="D227" s="268">
        <f t="shared" si="7"/>
        <v>-3.4395975292880188E-3</v>
      </c>
      <c r="G227" s="246">
        <v>43515</v>
      </c>
      <c r="H227">
        <v>348.95001200000002</v>
      </c>
      <c r="I227" s="268">
        <f t="shared" si="6"/>
        <v>1.2476477803159414E-2</v>
      </c>
    </row>
    <row r="228" spans="2:9" x14ac:dyDescent="0.25">
      <c r="B228" s="246">
        <v>43516</v>
      </c>
      <c r="C228">
        <v>10735.450194999999</v>
      </c>
      <c r="D228" s="268">
        <f t="shared" si="7"/>
        <v>1.2362906810308605E-2</v>
      </c>
      <c r="G228" s="246">
        <v>43516</v>
      </c>
      <c r="H228">
        <v>356.75</v>
      </c>
      <c r="I228" s="268">
        <f t="shared" si="6"/>
        <v>2.2352737445958226E-2</v>
      </c>
    </row>
    <row r="229" spans="2:9" x14ac:dyDescent="0.25">
      <c r="B229" s="246">
        <v>43517</v>
      </c>
      <c r="C229">
        <v>10789.849609000001</v>
      </c>
      <c r="D229" s="268">
        <f t="shared" si="7"/>
        <v>5.0672690024065048E-3</v>
      </c>
      <c r="G229" s="246">
        <v>43517</v>
      </c>
      <c r="H229">
        <v>355.60000600000001</v>
      </c>
      <c r="I229" s="268">
        <f t="shared" si="6"/>
        <v>-3.2235290819901952E-3</v>
      </c>
    </row>
    <row r="230" spans="2:9" x14ac:dyDescent="0.25">
      <c r="B230" s="246">
        <v>43518</v>
      </c>
      <c r="C230">
        <v>10791.650390999999</v>
      </c>
      <c r="D230" s="268">
        <f t="shared" si="7"/>
        <v>1.6689593138496939E-4</v>
      </c>
      <c r="G230" s="246">
        <v>43518</v>
      </c>
      <c r="H230">
        <v>351.20001200000002</v>
      </c>
      <c r="I230" s="268">
        <f t="shared" si="6"/>
        <v>-1.2373436236668645E-2</v>
      </c>
    </row>
    <row r="231" spans="2:9" x14ac:dyDescent="0.25">
      <c r="B231" s="246">
        <v>43521</v>
      </c>
      <c r="C231">
        <v>10880.099609000001</v>
      </c>
      <c r="D231" s="268">
        <f t="shared" si="7"/>
        <v>8.1960788938979512E-3</v>
      </c>
      <c r="G231" s="246">
        <v>43521</v>
      </c>
      <c r="H231">
        <v>356.14999399999999</v>
      </c>
      <c r="I231" s="268">
        <f t="shared" si="6"/>
        <v>1.4094481295177097E-2</v>
      </c>
    </row>
    <row r="232" spans="2:9" x14ac:dyDescent="0.25">
      <c r="B232" s="246">
        <v>43522</v>
      </c>
      <c r="C232">
        <v>10835.299805000001</v>
      </c>
      <c r="D232" s="268">
        <f t="shared" si="7"/>
        <v>-4.117591346584959E-3</v>
      </c>
      <c r="G232" s="246">
        <v>43522</v>
      </c>
      <c r="H232">
        <v>364.85000600000001</v>
      </c>
      <c r="I232" s="268">
        <f t="shared" si="6"/>
        <v>2.4427943693858367E-2</v>
      </c>
    </row>
    <row r="233" spans="2:9" x14ac:dyDescent="0.25">
      <c r="B233" s="246">
        <v>43523</v>
      </c>
      <c r="C233">
        <v>10806.650390999999</v>
      </c>
      <c r="D233" s="268">
        <f t="shared" si="7"/>
        <v>-2.6440813374430938E-3</v>
      </c>
      <c r="G233" s="246">
        <v>43523</v>
      </c>
      <c r="H233">
        <v>351.20001200000002</v>
      </c>
      <c r="I233" s="268">
        <f t="shared" si="6"/>
        <v>-3.7412618269218267E-2</v>
      </c>
    </row>
    <row r="234" spans="2:9" x14ac:dyDescent="0.25">
      <c r="B234" s="246">
        <v>43524</v>
      </c>
      <c r="C234">
        <v>10792.5</v>
      </c>
      <c r="D234" s="268">
        <f t="shared" si="7"/>
        <v>-1.3094150812710259E-3</v>
      </c>
      <c r="G234" s="246">
        <v>43524</v>
      </c>
      <c r="H234">
        <v>358</v>
      </c>
      <c r="I234" s="268">
        <f t="shared" si="6"/>
        <v>1.9362151958012941E-2</v>
      </c>
    </row>
    <row r="235" spans="2:9" x14ac:dyDescent="0.25">
      <c r="B235" s="246">
        <v>43525</v>
      </c>
      <c r="C235">
        <v>10863.5</v>
      </c>
      <c r="D235" s="268">
        <f t="shared" si="7"/>
        <v>6.5786425758629363E-3</v>
      </c>
      <c r="G235" s="246">
        <v>43525</v>
      </c>
      <c r="H235">
        <v>366.04998799999998</v>
      </c>
      <c r="I235" s="268">
        <f t="shared" si="6"/>
        <v>2.2486000000000006E-2</v>
      </c>
    </row>
    <row r="236" spans="2:9" x14ac:dyDescent="0.25">
      <c r="B236" s="246">
        <v>43529</v>
      </c>
      <c r="C236">
        <v>10987.450194999999</v>
      </c>
      <c r="D236" s="268">
        <f t="shared" si="7"/>
        <v>1.1409784599806683E-2</v>
      </c>
      <c r="G236" s="246">
        <v>43529</v>
      </c>
      <c r="H236">
        <v>380</v>
      </c>
      <c r="I236" s="268">
        <f t="shared" si="6"/>
        <v>3.8109581907703971E-2</v>
      </c>
    </row>
    <row r="237" spans="2:9" x14ac:dyDescent="0.25">
      <c r="B237" s="246">
        <v>43530</v>
      </c>
      <c r="C237">
        <v>11053</v>
      </c>
      <c r="D237" s="268">
        <f t="shared" si="7"/>
        <v>5.9658796023329685E-3</v>
      </c>
      <c r="G237" s="246">
        <v>43530</v>
      </c>
      <c r="H237">
        <v>379.85000600000001</v>
      </c>
      <c r="I237" s="268">
        <f t="shared" si="6"/>
        <v>-3.9472105263160806E-4</v>
      </c>
    </row>
    <row r="238" spans="2:9" x14ac:dyDescent="0.25">
      <c r="B238" s="246">
        <v>43531</v>
      </c>
      <c r="C238">
        <v>11058.200194999999</v>
      </c>
      <c r="D238" s="268">
        <f t="shared" si="7"/>
        <v>4.7047815072831511E-4</v>
      </c>
      <c r="G238" s="246">
        <v>43531</v>
      </c>
      <c r="H238">
        <v>384.85000600000001</v>
      </c>
      <c r="I238" s="268">
        <f t="shared" si="6"/>
        <v>1.3163090485774465E-2</v>
      </c>
    </row>
    <row r="239" spans="2:9" x14ac:dyDescent="0.25">
      <c r="B239" s="246">
        <v>43532</v>
      </c>
      <c r="C239">
        <v>11035.400390999999</v>
      </c>
      <c r="D239" s="268">
        <f t="shared" si="7"/>
        <v>-2.0618006183600324E-3</v>
      </c>
      <c r="G239" s="246">
        <v>43532</v>
      </c>
      <c r="H239">
        <v>380.85000600000001</v>
      </c>
      <c r="I239" s="268">
        <f t="shared" si="6"/>
        <v>-1.0393659705438596E-2</v>
      </c>
    </row>
    <row r="240" spans="2:9" x14ac:dyDescent="0.25">
      <c r="B240" s="246">
        <v>43535</v>
      </c>
      <c r="C240">
        <v>11168.049805000001</v>
      </c>
      <c r="D240" s="268">
        <f t="shared" si="7"/>
        <v>1.2020353525929561E-2</v>
      </c>
      <c r="G240" s="246">
        <v>43535</v>
      </c>
      <c r="H240">
        <v>379.14999399999999</v>
      </c>
      <c r="I240" s="268">
        <f t="shared" si="6"/>
        <v>-4.4637310574179301E-3</v>
      </c>
    </row>
    <row r="241" spans="2:9" x14ac:dyDescent="0.25">
      <c r="B241" s="246">
        <v>43536</v>
      </c>
      <c r="C241">
        <v>11301.200194999999</v>
      </c>
      <c r="D241" s="268">
        <f t="shared" si="7"/>
        <v>1.1922438771752919E-2</v>
      </c>
      <c r="G241" s="246">
        <v>43536</v>
      </c>
      <c r="H241">
        <v>379.20001200000002</v>
      </c>
      <c r="I241" s="268">
        <f t="shared" si="6"/>
        <v>1.3192140522622076E-4</v>
      </c>
    </row>
    <row r="242" spans="2:9" x14ac:dyDescent="0.25">
      <c r="B242" s="246">
        <v>43537</v>
      </c>
      <c r="C242">
        <v>11341.700194999999</v>
      </c>
      <c r="D242" s="268">
        <f t="shared" si="7"/>
        <v>3.5836901657506637E-3</v>
      </c>
      <c r="G242" s="246">
        <v>43537</v>
      </c>
      <c r="H242">
        <v>383.89999399999999</v>
      </c>
      <c r="I242" s="268">
        <f t="shared" si="6"/>
        <v>1.2394466907348134E-2</v>
      </c>
    </row>
    <row r="243" spans="2:9" x14ac:dyDescent="0.25">
      <c r="B243" s="246">
        <v>43538</v>
      </c>
      <c r="C243">
        <v>11343.25</v>
      </c>
      <c r="D243" s="268">
        <f t="shared" si="7"/>
        <v>1.3664662029100327E-4</v>
      </c>
      <c r="G243" s="246">
        <v>43538</v>
      </c>
      <c r="H243">
        <v>382.60000600000001</v>
      </c>
      <c r="I243" s="268">
        <f t="shared" si="6"/>
        <v>-3.3862673100223395E-3</v>
      </c>
    </row>
    <row r="244" spans="2:9" x14ac:dyDescent="0.25">
      <c r="B244" s="246">
        <v>43539</v>
      </c>
      <c r="C244">
        <v>11426.849609000001</v>
      </c>
      <c r="D244" s="268">
        <f t="shared" si="7"/>
        <v>7.3699873493047185E-3</v>
      </c>
      <c r="G244" s="246">
        <v>43539</v>
      </c>
      <c r="H244">
        <v>414.45001200000002</v>
      </c>
      <c r="I244" s="268">
        <f t="shared" si="6"/>
        <v>8.3246224517832257E-2</v>
      </c>
    </row>
    <row r="245" spans="2:9" x14ac:dyDescent="0.25">
      <c r="B245" s="246">
        <v>43542</v>
      </c>
      <c r="C245">
        <v>11462.200194999999</v>
      </c>
      <c r="D245" s="268">
        <f t="shared" si="7"/>
        <v>3.0936423607217378E-3</v>
      </c>
      <c r="G245" s="246">
        <v>43542</v>
      </c>
      <c r="H245">
        <v>401.14999399999999</v>
      </c>
      <c r="I245" s="268">
        <f t="shared" si="6"/>
        <v>-3.2090765146364664E-2</v>
      </c>
    </row>
    <row r="246" spans="2:9" x14ac:dyDescent="0.25">
      <c r="B246" s="246">
        <v>43543</v>
      </c>
      <c r="C246">
        <v>11532.400390999999</v>
      </c>
      <c r="D246" s="268">
        <f t="shared" si="7"/>
        <v>6.1244957168540282E-3</v>
      </c>
      <c r="G246" s="246">
        <v>43543</v>
      </c>
      <c r="H246">
        <v>383.95001200000002</v>
      </c>
      <c r="I246" s="268">
        <f t="shared" si="6"/>
        <v>-4.2876685173277029E-2</v>
      </c>
    </row>
    <row r="247" spans="2:9" x14ac:dyDescent="0.25">
      <c r="B247" s="246">
        <v>43544</v>
      </c>
      <c r="C247">
        <v>11521.049805000001</v>
      </c>
      <c r="D247" s="268">
        <f t="shared" si="7"/>
        <v>-9.842344711562534E-4</v>
      </c>
      <c r="G247" s="246">
        <v>43544</v>
      </c>
      <c r="H247">
        <v>370.79998799999998</v>
      </c>
      <c r="I247" s="268">
        <f t="shared" si="6"/>
        <v>-3.4249312642292695E-2</v>
      </c>
    </row>
    <row r="248" spans="2:9" x14ac:dyDescent="0.25">
      <c r="B248" s="246">
        <v>43546</v>
      </c>
      <c r="C248">
        <v>11456.900390999999</v>
      </c>
      <c r="D248" s="268">
        <f t="shared" si="7"/>
        <v>-5.5680181134327711E-3</v>
      </c>
      <c r="G248" s="246">
        <v>43546</v>
      </c>
      <c r="H248">
        <v>360.79998799999998</v>
      </c>
      <c r="I248" s="268">
        <f t="shared" si="6"/>
        <v>-2.6968717161878653E-2</v>
      </c>
    </row>
    <row r="249" spans="2:9" x14ac:dyDescent="0.25">
      <c r="B249" s="246">
        <v>43549</v>
      </c>
      <c r="C249">
        <v>11354.25</v>
      </c>
      <c r="D249" s="268">
        <f t="shared" si="7"/>
        <v>-8.9597000494685552E-3</v>
      </c>
      <c r="G249" s="246">
        <v>43549</v>
      </c>
      <c r="H249">
        <v>365.39999399999999</v>
      </c>
      <c r="I249" s="268">
        <f t="shared" si="6"/>
        <v>1.2749462730026417E-2</v>
      </c>
    </row>
    <row r="250" spans="2:9" x14ac:dyDescent="0.25">
      <c r="B250" s="246">
        <v>43550</v>
      </c>
      <c r="C250">
        <v>11483.25</v>
      </c>
      <c r="D250" s="268">
        <f t="shared" si="7"/>
        <v>1.1361384503600025E-2</v>
      </c>
      <c r="G250" s="246">
        <v>43550</v>
      </c>
      <c r="H250">
        <v>378.25</v>
      </c>
      <c r="I250" s="268">
        <f t="shared" si="6"/>
        <v>3.5166957337169569E-2</v>
      </c>
    </row>
    <row r="251" spans="2:9" x14ac:dyDescent="0.25">
      <c r="B251" s="246">
        <v>43551</v>
      </c>
      <c r="C251">
        <v>11445.049805000001</v>
      </c>
      <c r="D251" s="268">
        <f t="shared" si="7"/>
        <v>-3.326601354146197E-3</v>
      </c>
      <c r="G251" s="246">
        <v>43551</v>
      </c>
      <c r="H251">
        <v>372.64999399999999</v>
      </c>
      <c r="I251" s="268">
        <f t="shared" si="6"/>
        <v>-1.4805038995373443E-2</v>
      </c>
    </row>
    <row r="252" spans="2:9" x14ac:dyDescent="0.25">
      <c r="B252" s="246">
        <v>43552</v>
      </c>
      <c r="C252">
        <v>11570</v>
      </c>
      <c r="D252" s="268">
        <f t="shared" si="7"/>
        <v>1.0917400721612625E-2</v>
      </c>
      <c r="G252" s="246">
        <v>43552</v>
      </c>
      <c r="H252">
        <v>383.25</v>
      </c>
      <c r="I252" s="268">
        <f t="shared" si="6"/>
        <v>2.8444938067005543E-2</v>
      </c>
    </row>
    <row r="253" spans="2:9" x14ac:dyDescent="0.25">
      <c r="B253" s="246">
        <v>43556</v>
      </c>
      <c r="C253">
        <v>11669.150390999999</v>
      </c>
      <c r="D253" s="268">
        <f t="shared" si="7"/>
        <v>8.5696102852204081E-3</v>
      </c>
      <c r="G253" s="246">
        <v>43556</v>
      </c>
      <c r="H253">
        <v>389</v>
      </c>
      <c r="I253" s="268">
        <f t="shared" si="6"/>
        <v>1.5003261578603988E-2</v>
      </c>
    </row>
    <row r="254" spans="2:9" x14ac:dyDescent="0.25">
      <c r="B254" s="246">
        <v>43557</v>
      </c>
      <c r="C254">
        <v>11713.200194999999</v>
      </c>
      <c r="D254" s="268">
        <f t="shared" si="7"/>
        <v>3.7748938460828718E-3</v>
      </c>
      <c r="G254" s="246">
        <v>43557</v>
      </c>
      <c r="H254">
        <v>387.64999399999999</v>
      </c>
      <c r="I254" s="268">
        <f t="shared" si="6"/>
        <v>-3.4704524421593774E-3</v>
      </c>
    </row>
    <row r="255" spans="2:9" x14ac:dyDescent="0.25">
      <c r="B255" s="246">
        <v>43558</v>
      </c>
      <c r="C255">
        <v>11643.950194999999</v>
      </c>
      <c r="D255" s="268">
        <f t="shared" si="7"/>
        <v>-5.9121332212490607E-3</v>
      </c>
      <c r="G255" s="246">
        <v>43558</v>
      </c>
      <c r="H255">
        <v>385.25</v>
      </c>
      <c r="I255" s="268">
        <f t="shared" si="6"/>
        <v>-6.1911364301477922E-3</v>
      </c>
    </row>
    <row r="256" spans="2:9" x14ac:dyDescent="0.25">
      <c r="B256" s="246">
        <v>43559</v>
      </c>
      <c r="C256">
        <v>11598</v>
      </c>
      <c r="D256" s="268">
        <f t="shared" si="7"/>
        <v>-3.946272032298026E-3</v>
      </c>
      <c r="G256" s="246">
        <v>43559</v>
      </c>
      <c r="H256">
        <v>390.39999399999999</v>
      </c>
      <c r="I256" s="268">
        <f t="shared" si="6"/>
        <v>1.336792731992209E-2</v>
      </c>
    </row>
    <row r="257" spans="2:9" x14ac:dyDescent="0.25">
      <c r="B257" s="246">
        <v>43560</v>
      </c>
      <c r="C257">
        <v>11665.950194999999</v>
      </c>
      <c r="D257" s="268">
        <f t="shared" si="7"/>
        <v>5.8587855664768984E-3</v>
      </c>
      <c r="G257" s="246">
        <v>43560</v>
      </c>
      <c r="H257">
        <v>393.25</v>
      </c>
      <c r="I257" s="268">
        <f t="shared" si="6"/>
        <v>7.3002203990812919E-3</v>
      </c>
    </row>
    <row r="258" spans="2:9" x14ac:dyDescent="0.25">
      <c r="B258" s="246">
        <v>43563</v>
      </c>
      <c r="C258">
        <v>11604.5</v>
      </c>
      <c r="D258" s="268">
        <f t="shared" si="7"/>
        <v>-5.26748305734559E-3</v>
      </c>
      <c r="G258" s="246">
        <v>43563</v>
      </c>
      <c r="H258">
        <v>391.25</v>
      </c>
      <c r="I258" s="268">
        <f t="shared" si="6"/>
        <v>-5.0858232676413984E-3</v>
      </c>
    </row>
    <row r="259" spans="2:9" x14ac:dyDescent="0.25">
      <c r="B259" s="246">
        <v>43564</v>
      </c>
      <c r="C259">
        <v>11671.950194999999</v>
      </c>
      <c r="D259" s="268">
        <f t="shared" si="7"/>
        <v>5.8124171657545354E-3</v>
      </c>
      <c r="G259" s="246">
        <v>43564</v>
      </c>
      <c r="H259">
        <v>382.04998799999998</v>
      </c>
      <c r="I259" s="268">
        <f t="shared" si="6"/>
        <v>-2.3514407667731718E-2</v>
      </c>
    </row>
    <row r="260" spans="2:9" x14ac:dyDescent="0.25">
      <c r="B260" s="246">
        <v>43565</v>
      </c>
      <c r="C260">
        <v>11584.299805000001</v>
      </c>
      <c r="D260" s="268">
        <f t="shared" si="7"/>
        <v>-7.509489719853879E-3</v>
      </c>
      <c r="G260" s="246">
        <v>43565</v>
      </c>
      <c r="H260">
        <v>376.04998799999998</v>
      </c>
      <c r="I260" s="268">
        <f t="shared" si="6"/>
        <v>-1.5704751180361298E-2</v>
      </c>
    </row>
    <row r="261" spans="2:9" x14ac:dyDescent="0.25">
      <c r="B261" s="246">
        <v>43566</v>
      </c>
      <c r="C261">
        <v>11596.700194999999</v>
      </c>
      <c r="D261" s="268">
        <f t="shared" si="7"/>
        <v>1.0704479518603982E-3</v>
      </c>
      <c r="G261" s="246">
        <v>43566</v>
      </c>
      <c r="H261">
        <v>377.35000600000001</v>
      </c>
      <c r="I261" s="268">
        <f t="shared" si="6"/>
        <v>3.4570350790703586E-3</v>
      </c>
    </row>
    <row r="262" spans="2:9" x14ac:dyDescent="0.25">
      <c r="B262" s="246">
        <v>43567</v>
      </c>
      <c r="C262">
        <v>11643.450194999999</v>
      </c>
      <c r="D262" s="268">
        <f t="shared" si="7"/>
        <v>4.0313191868284193E-3</v>
      </c>
      <c r="G262" s="246">
        <v>43567</v>
      </c>
      <c r="H262">
        <v>373.60000600000001</v>
      </c>
      <c r="I262" s="268">
        <f t="shared" si="6"/>
        <v>-9.9377234407675985E-3</v>
      </c>
    </row>
    <row r="263" spans="2:9" x14ac:dyDescent="0.25">
      <c r="B263" s="246">
        <v>43570</v>
      </c>
      <c r="C263">
        <v>11690.349609000001</v>
      </c>
      <c r="D263" s="268">
        <f t="shared" si="7"/>
        <v>4.0279653551609229E-3</v>
      </c>
      <c r="G263" s="246">
        <v>43570</v>
      </c>
      <c r="H263">
        <v>376.14999399999999</v>
      </c>
      <c r="I263" s="268">
        <f t="shared" si="6"/>
        <v>6.8254495691844053E-3</v>
      </c>
    </row>
    <row r="264" spans="2:9" x14ac:dyDescent="0.25">
      <c r="B264" s="246">
        <v>43571</v>
      </c>
      <c r="C264">
        <v>11787.150390999999</v>
      </c>
      <c r="D264" s="268">
        <f t="shared" si="7"/>
        <v>8.2804009492987163E-3</v>
      </c>
      <c r="G264" s="246">
        <v>43571</v>
      </c>
      <c r="H264">
        <v>378.54998799999998</v>
      </c>
      <c r="I264" s="268">
        <f t="shared" ref="I264:I327" si="8">IFERROR(H264/H263-1,"")</f>
        <v>6.3804174884554143E-3</v>
      </c>
    </row>
    <row r="265" spans="2:9" x14ac:dyDescent="0.25">
      <c r="B265" s="246">
        <v>43573</v>
      </c>
      <c r="C265">
        <v>11752.799805000001</v>
      </c>
      <c r="D265" s="268">
        <f t="shared" ref="D265:D328" si="9">IFERROR(C265/C264-1,"")</f>
        <v>-2.9142400716484218E-3</v>
      </c>
      <c r="G265" s="246">
        <v>43573</v>
      </c>
      <c r="H265">
        <v>372.29998799999998</v>
      </c>
      <c r="I265" s="268">
        <f t="shared" si="8"/>
        <v>-1.6510369034802297E-2</v>
      </c>
    </row>
    <row r="266" spans="2:9" x14ac:dyDescent="0.25">
      <c r="B266" s="246">
        <v>43577</v>
      </c>
      <c r="C266">
        <v>11594.450194999999</v>
      </c>
      <c r="D266" s="268">
        <f t="shared" si="9"/>
        <v>-1.3473352105651815E-2</v>
      </c>
      <c r="G266" s="246">
        <v>43577</v>
      </c>
      <c r="H266">
        <v>359.89999399999999</v>
      </c>
      <c r="I266" s="268">
        <f t="shared" si="8"/>
        <v>-3.3306458231741831E-2</v>
      </c>
    </row>
    <row r="267" spans="2:9" x14ac:dyDescent="0.25">
      <c r="B267" s="246">
        <v>43578</v>
      </c>
      <c r="C267">
        <v>11575.950194999999</v>
      </c>
      <c r="D267" s="268">
        <f t="shared" si="9"/>
        <v>-1.5955909671316881E-3</v>
      </c>
      <c r="G267" s="246">
        <v>43578</v>
      </c>
      <c r="H267">
        <v>381.95001200000002</v>
      </c>
      <c r="I267" s="268">
        <f t="shared" si="8"/>
        <v>6.1267069651576689E-2</v>
      </c>
    </row>
    <row r="268" spans="2:9" x14ac:dyDescent="0.25">
      <c r="B268" s="246">
        <v>43579</v>
      </c>
      <c r="C268">
        <v>11726.150390999999</v>
      </c>
      <c r="D268" s="268">
        <f t="shared" si="9"/>
        <v>1.2975193696399545E-2</v>
      </c>
      <c r="G268" s="246">
        <v>43579</v>
      </c>
      <c r="H268">
        <v>379.29998799999998</v>
      </c>
      <c r="I268" s="268">
        <f t="shared" si="8"/>
        <v>-6.9381435181105067E-3</v>
      </c>
    </row>
    <row r="269" spans="2:9" x14ac:dyDescent="0.25">
      <c r="B269" s="246">
        <v>43580</v>
      </c>
      <c r="C269">
        <v>11641.799805000001</v>
      </c>
      <c r="D269" s="268">
        <f t="shared" si="9"/>
        <v>-7.1933740560532478E-3</v>
      </c>
      <c r="G269" s="246">
        <v>43580</v>
      </c>
      <c r="H269">
        <v>379.04998799999998</v>
      </c>
      <c r="I269" s="268">
        <f t="shared" si="8"/>
        <v>-6.591089056401378E-4</v>
      </c>
    </row>
    <row r="270" spans="2:9" x14ac:dyDescent="0.25">
      <c r="B270" s="246">
        <v>43581</v>
      </c>
      <c r="C270">
        <v>11754.650390999999</v>
      </c>
      <c r="D270" s="268">
        <f t="shared" si="9"/>
        <v>9.6935686826988832E-3</v>
      </c>
      <c r="G270" s="246">
        <v>43581</v>
      </c>
      <c r="H270">
        <v>380.10000600000001</v>
      </c>
      <c r="I270" s="268">
        <f t="shared" si="8"/>
        <v>2.770130677329119E-3</v>
      </c>
    </row>
    <row r="271" spans="2:9" x14ac:dyDescent="0.25">
      <c r="B271" s="246">
        <v>43585</v>
      </c>
      <c r="C271">
        <v>11748.150390999999</v>
      </c>
      <c r="D271" s="268">
        <f t="shared" si="9"/>
        <v>-5.5297263498166327E-4</v>
      </c>
      <c r="G271" s="246">
        <v>43585</v>
      </c>
      <c r="H271">
        <v>380.39999399999999</v>
      </c>
      <c r="I271" s="268">
        <f t="shared" si="8"/>
        <v>7.8923439953859642E-4</v>
      </c>
    </row>
    <row r="272" spans="2:9" x14ac:dyDescent="0.25">
      <c r="B272" s="246">
        <v>43587</v>
      </c>
      <c r="C272">
        <v>11724.75</v>
      </c>
      <c r="D272" s="268">
        <f t="shared" si="9"/>
        <v>-1.9918361802658824E-3</v>
      </c>
      <c r="G272" s="246">
        <v>43587</v>
      </c>
      <c r="H272">
        <v>374.10000600000001</v>
      </c>
      <c r="I272" s="268">
        <f t="shared" si="8"/>
        <v>-1.6561482911064407E-2</v>
      </c>
    </row>
    <row r="273" spans="2:9" x14ac:dyDescent="0.25">
      <c r="B273" s="246">
        <v>43588</v>
      </c>
      <c r="C273">
        <v>11712.25</v>
      </c>
      <c r="D273" s="268">
        <f t="shared" si="9"/>
        <v>-1.0661208128105448E-3</v>
      </c>
      <c r="G273" s="246">
        <v>43588</v>
      </c>
      <c r="H273">
        <v>374.45001200000002</v>
      </c>
      <c r="I273" s="268">
        <f t="shared" si="8"/>
        <v>9.3559474575366508E-4</v>
      </c>
    </row>
    <row r="274" spans="2:9" x14ac:dyDescent="0.25">
      <c r="B274" s="246">
        <v>43591</v>
      </c>
      <c r="C274">
        <v>11598.25</v>
      </c>
      <c r="D274" s="268">
        <f t="shared" si="9"/>
        <v>-9.7333987918631903E-3</v>
      </c>
      <c r="G274" s="246">
        <v>43591</v>
      </c>
      <c r="H274">
        <v>370.25</v>
      </c>
      <c r="I274" s="268">
        <f t="shared" si="8"/>
        <v>-1.1216482482046319E-2</v>
      </c>
    </row>
    <row r="275" spans="2:9" x14ac:dyDescent="0.25">
      <c r="B275" s="246">
        <v>43592</v>
      </c>
      <c r="C275">
        <v>11497.900390999999</v>
      </c>
      <c r="D275" s="268">
        <f t="shared" si="9"/>
        <v>-8.6521336408510452E-3</v>
      </c>
      <c r="G275" s="246">
        <v>43592</v>
      </c>
      <c r="H275">
        <v>368.79998799999998</v>
      </c>
      <c r="I275" s="268">
        <f t="shared" si="8"/>
        <v>-3.9163051991897291E-3</v>
      </c>
    </row>
    <row r="276" spans="2:9" x14ac:dyDescent="0.25">
      <c r="B276" s="246">
        <v>43593</v>
      </c>
      <c r="C276">
        <v>11359.450194999999</v>
      </c>
      <c r="D276" s="268">
        <f t="shared" si="9"/>
        <v>-1.2041345923328062E-2</v>
      </c>
      <c r="G276" s="246">
        <v>43593</v>
      </c>
      <c r="H276">
        <v>371.04998799999998</v>
      </c>
      <c r="I276" s="268">
        <f t="shared" si="8"/>
        <v>6.1008678774685521E-3</v>
      </c>
    </row>
    <row r="277" spans="2:9" x14ac:dyDescent="0.25">
      <c r="B277" s="246">
        <v>43594</v>
      </c>
      <c r="C277">
        <v>11301.799805000001</v>
      </c>
      <c r="D277" s="268">
        <f t="shared" si="9"/>
        <v>-5.0751039011883714E-3</v>
      </c>
      <c r="G277" s="246">
        <v>43594</v>
      </c>
      <c r="H277">
        <v>368</v>
      </c>
      <c r="I277" s="268">
        <f t="shared" si="8"/>
        <v>-8.2198843784896392E-3</v>
      </c>
    </row>
    <row r="278" spans="2:9" x14ac:dyDescent="0.25">
      <c r="B278" s="246">
        <v>43595</v>
      </c>
      <c r="C278">
        <v>11278.900390999999</v>
      </c>
      <c r="D278" s="268">
        <f t="shared" si="9"/>
        <v>-2.0261740957285834E-3</v>
      </c>
      <c r="G278" s="246">
        <v>43595</v>
      </c>
      <c r="H278">
        <v>371.64999399999999</v>
      </c>
      <c r="I278" s="268">
        <f t="shared" si="8"/>
        <v>9.9184619565217957E-3</v>
      </c>
    </row>
    <row r="279" spans="2:9" x14ac:dyDescent="0.25">
      <c r="B279" s="246">
        <v>43598</v>
      </c>
      <c r="C279">
        <v>11148.200194999999</v>
      </c>
      <c r="D279" s="268">
        <f t="shared" si="9"/>
        <v>-1.1588026444873334E-2</v>
      </c>
      <c r="G279" s="246">
        <v>43598</v>
      </c>
      <c r="H279">
        <v>371.35000600000001</v>
      </c>
      <c r="I279" s="268">
        <f t="shared" si="8"/>
        <v>-8.0717881028669058E-4</v>
      </c>
    </row>
    <row r="280" spans="2:9" x14ac:dyDescent="0.25">
      <c r="B280" s="246">
        <v>43599</v>
      </c>
      <c r="C280">
        <v>11222.049805000001</v>
      </c>
      <c r="D280" s="268">
        <f t="shared" si="9"/>
        <v>6.6243526944487208E-3</v>
      </c>
      <c r="G280" s="246">
        <v>43599</v>
      </c>
      <c r="H280">
        <v>372.10000600000001</v>
      </c>
      <c r="I280" s="268">
        <f t="shared" si="8"/>
        <v>2.0196579719458096E-3</v>
      </c>
    </row>
    <row r="281" spans="2:9" x14ac:dyDescent="0.25">
      <c r="B281" s="246">
        <v>43600</v>
      </c>
      <c r="C281">
        <v>11157</v>
      </c>
      <c r="D281" s="268">
        <f t="shared" si="9"/>
        <v>-5.7966063357709485E-3</v>
      </c>
      <c r="G281" s="246">
        <v>43600</v>
      </c>
      <c r="H281">
        <v>370.95001200000002</v>
      </c>
      <c r="I281" s="268">
        <f t="shared" si="8"/>
        <v>-3.0905508773358958E-3</v>
      </c>
    </row>
    <row r="282" spans="2:9" x14ac:dyDescent="0.25">
      <c r="B282" s="246">
        <v>43601</v>
      </c>
      <c r="C282">
        <v>11257.099609000001</v>
      </c>
      <c r="D282" s="268">
        <f t="shared" si="9"/>
        <v>8.9719108183203833E-3</v>
      </c>
      <c r="G282" s="246">
        <v>43601</v>
      </c>
      <c r="H282">
        <v>375.5</v>
      </c>
      <c r="I282" s="268">
        <f t="shared" si="8"/>
        <v>1.2265771270550507E-2</v>
      </c>
    </row>
    <row r="283" spans="2:9" x14ac:dyDescent="0.25">
      <c r="B283" s="246">
        <v>43602</v>
      </c>
      <c r="C283">
        <v>11407.150390999999</v>
      </c>
      <c r="D283" s="268">
        <f t="shared" si="9"/>
        <v>1.3329435397376521E-2</v>
      </c>
      <c r="G283" s="246">
        <v>43602</v>
      </c>
      <c r="H283">
        <v>379.64999399999999</v>
      </c>
      <c r="I283" s="268">
        <f t="shared" si="8"/>
        <v>1.1051914780292993E-2</v>
      </c>
    </row>
    <row r="284" spans="2:9" x14ac:dyDescent="0.25">
      <c r="B284" s="246">
        <v>43605</v>
      </c>
      <c r="C284">
        <v>11828.25</v>
      </c>
      <c r="D284" s="268">
        <f t="shared" si="9"/>
        <v>3.6915407842105674E-2</v>
      </c>
      <c r="G284" s="246">
        <v>43605</v>
      </c>
      <c r="H284">
        <v>387.10000600000001</v>
      </c>
      <c r="I284" s="268">
        <f t="shared" si="8"/>
        <v>1.9623369202529162E-2</v>
      </c>
    </row>
    <row r="285" spans="2:9" x14ac:dyDescent="0.25">
      <c r="B285" s="246">
        <v>43606</v>
      </c>
      <c r="C285">
        <v>11709.099609000001</v>
      </c>
      <c r="D285" s="268">
        <f t="shared" si="9"/>
        <v>-1.0073374421406323E-2</v>
      </c>
      <c r="G285" s="246">
        <v>43606</v>
      </c>
      <c r="H285">
        <v>383.79998799999998</v>
      </c>
      <c r="I285" s="268">
        <f t="shared" si="8"/>
        <v>-8.5249753264018402E-3</v>
      </c>
    </row>
    <row r="286" spans="2:9" x14ac:dyDescent="0.25">
      <c r="B286" s="246">
        <v>43607</v>
      </c>
      <c r="C286">
        <v>11737.900390999999</v>
      </c>
      <c r="D286" s="268">
        <f t="shared" si="9"/>
        <v>2.4596922873438842E-3</v>
      </c>
      <c r="G286" s="246">
        <v>43607</v>
      </c>
      <c r="H286">
        <v>379.79998799999998</v>
      </c>
      <c r="I286" s="268">
        <f t="shared" si="8"/>
        <v>-1.0422095166923273E-2</v>
      </c>
    </row>
    <row r="287" spans="2:9" x14ac:dyDescent="0.25">
      <c r="B287" s="246">
        <v>43608</v>
      </c>
      <c r="C287">
        <v>11657.049805000001</v>
      </c>
      <c r="D287" s="268">
        <f t="shared" si="9"/>
        <v>-6.887993875121845E-3</v>
      </c>
      <c r="G287" s="246">
        <v>43608</v>
      </c>
      <c r="H287">
        <v>378.04998799999998</v>
      </c>
      <c r="I287" s="268">
        <f t="shared" si="8"/>
        <v>-4.607688402559984E-3</v>
      </c>
    </row>
    <row r="288" spans="2:9" x14ac:dyDescent="0.25">
      <c r="B288" s="246">
        <v>43609</v>
      </c>
      <c r="C288">
        <v>11844.099609000001</v>
      </c>
      <c r="D288" s="268">
        <f t="shared" si="9"/>
        <v>1.6046067154982024E-2</v>
      </c>
      <c r="G288" s="246">
        <v>43609</v>
      </c>
      <c r="H288">
        <v>398.85000600000001</v>
      </c>
      <c r="I288" s="268">
        <f t="shared" si="8"/>
        <v>5.5019226716653158E-2</v>
      </c>
    </row>
    <row r="289" spans="2:9" x14ac:dyDescent="0.25">
      <c r="B289" s="246">
        <v>43612</v>
      </c>
      <c r="C289">
        <v>11924.75</v>
      </c>
      <c r="D289" s="268">
        <f t="shared" si="9"/>
        <v>6.8093306931253927E-3</v>
      </c>
      <c r="G289" s="246">
        <v>43612</v>
      </c>
      <c r="H289">
        <v>396.5</v>
      </c>
      <c r="I289" s="268">
        <f t="shared" si="8"/>
        <v>-5.8919542801761926E-3</v>
      </c>
    </row>
    <row r="290" spans="2:9" x14ac:dyDescent="0.25">
      <c r="B290" s="246">
        <v>43613</v>
      </c>
      <c r="C290">
        <v>11928.75</v>
      </c>
      <c r="D290" s="268">
        <f t="shared" si="9"/>
        <v>3.3543680161018941E-4</v>
      </c>
      <c r="G290" s="246">
        <v>43613</v>
      </c>
      <c r="H290">
        <v>394.54998799999998</v>
      </c>
      <c r="I290" s="268">
        <f t="shared" si="8"/>
        <v>-4.9180630517023927E-3</v>
      </c>
    </row>
    <row r="291" spans="2:9" x14ac:dyDescent="0.25">
      <c r="B291" s="246">
        <v>43614</v>
      </c>
      <c r="C291">
        <v>11861.099609000001</v>
      </c>
      <c r="D291" s="268">
        <f t="shared" si="9"/>
        <v>-5.6712053651890582E-3</v>
      </c>
      <c r="G291" s="246">
        <v>43614</v>
      </c>
      <c r="H291">
        <v>395</v>
      </c>
      <c r="I291" s="268">
        <f t="shared" si="8"/>
        <v>1.1405703046176718E-3</v>
      </c>
    </row>
    <row r="292" spans="2:9" x14ac:dyDescent="0.25">
      <c r="B292" s="246">
        <v>43615</v>
      </c>
      <c r="C292">
        <v>11945.900390999999</v>
      </c>
      <c r="D292" s="268">
        <f t="shared" si="9"/>
        <v>7.1494873827426808E-3</v>
      </c>
      <c r="G292" s="246">
        <v>43615</v>
      </c>
      <c r="H292">
        <v>388.54998799999998</v>
      </c>
      <c r="I292" s="268">
        <f t="shared" si="8"/>
        <v>-1.6329144303797505E-2</v>
      </c>
    </row>
    <row r="293" spans="2:9" x14ac:dyDescent="0.25">
      <c r="B293" s="246">
        <v>43616</v>
      </c>
      <c r="C293">
        <v>11922.799805000001</v>
      </c>
      <c r="D293" s="268">
        <f t="shared" si="9"/>
        <v>-1.9337668358094806E-3</v>
      </c>
      <c r="G293" s="246">
        <v>43616</v>
      </c>
      <c r="H293">
        <v>389.39999399999999</v>
      </c>
      <c r="I293" s="268">
        <f t="shared" si="8"/>
        <v>2.1876361504353792E-3</v>
      </c>
    </row>
    <row r="294" spans="2:9" x14ac:dyDescent="0.25">
      <c r="B294" s="246">
        <v>43619</v>
      </c>
      <c r="C294">
        <v>12088.549805000001</v>
      </c>
      <c r="D294" s="268">
        <f t="shared" si="9"/>
        <v>1.3901936014264926E-2</v>
      </c>
      <c r="G294" s="246">
        <v>43619</v>
      </c>
      <c r="H294">
        <v>386.35000600000001</v>
      </c>
      <c r="I294" s="268">
        <f t="shared" si="8"/>
        <v>-7.8325322213538273E-3</v>
      </c>
    </row>
    <row r="295" spans="2:9" x14ac:dyDescent="0.25">
      <c r="B295" s="246">
        <v>43620</v>
      </c>
      <c r="C295">
        <v>12021.650390999999</v>
      </c>
      <c r="D295" s="268">
        <f t="shared" si="9"/>
        <v>-5.5341141062537069E-3</v>
      </c>
      <c r="G295" s="246">
        <v>43620</v>
      </c>
      <c r="H295">
        <v>395.25</v>
      </c>
      <c r="I295" s="268">
        <f t="shared" si="8"/>
        <v>2.3036091269013736E-2</v>
      </c>
    </row>
    <row r="296" spans="2:9" x14ac:dyDescent="0.25">
      <c r="B296" s="246">
        <v>43622</v>
      </c>
      <c r="C296">
        <v>11843.75</v>
      </c>
      <c r="D296" s="268">
        <f t="shared" si="9"/>
        <v>-1.4798333441237377E-2</v>
      </c>
      <c r="G296" s="246">
        <v>43622</v>
      </c>
      <c r="H296">
        <v>394.79998799999998</v>
      </c>
      <c r="I296" s="268">
        <f t="shared" si="8"/>
        <v>-1.1385502846300577E-3</v>
      </c>
    </row>
    <row r="297" spans="2:9" x14ac:dyDescent="0.25">
      <c r="B297" s="246">
        <v>43623</v>
      </c>
      <c r="C297">
        <v>11870.650390999999</v>
      </c>
      <c r="D297" s="268">
        <f t="shared" si="9"/>
        <v>2.2712731187335411E-3</v>
      </c>
      <c r="G297" s="246">
        <v>43623</v>
      </c>
      <c r="H297">
        <v>385.39999399999999</v>
      </c>
      <c r="I297" s="268">
        <f t="shared" si="8"/>
        <v>-2.3809509335648738E-2</v>
      </c>
    </row>
    <row r="298" spans="2:9" x14ac:dyDescent="0.25">
      <c r="B298" s="246">
        <v>43626</v>
      </c>
      <c r="C298">
        <v>11922.700194999999</v>
      </c>
      <c r="D298" s="268">
        <f t="shared" si="9"/>
        <v>4.3847474473228676E-3</v>
      </c>
      <c r="G298" s="246">
        <v>43626</v>
      </c>
      <c r="H298">
        <v>388.39999399999999</v>
      </c>
      <c r="I298" s="268">
        <f t="shared" si="8"/>
        <v>7.7841205155804172E-3</v>
      </c>
    </row>
    <row r="299" spans="2:9" x14ac:dyDescent="0.25">
      <c r="B299" s="246">
        <v>43627</v>
      </c>
      <c r="C299">
        <v>11965.599609000001</v>
      </c>
      <c r="D299" s="268">
        <f t="shared" si="9"/>
        <v>3.5981290562008272E-3</v>
      </c>
      <c r="G299" s="246">
        <v>43627</v>
      </c>
      <c r="H299">
        <v>392.79998799999998</v>
      </c>
      <c r="I299" s="268">
        <f t="shared" si="8"/>
        <v>1.1328512018463188E-2</v>
      </c>
    </row>
    <row r="300" spans="2:9" x14ac:dyDescent="0.25">
      <c r="B300" s="246">
        <v>43628</v>
      </c>
      <c r="C300">
        <v>11906.200194999999</v>
      </c>
      <c r="D300" s="268">
        <f t="shared" si="9"/>
        <v>-4.9641819834355116E-3</v>
      </c>
      <c r="G300" s="246">
        <v>43628</v>
      </c>
      <c r="H300">
        <v>395.14999399999999</v>
      </c>
      <c r="I300" s="268">
        <f t="shared" si="8"/>
        <v>5.9827038487587636E-3</v>
      </c>
    </row>
    <row r="301" spans="2:9" x14ac:dyDescent="0.25">
      <c r="B301" s="246">
        <v>43629</v>
      </c>
      <c r="C301">
        <v>11914.049805000001</v>
      </c>
      <c r="D301" s="268">
        <f t="shared" si="9"/>
        <v>6.5928758726041536E-4</v>
      </c>
      <c r="G301" s="246">
        <v>43629</v>
      </c>
      <c r="H301">
        <v>395.29998799999998</v>
      </c>
      <c r="I301" s="268">
        <f t="shared" si="8"/>
        <v>3.7958750418209952E-4</v>
      </c>
    </row>
    <row r="302" spans="2:9" x14ac:dyDescent="0.25">
      <c r="B302" s="246">
        <v>43630</v>
      </c>
      <c r="C302">
        <v>11823.299805000001</v>
      </c>
      <c r="D302" s="268">
        <f t="shared" si="9"/>
        <v>-7.6170572966645089E-3</v>
      </c>
      <c r="G302" s="246">
        <v>43630</v>
      </c>
      <c r="H302">
        <v>392.60000600000001</v>
      </c>
      <c r="I302" s="268">
        <f t="shared" si="8"/>
        <v>-6.8302101744560639E-3</v>
      </c>
    </row>
    <row r="303" spans="2:9" x14ac:dyDescent="0.25">
      <c r="B303" s="246">
        <v>43633</v>
      </c>
      <c r="C303">
        <v>11672.150390999999</v>
      </c>
      <c r="D303" s="268">
        <f t="shared" si="9"/>
        <v>-1.2784029542757702E-2</v>
      </c>
      <c r="G303" s="246">
        <v>43633</v>
      </c>
      <c r="H303">
        <v>389.79998799999998</v>
      </c>
      <c r="I303" s="268">
        <f t="shared" si="8"/>
        <v>-7.1319866459707004E-3</v>
      </c>
    </row>
    <row r="304" spans="2:9" x14ac:dyDescent="0.25">
      <c r="B304" s="246">
        <v>43634</v>
      </c>
      <c r="C304">
        <v>11691.5</v>
      </c>
      <c r="D304" s="268">
        <f t="shared" si="9"/>
        <v>1.6577587121324733E-3</v>
      </c>
      <c r="G304" s="246">
        <v>43634</v>
      </c>
      <c r="H304">
        <v>384.45001200000002</v>
      </c>
      <c r="I304" s="268">
        <f t="shared" si="8"/>
        <v>-1.3724926025395323E-2</v>
      </c>
    </row>
    <row r="305" spans="2:9" x14ac:dyDescent="0.25">
      <c r="B305" s="246">
        <v>43635</v>
      </c>
      <c r="C305">
        <v>11691.450194999999</v>
      </c>
      <c r="D305" s="268">
        <f t="shared" si="9"/>
        <v>-4.2599324295844454E-6</v>
      </c>
      <c r="G305" s="246">
        <v>43635</v>
      </c>
      <c r="H305">
        <v>380.10000600000001</v>
      </c>
      <c r="I305" s="268">
        <f t="shared" si="8"/>
        <v>-1.1314880645653336E-2</v>
      </c>
    </row>
    <row r="306" spans="2:9" x14ac:dyDescent="0.25">
      <c r="B306" s="246">
        <v>43636</v>
      </c>
      <c r="C306">
        <v>11831.75</v>
      </c>
      <c r="D306" s="268">
        <f t="shared" si="9"/>
        <v>1.2000205505729333E-2</v>
      </c>
      <c r="G306" s="246">
        <v>43636</v>
      </c>
      <c r="H306">
        <v>382.10000600000001</v>
      </c>
      <c r="I306" s="268">
        <f t="shared" si="8"/>
        <v>5.2617731345154795E-3</v>
      </c>
    </row>
    <row r="307" spans="2:9" x14ac:dyDescent="0.25">
      <c r="B307" s="246">
        <v>43637</v>
      </c>
      <c r="C307">
        <v>11724.099609000001</v>
      </c>
      <c r="D307" s="268">
        <f t="shared" si="9"/>
        <v>-9.0984335368816671E-3</v>
      </c>
      <c r="G307" s="246">
        <v>43637</v>
      </c>
      <c r="H307">
        <v>380.45001200000002</v>
      </c>
      <c r="I307" s="268">
        <f t="shared" si="8"/>
        <v>-4.3182255275860948E-3</v>
      </c>
    </row>
    <row r="308" spans="2:9" x14ac:dyDescent="0.25">
      <c r="B308" s="246">
        <v>43640</v>
      </c>
      <c r="C308">
        <v>11699.650390999999</v>
      </c>
      <c r="D308" s="268">
        <f t="shared" si="9"/>
        <v>-2.0853812928399718E-3</v>
      </c>
      <c r="G308" s="246">
        <v>43640</v>
      </c>
      <c r="H308">
        <v>380.5</v>
      </c>
      <c r="I308" s="268">
        <f t="shared" si="8"/>
        <v>1.3139176875620606E-4</v>
      </c>
    </row>
    <row r="309" spans="2:9" x14ac:dyDescent="0.25">
      <c r="B309" s="246">
        <v>43641</v>
      </c>
      <c r="C309">
        <v>11796.450194999999</v>
      </c>
      <c r="D309" s="268">
        <f t="shared" si="9"/>
        <v>8.2737347497550129E-3</v>
      </c>
      <c r="G309" s="246">
        <v>43641</v>
      </c>
      <c r="H309">
        <v>399.89999399999999</v>
      </c>
      <c r="I309" s="268">
        <f t="shared" si="8"/>
        <v>5.0985529566359933E-2</v>
      </c>
    </row>
    <row r="310" spans="2:9" x14ac:dyDescent="0.25">
      <c r="B310" s="246">
        <v>43642</v>
      </c>
      <c r="C310">
        <v>11847.549805000001</v>
      </c>
      <c r="D310" s="268">
        <f t="shared" si="9"/>
        <v>4.3317785567102973E-3</v>
      </c>
      <c r="G310" s="246">
        <v>43642</v>
      </c>
      <c r="H310">
        <v>397.14999399999999</v>
      </c>
      <c r="I310" s="268">
        <f t="shared" si="8"/>
        <v>-6.8767192829715107E-3</v>
      </c>
    </row>
    <row r="311" spans="2:9" x14ac:dyDescent="0.25">
      <c r="B311" s="246">
        <v>43643</v>
      </c>
      <c r="C311">
        <v>11841.549805000001</v>
      </c>
      <c r="D311" s="268">
        <f t="shared" si="9"/>
        <v>-5.0643382798587488E-4</v>
      </c>
      <c r="G311" s="246">
        <v>43643</v>
      </c>
      <c r="H311">
        <v>392.60000600000001</v>
      </c>
      <c r="I311" s="268">
        <f t="shared" si="8"/>
        <v>-1.1456598435703347E-2</v>
      </c>
    </row>
    <row r="312" spans="2:9" x14ac:dyDescent="0.25">
      <c r="B312" s="246">
        <v>43644</v>
      </c>
      <c r="C312">
        <v>11788.849609000001</v>
      </c>
      <c r="D312" s="268">
        <f t="shared" si="9"/>
        <v>-4.4504475231568197E-3</v>
      </c>
      <c r="G312" s="246">
        <v>43644</v>
      </c>
      <c r="H312">
        <v>384.04998799999998</v>
      </c>
      <c r="I312" s="268">
        <f t="shared" si="8"/>
        <v>-2.1777936498554307E-2</v>
      </c>
    </row>
    <row r="313" spans="2:9" x14ac:dyDescent="0.25">
      <c r="B313" s="246">
        <v>43647</v>
      </c>
      <c r="C313">
        <v>11865.599609000001</v>
      </c>
      <c r="D313" s="268">
        <f t="shared" si="9"/>
        <v>6.5103892699933663E-3</v>
      </c>
      <c r="G313" s="246">
        <v>43647</v>
      </c>
      <c r="H313">
        <v>387.5</v>
      </c>
      <c r="I313" s="268">
        <f t="shared" si="8"/>
        <v>8.9832368384294981E-3</v>
      </c>
    </row>
    <row r="314" spans="2:9" x14ac:dyDescent="0.25">
      <c r="B314" s="246">
        <v>43648</v>
      </c>
      <c r="C314">
        <v>11910.299805000001</v>
      </c>
      <c r="D314" s="268">
        <f t="shared" si="9"/>
        <v>3.7672091991116652E-3</v>
      </c>
      <c r="G314" s="246">
        <v>43648</v>
      </c>
      <c r="H314">
        <v>389.60000600000001</v>
      </c>
      <c r="I314" s="268">
        <f t="shared" si="8"/>
        <v>5.4193703225806633E-3</v>
      </c>
    </row>
    <row r="315" spans="2:9" x14ac:dyDescent="0.25">
      <c r="B315" s="246">
        <v>43649</v>
      </c>
      <c r="C315">
        <v>11916.75</v>
      </c>
      <c r="D315" s="268">
        <f t="shared" si="9"/>
        <v>5.4156445308728429E-4</v>
      </c>
      <c r="G315" s="246">
        <v>43649</v>
      </c>
      <c r="H315">
        <v>387.20001200000002</v>
      </c>
      <c r="I315" s="268">
        <f t="shared" si="8"/>
        <v>-6.1601487757677598E-3</v>
      </c>
    </row>
    <row r="316" spans="2:9" x14ac:dyDescent="0.25">
      <c r="B316" s="246">
        <v>43650</v>
      </c>
      <c r="C316">
        <v>11946.75</v>
      </c>
      <c r="D316" s="268">
        <f t="shared" si="9"/>
        <v>2.5174649128327786E-3</v>
      </c>
      <c r="G316" s="246">
        <v>43650</v>
      </c>
      <c r="H316">
        <v>386.70001200000002</v>
      </c>
      <c r="I316" s="268">
        <f t="shared" si="8"/>
        <v>-1.2913222740292829E-3</v>
      </c>
    </row>
    <row r="317" spans="2:9" x14ac:dyDescent="0.25">
      <c r="B317" s="246">
        <v>43651</v>
      </c>
      <c r="C317">
        <v>11811.150390999999</v>
      </c>
      <c r="D317" s="268">
        <f t="shared" si="9"/>
        <v>-1.1350334526126438E-2</v>
      </c>
      <c r="G317" s="246">
        <v>43651</v>
      </c>
      <c r="H317">
        <v>386.89999399999999</v>
      </c>
      <c r="I317" s="268">
        <f t="shared" si="8"/>
        <v>5.1715022962040003E-4</v>
      </c>
    </row>
    <row r="318" spans="2:9" x14ac:dyDescent="0.25">
      <c r="B318" s="246">
        <v>43654</v>
      </c>
      <c r="C318">
        <v>11558.599609000001</v>
      </c>
      <c r="D318" s="268">
        <f t="shared" si="9"/>
        <v>-2.1382403376426384E-2</v>
      </c>
      <c r="G318" s="246">
        <v>43654</v>
      </c>
      <c r="H318">
        <v>384.54998799999998</v>
      </c>
      <c r="I318" s="268">
        <f t="shared" si="8"/>
        <v>-6.0739365118729349E-3</v>
      </c>
    </row>
    <row r="319" spans="2:9" x14ac:dyDescent="0.25">
      <c r="B319" s="246">
        <v>43655</v>
      </c>
      <c r="C319">
        <v>11555.900390999999</v>
      </c>
      <c r="D319" s="268">
        <f t="shared" si="9"/>
        <v>-2.3352465621351293E-4</v>
      </c>
      <c r="G319" s="246">
        <v>43655</v>
      </c>
      <c r="H319">
        <v>383</v>
      </c>
      <c r="I319" s="268">
        <f t="shared" si="8"/>
        <v>-4.0306541369596882E-3</v>
      </c>
    </row>
    <row r="320" spans="2:9" x14ac:dyDescent="0.25">
      <c r="B320" s="246">
        <v>43656</v>
      </c>
      <c r="C320">
        <v>11498.900390999999</v>
      </c>
      <c r="D320" s="268">
        <f t="shared" si="9"/>
        <v>-4.9325451130050046E-3</v>
      </c>
      <c r="G320" s="246">
        <v>43656</v>
      </c>
      <c r="H320">
        <v>384.89999399999999</v>
      </c>
      <c r="I320" s="268">
        <f t="shared" si="8"/>
        <v>4.960819843341957E-3</v>
      </c>
    </row>
    <row r="321" spans="2:9" x14ac:dyDescent="0.25">
      <c r="B321" s="246">
        <v>43657</v>
      </c>
      <c r="C321">
        <v>11582.900390999999</v>
      </c>
      <c r="D321" s="268">
        <f t="shared" si="9"/>
        <v>7.3050463212764871E-3</v>
      </c>
      <c r="G321" s="246">
        <v>43657</v>
      </c>
      <c r="H321">
        <v>384.89999399999999</v>
      </c>
      <c r="I321" s="268">
        <f t="shared" si="8"/>
        <v>0</v>
      </c>
    </row>
    <row r="322" spans="2:9" x14ac:dyDescent="0.25">
      <c r="B322" s="246">
        <v>43658</v>
      </c>
      <c r="C322">
        <v>11552.5</v>
      </c>
      <c r="D322" s="268">
        <f t="shared" si="9"/>
        <v>-2.6245922846422909E-3</v>
      </c>
      <c r="G322" s="246">
        <v>43658</v>
      </c>
      <c r="H322">
        <v>404.70001200000002</v>
      </c>
      <c r="I322" s="268">
        <f t="shared" si="8"/>
        <v>5.1441980536897747E-2</v>
      </c>
    </row>
    <row r="323" spans="2:9" x14ac:dyDescent="0.25">
      <c r="B323" s="246">
        <v>43661</v>
      </c>
      <c r="C323">
        <v>11588.349609000001</v>
      </c>
      <c r="D323" s="268">
        <f t="shared" si="9"/>
        <v>3.1031905648128966E-3</v>
      </c>
      <c r="G323" s="246">
        <v>43661</v>
      </c>
      <c r="H323">
        <v>404.45001200000002</v>
      </c>
      <c r="I323" s="268">
        <f t="shared" si="8"/>
        <v>-6.1774151862392657E-4</v>
      </c>
    </row>
    <row r="324" spans="2:9" x14ac:dyDescent="0.25">
      <c r="B324" s="246">
        <v>43662</v>
      </c>
      <c r="C324">
        <v>11662.599609000001</v>
      </c>
      <c r="D324" s="268">
        <f t="shared" si="9"/>
        <v>6.407297199795714E-3</v>
      </c>
      <c r="G324" s="246">
        <v>43662</v>
      </c>
      <c r="H324">
        <v>400.20001200000002</v>
      </c>
      <c r="I324" s="268">
        <f t="shared" si="8"/>
        <v>-1.0508097104469871E-2</v>
      </c>
    </row>
    <row r="325" spans="2:9" x14ac:dyDescent="0.25">
      <c r="B325" s="246">
        <v>43663</v>
      </c>
      <c r="C325">
        <v>11687.5</v>
      </c>
      <c r="D325" s="268">
        <f t="shared" si="9"/>
        <v>2.1350635222685543E-3</v>
      </c>
      <c r="G325" s="246">
        <v>43663</v>
      </c>
      <c r="H325">
        <v>416.45001200000002</v>
      </c>
      <c r="I325" s="268">
        <f t="shared" si="8"/>
        <v>4.0604696433642173E-2</v>
      </c>
    </row>
    <row r="326" spans="2:9" x14ac:dyDescent="0.25">
      <c r="B326" s="246">
        <v>43664</v>
      </c>
      <c r="C326">
        <v>11596.900390999999</v>
      </c>
      <c r="D326" s="268">
        <f t="shared" si="9"/>
        <v>-7.751838203208572E-3</v>
      </c>
      <c r="G326" s="246">
        <v>43664</v>
      </c>
      <c r="H326">
        <v>415.60000600000001</v>
      </c>
      <c r="I326" s="268">
        <f t="shared" si="8"/>
        <v>-2.0410757005813185E-3</v>
      </c>
    </row>
    <row r="327" spans="2:9" x14ac:dyDescent="0.25">
      <c r="B327" s="246">
        <v>43665</v>
      </c>
      <c r="C327">
        <v>11419.25</v>
      </c>
      <c r="D327" s="268">
        <f t="shared" si="9"/>
        <v>-1.5318782175439583E-2</v>
      </c>
      <c r="G327" s="246">
        <v>43665</v>
      </c>
      <c r="H327">
        <v>392.29998799999998</v>
      </c>
      <c r="I327" s="268">
        <f t="shared" si="8"/>
        <v>-5.6063565119390368E-2</v>
      </c>
    </row>
    <row r="328" spans="2:9" x14ac:dyDescent="0.25">
      <c r="B328" s="246">
        <v>43668</v>
      </c>
      <c r="C328">
        <v>11346.200194999999</v>
      </c>
      <c r="D328" s="268">
        <f t="shared" si="9"/>
        <v>-6.3970755522473333E-3</v>
      </c>
      <c r="G328" s="246">
        <v>43668</v>
      </c>
      <c r="H328">
        <v>383.14999399999999</v>
      </c>
      <c r="I328" s="268">
        <f t="shared" ref="I328:I391" si="10">IFERROR(H328/H327-1,"")</f>
        <v>-2.3323972163873719E-2</v>
      </c>
    </row>
    <row r="329" spans="2:9" x14ac:dyDescent="0.25">
      <c r="B329" s="246">
        <v>43669</v>
      </c>
      <c r="C329">
        <v>11331.049805000001</v>
      </c>
      <c r="D329" s="268">
        <f t="shared" ref="D329:D392" si="11">IFERROR(C329/C328-1,"")</f>
        <v>-1.3352831555603073E-3</v>
      </c>
      <c r="G329" s="246">
        <v>43669</v>
      </c>
      <c r="H329">
        <v>384.20001200000002</v>
      </c>
      <c r="I329" s="268">
        <f t="shared" si="10"/>
        <v>2.7404881024220007E-3</v>
      </c>
    </row>
    <row r="330" spans="2:9" x14ac:dyDescent="0.25">
      <c r="B330" s="246">
        <v>43670</v>
      </c>
      <c r="C330">
        <v>11271.299805000001</v>
      </c>
      <c r="D330" s="268">
        <f t="shared" si="11"/>
        <v>-5.2731212931068638E-3</v>
      </c>
      <c r="G330" s="246">
        <v>43670</v>
      </c>
      <c r="H330">
        <v>376.5</v>
      </c>
      <c r="I330" s="268">
        <f t="shared" si="10"/>
        <v>-2.0041675584330787E-2</v>
      </c>
    </row>
    <row r="331" spans="2:9" x14ac:dyDescent="0.25">
      <c r="B331" s="246">
        <v>43671</v>
      </c>
      <c r="C331">
        <v>11252.150390999999</v>
      </c>
      <c r="D331" s="268">
        <f t="shared" si="11"/>
        <v>-1.6989534775312398E-3</v>
      </c>
      <c r="G331" s="246">
        <v>43671</v>
      </c>
      <c r="H331">
        <v>363.14999399999999</v>
      </c>
      <c r="I331" s="268">
        <f t="shared" si="10"/>
        <v>-3.5458183266932286E-2</v>
      </c>
    </row>
    <row r="332" spans="2:9" x14ac:dyDescent="0.25">
      <c r="B332" s="246">
        <v>43672</v>
      </c>
      <c r="C332">
        <v>11284.299805000001</v>
      </c>
      <c r="D332" s="268">
        <f t="shared" si="11"/>
        <v>2.8571795508276487E-3</v>
      </c>
      <c r="G332" s="246">
        <v>43672</v>
      </c>
      <c r="H332">
        <v>339.20001200000002</v>
      </c>
      <c r="I332" s="268">
        <f t="shared" si="10"/>
        <v>-6.5950660596733934E-2</v>
      </c>
    </row>
    <row r="333" spans="2:9" x14ac:dyDescent="0.25">
      <c r="B333" s="246">
        <v>43675</v>
      </c>
      <c r="C333">
        <v>11189.200194999999</v>
      </c>
      <c r="D333" s="268">
        <f t="shared" si="11"/>
        <v>-8.4276039845966322E-3</v>
      </c>
      <c r="G333" s="246">
        <v>43675</v>
      </c>
      <c r="H333">
        <v>337.20001200000002</v>
      </c>
      <c r="I333" s="268">
        <f t="shared" si="10"/>
        <v>-5.8962262065014315E-3</v>
      </c>
    </row>
    <row r="334" spans="2:9" x14ac:dyDescent="0.25">
      <c r="B334" s="246">
        <v>43676</v>
      </c>
      <c r="C334">
        <v>11085.400390999999</v>
      </c>
      <c r="D334" s="268">
        <f t="shared" si="11"/>
        <v>-9.2767849525459134E-3</v>
      </c>
      <c r="G334" s="246">
        <v>43676</v>
      </c>
      <c r="H334">
        <v>344.89999399999999</v>
      </c>
      <c r="I334" s="268">
        <f t="shared" si="10"/>
        <v>2.2835058499345529E-2</v>
      </c>
    </row>
    <row r="335" spans="2:9" x14ac:dyDescent="0.25">
      <c r="B335" s="246">
        <v>43677</v>
      </c>
      <c r="C335">
        <v>11118</v>
      </c>
      <c r="D335" s="268">
        <f t="shared" si="11"/>
        <v>2.9407696474785805E-3</v>
      </c>
      <c r="G335" s="246">
        <v>43677</v>
      </c>
      <c r="H335">
        <v>346.35000600000001</v>
      </c>
      <c r="I335" s="268">
        <f t="shared" si="10"/>
        <v>4.20415200123192E-3</v>
      </c>
    </row>
    <row r="336" spans="2:9" x14ac:dyDescent="0.25">
      <c r="B336" s="246">
        <v>43678</v>
      </c>
      <c r="C336">
        <v>10980</v>
      </c>
      <c r="D336" s="268">
        <f t="shared" si="11"/>
        <v>-1.2412304371289817E-2</v>
      </c>
      <c r="G336" s="246">
        <v>43678</v>
      </c>
      <c r="H336">
        <v>357.5</v>
      </c>
      <c r="I336" s="268">
        <f t="shared" si="10"/>
        <v>3.2192850604425782E-2</v>
      </c>
    </row>
    <row r="337" spans="2:9" x14ac:dyDescent="0.25">
      <c r="B337" s="246">
        <v>43679</v>
      </c>
      <c r="C337">
        <v>10997.349609000001</v>
      </c>
      <c r="D337" s="268">
        <f t="shared" si="11"/>
        <v>1.5801101092896008E-3</v>
      </c>
      <c r="G337" s="246">
        <v>43679</v>
      </c>
      <c r="H337">
        <v>358.45001200000002</v>
      </c>
      <c r="I337" s="268">
        <f t="shared" si="10"/>
        <v>2.6573762237762644E-3</v>
      </c>
    </row>
    <row r="338" spans="2:9" x14ac:dyDescent="0.25">
      <c r="B338" s="246">
        <v>43682</v>
      </c>
      <c r="C338">
        <v>10862.599609000001</v>
      </c>
      <c r="D338" s="268">
        <f t="shared" si="11"/>
        <v>-1.2252952283132279E-2</v>
      </c>
      <c r="G338" s="246">
        <v>43682</v>
      </c>
      <c r="H338">
        <v>355.20001200000002</v>
      </c>
      <c r="I338" s="268">
        <f t="shared" si="10"/>
        <v>-9.0668151518991102E-3</v>
      </c>
    </row>
    <row r="339" spans="2:9" x14ac:dyDescent="0.25">
      <c r="B339" s="246">
        <v>43683</v>
      </c>
      <c r="C339">
        <v>10948.25</v>
      </c>
      <c r="D339" s="268">
        <f t="shared" si="11"/>
        <v>7.8848888924374361E-3</v>
      </c>
      <c r="G339" s="246">
        <v>43683</v>
      </c>
      <c r="H339">
        <v>352.29998799999998</v>
      </c>
      <c r="I339" s="268">
        <f t="shared" si="10"/>
        <v>-8.1644817061550246E-3</v>
      </c>
    </row>
    <row r="340" spans="2:9" x14ac:dyDescent="0.25">
      <c r="B340" s="246">
        <v>43684</v>
      </c>
      <c r="C340">
        <v>10855.5</v>
      </c>
      <c r="D340" s="268">
        <f t="shared" si="11"/>
        <v>-8.4716735551343403E-3</v>
      </c>
      <c r="G340" s="246">
        <v>43684</v>
      </c>
      <c r="H340">
        <v>350.39999399999999</v>
      </c>
      <c r="I340" s="268">
        <f t="shared" si="10"/>
        <v>-5.3931140071454831E-3</v>
      </c>
    </row>
    <row r="341" spans="2:9" x14ac:dyDescent="0.25">
      <c r="B341" s="246">
        <v>43685</v>
      </c>
      <c r="C341">
        <v>11032.450194999999</v>
      </c>
      <c r="D341" s="268">
        <f t="shared" si="11"/>
        <v>1.6300510800976387E-2</v>
      </c>
      <c r="G341" s="246">
        <v>43685</v>
      </c>
      <c r="H341">
        <v>352.75</v>
      </c>
      <c r="I341" s="268">
        <f t="shared" si="10"/>
        <v>6.7066382426936855E-3</v>
      </c>
    </row>
    <row r="342" spans="2:9" x14ac:dyDescent="0.25">
      <c r="B342" s="246">
        <v>43686</v>
      </c>
      <c r="C342">
        <v>11109.650390999999</v>
      </c>
      <c r="D342" s="268">
        <f t="shared" si="11"/>
        <v>6.9975567199920263E-3</v>
      </c>
      <c r="G342" s="246">
        <v>43686</v>
      </c>
      <c r="H342">
        <v>352.75</v>
      </c>
      <c r="I342" s="268">
        <f t="shared" si="10"/>
        <v>0</v>
      </c>
    </row>
    <row r="343" spans="2:9" x14ac:dyDescent="0.25">
      <c r="B343" s="246">
        <v>43690</v>
      </c>
      <c r="C343">
        <v>10925.849609000001</v>
      </c>
      <c r="D343" s="268">
        <f t="shared" si="11"/>
        <v>-1.6544245366073462E-2</v>
      </c>
      <c r="G343" s="246">
        <v>43690</v>
      </c>
      <c r="H343">
        <v>349.85000600000001</v>
      </c>
      <c r="I343" s="268">
        <f t="shared" si="10"/>
        <v>-8.2211027639971235E-3</v>
      </c>
    </row>
    <row r="344" spans="2:9" x14ac:dyDescent="0.25">
      <c r="B344" s="246">
        <v>43691</v>
      </c>
      <c r="C344">
        <v>11029.400390999999</v>
      </c>
      <c r="D344" s="268">
        <f t="shared" si="11"/>
        <v>9.4775954004253649E-3</v>
      </c>
      <c r="G344" s="246">
        <v>43691</v>
      </c>
      <c r="H344">
        <v>351.54998799999998</v>
      </c>
      <c r="I344" s="268">
        <f t="shared" si="10"/>
        <v>4.8591738483489966E-3</v>
      </c>
    </row>
    <row r="345" spans="2:9" x14ac:dyDescent="0.25">
      <c r="B345" s="246">
        <v>43693</v>
      </c>
      <c r="C345">
        <v>11047.799805000001</v>
      </c>
      <c r="D345" s="268">
        <f t="shared" si="11"/>
        <v>1.6682152562903507E-3</v>
      </c>
      <c r="G345" s="246">
        <v>43693</v>
      </c>
      <c r="H345">
        <v>352.75</v>
      </c>
      <c r="I345" s="268">
        <f t="shared" si="10"/>
        <v>3.4134889516765909E-3</v>
      </c>
    </row>
    <row r="346" spans="2:9" x14ac:dyDescent="0.25">
      <c r="B346" s="246">
        <v>43696</v>
      </c>
      <c r="C346">
        <v>11053.900390999999</v>
      </c>
      <c r="D346" s="268">
        <f t="shared" si="11"/>
        <v>5.5219918062210382E-4</v>
      </c>
      <c r="G346" s="246">
        <v>43696</v>
      </c>
      <c r="H346">
        <v>353.89999399999999</v>
      </c>
      <c r="I346" s="268">
        <f t="shared" si="10"/>
        <v>3.2600822111976679E-3</v>
      </c>
    </row>
    <row r="347" spans="2:9" x14ac:dyDescent="0.25">
      <c r="B347" s="246">
        <v>43697</v>
      </c>
      <c r="C347">
        <v>11017</v>
      </c>
      <c r="D347" s="268">
        <f t="shared" si="11"/>
        <v>-3.3382235857709608E-3</v>
      </c>
      <c r="G347" s="246">
        <v>43697</v>
      </c>
      <c r="H347">
        <v>356.04998799999998</v>
      </c>
      <c r="I347" s="268">
        <f t="shared" si="10"/>
        <v>6.0751456243313129E-3</v>
      </c>
    </row>
    <row r="348" spans="2:9" x14ac:dyDescent="0.25">
      <c r="B348" s="246">
        <v>43698</v>
      </c>
      <c r="C348">
        <v>10918.700194999999</v>
      </c>
      <c r="D348" s="268">
        <f t="shared" si="11"/>
        <v>-8.9225565035854215E-3</v>
      </c>
      <c r="G348" s="246">
        <v>43698</v>
      </c>
      <c r="H348">
        <v>340.14999399999999</v>
      </c>
      <c r="I348" s="268">
        <f t="shared" si="10"/>
        <v>-4.4656634000504458E-2</v>
      </c>
    </row>
    <row r="349" spans="2:9" x14ac:dyDescent="0.25">
      <c r="B349" s="246">
        <v>43699</v>
      </c>
      <c r="C349">
        <v>10741.349609000001</v>
      </c>
      <c r="D349" s="268">
        <f t="shared" si="11"/>
        <v>-1.6242829533978154E-2</v>
      </c>
      <c r="G349" s="246">
        <v>43699</v>
      </c>
      <c r="H349">
        <v>337.70001200000002</v>
      </c>
      <c r="I349" s="268">
        <f t="shared" si="10"/>
        <v>-7.2026518983269172E-3</v>
      </c>
    </row>
    <row r="350" spans="2:9" x14ac:dyDescent="0.25">
      <c r="B350" s="246">
        <v>43700</v>
      </c>
      <c r="C350">
        <v>10829.349609000001</v>
      </c>
      <c r="D350" s="268">
        <f t="shared" si="11"/>
        <v>8.1926390261299886E-3</v>
      </c>
      <c r="G350" s="246">
        <v>43700</v>
      </c>
      <c r="H350">
        <v>344.45001200000002</v>
      </c>
      <c r="I350" s="268">
        <f t="shared" si="10"/>
        <v>1.9988154457039276E-2</v>
      </c>
    </row>
    <row r="351" spans="2:9" x14ac:dyDescent="0.25">
      <c r="B351" s="246">
        <v>43703</v>
      </c>
      <c r="C351">
        <v>11057.849609000001</v>
      </c>
      <c r="D351" s="268">
        <f t="shared" si="11"/>
        <v>2.1100066786106764E-2</v>
      </c>
      <c r="G351" s="246">
        <v>43703</v>
      </c>
      <c r="H351">
        <v>349.20001200000002</v>
      </c>
      <c r="I351" s="268">
        <f t="shared" si="10"/>
        <v>1.3790099679253265E-2</v>
      </c>
    </row>
    <row r="352" spans="2:9" x14ac:dyDescent="0.25">
      <c r="B352" s="246">
        <v>43704</v>
      </c>
      <c r="C352">
        <v>11105.349609000001</v>
      </c>
      <c r="D352" s="268">
        <f t="shared" si="11"/>
        <v>4.2955910669413289E-3</v>
      </c>
      <c r="G352" s="246">
        <v>43704</v>
      </c>
      <c r="H352">
        <v>348.64999399999999</v>
      </c>
      <c r="I352" s="268">
        <f t="shared" si="10"/>
        <v>-1.5750801291496419E-3</v>
      </c>
    </row>
    <row r="353" spans="2:9" x14ac:dyDescent="0.25">
      <c r="B353" s="246">
        <v>43705</v>
      </c>
      <c r="C353">
        <v>11046.099609000001</v>
      </c>
      <c r="D353" s="268">
        <f t="shared" si="11"/>
        <v>-5.3352665234404073E-3</v>
      </c>
      <c r="G353" s="246">
        <v>43705</v>
      </c>
      <c r="H353">
        <v>340.04998799999998</v>
      </c>
      <c r="I353" s="268">
        <f t="shared" si="10"/>
        <v>-2.4666588693530889E-2</v>
      </c>
    </row>
    <row r="354" spans="2:9" x14ac:dyDescent="0.25">
      <c r="B354" s="246">
        <v>43706</v>
      </c>
      <c r="C354">
        <v>10948.299805000001</v>
      </c>
      <c r="D354" s="268">
        <f t="shared" si="11"/>
        <v>-8.853786174471634E-3</v>
      </c>
      <c r="G354" s="246">
        <v>43706</v>
      </c>
      <c r="H354">
        <v>335.35000600000001</v>
      </c>
      <c r="I354" s="268">
        <f t="shared" si="10"/>
        <v>-1.3821444393051885E-2</v>
      </c>
    </row>
    <row r="355" spans="2:9" x14ac:dyDescent="0.25">
      <c r="B355" s="246">
        <v>43707</v>
      </c>
      <c r="C355">
        <v>11023.25</v>
      </c>
      <c r="D355" s="268">
        <f t="shared" si="11"/>
        <v>6.8458296114406458E-3</v>
      </c>
      <c r="G355" s="246">
        <v>43707</v>
      </c>
      <c r="H355">
        <v>337.89999399999999</v>
      </c>
      <c r="I355" s="268">
        <f t="shared" si="10"/>
        <v>7.6039599056991758E-3</v>
      </c>
    </row>
    <row r="356" spans="2:9" x14ac:dyDescent="0.25">
      <c r="B356" s="246">
        <v>43711</v>
      </c>
      <c r="C356">
        <v>10797.900390999999</v>
      </c>
      <c r="D356" s="268">
        <f t="shared" si="11"/>
        <v>-2.0443118771687141E-2</v>
      </c>
      <c r="G356" s="246">
        <v>43711</v>
      </c>
      <c r="H356">
        <v>331.14999399999999</v>
      </c>
      <c r="I356" s="268">
        <f t="shared" si="10"/>
        <v>-1.9976324711032722E-2</v>
      </c>
    </row>
    <row r="357" spans="2:9" x14ac:dyDescent="0.25">
      <c r="B357" s="246">
        <v>43712</v>
      </c>
      <c r="C357">
        <v>10844.650390999999</v>
      </c>
      <c r="D357" s="268">
        <f t="shared" si="11"/>
        <v>4.3295454030087832E-3</v>
      </c>
      <c r="G357" s="246">
        <v>43712</v>
      </c>
      <c r="H357">
        <v>330.89999399999999</v>
      </c>
      <c r="I357" s="268">
        <f t="shared" si="10"/>
        <v>-7.5494490270167081E-4</v>
      </c>
    </row>
    <row r="358" spans="2:9" x14ac:dyDescent="0.25">
      <c r="B358" s="246">
        <v>43713</v>
      </c>
      <c r="C358">
        <v>10847.900390999999</v>
      </c>
      <c r="D358" s="268">
        <f t="shared" si="11"/>
        <v>2.9968693160431492E-4</v>
      </c>
      <c r="G358" s="246">
        <v>43713</v>
      </c>
      <c r="H358">
        <v>330.60000600000001</v>
      </c>
      <c r="I358" s="268">
        <f t="shared" si="10"/>
        <v>-9.0658206539584452E-4</v>
      </c>
    </row>
    <row r="359" spans="2:9" x14ac:dyDescent="0.25">
      <c r="B359" s="246">
        <v>43714</v>
      </c>
      <c r="C359">
        <v>10946.200194999999</v>
      </c>
      <c r="D359" s="268">
        <f t="shared" si="11"/>
        <v>9.0616433094790061E-3</v>
      </c>
      <c r="G359" s="246">
        <v>43714</v>
      </c>
      <c r="H359">
        <v>342.14999399999999</v>
      </c>
      <c r="I359" s="268">
        <f t="shared" si="10"/>
        <v>3.4936442197160744E-2</v>
      </c>
    </row>
    <row r="360" spans="2:9" x14ac:dyDescent="0.25">
      <c r="B360" s="246">
        <v>43717</v>
      </c>
      <c r="C360">
        <v>11003.049805000001</v>
      </c>
      <c r="D360" s="268">
        <f t="shared" si="11"/>
        <v>5.1935474399571468E-3</v>
      </c>
      <c r="G360" s="246">
        <v>43717</v>
      </c>
      <c r="H360">
        <v>339</v>
      </c>
      <c r="I360" s="268">
        <f t="shared" si="10"/>
        <v>-9.2064710075663303E-3</v>
      </c>
    </row>
    <row r="361" spans="2:9" x14ac:dyDescent="0.25">
      <c r="B361" s="246">
        <v>43719</v>
      </c>
      <c r="C361">
        <v>11035.700194999999</v>
      </c>
      <c r="D361" s="268">
        <f t="shared" si="11"/>
        <v>2.9673945477517449E-3</v>
      </c>
      <c r="G361" s="246">
        <v>43719</v>
      </c>
      <c r="H361">
        <v>341.85000600000001</v>
      </c>
      <c r="I361" s="268">
        <f t="shared" si="10"/>
        <v>8.4070973451326747E-3</v>
      </c>
    </row>
    <row r="362" spans="2:9" x14ac:dyDescent="0.25">
      <c r="B362" s="246">
        <v>43720</v>
      </c>
      <c r="C362">
        <v>10982.799805000001</v>
      </c>
      <c r="D362" s="268">
        <f t="shared" si="11"/>
        <v>-4.7935689684617255E-3</v>
      </c>
      <c r="G362" s="246">
        <v>43720</v>
      </c>
      <c r="H362">
        <v>332.04998799999998</v>
      </c>
      <c r="I362" s="268">
        <f t="shared" si="10"/>
        <v>-2.8667596396063866E-2</v>
      </c>
    </row>
    <row r="363" spans="2:9" x14ac:dyDescent="0.25">
      <c r="B363" s="246">
        <v>43721</v>
      </c>
      <c r="C363">
        <v>11075.900390999999</v>
      </c>
      <c r="D363" s="268">
        <f t="shared" si="11"/>
        <v>8.4769446455368325E-3</v>
      </c>
      <c r="G363" s="246">
        <v>43721</v>
      </c>
      <c r="H363">
        <v>335.75</v>
      </c>
      <c r="I363" s="268">
        <f t="shared" si="10"/>
        <v>1.1142936707469575E-2</v>
      </c>
    </row>
    <row r="364" spans="2:9" x14ac:dyDescent="0.25">
      <c r="B364" s="246">
        <v>43724</v>
      </c>
      <c r="C364">
        <v>11003.5</v>
      </c>
      <c r="D364" s="268">
        <f t="shared" si="11"/>
        <v>-6.5367499204697088E-3</v>
      </c>
      <c r="G364" s="246">
        <v>43724</v>
      </c>
      <c r="H364">
        <v>351.25</v>
      </c>
      <c r="I364" s="268">
        <f t="shared" si="10"/>
        <v>4.6165301563663386E-2</v>
      </c>
    </row>
    <row r="365" spans="2:9" x14ac:dyDescent="0.25">
      <c r="B365" s="246">
        <v>43725</v>
      </c>
      <c r="C365">
        <v>10817.599609000001</v>
      </c>
      <c r="D365" s="268">
        <f t="shared" si="11"/>
        <v>-1.6894659971827042E-2</v>
      </c>
      <c r="G365" s="246">
        <v>43725</v>
      </c>
      <c r="H365">
        <v>340.04998799999998</v>
      </c>
      <c r="I365" s="268">
        <f t="shared" si="10"/>
        <v>-3.1886155160142371E-2</v>
      </c>
    </row>
    <row r="366" spans="2:9" x14ac:dyDescent="0.25">
      <c r="B366" s="246">
        <v>43726</v>
      </c>
      <c r="C366">
        <v>10840.650390999999</v>
      </c>
      <c r="D366" s="268">
        <f t="shared" si="11"/>
        <v>2.1308592324698061E-3</v>
      </c>
      <c r="G366" s="246">
        <v>43726</v>
      </c>
      <c r="H366">
        <v>343.29998799999998</v>
      </c>
      <c r="I366" s="268">
        <f t="shared" si="10"/>
        <v>9.5574183640318999E-3</v>
      </c>
    </row>
    <row r="367" spans="2:9" x14ac:dyDescent="0.25">
      <c r="B367" s="246">
        <v>43727</v>
      </c>
      <c r="C367">
        <v>10704.799805000001</v>
      </c>
      <c r="D367" s="268">
        <f t="shared" si="11"/>
        <v>-1.2531589996923387E-2</v>
      </c>
      <c r="G367" s="246">
        <v>43727</v>
      </c>
      <c r="H367">
        <v>336.35000600000001</v>
      </c>
      <c r="I367" s="268">
        <f t="shared" si="10"/>
        <v>-2.0244632225271064E-2</v>
      </c>
    </row>
    <row r="368" spans="2:9" x14ac:dyDescent="0.25">
      <c r="B368" s="246">
        <v>43728</v>
      </c>
      <c r="C368">
        <v>11274.200194999999</v>
      </c>
      <c r="D368" s="268">
        <f t="shared" si="11"/>
        <v>5.3191129247839308E-2</v>
      </c>
      <c r="G368" s="246">
        <v>43728</v>
      </c>
      <c r="H368">
        <v>345.45001200000002</v>
      </c>
      <c r="I368" s="268">
        <f t="shared" si="10"/>
        <v>2.7055168240431193E-2</v>
      </c>
    </row>
    <row r="369" spans="2:9" x14ac:dyDescent="0.25">
      <c r="B369" s="246">
        <v>43731</v>
      </c>
      <c r="C369">
        <v>11600.200194999999</v>
      </c>
      <c r="D369" s="268">
        <f t="shared" si="11"/>
        <v>2.8915576658340436E-2</v>
      </c>
      <c r="G369" s="246">
        <v>43731</v>
      </c>
      <c r="H369">
        <v>365.79998799999998</v>
      </c>
      <c r="I369" s="268">
        <f t="shared" si="10"/>
        <v>5.8908598329995066E-2</v>
      </c>
    </row>
    <row r="370" spans="2:9" x14ac:dyDescent="0.25">
      <c r="B370" s="246">
        <v>43732</v>
      </c>
      <c r="C370">
        <v>11588.200194999999</v>
      </c>
      <c r="D370" s="268">
        <f t="shared" si="11"/>
        <v>-1.0344649056291955E-3</v>
      </c>
      <c r="G370" s="246">
        <v>43732</v>
      </c>
      <c r="H370">
        <v>389.35000600000001</v>
      </c>
      <c r="I370" s="268">
        <f t="shared" si="10"/>
        <v>6.4379493637380936E-2</v>
      </c>
    </row>
    <row r="371" spans="2:9" x14ac:dyDescent="0.25">
      <c r="B371" s="246">
        <v>43733</v>
      </c>
      <c r="C371">
        <v>11440.200194999999</v>
      </c>
      <c r="D371" s="268">
        <f t="shared" si="11"/>
        <v>-1.2771612287459266E-2</v>
      </c>
      <c r="G371" s="246">
        <v>43733</v>
      </c>
      <c r="H371">
        <v>399.54998799999998</v>
      </c>
      <c r="I371" s="268">
        <f t="shared" si="10"/>
        <v>2.6197462033684893E-2</v>
      </c>
    </row>
    <row r="372" spans="2:9" x14ac:dyDescent="0.25">
      <c r="B372" s="246">
        <v>43734</v>
      </c>
      <c r="C372">
        <v>11571.200194999999</v>
      </c>
      <c r="D372" s="268">
        <f t="shared" si="11"/>
        <v>1.1450848566203709E-2</v>
      </c>
      <c r="G372" s="246">
        <v>43734</v>
      </c>
      <c r="H372">
        <v>392.29998799999998</v>
      </c>
      <c r="I372" s="268">
        <f t="shared" si="10"/>
        <v>-1.8145414135264604E-2</v>
      </c>
    </row>
    <row r="373" spans="2:9" x14ac:dyDescent="0.25">
      <c r="B373" s="246">
        <v>43735</v>
      </c>
      <c r="C373">
        <v>11512.400390999999</v>
      </c>
      <c r="D373" s="268">
        <f t="shared" si="11"/>
        <v>-5.0815648341654418E-3</v>
      </c>
      <c r="G373" s="246">
        <v>43735</v>
      </c>
      <c r="H373">
        <v>385.75</v>
      </c>
      <c r="I373" s="268">
        <f t="shared" si="10"/>
        <v>-1.6696375733766256E-2</v>
      </c>
    </row>
    <row r="374" spans="2:9" x14ac:dyDescent="0.25">
      <c r="B374" s="246">
        <v>43738</v>
      </c>
      <c r="C374">
        <v>11474.450194999999</v>
      </c>
      <c r="D374" s="268">
        <f t="shared" si="11"/>
        <v>-3.2964624848930146E-3</v>
      </c>
      <c r="G374" s="246">
        <v>43738</v>
      </c>
      <c r="H374">
        <v>384.10000600000001</v>
      </c>
      <c r="I374" s="268">
        <f t="shared" si="10"/>
        <v>-4.2773661697991239E-3</v>
      </c>
    </row>
    <row r="375" spans="2:9" x14ac:dyDescent="0.25">
      <c r="B375" s="246">
        <v>43739</v>
      </c>
      <c r="C375">
        <v>11359.900390999999</v>
      </c>
      <c r="D375" s="268">
        <f t="shared" si="11"/>
        <v>-9.9830320453972998E-3</v>
      </c>
      <c r="G375" s="246">
        <v>43739</v>
      </c>
      <c r="H375">
        <v>380.89999399999999</v>
      </c>
      <c r="I375" s="268">
        <f t="shared" si="10"/>
        <v>-8.3311948711607409E-3</v>
      </c>
    </row>
    <row r="376" spans="2:9" x14ac:dyDescent="0.25">
      <c r="B376" s="246">
        <v>43741</v>
      </c>
      <c r="C376">
        <v>11314</v>
      </c>
      <c r="D376" s="268">
        <f t="shared" si="11"/>
        <v>-4.0405628060228294E-3</v>
      </c>
      <c r="G376" s="246">
        <v>43741</v>
      </c>
      <c r="H376">
        <v>385</v>
      </c>
      <c r="I376" s="268">
        <f t="shared" si="10"/>
        <v>1.0763995968978701E-2</v>
      </c>
    </row>
    <row r="377" spans="2:9" x14ac:dyDescent="0.25">
      <c r="B377" s="246">
        <v>43742</v>
      </c>
      <c r="C377">
        <v>11174.75</v>
      </c>
      <c r="D377" s="268">
        <f t="shared" si="11"/>
        <v>-1.2307760296977222E-2</v>
      </c>
      <c r="G377" s="246">
        <v>43742</v>
      </c>
      <c r="H377">
        <v>383.10000600000001</v>
      </c>
      <c r="I377" s="268">
        <f t="shared" si="10"/>
        <v>-4.9350493506493676E-3</v>
      </c>
    </row>
    <row r="378" spans="2:9" x14ac:dyDescent="0.25">
      <c r="B378" s="246">
        <v>43745</v>
      </c>
      <c r="C378">
        <v>11126.400390999999</v>
      </c>
      <c r="D378" s="268">
        <f t="shared" si="11"/>
        <v>-4.3266837289425153E-3</v>
      </c>
      <c r="G378" s="246">
        <v>43745</v>
      </c>
      <c r="H378">
        <v>383.54998799999998</v>
      </c>
      <c r="I378" s="268">
        <f t="shared" si="10"/>
        <v>1.1745810309384819E-3</v>
      </c>
    </row>
    <row r="379" spans="2:9" x14ac:dyDescent="0.25">
      <c r="B379" s="246">
        <v>43747</v>
      </c>
      <c r="C379">
        <v>11313.299805000001</v>
      </c>
      <c r="D379" s="268">
        <f t="shared" si="11"/>
        <v>1.6797832850881544E-2</v>
      </c>
      <c r="G379" s="246">
        <v>43747</v>
      </c>
      <c r="H379">
        <v>374</v>
      </c>
      <c r="I379" s="268">
        <f t="shared" si="10"/>
        <v>-2.4898939639648732E-2</v>
      </c>
    </row>
    <row r="380" spans="2:9" x14ac:dyDescent="0.25">
      <c r="B380" s="246">
        <v>43748</v>
      </c>
      <c r="C380">
        <v>11234.549805000001</v>
      </c>
      <c r="D380" s="268">
        <f t="shared" si="11"/>
        <v>-6.9608338289767202E-3</v>
      </c>
      <c r="G380" s="246">
        <v>43748</v>
      </c>
      <c r="H380">
        <v>363.60000600000001</v>
      </c>
      <c r="I380" s="268">
        <f t="shared" si="10"/>
        <v>-2.7807470588235295E-2</v>
      </c>
    </row>
    <row r="381" spans="2:9" x14ac:dyDescent="0.25">
      <c r="B381" s="246">
        <v>43749</v>
      </c>
      <c r="C381">
        <v>11305.049805000001</v>
      </c>
      <c r="D381" s="268">
        <f t="shared" si="11"/>
        <v>6.2752848332758848E-3</v>
      </c>
      <c r="G381" s="246">
        <v>43749</v>
      </c>
      <c r="H381">
        <v>363.79998799999998</v>
      </c>
      <c r="I381" s="268">
        <f t="shared" si="10"/>
        <v>5.5000549147399269E-4</v>
      </c>
    </row>
    <row r="382" spans="2:9" x14ac:dyDescent="0.25">
      <c r="B382" s="246">
        <v>43752</v>
      </c>
      <c r="C382">
        <v>11341.150390999999</v>
      </c>
      <c r="D382" s="268">
        <f t="shared" si="11"/>
        <v>3.1933150780134589E-3</v>
      </c>
      <c r="G382" s="246">
        <v>43752</v>
      </c>
      <c r="H382">
        <v>371.54998799999998</v>
      </c>
      <c r="I382" s="268">
        <f t="shared" si="10"/>
        <v>2.1302914391519989E-2</v>
      </c>
    </row>
    <row r="383" spans="2:9" x14ac:dyDescent="0.25">
      <c r="B383" s="246">
        <v>43753</v>
      </c>
      <c r="C383">
        <v>11428.299805000001</v>
      </c>
      <c r="D383" s="268">
        <f t="shared" si="11"/>
        <v>7.6843539672271088E-3</v>
      </c>
      <c r="G383" s="246">
        <v>43753</v>
      </c>
      <c r="H383">
        <v>364.29998799999998</v>
      </c>
      <c r="I383" s="268">
        <f t="shared" si="10"/>
        <v>-1.9512852197965835E-2</v>
      </c>
    </row>
    <row r="384" spans="2:9" x14ac:dyDescent="0.25">
      <c r="B384" s="246">
        <v>43754</v>
      </c>
      <c r="C384">
        <v>11464</v>
      </c>
      <c r="D384" s="268">
        <f t="shared" si="11"/>
        <v>3.1238413070315829E-3</v>
      </c>
      <c r="G384" s="246">
        <v>43754</v>
      </c>
      <c r="H384">
        <v>364.85000600000001</v>
      </c>
      <c r="I384" s="268">
        <f t="shared" si="10"/>
        <v>1.5097941754531607E-3</v>
      </c>
    </row>
    <row r="385" spans="2:9" x14ac:dyDescent="0.25">
      <c r="B385" s="246">
        <v>43755</v>
      </c>
      <c r="C385">
        <v>11586.349609000001</v>
      </c>
      <c r="D385" s="268">
        <f t="shared" si="11"/>
        <v>1.0672506018841732E-2</v>
      </c>
      <c r="G385" s="246">
        <v>43755</v>
      </c>
      <c r="H385">
        <v>361.14999399999999</v>
      </c>
      <c r="I385" s="268">
        <f t="shared" si="10"/>
        <v>-1.0141186622318443E-2</v>
      </c>
    </row>
    <row r="386" spans="2:9" x14ac:dyDescent="0.25">
      <c r="B386" s="246">
        <v>43756</v>
      </c>
      <c r="C386">
        <v>11661.849609000001</v>
      </c>
      <c r="D386" s="268">
        <f t="shared" si="11"/>
        <v>6.5162887836003325E-3</v>
      </c>
      <c r="G386" s="246">
        <v>43756</v>
      </c>
      <c r="H386">
        <v>364.64999399999999</v>
      </c>
      <c r="I386" s="268">
        <f t="shared" si="10"/>
        <v>9.6912641787278986E-3</v>
      </c>
    </row>
    <row r="387" spans="2:9" x14ac:dyDescent="0.25">
      <c r="B387" s="246">
        <v>43760</v>
      </c>
      <c r="C387">
        <v>11588.349609000001</v>
      </c>
      <c r="D387" s="268">
        <f t="shared" si="11"/>
        <v>-6.3026022855994235E-3</v>
      </c>
      <c r="G387" s="246">
        <v>43760</v>
      </c>
      <c r="H387">
        <v>372.95001200000002</v>
      </c>
      <c r="I387" s="268">
        <f t="shared" si="10"/>
        <v>2.276160191024168E-2</v>
      </c>
    </row>
    <row r="388" spans="2:9" x14ac:dyDescent="0.25">
      <c r="B388" s="246">
        <v>43761</v>
      </c>
      <c r="C388">
        <v>11604.099609000001</v>
      </c>
      <c r="D388" s="268">
        <f t="shared" si="11"/>
        <v>1.3591236484415958E-3</v>
      </c>
      <c r="G388" s="246">
        <v>43761</v>
      </c>
      <c r="H388">
        <v>366.04998799999998</v>
      </c>
      <c r="I388" s="268">
        <f t="shared" si="10"/>
        <v>-1.8501203319441162E-2</v>
      </c>
    </row>
    <row r="389" spans="2:9" x14ac:dyDescent="0.25">
      <c r="B389" s="246">
        <v>43762</v>
      </c>
      <c r="C389">
        <v>11582.599609000001</v>
      </c>
      <c r="D389" s="268">
        <f t="shared" si="11"/>
        <v>-1.8527934716559002E-3</v>
      </c>
      <c r="G389" s="246">
        <v>43762</v>
      </c>
      <c r="H389">
        <v>370.45001200000002</v>
      </c>
      <c r="I389" s="268">
        <f t="shared" si="10"/>
        <v>1.2020281776378594E-2</v>
      </c>
    </row>
    <row r="390" spans="2:9" x14ac:dyDescent="0.25">
      <c r="B390" s="246">
        <v>43763</v>
      </c>
      <c r="C390">
        <v>11583.900390999999</v>
      </c>
      <c r="D390" s="268">
        <f t="shared" si="11"/>
        <v>1.1230484035618105E-4</v>
      </c>
      <c r="G390" s="246">
        <v>43763</v>
      </c>
      <c r="H390">
        <v>371.79998799999998</v>
      </c>
      <c r="I390" s="268">
        <f t="shared" si="10"/>
        <v>3.6441515893377296E-3</v>
      </c>
    </row>
    <row r="391" spans="2:9" x14ac:dyDescent="0.25">
      <c r="B391" s="246">
        <v>43765</v>
      </c>
      <c r="C391" t="s">
        <v>261</v>
      </c>
      <c r="D391" s="268" t="str">
        <f t="shared" si="11"/>
        <v/>
      </c>
      <c r="G391" s="246">
        <v>43765</v>
      </c>
      <c r="H391">
        <v>374.5</v>
      </c>
      <c r="I391" s="268">
        <f t="shared" si="10"/>
        <v>7.2620013102313585E-3</v>
      </c>
    </row>
    <row r="392" spans="2:9" x14ac:dyDescent="0.25">
      <c r="B392" s="246">
        <v>43767</v>
      </c>
      <c r="C392">
        <v>11786.849609000001</v>
      </c>
      <c r="D392" s="268" t="str">
        <f t="shared" si="11"/>
        <v/>
      </c>
      <c r="G392" s="246">
        <v>43767</v>
      </c>
      <c r="H392">
        <v>372.14999399999999</v>
      </c>
      <c r="I392" s="268">
        <f t="shared" ref="I392:I455" si="12">IFERROR(H392/H391-1,"")</f>
        <v>-6.2750493991989842E-3</v>
      </c>
    </row>
    <row r="393" spans="2:9" x14ac:dyDescent="0.25">
      <c r="B393" s="246">
        <v>43768</v>
      </c>
      <c r="C393">
        <v>11844.099609000001</v>
      </c>
      <c r="D393" s="268">
        <f t="shared" ref="D393:D456" si="13">IFERROR(C393/C392-1,"")</f>
        <v>4.8571078701373782E-3</v>
      </c>
      <c r="G393" s="246">
        <v>43768</v>
      </c>
      <c r="H393">
        <v>369.70001200000002</v>
      </c>
      <c r="I393" s="268">
        <f t="shared" si="12"/>
        <v>-6.5833186604861149E-3</v>
      </c>
    </row>
    <row r="394" spans="2:9" x14ac:dyDescent="0.25">
      <c r="B394" s="246">
        <v>43769</v>
      </c>
      <c r="C394">
        <v>11877.450194999999</v>
      </c>
      <c r="D394" s="268">
        <f t="shared" si="13"/>
        <v>2.8157974941933617E-3</v>
      </c>
      <c r="G394" s="246">
        <v>43769</v>
      </c>
      <c r="H394">
        <v>398.39999399999999</v>
      </c>
      <c r="I394" s="268">
        <f t="shared" si="12"/>
        <v>7.7630460017404479E-2</v>
      </c>
    </row>
    <row r="395" spans="2:9" x14ac:dyDescent="0.25">
      <c r="B395" s="246">
        <v>43770</v>
      </c>
      <c r="C395">
        <v>11890.599609000001</v>
      </c>
      <c r="D395" s="268">
        <f t="shared" si="13"/>
        <v>1.1070906452241847E-3</v>
      </c>
      <c r="G395" s="246">
        <v>43770</v>
      </c>
      <c r="H395">
        <v>425.10000600000001</v>
      </c>
      <c r="I395" s="268">
        <f t="shared" si="12"/>
        <v>6.7018103418947428E-2</v>
      </c>
    </row>
    <row r="396" spans="2:9" x14ac:dyDescent="0.25">
      <c r="B396" s="246">
        <v>43773</v>
      </c>
      <c r="C396">
        <v>11941.299805000001</v>
      </c>
      <c r="D396" s="268">
        <f t="shared" si="13"/>
        <v>4.2638889263098001E-3</v>
      </c>
      <c r="G396" s="246">
        <v>43773</v>
      </c>
      <c r="H396">
        <v>436.5</v>
      </c>
      <c r="I396" s="268">
        <f t="shared" si="12"/>
        <v>2.6817204984937115E-2</v>
      </c>
    </row>
    <row r="397" spans="2:9" x14ac:dyDescent="0.25">
      <c r="B397" s="246">
        <v>43774</v>
      </c>
      <c r="C397">
        <v>11917.200194999999</v>
      </c>
      <c r="D397" s="268">
        <f t="shared" si="13"/>
        <v>-2.0181730961909006E-3</v>
      </c>
      <c r="G397" s="246">
        <v>43774</v>
      </c>
      <c r="H397">
        <v>446.39999399999999</v>
      </c>
      <c r="I397" s="268">
        <f t="shared" si="12"/>
        <v>2.2680398625429588E-2</v>
      </c>
    </row>
    <row r="398" spans="2:9" x14ac:dyDescent="0.25">
      <c r="B398" s="246">
        <v>43775</v>
      </c>
      <c r="C398">
        <v>11966.049805000001</v>
      </c>
      <c r="D398" s="268">
        <f t="shared" si="13"/>
        <v>4.0990844494244172E-3</v>
      </c>
      <c r="G398" s="246">
        <v>43775</v>
      </c>
      <c r="H398">
        <v>445.64999399999999</v>
      </c>
      <c r="I398" s="268">
        <f t="shared" si="12"/>
        <v>-1.680107549463794E-3</v>
      </c>
    </row>
    <row r="399" spans="2:9" x14ac:dyDescent="0.25">
      <c r="B399" s="246">
        <v>43776</v>
      </c>
      <c r="C399">
        <v>12012.049805000001</v>
      </c>
      <c r="D399" s="268">
        <f t="shared" si="13"/>
        <v>3.8442093046260339E-3</v>
      </c>
      <c r="G399" s="246">
        <v>43776</v>
      </c>
      <c r="H399">
        <v>449.20001200000002</v>
      </c>
      <c r="I399" s="268">
        <f t="shared" si="12"/>
        <v>7.9659330142389795E-3</v>
      </c>
    </row>
    <row r="400" spans="2:9" x14ac:dyDescent="0.25">
      <c r="B400" s="246">
        <v>43777</v>
      </c>
      <c r="C400">
        <v>11908.150390999999</v>
      </c>
      <c r="D400" s="268">
        <f t="shared" si="13"/>
        <v>-8.6495990015587054E-3</v>
      </c>
      <c r="G400" s="246">
        <v>43777</v>
      </c>
      <c r="H400">
        <v>438.45001200000002</v>
      </c>
      <c r="I400" s="268">
        <f t="shared" si="12"/>
        <v>-2.3931433020531578E-2</v>
      </c>
    </row>
    <row r="401" spans="2:9" x14ac:dyDescent="0.25">
      <c r="B401" s="246">
        <v>43780</v>
      </c>
      <c r="C401">
        <v>11913.450194999999</v>
      </c>
      <c r="D401" s="268">
        <f t="shared" si="13"/>
        <v>4.4505685820062091E-4</v>
      </c>
      <c r="G401" s="246">
        <v>43780</v>
      </c>
      <c r="H401">
        <v>441.95001200000002</v>
      </c>
      <c r="I401" s="268">
        <f t="shared" si="12"/>
        <v>7.9826659920356757E-3</v>
      </c>
    </row>
    <row r="402" spans="2:9" x14ac:dyDescent="0.25">
      <c r="B402" s="246">
        <v>43782</v>
      </c>
      <c r="C402">
        <v>11840.450194999999</v>
      </c>
      <c r="D402" s="268">
        <f t="shared" si="13"/>
        <v>-6.1275280296750889E-3</v>
      </c>
      <c r="G402" s="246">
        <v>43782</v>
      </c>
      <c r="H402">
        <v>445.45001200000002</v>
      </c>
      <c r="I402" s="268">
        <f t="shared" si="12"/>
        <v>7.9194476863142516E-3</v>
      </c>
    </row>
    <row r="403" spans="2:9" x14ac:dyDescent="0.25">
      <c r="B403" s="246">
        <v>43783</v>
      </c>
      <c r="C403">
        <v>11872.099609000001</v>
      </c>
      <c r="D403" s="268">
        <f t="shared" si="13"/>
        <v>2.6729907629159388E-3</v>
      </c>
      <c r="G403" s="246">
        <v>43783</v>
      </c>
      <c r="H403">
        <v>445.10000600000001</v>
      </c>
      <c r="I403" s="268">
        <f t="shared" si="12"/>
        <v>-7.8573575164708753E-4</v>
      </c>
    </row>
    <row r="404" spans="2:9" x14ac:dyDescent="0.25">
      <c r="B404" s="246">
        <v>43784</v>
      </c>
      <c r="C404">
        <v>11895.450194999999</v>
      </c>
      <c r="D404" s="268">
        <f t="shared" si="13"/>
        <v>1.966845525984029E-3</v>
      </c>
      <c r="G404" s="246">
        <v>43784</v>
      </c>
      <c r="H404">
        <v>449</v>
      </c>
      <c r="I404" s="268">
        <f t="shared" si="12"/>
        <v>8.7620623397610675E-3</v>
      </c>
    </row>
    <row r="405" spans="2:9" x14ac:dyDescent="0.25">
      <c r="B405" s="246">
        <v>43787</v>
      </c>
      <c r="C405">
        <v>11884.5</v>
      </c>
      <c r="D405" s="268">
        <f t="shared" si="13"/>
        <v>-9.2053640850031648E-4</v>
      </c>
      <c r="G405" s="246">
        <v>43787</v>
      </c>
      <c r="H405">
        <v>443.75</v>
      </c>
      <c r="I405" s="268">
        <f t="shared" si="12"/>
        <v>-1.1692650334075738E-2</v>
      </c>
    </row>
    <row r="406" spans="2:9" x14ac:dyDescent="0.25">
      <c r="B406" s="246">
        <v>43788</v>
      </c>
      <c r="C406">
        <v>11940.099609000001</v>
      </c>
      <c r="D406" s="268">
        <f t="shared" si="13"/>
        <v>4.678329673103665E-3</v>
      </c>
      <c r="G406" s="246">
        <v>43788</v>
      </c>
      <c r="H406">
        <v>448.10000600000001</v>
      </c>
      <c r="I406" s="268">
        <f t="shared" si="12"/>
        <v>9.8028304225352692E-3</v>
      </c>
    </row>
    <row r="407" spans="2:9" x14ac:dyDescent="0.25">
      <c r="B407" s="246">
        <v>43789</v>
      </c>
      <c r="C407">
        <v>11999.099609000001</v>
      </c>
      <c r="D407" s="268">
        <f t="shared" si="13"/>
        <v>4.9413323114597674E-3</v>
      </c>
      <c r="G407" s="246">
        <v>43789</v>
      </c>
      <c r="H407">
        <v>453.89999399999999</v>
      </c>
      <c r="I407" s="268">
        <f t="shared" si="12"/>
        <v>1.2943512435480642E-2</v>
      </c>
    </row>
    <row r="408" spans="2:9" x14ac:dyDescent="0.25">
      <c r="B408" s="246">
        <v>43790</v>
      </c>
      <c r="C408">
        <v>11968.400390999999</v>
      </c>
      <c r="D408" s="268">
        <f t="shared" si="13"/>
        <v>-2.5584601345400859E-3</v>
      </c>
      <c r="G408" s="246">
        <v>43790</v>
      </c>
      <c r="H408">
        <v>451.20001200000002</v>
      </c>
      <c r="I408" s="268">
        <f t="shared" si="12"/>
        <v>-5.9484072167667046E-3</v>
      </c>
    </row>
    <row r="409" spans="2:9" x14ac:dyDescent="0.25">
      <c r="B409" s="246">
        <v>43791</v>
      </c>
      <c r="C409">
        <v>11914.400390999999</v>
      </c>
      <c r="D409" s="268">
        <f t="shared" si="13"/>
        <v>-4.5118811399897929E-3</v>
      </c>
      <c r="G409" s="246">
        <v>43791</v>
      </c>
      <c r="H409">
        <v>451.75</v>
      </c>
      <c r="I409" s="268">
        <f t="shared" si="12"/>
        <v>1.2189450030422044E-3</v>
      </c>
    </row>
    <row r="410" spans="2:9" x14ac:dyDescent="0.25">
      <c r="B410" s="246">
        <v>43794</v>
      </c>
      <c r="C410">
        <v>12073.75</v>
      </c>
      <c r="D410" s="268">
        <f t="shared" si="13"/>
        <v>1.3374538690203108E-2</v>
      </c>
      <c r="G410" s="246">
        <v>43794</v>
      </c>
      <c r="H410">
        <v>459.89999399999999</v>
      </c>
      <c r="I410" s="268">
        <f t="shared" si="12"/>
        <v>1.8040938572219112E-2</v>
      </c>
    </row>
    <row r="411" spans="2:9" x14ac:dyDescent="0.25">
      <c r="B411" s="246">
        <v>43795</v>
      </c>
      <c r="C411">
        <v>12037.700194999999</v>
      </c>
      <c r="D411" s="268">
        <f t="shared" si="13"/>
        <v>-2.9858001863547479E-3</v>
      </c>
      <c r="G411" s="246">
        <v>43795</v>
      </c>
      <c r="H411">
        <v>458.70001200000002</v>
      </c>
      <c r="I411" s="268">
        <f t="shared" si="12"/>
        <v>-2.6092237783329475E-3</v>
      </c>
    </row>
    <row r="412" spans="2:9" x14ac:dyDescent="0.25">
      <c r="B412" s="246">
        <v>43796</v>
      </c>
      <c r="C412">
        <v>12100.700194999999</v>
      </c>
      <c r="D412" s="268">
        <f t="shared" si="13"/>
        <v>5.233557820800927E-3</v>
      </c>
      <c r="G412" s="246">
        <v>43796</v>
      </c>
      <c r="H412">
        <v>451.5</v>
      </c>
      <c r="I412" s="268">
        <f t="shared" si="12"/>
        <v>-1.5696559432398782E-2</v>
      </c>
    </row>
    <row r="413" spans="2:9" x14ac:dyDescent="0.25">
      <c r="B413" s="246">
        <v>43797</v>
      </c>
      <c r="C413">
        <v>12151.150390999999</v>
      </c>
      <c r="D413" s="268">
        <f t="shared" si="13"/>
        <v>4.1691964255792247E-3</v>
      </c>
      <c r="G413" s="246">
        <v>43797</v>
      </c>
      <c r="H413">
        <v>454.85000600000001</v>
      </c>
      <c r="I413" s="268">
        <f t="shared" si="12"/>
        <v>7.4197253599115331E-3</v>
      </c>
    </row>
    <row r="414" spans="2:9" x14ac:dyDescent="0.25">
      <c r="B414" s="246">
        <v>43798</v>
      </c>
      <c r="C414">
        <v>12056.049805000001</v>
      </c>
      <c r="D414" s="268">
        <f t="shared" si="13"/>
        <v>-7.8264676956378842E-3</v>
      </c>
      <c r="G414" s="246">
        <v>43798</v>
      </c>
      <c r="H414">
        <v>470.64999399999999</v>
      </c>
      <c r="I414" s="268">
        <f t="shared" si="12"/>
        <v>3.4736699552775141E-2</v>
      </c>
    </row>
    <row r="415" spans="2:9" x14ac:dyDescent="0.25">
      <c r="B415" s="246">
        <v>43801</v>
      </c>
      <c r="C415">
        <v>12048.200194999999</v>
      </c>
      <c r="D415" s="268">
        <f t="shared" si="13"/>
        <v>-6.5109303021837484E-4</v>
      </c>
      <c r="G415" s="246">
        <v>43801</v>
      </c>
      <c r="H415">
        <v>488.95001200000002</v>
      </c>
      <c r="I415" s="268">
        <f t="shared" si="12"/>
        <v>3.888243542610148E-2</v>
      </c>
    </row>
    <row r="416" spans="2:9" x14ac:dyDescent="0.25">
      <c r="B416" s="246">
        <v>43802</v>
      </c>
      <c r="C416">
        <v>11994.200194999999</v>
      </c>
      <c r="D416" s="268">
        <f t="shared" si="13"/>
        <v>-4.4819972382604822E-3</v>
      </c>
      <c r="G416" s="246">
        <v>43802</v>
      </c>
      <c r="H416">
        <v>489.64999399999999</v>
      </c>
      <c r="I416" s="268">
        <f t="shared" si="12"/>
        <v>1.4316023781997256E-3</v>
      </c>
    </row>
    <row r="417" spans="2:9" x14ac:dyDescent="0.25">
      <c r="B417" s="246">
        <v>43803</v>
      </c>
      <c r="C417">
        <v>12043.200194999999</v>
      </c>
      <c r="D417" s="268">
        <f t="shared" si="13"/>
        <v>4.0853078323994652E-3</v>
      </c>
      <c r="G417" s="246">
        <v>43803</v>
      </c>
      <c r="H417">
        <v>486.04998799999998</v>
      </c>
      <c r="I417" s="268">
        <f t="shared" si="12"/>
        <v>-7.3522026837806731E-3</v>
      </c>
    </row>
    <row r="418" spans="2:9" x14ac:dyDescent="0.25">
      <c r="B418" s="246">
        <v>43804</v>
      </c>
      <c r="C418">
        <v>12018.400390999999</v>
      </c>
      <c r="D418" s="268">
        <f t="shared" si="13"/>
        <v>-2.0592370465033483E-3</v>
      </c>
      <c r="G418" s="246">
        <v>43804</v>
      </c>
      <c r="H418">
        <v>477.70001200000002</v>
      </c>
      <c r="I418" s="268">
        <f t="shared" si="12"/>
        <v>-1.7179253587390253E-2</v>
      </c>
    </row>
    <row r="419" spans="2:9" x14ac:dyDescent="0.25">
      <c r="B419" s="246">
        <v>43805</v>
      </c>
      <c r="C419">
        <v>11921.5</v>
      </c>
      <c r="D419" s="268">
        <f t="shared" si="13"/>
        <v>-8.062669560631619E-3</v>
      </c>
      <c r="G419" s="246">
        <v>43805</v>
      </c>
      <c r="H419">
        <v>477.10000600000001</v>
      </c>
      <c r="I419" s="268">
        <f t="shared" si="12"/>
        <v>-1.2560309502357425E-3</v>
      </c>
    </row>
    <row r="420" spans="2:9" x14ac:dyDescent="0.25">
      <c r="B420" s="246">
        <v>43808</v>
      </c>
      <c r="C420">
        <v>11937.5</v>
      </c>
      <c r="D420" s="268">
        <f t="shared" si="13"/>
        <v>1.342112989137334E-3</v>
      </c>
      <c r="G420" s="246">
        <v>43808</v>
      </c>
      <c r="H420">
        <v>469.75</v>
      </c>
      <c r="I420" s="268">
        <f t="shared" si="12"/>
        <v>-1.5405587733319015E-2</v>
      </c>
    </row>
    <row r="421" spans="2:9" x14ac:dyDescent="0.25">
      <c r="B421" s="246">
        <v>43809</v>
      </c>
      <c r="C421">
        <v>11856.799805000001</v>
      </c>
      <c r="D421" s="268">
        <f t="shared" si="13"/>
        <v>-6.7602257591622417E-3</v>
      </c>
      <c r="G421" s="246">
        <v>43809</v>
      </c>
      <c r="H421">
        <v>482.64999399999999</v>
      </c>
      <c r="I421" s="268">
        <f t="shared" si="12"/>
        <v>2.7461402873869112E-2</v>
      </c>
    </row>
    <row r="422" spans="2:9" x14ac:dyDescent="0.25">
      <c r="B422" s="246">
        <v>43810</v>
      </c>
      <c r="C422">
        <v>11910.150390999999</v>
      </c>
      <c r="D422" s="268">
        <f t="shared" si="13"/>
        <v>4.4995771943032725E-3</v>
      </c>
      <c r="G422" s="246">
        <v>43810</v>
      </c>
      <c r="H422">
        <v>478.04998799999998</v>
      </c>
      <c r="I422" s="268">
        <f t="shared" si="12"/>
        <v>-9.5307283894838779E-3</v>
      </c>
    </row>
    <row r="423" spans="2:9" x14ac:dyDescent="0.25">
      <c r="B423" s="246">
        <v>43811</v>
      </c>
      <c r="C423">
        <v>11971.799805000001</v>
      </c>
      <c r="D423" s="268">
        <f t="shared" si="13"/>
        <v>5.1762078543178269E-3</v>
      </c>
      <c r="G423" s="246">
        <v>43811</v>
      </c>
      <c r="H423">
        <v>473.29998799999998</v>
      </c>
      <c r="I423" s="268">
        <f t="shared" si="12"/>
        <v>-9.9361993917673752E-3</v>
      </c>
    </row>
    <row r="424" spans="2:9" x14ac:dyDescent="0.25">
      <c r="B424" s="246">
        <v>43812</v>
      </c>
      <c r="C424">
        <v>12086.700194999999</v>
      </c>
      <c r="D424" s="268">
        <f t="shared" si="13"/>
        <v>9.5975869853763829E-3</v>
      </c>
      <c r="G424" s="246">
        <v>43812</v>
      </c>
      <c r="H424">
        <v>481.60000600000001</v>
      </c>
      <c r="I424" s="268">
        <f t="shared" si="12"/>
        <v>1.7536484704073096E-2</v>
      </c>
    </row>
    <row r="425" spans="2:9" x14ac:dyDescent="0.25">
      <c r="B425" s="246">
        <v>43815</v>
      </c>
      <c r="C425">
        <v>12053.950194999999</v>
      </c>
      <c r="D425" s="268">
        <f t="shared" si="13"/>
        <v>-2.7095898360701698E-3</v>
      </c>
      <c r="G425" s="246">
        <v>43815</v>
      </c>
      <c r="H425">
        <v>475.20001200000002</v>
      </c>
      <c r="I425" s="268">
        <f t="shared" si="12"/>
        <v>-1.3289023920817766E-2</v>
      </c>
    </row>
    <row r="426" spans="2:9" x14ac:dyDescent="0.25">
      <c r="B426" s="246">
        <v>43816</v>
      </c>
      <c r="C426">
        <v>12165</v>
      </c>
      <c r="D426" s="268">
        <f t="shared" si="13"/>
        <v>9.2127313622105689E-3</v>
      </c>
      <c r="G426" s="246">
        <v>43816</v>
      </c>
      <c r="H426">
        <v>478.39999399999999</v>
      </c>
      <c r="I426" s="268">
        <f t="shared" si="12"/>
        <v>6.7339686851690672E-3</v>
      </c>
    </row>
    <row r="427" spans="2:9" x14ac:dyDescent="0.25">
      <c r="B427" s="246">
        <v>43817</v>
      </c>
      <c r="C427">
        <v>12221.650390999999</v>
      </c>
      <c r="D427" s="268">
        <f t="shared" si="13"/>
        <v>4.6568344430744091E-3</v>
      </c>
      <c r="G427" s="246">
        <v>43817</v>
      </c>
      <c r="H427">
        <v>473.20001200000002</v>
      </c>
      <c r="I427" s="268">
        <f t="shared" si="12"/>
        <v>-1.0869527728296746E-2</v>
      </c>
    </row>
    <row r="428" spans="2:9" x14ac:dyDescent="0.25">
      <c r="B428" s="246">
        <v>43818</v>
      </c>
      <c r="C428">
        <v>12259.700194999999</v>
      </c>
      <c r="D428" s="268">
        <f t="shared" si="13"/>
        <v>3.1133114418016028E-3</v>
      </c>
      <c r="G428" s="246">
        <v>43818</v>
      </c>
      <c r="H428">
        <v>483.89999399999999</v>
      </c>
      <c r="I428" s="268">
        <f t="shared" si="12"/>
        <v>2.2611964768927351E-2</v>
      </c>
    </row>
    <row r="429" spans="2:9" x14ac:dyDescent="0.25">
      <c r="B429" s="246">
        <v>43819</v>
      </c>
      <c r="C429">
        <v>12271.799805000001</v>
      </c>
      <c r="D429" s="268">
        <f t="shared" si="13"/>
        <v>9.8694175286073715E-4</v>
      </c>
      <c r="G429" s="246">
        <v>43819</v>
      </c>
      <c r="H429">
        <v>492.5</v>
      </c>
      <c r="I429" s="268">
        <f t="shared" si="12"/>
        <v>1.7772279616932618E-2</v>
      </c>
    </row>
    <row r="430" spans="2:9" x14ac:dyDescent="0.25">
      <c r="B430" s="246">
        <v>43822</v>
      </c>
      <c r="C430">
        <v>12262.75</v>
      </c>
      <c r="D430" s="268">
        <f t="shared" si="13"/>
        <v>-7.3744724847235599E-4</v>
      </c>
      <c r="G430" s="246">
        <v>43822</v>
      </c>
      <c r="H430">
        <v>498.45001200000002</v>
      </c>
      <c r="I430" s="268">
        <f t="shared" si="12"/>
        <v>1.2081242639593981E-2</v>
      </c>
    </row>
    <row r="431" spans="2:9" x14ac:dyDescent="0.25">
      <c r="B431" s="246">
        <v>43823</v>
      </c>
      <c r="C431">
        <v>12214.549805000001</v>
      </c>
      <c r="D431" s="268">
        <f t="shared" si="13"/>
        <v>-3.9306187437564422E-3</v>
      </c>
      <c r="G431" s="246">
        <v>43823</v>
      </c>
      <c r="H431">
        <v>488.10000600000001</v>
      </c>
      <c r="I431" s="268">
        <f t="shared" si="12"/>
        <v>-2.0764381083012151E-2</v>
      </c>
    </row>
    <row r="432" spans="2:9" x14ac:dyDescent="0.25">
      <c r="B432" s="246">
        <v>43825</v>
      </c>
      <c r="C432">
        <v>12126.549805000001</v>
      </c>
      <c r="D432" s="268">
        <f t="shared" si="13"/>
        <v>-7.2045225902617194E-3</v>
      </c>
      <c r="G432" s="246">
        <v>43825</v>
      </c>
      <c r="H432">
        <v>488.39999399999999</v>
      </c>
      <c r="I432" s="268">
        <f t="shared" si="12"/>
        <v>6.1460355728826244E-4</v>
      </c>
    </row>
    <row r="433" spans="2:9" x14ac:dyDescent="0.25">
      <c r="B433" s="246">
        <v>43826</v>
      </c>
      <c r="C433">
        <v>12245.799805000001</v>
      </c>
      <c r="D433" s="268">
        <f t="shared" si="13"/>
        <v>9.8337946009037225E-3</v>
      </c>
      <c r="G433" s="246">
        <v>43826</v>
      </c>
      <c r="H433">
        <v>486.70001200000002</v>
      </c>
      <c r="I433" s="268">
        <f t="shared" si="12"/>
        <v>-3.4807166684772683E-3</v>
      </c>
    </row>
    <row r="434" spans="2:9" x14ac:dyDescent="0.25">
      <c r="B434" s="246">
        <v>43829</v>
      </c>
      <c r="C434">
        <v>12255.849609000001</v>
      </c>
      <c r="D434" s="268">
        <f t="shared" si="13"/>
        <v>8.2067355011772314E-4</v>
      </c>
      <c r="G434" s="246">
        <v>43829</v>
      </c>
      <c r="H434">
        <v>488.60000600000001</v>
      </c>
      <c r="I434" s="268">
        <f t="shared" si="12"/>
        <v>3.9038297784139697E-3</v>
      </c>
    </row>
    <row r="435" spans="2:9" x14ac:dyDescent="0.25">
      <c r="B435" s="246">
        <v>43830</v>
      </c>
      <c r="C435">
        <v>12168.450194999999</v>
      </c>
      <c r="D435" s="268">
        <f t="shared" si="13"/>
        <v>-7.1312407371432185E-3</v>
      </c>
      <c r="G435" s="246">
        <v>43830</v>
      </c>
      <c r="H435">
        <v>481.60000600000001</v>
      </c>
      <c r="I435" s="268">
        <f t="shared" si="12"/>
        <v>-1.4326647388538949E-2</v>
      </c>
    </row>
    <row r="436" spans="2:9" x14ac:dyDescent="0.25">
      <c r="B436" s="246">
        <v>43831</v>
      </c>
      <c r="C436">
        <v>12182.5</v>
      </c>
      <c r="D436" s="268">
        <f t="shared" si="13"/>
        <v>1.1546092374010719E-3</v>
      </c>
      <c r="G436" s="246">
        <v>43831</v>
      </c>
      <c r="H436">
        <v>490.54998799999998</v>
      </c>
      <c r="I436" s="268">
        <f t="shared" si="12"/>
        <v>1.8583849436247579E-2</v>
      </c>
    </row>
    <row r="437" spans="2:9" x14ac:dyDescent="0.25">
      <c r="B437" s="246">
        <v>43832</v>
      </c>
      <c r="C437">
        <v>12282.200194999999</v>
      </c>
      <c r="D437" s="268">
        <f t="shared" si="13"/>
        <v>8.1838863123331329E-3</v>
      </c>
      <c r="G437" s="246">
        <v>43832</v>
      </c>
      <c r="H437">
        <v>495.64999399999999</v>
      </c>
      <c r="I437" s="268">
        <f t="shared" si="12"/>
        <v>1.0396506217017709E-2</v>
      </c>
    </row>
    <row r="438" spans="2:9" x14ac:dyDescent="0.25">
      <c r="B438" s="246">
        <v>43833</v>
      </c>
      <c r="C438">
        <v>12226.650390999999</v>
      </c>
      <c r="D438" s="268">
        <f t="shared" si="13"/>
        <v>-4.5227893307433487E-3</v>
      </c>
      <c r="G438" s="246">
        <v>43833</v>
      </c>
      <c r="H438">
        <v>491.14999399999999</v>
      </c>
      <c r="I438" s="268">
        <f t="shared" si="12"/>
        <v>-9.0789872984443631E-3</v>
      </c>
    </row>
    <row r="439" spans="2:9" x14ac:dyDescent="0.25">
      <c r="B439" s="246">
        <v>43836</v>
      </c>
      <c r="C439">
        <v>11993.049805000001</v>
      </c>
      <c r="D439" s="268">
        <f t="shared" si="13"/>
        <v>-1.9105853077466817E-2</v>
      </c>
      <c r="G439" s="246">
        <v>43836</v>
      </c>
      <c r="H439">
        <v>489.29998799999998</v>
      </c>
      <c r="I439" s="268">
        <f t="shared" si="12"/>
        <v>-3.7666823223050372E-3</v>
      </c>
    </row>
    <row r="440" spans="2:9" x14ac:dyDescent="0.25">
      <c r="B440" s="246">
        <v>43837</v>
      </c>
      <c r="C440">
        <v>12052.950194999999</v>
      </c>
      <c r="D440" s="268">
        <f t="shared" si="13"/>
        <v>4.9945919489990942E-3</v>
      </c>
      <c r="G440" s="246">
        <v>43837</v>
      </c>
      <c r="H440">
        <v>484.89999399999999</v>
      </c>
      <c r="I440" s="268">
        <f t="shared" si="12"/>
        <v>-8.9924261351095325E-3</v>
      </c>
    </row>
    <row r="441" spans="2:9" x14ac:dyDescent="0.25">
      <c r="B441" s="246">
        <v>43838</v>
      </c>
      <c r="C441">
        <v>12025.349609000001</v>
      </c>
      <c r="D441" s="268">
        <f t="shared" si="13"/>
        <v>-2.2899444163843041E-3</v>
      </c>
      <c r="G441" s="246">
        <v>43838</v>
      </c>
      <c r="H441">
        <v>483.04998799999998</v>
      </c>
      <c r="I441" s="268">
        <f t="shared" si="12"/>
        <v>-3.8152320538078488E-3</v>
      </c>
    </row>
    <row r="442" spans="2:9" x14ac:dyDescent="0.25">
      <c r="B442" s="246">
        <v>43839</v>
      </c>
      <c r="C442">
        <v>12215.900390999999</v>
      </c>
      <c r="D442" s="268">
        <f t="shared" si="13"/>
        <v>1.5845758185474068E-2</v>
      </c>
      <c r="G442" s="246">
        <v>43839</v>
      </c>
      <c r="H442">
        <v>490.35000600000001</v>
      </c>
      <c r="I442" s="268">
        <f t="shared" si="12"/>
        <v>1.5112344853220439E-2</v>
      </c>
    </row>
    <row r="443" spans="2:9" x14ac:dyDescent="0.25">
      <c r="B443" s="246">
        <v>43840</v>
      </c>
      <c r="C443">
        <v>12256.799805000001</v>
      </c>
      <c r="D443" s="268">
        <f t="shared" si="13"/>
        <v>3.348047437431223E-3</v>
      </c>
      <c r="G443" s="246">
        <v>43840</v>
      </c>
      <c r="H443">
        <v>498.35000600000001</v>
      </c>
      <c r="I443" s="268">
        <f t="shared" si="12"/>
        <v>1.6314876928950284E-2</v>
      </c>
    </row>
    <row r="444" spans="2:9" x14ac:dyDescent="0.25">
      <c r="B444" s="246">
        <v>43843</v>
      </c>
      <c r="C444">
        <v>12329.549805000001</v>
      </c>
      <c r="D444" s="268">
        <f t="shared" si="13"/>
        <v>5.9354808071778731E-3</v>
      </c>
      <c r="G444" s="246">
        <v>43843</v>
      </c>
      <c r="H444">
        <v>496.5</v>
      </c>
      <c r="I444" s="268">
        <f t="shared" si="12"/>
        <v>-3.7122624214436239E-3</v>
      </c>
    </row>
    <row r="445" spans="2:9" x14ac:dyDescent="0.25">
      <c r="B445" s="246">
        <v>43844</v>
      </c>
      <c r="C445">
        <v>12362.299805000001</v>
      </c>
      <c r="D445" s="268">
        <f t="shared" si="13"/>
        <v>2.6562202609148322E-3</v>
      </c>
      <c r="G445" s="246">
        <v>43844</v>
      </c>
      <c r="H445">
        <v>505.54998799999998</v>
      </c>
      <c r="I445" s="268">
        <f t="shared" si="12"/>
        <v>1.8227568982880138E-2</v>
      </c>
    </row>
    <row r="446" spans="2:9" x14ac:dyDescent="0.25">
      <c r="B446" s="246">
        <v>43845</v>
      </c>
      <c r="C446">
        <v>12343.299805000001</v>
      </c>
      <c r="D446" s="268">
        <f t="shared" si="13"/>
        <v>-1.5369308542667603E-3</v>
      </c>
      <c r="G446" s="246">
        <v>43845</v>
      </c>
      <c r="H446">
        <v>524.90002400000003</v>
      </c>
      <c r="I446" s="268">
        <f t="shared" si="12"/>
        <v>3.8275217998818389E-2</v>
      </c>
    </row>
    <row r="447" spans="2:9" x14ac:dyDescent="0.25">
      <c r="B447" s="246">
        <v>43846</v>
      </c>
      <c r="C447">
        <v>12355.5</v>
      </c>
      <c r="D447" s="268">
        <f t="shared" si="13"/>
        <v>9.8840627650131907E-4</v>
      </c>
      <c r="G447" s="246">
        <v>43846</v>
      </c>
      <c r="H447">
        <v>524.75</v>
      </c>
      <c r="I447" s="268">
        <f t="shared" si="12"/>
        <v>-2.8581442777764199E-4</v>
      </c>
    </row>
    <row r="448" spans="2:9" x14ac:dyDescent="0.25">
      <c r="B448" s="246">
        <v>43847</v>
      </c>
      <c r="C448">
        <v>12352.349609000001</v>
      </c>
      <c r="D448" s="268">
        <f t="shared" si="13"/>
        <v>-2.5497883533642796E-4</v>
      </c>
      <c r="G448" s="246">
        <v>43847</v>
      </c>
      <c r="H448">
        <v>523.20001200000002</v>
      </c>
      <c r="I448" s="268">
        <f t="shared" si="12"/>
        <v>-2.9537646498332126E-3</v>
      </c>
    </row>
    <row r="449" spans="2:9" x14ac:dyDescent="0.25">
      <c r="B449" s="246">
        <v>43850</v>
      </c>
      <c r="C449">
        <v>12224.549805000001</v>
      </c>
      <c r="D449" s="268">
        <f t="shared" si="13"/>
        <v>-1.0346193885808153E-2</v>
      </c>
      <c r="G449" s="246">
        <v>43850</v>
      </c>
      <c r="H449">
        <v>523.20001200000002</v>
      </c>
      <c r="I449" s="268">
        <f t="shared" si="12"/>
        <v>0</v>
      </c>
    </row>
    <row r="450" spans="2:9" x14ac:dyDescent="0.25">
      <c r="B450" s="246">
        <v>43851</v>
      </c>
      <c r="C450">
        <v>12169.849609000001</v>
      </c>
      <c r="D450" s="268">
        <f t="shared" si="13"/>
        <v>-4.4746184417872037E-3</v>
      </c>
      <c r="G450" s="246">
        <v>43851</v>
      </c>
      <c r="H450">
        <v>523.5</v>
      </c>
      <c r="I450" s="268">
        <f t="shared" si="12"/>
        <v>5.7337154648218203E-4</v>
      </c>
    </row>
    <row r="451" spans="2:9" x14ac:dyDescent="0.25">
      <c r="B451" s="246">
        <v>43852</v>
      </c>
      <c r="C451">
        <v>12106.900390999999</v>
      </c>
      <c r="D451" s="268">
        <f t="shared" si="13"/>
        <v>-5.1725551278339887E-3</v>
      </c>
      <c r="G451" s="246">
        <v>43852</v>
      </c>
      <c r="H451">
        <v>523.40002400000003</v>
      </c>
      <c r="I451" s="268">
        <f t="shared" si="12"/>
        <v>-1.9097612225404959E-4</v>
      </c>
    </row>
    <row r="452" spans="2:9" x14ac:dyDescent="0.25">
      <c r="B452" s="246">
        <v>43853</v>
      </c>
      <c r="C452">
        <v>12180.349609000001</v>
      </c>
      <c r="D452" s="268">
        <f t="shared" si="13"/>
        <v>6.0667235731617364E-3</v>
      </c>
      <c r="G452" s="246">
        <v>43853</v>
      </c>
      <c r="H452">
        <v>519.90002400000003</v>
      </c>
      <c r="I452" s="268">
        <f t="shared" si="12"/>
        <v>-6.6870459295202966E-3</v>
      </c>
    </row>
    <row r="453" spans="2:9" x14ac:dyDescent="0.25">
      <c r="B453" s="246">
        <v>43854</v>
      </c>
      <c r="C453">
        <v>12248.25</v>
      </c>
      <c r="D453" s="268">
        <f t="shared" si="13"/>
        <v>5.5745847352219879E-3</v>
      </c>
      <c r="G453" s="246">
        <v>43854</v>
      </c>
      <c r="H453">
        <v>520.20001200000002</v>
      </c>
      <c r="I453" s="268">
        <f t="shared" si="12"/>
        <v>5.7701093701045814E-4</v>
      </c>
    </row>
    <row r="454" spans="2:9" x14ac:dyDescent="0.25">
      <c r="B454" s="246">
        <v>43857</v>
      </c>
      <c r="C454">
        <v>12119</v>
      </c>
      <c r="D454" s="268">
        <f t="shared" si="13"/>
        <v>-1.0552527912150667E-2</v>
      </c>
      <c r="G454" s="246">
        <v>43857</v>
      </c>
      <c r="H454">
        <v>519.29998799999998</v>
      </c>
      <c r="I454" s="268">
        <f t="shared" si="12"/>
        <v>-1.7301499024187095E-3</v>
      </c>
    </row>
    <row r="455" spans="2:9" x14ac:dyDescent="0.25">
      <c r="B455" s="246">
        <v>43858</v>
      </c>
      <c r="C455">
        <v>12055.799805000001</v>
      </c>
      <c r="D455" s="268">
        <f t="shared" si="13"/>
        <v>-5.2149678191268922E-3</v>
      </c>
      <c r="G455" s="246">
        <v>43858</v>
      </c>
      <c r="H455">
        <v>512.40002400000003</v>
      </c>
      <c r="I455" s="268">
        <f t="shared" si="12"/>
        <v>-1.3287048256199752E-2</v>
      </c>
    </row>
    <row r="456" spans="2:9" x14ac:dyDescent="0.25">
      <c r="B456" s="246">
        <v>43859</v>
      </c>
      <c r="C456">
        <v>12129.5</v>
      </c>
      <c r="D456" s="268">
        <f t="shared" si="13"/>
        <v>6.1132563738686141E-3</v>
      </c>
      <c r="G456" s="246">
        <v>43859</v>
      </c>
      <c r="H456">
        <v>486.79998799999998</v>
      </c>
      <c r="I456" s="268">
        <f t="shared" ref="I456:I519" si="14">IFERROR(H456/H455-1,"")</f>
        <v>-4.9961035911270879E-2</v>
      </c>
    </row>
    <row r="457" spans="2:9" x14ac:dyDescent="0.25">
      <c r="B457" s="246">
        <v>43860</v>
      </c>
      <c r="C457">
        <v>12035.799805000001</v>
      </c>
      <c r="D457" s="268">
        <f t="shared" ref="D457:D520" si="15">IFERROR(C457/C456-1,"")</f>
        <v>-7.72498412960132E-3</v>
      </c>
      <c r="G457" s="246">
        <v>43860</v>
      </c>
      <c r="H457">
        <v>501.29998799999998</v>
      </c>
      <c r="I457" s="268">
        <f t="shared" si="14"/>
        <v>2.9786360635653875E-2</v>
      </c>
    </row>
    <row r="458" spans="2:9" x14ac:dyDescent="0.25">
      <c r="B458" s="246">
        <v>43861</v>
      </c>
      <c r="C458">
        <v>11962.099609000001</v>
      </c>
      <c r="D458" s="268">
        <f t="shared" si="15"/>
        <v>-6.1234149116856651E-3</v>
      </c>
      <c r="G458" s="246">
        <v>43861</v>
      </c>
      <c r="H458">
        <v>511.45001200000002</v>
      </c>
      <c r="I458" s="268">
        <f t="shared" si="14"/>
        <v>2.0247405232333815E-2</v>
      </c>
    </row>
    <row r="459" spans="2:9" x14ac:dyDescent="0.25">
      <c r="B459" s="246">
        <v>43864</v>
      </c>
      <c r="C459">
        <v>11707.900390999999</v>
      </c>
      <c r="D459" s="268">
        <f t="shared" si="15"/>
        <v>-2.125038465728446E-2</v>
      </c>
      <c r="G459" s="246">
        <v>43864</v>
      </c>
      <c r="H459">
        <v>488</v>
      </c>
      <c r="I459" s="268">
        <f t="shared" si="14"/>
        <v>-4.5850056603381262E-2</v>
      </c>
    </row>
    <row r="460" spans="2:9" x14ac:dyDescent="0.25">
      <c r="B460" s="246">
        <v>43865</v>
      </c>
      <c r="C460">
        <v>11979.650390999999</v>
      </c>
      <c r="D460" s="268">
        <f t="shared" si="15"/>
        <v>2.3210822685927335E-2</v>
      </c>
      <c r="G460" s="246">
        <v>43865</v>
      </c>
      <c r="H460">
        <v>522.20001200000002</v>
      </c>
      <c r="I460" s="268">
        <f t="shared" si="14"/>
        <v>7.0081991803278676E-2</v>
      </c>
    </row>
    <row r="461" spans="2:9" x14ac:dyDescent="0.25">
      <c r="B461" s="246">
        <v>43866</v>
      </c>
      <c r="C461">
        <v>12089.150390999999</v>
      </c>
      <c r="D461" s="268">
        <f t="shared" si="15"/>
        <v>9.1405004675482182E-3</v>
      </c>
      <c r="G461" s="246">
        <v>43866</v>
      </c>
      <c r="H461">
        <v>523.20001200000002</v>
      </c>
      <c r="I461" s="268">
        <f t="shared" si="14"/>
        <v>1.9149750613181027E-3</v>
      </c>
    </row>
    <row r="462" spans="2:9" x14ac:dyDescent="0.25">
      <c r="B462" s="246">
        <v>43867</v>
      </c>
      <c r="C462">
        <v>12137.950194999999</v>
      </c>
      <c r="D462" s="268">
        <f t="shared" si="15"/>
        <v>4.0366611731730284E-3</v>
      </c>
      <c r="G462" s="246">
        <v>43867</v>
      </c>
      <c r="H462">
        <v>534.79998799999998</v>
      </c>
      <c r="I462" s="268">
        <f t="shared" si="14"/>
        <v>2.2171207442556407E-2</v>
      </c>
    </row>
    <row r="463" spans="2:9" x14ac:dyDescent="0.25">
      <c r="B463" s="246">
        <v>43868</v>
      </c>
      <c r="C463">
        <v>12098.349609000001</v>
      </c>
      <c r="D463" s="268">
        <f t="shared" si="15"/>
        <v>-3.2625431282714557E-3</v>
      </c>
      <c r="G463" s="246">
        <v>43868</v>
      </c>
      <c r="H463">
        <v>526.70001200000002</v>
      </c>
      <c r="I463" s="268">
        <f t="shared" si="14"/>
        <v>-1.5145804378739025E-2</v>
      </c>
    </row>
    <row r="464" spans="2:9" x14ac:dyDescent="0.25">
      <c r="B464" s="246">
        <v>43871</v>
      </c>
      <c r="C464">
        <v>12031.5</v>
      </c>
      <c r="D464" s="268">
        <f t="shared" si="15"/>
        <v>-5.5255147322136322E-3</v>
      </c>
      <c r="G464" s="246">
        <v>43871</v>
      </c>
      <c r="H464">
        <v>523.70001200000002</v>
      </c>
      <c r="I464" s="268">
        <f t="shared" si="14"/>
        <v>-5.6958419055437304E-3</v>
      </c>
    </row>
    <row r="465" spans="2:9" x14ac:dyDescent="0.25">
      <c r="B465" s="246">
        <v>43872</v>
      </c>
      <c r="C465">
        <v>12107.900390999999</v>
      </c>
      <c r="D465" s="268">
        <f t="shared" si="15"/>
        <v>6.3500304201471458E-3</v>
      </c>
      <c r="G465" s="246">
        <v>43872</v>
      </c>
      <c r="H465">
        <v>519.40002400000003</v>
      </c>
      <c r="I465" s="268">
        <f t="shared" si="14"/>
        <v>-8.210784612317279E-3</v>
      </c>
    </row>
    <row r="466" spans="2:9" x14ac:dyDescent="0.25">
      <c r="B466" s="246">
        <v>43873</v>
      </c>
      <c r="C466">
        <v>12201.200194999999</v>
      </c>
      <c r="D466" s="268">
        <f t="shared" si="15"/>
        <v>7.7056963624635433E-3</v>
      </c>
      <c r="G466" s="246">
        <v>43873</v>
      </c>
      <c r="H466">
        <v>516.04998799999998</v>
      </c>
      <c r="I466" s="268">
        <f t="shared" si="14"/>
        <v>-6.4498187239206972E-3</v>
      </c>
    </row>
    <row r="467" spans="2:9" x14ac:dyDescent="0.25">
      <c r="B467" s="246">
        <v>43874</v>
      </c>
      <c r="C467">
        <v>12174.650390999999</v>
      </c>
      <c r="D467" s="268">
        <f t="shared" si="15"/>
        <v>-2.1759993751172546E-3</v>
      </c>
      <c r="G467" s="246">
        <v>43874</v>
      </c>
      <c r="H467">
        <v>501.20001200000002</v>
      </c>
      <c r="I467" s="268">
        <f t="shared" si="14"/>
        <v>-2.8776235530112992E-2</v>
      </c>
    </row>
    <row r="468" spans="2:9" x14ac:dyDescent="0.25">
      <c r="B468" s="246">
        <v>43875</v>
      </c>
      <c r="C468">
        <v>12113.450194999999</v>
      </c>
      <c r="D468" s="268">
        <f t="shared" si="15"/>
        <v>-5.0268544914637836E-3</v>
      </c>
      <c r="G468" s="246">
        <v>43875</v>
      </c>
      <c r="H468">
        <v>503.10000600000001</v>
      </c>
      <c r="I468" s="268">
        <f t="shared" si="14"/>
        <v>3.7908897735621228E-3</v>
      </c>
    </row>
    <row r="469" spans="2:9" x14ac:dyDescent="0.25">
      <c r="B469" s="246">
        <v>43878</v>
      </c>
      <c r="C469">
        <v>12045.799805000001</v>
      </c>
      <c r="D469" s="268">
        <f t="shared" si="15"/>
        <v>-5.5847334088121592E-3</v>
      </c>
      <c r="G469" s="246">
        <v>43878</v>
      </c>
      <c r="H469">
        <v>499.14999399999999</v>
      </c>
      <c r="I469" s="268">
        <f t="shared" si="14"/>
        <v>-7.8513455632914786E-3</v>
      </c>
    </row>
    <row r="470" spans="2:9" x14ac:dyDescent="0.25">
      <c r="B470" s="246">
        <v>43879</v>
      </c>
      <c r="C470">
        <v>11992.5</v>
      </c>
      <c r="D470" s="268">
        <f t="shared" si="15"/>
        <v>-4.4247626444759991E-3</v>
      </c>
      <c r="G470" s="246">
        <v>43879</v>
      </c>
      <c r="H470">
        <v>486.04998799999998</v>
      </c>
      <c r="I470" s="268">
        <f t="shared" si="14"/>
        <v>-2.6244628182846341E-2</v>
      </c>
    </row>
    <row r="471" spans="2:9" x14ac:dyDescent="0.25">
      <c r="B471" s="246">
        <v>43880</v>
      </c>
      <c r="C471">
        <v>12125.900390999999</v>
      </c>
      <c r="D471" s="268">
        <f t="shared" si="15"/>
        <v>1.1123651532207512E-2</v>
      </c>
      <c r="G471" s="246">
        <v>43880</v>
      </c>
      <c r="H471">
        <v>494.85000600000001</v>
      </c>
      <c r="I471" s="268">
        <f t="shared" si="14"/>
        <v>1.8105170696969486E-2</v>
      </c>
    </row>
    <row r="472" spans="2:9" x14ac:dyDescent="0.25">
      <c r="B472" s="246">
        <v>43881</v>
      </c>
      <c r="C472">
        <v>12080.849609000001</v>
      </c>
      <c r="D472" s="268">
        <f t="shared" si="15"/>
        <v>-3.7152525212424958E-3</v>
      </c>
      <c r="G472" s="246">
        <v>43881</v>
      </c>
      <c r="H472">
        <v>505.79998799999998</v>
      </c>
      <c r="I472" s="268">
        <f t="shared" si="14"/>
        <v>2.2127880907815811E-2</v>
      </c>
    </row>
    <row r="473" spans="2:9" x14ac:dyDescent="0.25">
      <c r="B473" s="246">
        <v>43885</v>
      </c>
      <c r="C473">
        <v>11829.400390999999</v>
      </c>
      <c r="D473" s="268">
        <f t="shared" si="15"/>
        <v>-2.0813868737565966E-2</v>
      </c>
      <c r="G473" s="246">
        <v>43885</v>
      </c>
      <c r="H473">
        <v>544.5</v>
      </c>
      <c r="I473" s="268">
        <f t="shared" si="14"/>
        <v>7.6512481056049353E-2</v>
      </c>
    </row>
    <row r="474" spans="2:9" x14ac:dyDescent="0.25">
      <c r="B474" s="246">
        <v>43886</v>
      </c>
      <c r="C474">
        <v>11797.900390999999</v>
      </c>
      <c r="D474" s="268">
        <f t="shared" si="15"/>
        <v>-2.6628568616179349E-3</v>
      </c>
      <c r="G474" s="246">
        <v>43886</v>
      </c>
      <c r="H474">
        <v>552.15002400000003</v>
      </c>
      <c r="I474" s="268">
        <f t="shared" si="14"/>
        <v>1.4049630853994577E-2</v>
      </c>
    </row>
    <row r="475" spans="2:9" x14ac:dyDescent="0.25">
      <c r="B475" s="246">
        <v>43887</v>
      </c>
      <c r="C475">
        <v>11678.5</v>
      </c>
      <c r="D475" s="268">
        <f t="shared" si="15"/>
        <v>-1.0120477970053332E-2</v>
      </c>
      <c r="G475" s="246">
        <v>43887</v>
      </c>
      <c r="H475">
        <v>554.25</v>
      </c>
      <c r="I475" s="268">
        <f t="shared" si="14"/>
        <v>3.8032706849977505E-3</v>
      </c>
    </row>
    <row r="476" spans="2:9" x14ac:dyDescent="0.25">
      <c r="B476" s="246">
        <v>43888</v>
      </c>
      <c r="C476">
        <v>11633.299805000001</v>
      </c>
      <c r="D476" s="268">
        <f t="shared" si="15"/>
        <v>-3.8703767607141115E-3</v>
      </c>
      <c r="G476" s="246">
        <v>43888</v>
      </c>
      <c r="H476">
        <v>568.79998799999998</v>
      </c>
      <c r="I476" s="268">
        <f t="shared" si="14"/>
        <v>2.6251669824086665E-2</v>
      </c>
    </row>
    <row r="477" spans="2:9" x14ac:dyDescent="0.25">
      <c r="B477" s="246">
        <v>43889</v>
      </c>
      <c r="C477">
        <v>11201.75</v>
      </c>
      <c r="D477" s="268">
        <f t="shared" si="15"/>
        <v>-3.7096078690804446E-2</v>
      </c>
      <c r="G477" s="246">
        <v>43889</v>
      </c>
      <c r="H477">
        <v>528</v>
      </c>
      <c r="I477" s="268">
        <f t="shared" si="14"/>
        <v>-7.1729938222150569E-2</v>
      </c>
    </row>
    <row r="478" spans="2:9" x14ac:dyDescent="0.25">
      <c r="B478" s="246">
        <v>43892</v>
      </c>
      <c r="C478">
        <v>11132.75</v>
      </c>
      <c r="D478" s="268">
        <f t="shared" si="15"/>
        <v>-6.1597518244916882E-3</v>
      </c>
      <c r="G478" s="246">
        <v>43892</v>
      </c>
      <c r="H478">
        <v>546.84997599999997</v>
      </c>
      <c r="I478" s="268">
        <f t="shared" si="14"/>
        <v>3.5700712121212064E-2</v>
      </c>
    </row>
    <row r="479" spans="2:9" x14ac:dyDescent="0.25">
      <c r="B479" s="246">
        <v>43893</v>
      </c>
      <c r="C479">
        <v>11303.299805000001</v>
      </c>
      <c r="D479" s="268">
        <f t="shared" si="15"/>
        <v>1.531964743661729E-2</v>
      </c>
      <c r="G479" s="246">
        <v>43893</v>
      </c>
      <c r="H479">
        <v>527.79998799999998</v>
      </c>
      <c r="I479" s="268">
        <f t="shared" si="14"/>
        <v>-3.4835857796581493E-2</v>
      </c>
    </row>
    <row r="480" spans="2:9" x14ac:dyDescent="0.25">
      <c r="B480" s="246">
        <v>43894</v>
      </c>
      <c r="C480">
        <v>11251</v>
      </c>
      <c r="D480" s="268">
        <f t="shared" si="15"/>
        <v>-4.6269501740425767E-3</v>
      </c>
      <c r="G480" s="246">
        <v>43894</v>
      </c>
      <c r="H480">
        <v>523.95001200000002</v>
      </c>
      <c r="I480" s="268">
        <f t="shared" si="14"/>
        <v>-7.2943844022974602E-3</v>
      </c>
    </row>
    <row r="481" spans="2:9" x14ac:dyDescent="0.25">
      <c r="B481" s="246">
        <v>43895</v>
      </c>
      <c r="C481">
        <v>11269</v>
      </c>
      <c r="D481" s="268">
        <f t="shared" si="15"/>
        <v>1.5998577904186018E-3</v>
      </c>
      <c r="G481" s="246">
        <v>43895</v>
      </c>
      <c r="H481">
        <v>532.15002400000003</v>
      </c>
      <c r="I481" s="268">
        <f t="shared" si="14"/>
        <v>1.5650370860188056E-2</v>
      </c>
    </row>
    <row r="482" spans="2:9" x14ac:dyDescent="0.25">
      <c r="B482" s="246">
        <v>43896</v>
      </c>
      <c r="C482">
        <v>10989.450194999999</v>
      </c>
      <c r="D482" s="268">
        <f t="shared" si="15"/>
        <v>-2.4806975330552872E-2</v>
      </c>
      <c r="G482" s="246">
        <v>43896</v>
      </c>
      <c r="H482">
        <v>504.79998799999998</v>
      </c>
      <c r="I482" s="268">
        <f t="shared" si="14"/>
        <v>-5.1395348616953274E-2</v>
      </c>
    </row>
    <row r="483" spans="2:9" x14ac:dyDescent="0.25">
      <c r="B483" s="246">
        <v>43899</v>
      </c>
      <c r="C483">
        <v>10451.450194999999</v>
      </c>
      <c r="D483" s="268">
        <f t="shared" si="15"/>
        <v>-4.8956043337343713E-2</v>
      </c>
      <c r="G483" s="246">
        <v>43899</v>
      </c>
      <c r="H483">
        <v>505.89999399999999</v>
      </c>
      <c r="I483" s="268">
        <f t="shared" si="14"/>
        <v>2.1790927617850731E-3</v>
      </c>
    </row>
    <row r="484" spans="2:9" x14ac:dyDescent="0.25">
      <c r="B484" s="246">
        <v>43901</v>
      </c>
      <c r="C484">
        <v>10458.400390999999</v>
      </c>
      <c r="D484" s="268">
        <f t="shared" si="15"/>
        <v>6.6499824142352004E-4</v>
      </c>
      <c r="G484" s="246">
        <v>43901</v>
      </c>
      <c r="H484">
        <v>501.95001200000002</v>
      </c>
      <c r="I484" s="268">
        <f t="shared" si="14"/>
        <v>-7.8078316798714242E-3</v>
      </c>
    </row>
    <row r="485" spans="2:9" x14ac:dyDescent="0.25">
      <c r="B485" s="246">
        <v>43902</v>
      </c>
      <c r="C485">
        <v>9590.1503909999992</v>
      </c>
      <c r="D485" s="268">
        <f t="shared" si="15"/>
        <v>-8.3019388007670281E-2</v>
      </c>
      <c r="G485" s="246">
        <v>43902</v>
      </c>
      <c r="H485">
        <v>481.5</v>
      </c>
      <c r="I485" s="268">
        <f t="shared" si="14"/>
        <v>-4.0741132605053187E-2</v>
      </c>
    </row>
    <row r="486" spans="2:9" x14ac:dyDescent="0.25">
      <c r="B486" s="246">
        <v>43903</v>
      </c>
      <c r="C486">
        <v>9955.2001949999994</v>
      </c>
      <c r="D486" s="268">
        <f t="shared" si="15"/>
        <v>3.8065076053717117E-2</v>
      </c>
      <c r="G486" s="246">
        <v>43903</v>
      </c>
      <c r="H486">
        <v>470.5</v>
      </c>
      <c r="I486" s="268">
        <f t="shared" si="14"/>
        <v>-2.2845275181723745E-2</v>
      </c>
    </row>
    <row r="487" spans="2:9" x14ac:dyDescent="0.25">
      <c r="B487" s="246">
        <v>43906</v>
      </c>
      <c r="C487">
        <v>9197.4003909999992</v>
      </c>
      <c r="D487" s="268">
        <f t="shared" si="15"/>
        <v>-7.6121001000121091E-2</v>
      </c>
      <c r="G487" s="246">
        <v>43906</v>
      </c>
      <c r="H487">
        <v>471.10000600000001</v>
      </c>
      <c r="I487" s="268">
        <f t="shared" si="14"/>
        <v>1.2752518597236584E-3</v>
      </c>
    </row>
    <row r="488" spans="2:9" x14ac:dyDescent="0.25">
      <c r="B488" s="246">
        <v>43907</v>
      </c>
      <c r="C488">
        <v>8967.0498050000006</v>
      </c>
      <c r="D488" s="268">
        <f t="shared" si="15"/>
        <v>-2.5045184096302409E-2</v>
      </c>
      <c r="G488" s="246">
        <v>43907</v>
      </c>
      <c r="H488">
        <v>450</v>
      </c>
      <c r="I488" s="268">
        <f t="shared" si="14"/>
        <v>-4.4788804354207512E-2</v>
      </c>
    </row>
    <row r="489" spans="2:9" x14ac:dyDescent="0.25">
      <c r="B489" s="246">
        <v>43908</v>
      </c>
      <c r="C489">
        <v>8468.7998050000006</v>
      </c>
      <c r="D489" s="268">
        <f t="shared" si="15"/>
        <v>-5.5564540270778617E-2</v>
      </c>
      <c r="G489" s="246">
        <v>43908</v>
      </c>
      <c r="H489">
        <v>429.5</v>
      </c>
      <c r="I489" s="268">
        <f t="shared" si="14"/>
        <v>-4.5555555555555571E-2</v>
      </c>
    </row>
    <row r="490" spans="2:9" x14ac:dyDescent="0.25">
      <c r="B490" s="246">
        <v>43909</v>
      </c>
      <c r="C490">
        <v>8263.4501949999994</v>
      </c>
      <c r="D490" s="268">
        <f t="shared" si="15"/>
        <v>-2.4247781826034265E-2</v>
      </c>
      <c r="G490" s="246">
        <v>43909</v>
      </c>
      <c r="H490">
        <v>388.75</v>
      </c>
      <c r="I490" s="268">
        <f t="shared" si="14"/>
        <v>-9.4877764842840495E-2</v>
      </c>
    </row>
    <row r="491" spans="2:9" x14ac:dyDescent="0.25">
      <c r="B491" s="246">
        <v>43910</v>
      </c>
      <c r="C491">
        <v>8745.4501949999994</v>
      </c>
      <c r="D491" s="268">
        <f t="shared" si="15"/>
        <v>5.8329146860671477E-2</v>
      </c>
      <c r="G491" s="246">
        <v>43910</v>
      </c>
      <c r="H491">
        <v>385.54998799999998</v>
      </c>
      <c r="I491" s="268">
        <f t="shared" si="14"/>
        <v>-8.2315421221865748E-3</v>
      </c>
    </row>
    <row r="492" spans="2:9" x14ac:dyDescent="0.25">
      <c r="B492" s="246">
        <v>43913</v>
      </c>
      <c r="C492">
        <v>7610.25</v>
      </c>
      <c r="D492" s="268">
        <f t="shared" si="15"/>
        <v>-0.12980466067361773</v>
      </c>
      <c r="G492" s="246">
        <v>43913</v>
      </c>
      <c r="H492">
        <v>346.20001200000002</v>
      </c>
      <c r="I492" s="268">
        <f t="shared" si="14"/>
        <v>-0.10206193029371846</v>
      </c>
    </row>
    <row r="493" spans="2:9" x14ac:dyDescent="0.25">
      <c r="B493" s="246">
        <v>43914</v>
      </c>
      <c r="C493">
        <v>7801.0498049999997</v>
      </c>
      <c r="D493" s="268">
        <f t="shared" si="15"/>
        <v>2.5071424066226422E-2</v>
      </c>
      <c r="G493" s="246">
        <v>43914</v>
      </c>
      <c r="H493">
        <v>302.20001200000002</v>
      </c>
      <c r="I493" s="268">
        <f t="shared" si="14"/>
        <v>-0.12709416081707126</v>
      </c>
    </row>
    <row r="494" spans="2:9" x14ac:dyDescent="0.25">
      <c r="B494" s="246">
        <v>43915</v>
      </c>
      <c r="C494">
        <v>8317.8496090000008</v>
      </c>
      <c r="D494" s="268">
        <f t="shared" si="15"/>
        <v>6.6247468855892055E-2</v>
      </c>
      <c r="G494" s="246">
        <v>43915</v>
      </c>
      <c r="H494">
        <v>298.04998799999998</v>
      </c>
      <c r="I494" s="268">
        <f t="shared" si="14"/>
        <v>-1.3732706271368467E-2</v>
      </c>
    </row>
    <row r="495" spans="2:9" x14ac:dyDescent="0.25">
      <c r="B495" s="246">
        <v>43916</v>
      </c>
      <c r="C495">
        <v>8641.4501949999994</v>
      </c>
      <c r="D495" s="268">
        <f t="shared" si="15"/>
        <v>3.8904356439657173E-2</v>
      </c>
      <c r="G495" s="246">
        <v>43916</v>
      </c>
      <c r="H495">
        <v>310.14999399999999</v>
      </c>
      <c r="I495" s="268">
        <f t="shared" si="14"/>
        <v>4.0597236997707897E-2</v>
      </c>
    </row>
    <row r="496" spans="2:9" x14ac:dyDescent="0.25">
      <c r="B496" s="246">
        <v>43917</v>
      </c>
      <c r="C496">
        <v>8660.25</v>
      </c>
      <c r="D496" s="268">
        <f t="shared" si="15"/>
        <v>2.175538199696847E-3</v>
      </c>
      <c r="G496" s="246">
        <v>43917</v>
      </c>
      <c r="H496">
        <v>305.10000600000001</v>
      </c>
      <c r="I496" s="268">
        <f t="shared" si="14"/>
        <v>-1.6282405602754846E-2</v>
      </c>
    </row>
    <row r="497" spans="2:9" x14ac:dyDescent="0.25">
      <c r="B497" s="246">
        <v>43920</v>
      </c>
      <c r="C497">
        <v>8281.0996090000008</v>
      </c>
      <c r="D497" s="268">
        <f t="shared" si="15"/>
        <v>-4.3780536474120169E-2</v>
      </c>
      <c r="G497" s="246">
        <v>43920</v>
      </c>
      <c r="H497">
        <v>281.60000600000001</v>
      </c>
      <c r="I497" s="268">
        <f t="shared" si="14"/>
        <v>-7.7023925066720622E-2</v>
      </c>
    </row>
    <row r="498" spans="2:9" x14ac:dyDescent="0.25">
      <c r="B498" s="246">
        <v>43921</v>
      </c>
      <c r="C498">
        <v>8597.75</v>
      </c>
      <c r="D498" s="268">
        <f t="shared" si="15"/>
        <v>3.8237722760375847E-2</v>
      </c>
      <c r="G498" s="246">
        <v>43921</v>
      </c>
      <c r="H498">
        <v>273.89999399999999</v>
      </c>
      <c r="I498" s="268">
        <f t="shared" si="14"/>
        <v>-2.7343792031027214E-2</v>
      </c>
    </row>
    <row r="499" spans="2:9" x14ac:dyDescent="0.25">
      <c r="B499" s="246">
        <v>43922</v>
      </c>
      <c r="C499">
        <v>8253.7998050000006</v>
      </c>
      <c r="D499" s="268">
        <f t="shared" si="15"/>
        <v>-4.0004675060335448E-2</v>
      </c>
      <c r="G499" s="246">
        <v>43922</v>
      </c>
      <c r="H499">
        <v>258.79998799999998</v>
      </c>
      <c r="I499" s="268">
        <f t="shared" si="14"/>
        <v>-5.5129632459940847E-2</v>
      </c>
    </row>
    <row r="500" spans="2:9" x14ac:dyDescent="0.25">
      <c r="B500" s="246">
        <v>43924</v>
      </c>
      <c r="C500">
        <v>8083.7998049999997</v>
      </c>
      <c r="D500" s="268">
        <f t="shared" si="15"/>
        <v>-2.0596574185991035E-2</v>
      </c>
      <c r="G500" s="246">
        <v>43924</v>
      </c>
      <c r="H500">
        <v>274.75</v>
      </c>
      <c r="I500" s="268">
        <f t="shared" si="14"/>
        <v>6.1630652007603759E-2</v>
      </c>
    </row>
    <row r="501" spans="2:9" x14ac:dyDescent="0.25">
      <c r="B501" s="246">
        <v>43928</v>
      </c>
      <c r="C501">
        <v>8792.2001949999994</v>
      </c>
      <c r="D501" s="268">
        <f t="shared" si="15"/>
        <v>8.7632104590447568E-2</v>
      </c>
      <c r="G501" s="246">
        <v>43928</v>
      </c>
      <c r="H501">
        <v>284.5</v>
      </c>
      <c r="I501" s="268">
        <f t="shared" si="14"/>
        <v>3.5486806187443154E-2</v>
      </c>
    </row>
    <row r="502" spans="2:9" x14ac:dyDescent="0.25">
      <c r="B502" s="246">
        <v>43929</v>
      </c>
      <c r="C502">
        <v>8748.75</v>
      </c>
      <c r="D502" s="268">
        <f t="shared" si="15"/>
        <v>-4.9419023721398725E-3</v>
      </c>
      <c r="G502" s="246">
        <v>43929</v>
      </c>
      <c r="H502">
        <v>302.45001200000002</v>
      </c>
      <c r="I502" s="268">
        <f t="shared" si="14"/>
        <v>6.3093188049209159E-2</v>
      </c>
    </row>
    <row r="503" spans="2:9" x14ac:dyDescent="0.25">
      <c r="B503" s="246">
        <v>43930</v>
      </c>
      <c r="C503">
        <v>9111.9003909999992</v>
      </c>
      <c r="D503" s="268">
        <f t="shared" si="15"/>
        <v>4.1508831661665857E-2</v>
      </c>
      <c r="G503" s="246">
        <v>43930</v>
      </c>
      <c r="H503">
        <v>314.25</v>
      </c>
      <c r="I503" s="268">
        <f t="shared" si="14"/>
        <v>3.9014671951806745E-2</v>
      </c>
    </row>
    <row r="504" spans="2:9" x14ac:dyDescent="0.25">
      <c r="B504" s="246">
        <v>43934</v>
      </c>
      <c r="C504">
        <v>8993.8496090000008</v>
      </c>
      <c r="D504" s="268">
        <f t="shared" si="15"/>
        <v>-1.2955670818855736E-2</v>
      </c>
      <c r="G504" s="246">
        <v>43934</v>
      </c>
      <c r="H504">
        <v>306.35000600000001</v>
      </c>
      <c r="I504" s="268">
        <f t="shared" si="14"/>
        <v>-2.5139201272871947E-2</v>
      </c>
    </row>
    <row r="505" spans="2:9" x14ac:dyDescent="0.25">
      <c r="B505" s="246">
        <v>43936</v>
      </c>
      <c r="C505">
        <v>8925.2998050000006</v>
      </c>
      <c r="D505" s="268">
        <f t="shared" si="15"/>
        <v>-7.6218534865652998E-3</v>
      </c>
      <c r="G505" s="246">
        <v>43936</v>
      </c>
      <c r="H505">
        <v>328.89999399999999</v>
      </c>
      <c r="I505" s="268">
        <f t="shared" si="14"/>
        <v>7.3608576981715412E-2</v>
      </c>
    </row>
    <row r="506" spans="2:9" x14ac:dyDescent="0.25">
      <c r="B506" s="246">
        <v>43937</v>
      </c>
      <c r="C506">
        <v>8992.7998050000006</v>
      </c>
      <c r="D506" s="268">
        <f t="shared" si="15"/>
        <v>7.562771164525639E-3</v>
      </c>
      <c r="G506" s="246">
        <v>43937</v>
      </c>
      <c r="H506">
        <v>320.10000600000001</v>
      </c>
      <c r="I506" s="268">
        <f t="shared" si="14"/>
        <v>-2.675581684565187E-2</v>
      </c>
    </row>
    <row r="507" spans="2:9" x14ac:dyDescent="0.25">
      <c r="B507" s="246">
        <v>43938</v>
      </c>
      <c r="C507">
        <v>9266.75</v>
      </c>
      <c r="D507" s="268">
        <f t="shared" si="15"/>
        <v>3.046328184106617E-2</v>
      </c>
      <c r="G507" s="246">
        <v>43938</v>
      </c>
      <c r="H507">
        <v>339.60000600000001</v>
      </c>
      <c r="I507" s="268">
        <f t="shared" si="14"/>
        <v>6.0918461838454396E-2</v>
      </c>
    </row>
    <row r="508" spans="2:9" x14ac:dyDescent="0.25">
      <c r="B508" s="246">
        <v>43941</v>
      </c>
      <c r="C508">
        <v>9261.8496090000008</v>
      </c>
      <c r="D508" s="268">
        <f t="shared" si="15"/>
        <v>-5.2881441713648059E-4</v>
      </c>
      <c r="G508" s="246">
        <v>43941</v>
      </c>
      <c r="H508">
        <v>366.20001200000002</v>
      </c>
      <c r="I508" s="268">
        <f t="shared" si="14"/>
        <v>7.8327460335792853E-2</v>
      </c>
    </row>
    <row r="509" spans="2:9" x14ac:dyDescent="0.25">
      <c r="B509" s="246">
        <v>43942</v>
      </c>
      <c r="C509">
        <v>8981.4501949999994</v>
      </c>
      <c r="D509" s="268">
        <f t="shared" si="15"/>
        <v>-3.0274667138573408E-2</v>
      </c>
      <c r="G509" s="246">
        <v>43942</v>
      </c>
      <c r="H509">
        <v>342.89999399999999</v>
      </c>
      <c r="I509" s="268">
        <f t="shared" si="14"/>
        <v>-6.3626480711311495E-2</v>
      </c>
    </row>
    <row r="510" spans="2:9" x14ac:dyDescent="0.25">
      <c r="B510" s="246">
        <v>43943</v>
      </c>
      <c r="C510">
        <v>9187.2998050000006</v>
      </c>
      <c r="D510" s="268">
        <f t="shared" si="15"/>
        <v>2.2919417859111224E-2</v>
      </c>
      <c r="G510" s="246">
        <v>43943</v>
      </c>
      <c r="H510">
        <v>342.70001200000002</v>
      </c>
      <c r="I510" s="268">
        <f t="shared" si="14"/>
        <v>-5.8320794254662633E-4</v>
      </c>
    </row>
    <row r="511" spans="2:9" x14ac:dyDescent="0.25">
      <c r="B511" s="246">
        <v>43944</v>
      </c>
      <c r="C511">
        <v>9313.9003909999992</v>
      </c>
      <c r="D511" s="268">
        <f t="shared" si="15"/>
        <v>1.3779955883348682E-2</v>
      </c>
      <c r="G511" s="246">
        <v>43944</v>
      </c>
      <c r="H511">
        <v>346.64999399999999</v>
      </c>
      <c r="I511" s="268">
        <f t="shared" si="14"/>
        <v>1.1526063208891824E-2</v>
      </c>
    </row>
    <row r="512" spans="2:9" x14ac:dyDescent="0.25">
      <c r="B512" s="246">
        <v>43945</v>
      </c>
      <c r="C512">
        <v>9154.4003909999992</v>
      </c>
      <c r="D512" s="268">
        <f t="shared" si="15"/>
        <v>-1.7124941571645347E-2</v>
      </c>
      <c r="G512" s="246">
        <v>43945</v>
      </c>
      <c r="H512">
        <v>335.70001200000002</v>
      </c>
      <c r="I512" s="268">
        <f t="shared" si="14"/>
        <v>-3.1588005739298985E-2</v>
      </c>
    </row>
    <row r="513" spans="2:9" x14ac:dyDescent="0.25">
      <c r="B513" s="246">
        <v>43948</v>
      </c>
      <c r="C513">
        <v>9282.2998050000006</v>
      </c>
      <c r="D513" s="268">
        <f t="shared" si="15"/>
        <v>1.3971358968059011E-2</v>
      </c>
      <c r="G513" s="246">
        <v>43948</v>
      </c>
      <c r="H513">
        <v>339.54998799999998</v>
      </c>
      <c r="I513" s="268">
        <f t="shared" si="14"/>
        <v>1.1468501228412142E-2</v>
      </c>
    </row>
    <row r="514" spans="2:9" x14ac:dyDescent="0.25">
      <c r="B514" s="246">
        <v>43949</v>
      </c>
      <c r="C514">
        <v>9380.9003909999992</v>
      </c>
      <c r="D514" s="268">
        <f t="shared" si="15"/>
        <v>1.062243065526558E-2</v>
      </c>
      <c r="G514" s="246">
        <v>43949</v>
      </c>
      <c r="H514">
        <v>339.14999399999999</v>
      </c>
      <c r="I514" s="268">
        <f t="shared" si="14"/>
        <v>-1.1780121164368662E-3</v>
      </c>
    </row>
    <row r="515" spans="2:9" x14ac:dyDescent="0.25">
      <c r="B515" s="246">
        <v>43950</v>
      </c>
      <c r="C515">
        <v>9553.3496090000008</v>
      </c>
      <c r="D515" s="268">
        <f t="shared" si="15"/>
        <v>1.838301344351212E-2</v>
      </c>
      <c r="G515" s="246">
        <v>43950</v>
      </c>
      <c r="H515">
        <v>354.29998799999998</v>
      </c>
      <c r="I515" s="268">
        <f t="shared" si="14"/>
        <v>4.4670482877850137E-2</v>
      </c>
    </row>
    <row r="516" spans="2:9" x14ac:dyDescent="0.25">
      <c r="B516" s="246">
        <v>43951</v>
      </c>
      <c r="C516">
        <v>9859.9003909999992</v>
      </c>
      <c r="D516" s="268">
        <f t="shared" si="15"/>
        <v>3.208830353190506E-2</v>
      </c>
      <c r="G516" s="246">
        <v>43951</v>
      </c>
      <c r="H516">
        <v>373.25</v>
      </c>
      <c r="I516" s="268">
        <f t="shared" si="14"/>
        <v>5.3485782223622325E-2</v>
      </c>
    </row>
    <row r="517" spans="2:9" x14ac:dyDescent="0.25">
      <c r="B517" s="246">
        <v>43955</v>
      </c>
      <c r="C517">
        <v>9293.5</v>
      </c>
      <c r="D517" s="268">
        <f t="shared" si="15"/>
        <v>-5.744483904898301E-2</v>
      </c>
      <c r="G517" s="246">
        <v>43955</v>
      </c>
      <c r="H517">
        <v>362.64999399999999</v>
      </c>
      <c r="I517" s="268">
        <f t="shared" si="14"/>
        <v>-2.8399212324179524E-2</v>
      </c>
    </row>
    <row r="518" spans="2:9" x14ac:dyDescent="0.25">
      <c r="B518" s="246">
        <v>43956</v>
      </c>
      <c r="C518">
        <v>9205.5996090000008</v>
      </c>
      <c r="D518" s="268">
        <f t="shared" si="15"/>
        <v>-9.4582655619518397E-3</v>
      </c>
      <c r="G518" s="246">
        <v>43956</v>
      </c>
      <c r="H518">
        <v>357.14999399999999</v>
      </c>
      <c r="I518" s="268">
        <f t="shared" si="14"/>
        <v>-1.5166138400653062E-2</v>
      </c>
    </row>
    <row r="519" spans="2:9" x14ac:dyDescent="0.25">
      <c r="B519" s="246">
        <v>43957</v>
      </c>
      <c r="C519">
        <v>9270.9003909999992</v>
      </c>
      <c r="D519" s="268">
        <f t="shared" si="15"/>
        <v>7.0935935488825042E-3</v>
      </c>
      <c r="G519" s="246">
        <v>43957</v>
      </c>
      <c r="H519">
        <v>373.20001200000002</v>
      </c>
      <c r="I519" s="268">
        <f t="shared" si="14"/>
        <v>4.4939152371930469E-2</v>
      </c>
    </row>
    <row r="520" spans="2:9" x14ac:dyDescent="0.25">
      <c r="B520" s="246">
        <v>43958</v>
      </c>
      <c r="C520">
        <v>9199.0498050000006</v>
      </c>
      <c r="D520" s="268">
        <f t="shared" si="15"/>
        <v>-7.7501195104792142E-3</v>
      </c>
      <c r="G520" s="246">
        <v>43958</v>
      </c>
      <c r="H520">
        <v>374.29998799999998</v>
      </c>
      <c r="I520" s="268">
        <f t="shared" ref="I520:I583" si="16">IFERROR(H520/H519-1,"")</f>
        <v>2.9474168398471168E-3</v>
      </c>
    </row>
    <row r="521" spans="2:9" x14ac:dyDescent="0.25">
      <c r="B521" s="246">
        <v>43959</v>
      </c>
      <c r="C521">
        <v>9251.5</v>
      </c>
      <c r="D521" s="268">
        <f t="shared" ref="D521:D584" si="17">IFERROR(C521/C520-1,"")</f>
        <v>5.7016970352188334E-3</v>
      </c>
      <c r="G521" s="246">
        <v>43959</v>
      </c>
      <c r="H521">
        <v>366.10000600000001</v>
      </c>
      <c r="I521" s="268">
        <f t="shared" si="16"/>
        <v>-2.1907513392706801E-2</v>
      </c>
    </row>
    <row r="522" spans="2:9" x14ac:dyDescent="0.25">
      <c r="B522" s="246">
        <v>43962</v>
      </c>
      <c r="C522">
        <v>9239.2001949999994</v>
      </c>
      <c r="D522" s="268">
        <f t="shared" si="17"/>
        <v>-1.3294930551802642E-3</v>
      </c>
      <c r="G522" s="246">
        <v>43962</v>
      </c>
      <c r="H522">
        <v>352.60000600000001</v>
      </c>
      <c r="I522" s="268">
        <f t="shared" si="16"/>
        <v>-3.687517011403707E-2</v>
      </c>
    </row>
    <row r="523" spans="2:9" x14ac:dyDescent="0.25">
      <c r="B523" s="246">
        <v>43963</v>
      </c>
      <c r="C523">
        <v>9196.5498050000006</v>
      </c>
      <c r="D523" s="268">
        <f t="shared" si="17"/>
        <v>-4.6162426508605803E-3</v>
      </c>
      <c r="G523" s="246">
        <v>43963</v>
      </c>
      <c r="H523">
        <v>334.85000600000001</v>
      </c>
      <c r="I523" s="268">
        <f t="shared" si="16"/>
        <v>-5.0340328128071543E-2</v>
      </c>
    </row>
    <row r="524" spans="2:9" x14ac:dyDescent="0.25">
      <c r="B524" s="246">
        <v>43964</v>
      </c>
      <c r="C524">
        <v>9383.5498050000006</v>
      </c>
      <c r="D524" s="268">
        <f t="shared" si="17"/>
        <v>2.0333712529706727E-2</v>
      </c>
      <c r="G524" s="246">
        <v>43964</v>
      </c>
      <c r="H524">
        <v>347.04998799999998</v>
      </c>
      <c r="I524" s="268">
        <f t="shared" si="16"/>
        <v>3.6434169871270683E-2</v>
      </c>
    </row>
    <row r="525" spans="2:9" x14ac:dyDescent="0.25">
      <c r="B525" s="246">
        <v>43965</v>
      </c>
      <c r="C525">
        <v>9142.75</v>
      </c>
      <c r="D525" s="268">
        <f t="shared" si="17"/>
        <v>-2.5661909405723105E-2</v>
      </c>
      <c r="G525" s="246">
        <v>43965</v>
      </c>
      <c r="H525">
        <v>339.45001200000002</v>
      </c>
      <c r="I525" s="268">
        <f t="shared" si="16"/>
        <v>-2.1898793438367647E-2</v>
      </c>
    </row>
    <row r="526" spans="2:9" x14ac:dyDescent="0.25">
      <c r="B526" s="246">
        <v>43966</v>
      </c>
      <c r="C526">
        <v>9136.8496090000008</v>
      </c>
      <c r="D526" s="268">
        <f t="shared" si="17"/>
        <v>-6.4536282847060811E-4</v>
      </c>
      <c r="G526" s="246">
        <v>43966</v>
      </c>
      <c r="H526">
        <v>338.75</v>
      </c>
      <c r="I526" s="268">
        <f t="shared" si="16"/>
        <v>-2.0621946538627034E-3</v>
      </c>
    </row>
    <row r="527" spans="2:9" x14ac:dyDescent="0.25">
      <c r="B527" s="246">
        <v>43969</v>
      </c>
      <c r="C527">
        <v>8823.25</v>
      </c>
      <c r="D527" s="268">
        <f t="shared" si="17"/>
        <v>-3.4322509663626044E-2</v>
      </c>
      <c r="G527" s="246">
        <v>43969</v>
      </c>
      <c r="H527">
        <v>317.60000600000001</v>
      </c>
      <c r="I527" s="268">
        <f t="shared" si="16"/>
        <v>-6.2435406642066371E-2</v>
      </c>
    </row>
    <row r="528" spans="2:9" x14ac:dyDescent="0.25">
      <c r="B528" s="246">
        <v>43970</v>
      </c>
      <c r="C528">
        <v>8879.0996090000008</v>
      </c>
      <c r="D528" s="268">
        <f t="shared" si="17"/>
        <v>6.3298227977219845E-3</v>
      </c>
      <c r="G528" s="246">
        <v>43970</v>
      </c>
      <c r="H528">
        <v>314.70001200000002</v>
      </c>
      <c r="I528" s="268">
        <f t="shared" si="16"/>
        <v>-9.1309633035712157E-3</v>
      </c>
    </row>
    <row r="529" spans="2:9" x14ac:dyDescent="0.25">
      <c r="B529" s="246">
        <v>43971</v>
      </c>
      <c r="C529">
        <v>9066.5498050000006</v>
      </c>
      <c r="D529" s="268">
        <f t="shared" si="17"/>
        <v>2.1111396904478497E-2</v>
      </c>
      <c r="G529" s="246">
        <v>43971</v>
      </c>
      <c r="H529">
        <v>314.39999399999999</v>
      </c>
      <c r="I529" s="268">
        <f t="shared" si="16"/>
        <v>-9.5334600749874543E-4</v>
      </c>
    </row>
    <row r="530" spans="2:9" x14ac:dyDescent="0.25">
      <c r="B530" s="246">
        <v>43972</v>
      </c>
      <c r="C530">
        <v>9106.25</v>
      </c>
      <c r="D530" s="268">
        <f t="shared" si="17"/>
        <v>4.3787544163829129E-3</v>
      </c>
      <c r="G530" s="246">
        <v>43972</v>
      </c>
      <c r="H530">
        <v>316.95001200000002</v>
      </c>
      <c r="I530" s="268">
        <f t="shared" si="16"/>
        <v>8.1107444295944742E-3</v>
      </c>
    </row>
    <row r="531" spans="2:9" x14ac:dyDescent="0.25">
      <c r="B531" s="246">
        <v>43973</v>
      </c>
      <c r="C531">
        <v>9039.25</v>
      </c>
      <c r="D531" s="268">
        <f t="shared" si="17"/>
        <v>-7.3575840768702605E-3</v>
      </c>
      <c r="G531" s="246">
        <v>43973</v>
      </c>
      <c r="H531">
        <v>316.20001200000002</v>
      </c>
      <c r="I531" s="268">
        <f t="shared" si="16"/>
        <v>-2.3663037438219625E-3</v>
      </c>
    </row>
    <row r="532" spans="2:9" x14ac:dyDescent="0.25">
      <c r="B532" s="246">
        <v>43977</v>
      </c>
      <c r="C532">
        <v>9029.0498050000006</v>
      </c>
      <c r="D532" s="268">
        <f t="shared" si="17"/>
        <v>-1.1284337749259965E-3</v>
      </c>
      <c r="G532" s="246">
        <v>43977</v>
      </c>
      <c r="H532">
        <v>310.95001200000002</v>
      </c>
      <c r="I532" s="268">
        <f t="shared" si="16"/>
        <v>-1.6603414929661664E-2</v>
      </c>
    </row>
    <row r="533" spans="2:9" x14ac:dyDescent="0.25">
      <c r="B533" s="246">
        <v>43978</v>
      </c>
      <c r="C533">
        <v>9314.9501949999994</v>
      </c>
      <c r="D533" s="268">
        <f t="shared" si="17"/>
        <v>3.1664504701444551E-2</v>
      </c>
      <c r="G533" s="246">
        <v>43978</v>
      </c>
      <c r="H533">
        <v>309.54998799999998</v>
      </c>
      <c r="I533" s="268">
        <f t="shared" si="16"/>
        <v>-4.5024085736328212E-3</v>
      </c>
    </row>
    <row r="534" spans="2:9" x14ac:dyDescent="0.25">
      <c r="B534" s="246">
        <v>43979</v>
      </c>
      <c r="C534">
        <v>9490.0996090000008</v>
      </c>
      <c r="D534" s="268">
        <f t="shared" si="17"/>
        <v>1.8803043530390084E-2</v>
      </c>
      <c r="G534" s="246">
        <v>43979</v>
      </c>
      <c r="H534">
        <v>340.45001200000002</v>
      </c>
      <c r="I534" s="268">
        <f t="shared" si="16"/>
        <v>9.9822404128150133E-2</v>
      </c>
    </row>
    <row r="535" spans="2:9" x14ac:dyDescent="0.25">
      <c r="B535" s="246">
        <v>43980</v>
      </c>
      <c r="C535">
        <v>9580.2998050000006</v>
      </c>
      <c r="D535" s="268">
        <f t="shared" si="17"/>
        <v>9.5046627239252501E-3</v>
      </c>
      <c r="G535" s="246">
        <v>43980</v>
      </c>
      <c r="H535">
        <v>367.5</v>
      </c>
      <c r="I535" s="268">
        <f t="shared" si="16"/>
        <v>7.9453626219875062E-2</v>
      </c>
    </row>
    <row r="536" spans="2:9" x14ac:dyDescent="0.25">
      <c r="B536" s="246">
        <v>43983</v>
      </c>
      <c r="C536">
        <v>9826.1503909999992</v>
      </c>
      <c r="D536" s="268">
        <f t="shared" si="17"/>
        <v>2.5662097325147126E-2</v>
      </c>
      <c r="G536" s="246">
        <v>43983</v>
      </c>
      <c r="H536">
        <v>391.79998799999998</v>
      </c>
      <c r="I536" s="268">
        <f t="shared" si="16"/>
        <v>6.6122416326530598E-2</v>
      </c>
    </row>
    <row r="537" spans="2:9" x14ac:dyDescent="0.25">
      <c r="B537" s="246">
        <v>43984</v>
      </c>
      <c r="C537">
        <v>9979.0996090000008</v>
      </c>
      <c r="D537" s="268">
        <f t="shared" si="17"/>
        <v>1.556552789382204E-2</v>
      </c>
      <c r="G537" s="246">
        <v>43984</v>
      </c>
      <c r="H537">
        <v>400.04998799999998</v>
      </c>
      <c r="I537" s="268">
        <f t="shared" si="16"/>
        <v>2.1056662206942134E-2</v>
      </c>
    </row>
    <row r="538" spans="2:9" x14ac:dyDescent="0.25">
      <c r="B538" s="246">
        <v>43985</v>
      </c>
      <c r="C538">
        <v>10061.549805000001</v>
      </c>
      <c r="D538" s="268">
        <f t="shared" si="17"/>
        <v>8.2622881051952479E-3</v>
      </c>
      <c r="G538" s="246">
        <v>43985</v>
      </c>
      <c r="H538">
        <v>409.45001200000002</v>
      </c>
      <c r="I538" s="268">
        <f t="shared" si="16"/>
        <v>2.3497123564468314E-2</v>
      </c>
    </row>
    <row r="539" spans="2:9" x14ac:dyDescent="0.25">
      <c r="B539" s="246">
        <v>43986</v>
      </c>
      <c r="C539">
        <v>10029.099609000001</v>
      </c>
      <c r="D539" s="268">
        <f t="shared" si="17"/>
        <v>-3.2251687492391712E-3</v>
      </c>
      <c r="G539" s="246">
        <v>43986</v>
      </c>
      <c r="H539">
        <v>400.04998799999998</v>
      </c>
      <c r="I539" s="268">
        <f t="shared" si="16"/>
        <v>-2.2957684026151726E-2</v>
      </c>
    </row>
    <row r="540" spans="2:9" x14ac:dyDescent="0.25">
      <c r="B540" s="246">
        <v>43987</v>
      </c>
      <c r="C540">
        <v>10142.150390999999</v>
      </c>
      <c r="D540" s="268">
        <f t="shared" si="17"/>
        <v>1.1272276316664387E-2</v>
      </c>
      <c r="G540" s="246">
        <v>43987</v>
      </c>
      <c r="H540">
        <v>399.79998799999998</v>
      </c>
      <c r="I540" s="268">
        <f t="shared" si="16"/>
        <v>-6.24921903509712E-4</v>
      </c>
    </row>
    <row r="541" spans="2:9" x14ac:dyDescent="0.25">
      <c r="B541" s="246">
        <v>43990</v>
      </c>
      <c r="C541">
        <v>10167.450194999999</v>
      </c>
      <c r="D541" s="268">
        <f t="shared" si="17"/>
        <v>2.4945206908439932E-3</v>
      </c>
      <c r="G541" s="246">
        <v>43990</v>
      </c>
      <c r="H541">
        <v>393.64999399999999</v>
      </c>
      <c r="I541" s="268">
        <f t="shared" si="16"/>
        <v>-1.5382676799880257E-2</v>
      </c>
    </row>
    <row r="542" spans="2:9" x14ac:dyDescent="0.25">
      <c r="B542" s="246">
        <v>43991</v>
      </c>
      <c r="C542">
        <v>10046.650390999999</v>
      </c>
      <c r="D542" s="268">
        <f t="shared" si="17"/>
        <v>-1.1881032282745285E-2</v>
      </c>
      <c r="G542" s="246">
        <v>43991</v>
      </c>
      <c r="H542">
        <v>386.89999399999999</v>
      </c>
      <c r="I542" s="268">
        <f t="shared" si="16"/>
        <v>-1.7147212251704014E-2</v>
      </c>
    </row>
    <row r="543" spans="2:9" x14ac:dyDescent="0.25">
      <c r="B543" s="246">
        <v>43992</v>
      </c>
      <c r="C543">
        <v>10116.150390999999</v>
      </c>
      <c r="D543" s="268">
        <f t="shared" si="17"/>
        <v>6.9177285259431898E-3</v>
      </c>
      <c r="G543" s="246">
        <v>43992</v>
      </c>
      <c r="H543">
        <v>395.70001200000002</v>
      </c>
      <c r="I543" s="268">
        <f t="shared" si="16"/>
        <v>2.2744942198164031E-2</v>
      </c>
    </row>
    <row r="544" spans="2:9" x14ac:dyDescent="0.25">
      <c r="B544" s="246">
        <v>43993</v>
      </c>
      <c r="C544">
        <v>9902</v>
      </c>
      <c r="D544" s="268">
        <f t="shared" si="17"/>
        <v>-2.1169158496350704E-2</v>
      </c>
      <c r="G544" s="246">
        <v>43993</v>
      </c>
      <c r="H544">
        <v>395.75</v>
      </c>
      <c r="I544" s="268">
        <f t="shared" si="16"/>
        <v>1.2632802245149399E-4</v>
      </c>
    </row>
    <row r="545" spans="2:9" x14ac:dyDescent="0.25">
      <c r="B545" s="246">
        <v>43994</v>
      </c>
      <c r="C545">
        <v>9972.9003909999992</v>
      </c>
      <c r="D545" s="268">
        <f t="shared" si="17"/>
        <v>7.1602091496667519E-3</v>
      </c>
      <c r="G545" s="246">
        <v>43994</v>
      </c>
      <c r="H545">
        <v>393.64999399999999</v>
      </c>
      <c r="I545" s="268">
        <f t="shared" si="16"/>
        <v>-5.3063954516741063E-3</v>
      </c>
    </row>
    <row r="546" spans="2:9" x14ac:dyDescent="0.25">
      <c r="B546" s="246">
        <v>43997</v>
      </c>
      <c r="C546">
        <v>9813.7001949999994</v>
      </c>
      <c r="D546" s="268">
        <f t="shared" si="17"/>
        <v>-1.596327946318099E-2</v>
      </c>
      <c r="G546" s="246">
        <v>43997</v>
      </c>
      <c r="H546">
        <v>402.10000600000001</v>
      </c>
      <c r="I546" s="268">
        <f t="shared" si="16"/>
        <v>2.1465799895325377E-2</v>
      </c>
    </row>
    <row r="547" spans="2:9" x14ac:dyDescent="0.25">
      <c r="B547" s="246">
        <v>43998</v>
      </c>
      <c r="C547">
        <v>9914</v>
      </c>
      <c r="D547" s="268">
        <f t="shared" si="17"/>
        <v>1.0220386093626743E-2</v>
      </c>
      <c r="G547" s="246">
        <v>43998</v>
      </c>
      <c r="H547">
        <v>393.70001200000002</v>
      </c>
      <c r="I547" s="268">
        <f t="shared" si="16"/>
        <v>-2.0890310556225145E-2</v>
      </c>
    </row>
    <row r="548" spans="2:9" x14ac:dyDescent="0.25">
      <c r="B548" s="246">
        <v>43999</v>
      </c>
      <c r="C548">
        <v>9881.1503909999992</v>
      </c>
      <c r="D548" s="268">
        <f t="shared" si="17"/>
        <v>-3.3134566269922283E-3</v>
      </c>
      <c r="G548" s="246">
        <v>43999</v>
      </c>
      <c r="H548">
        <v>402.29998799999998</v>
      </c>
      <c r="I548" s="268">
        <f t="shared" si="16"/>
        <v>2.1843982062159428E-2</v>
      </c>
    </row>
    <row r="549" spans="2:9" x14ac:dyDescent="0.25">
      <c r="B549" s="246">
        <v>44000</v>
      </c>
      <c r="C549">
        <v>10091.650390999999</v>
      </c>
      <c r="D549" s="268">
        <f t="shared" si="17"/>
        <v>2.1303187551090064E-2</v>
      </c>
      <c r="G549" s="246">
        <v>44000</v>
      </c>
      <c r="H549">
        <v>401.45001200000002</v>
      </c>
      <c r="I549" s="268">
        <f t="shared" si="16"/>
        <v>-2.1127915121885721E-3</v>
      </c>
    </row>
    <row r="550" spans="2:9" x14ac:dyDescent="0.25">
      <c r="B550" s="246">
        <v>44001</v>
      </c>
      <c r="C550">
        <v>10244.400390999999</v>
      </c>
      <c r="D550" s="268">
        <f t="shared" si="17"/>
        <v>1.5136275443729863E-2</v>
      </c>
      <c r="G550" s="246">
        <v>44001</v>
      </c>
      <c r="H550">
        <v>421.5</v>
      </c>
      <c r="I550" s="268">
        <f t="shared" si="16"/>
        <v>4.9943921785210899E-2</v>
      </c>
    </row>
    <row r="551" spans="2:9" x14ac:dyDescent="0.25">
      <c r="B551" s="246">
        <v>44004</v>
      </c>
      <c r="C551">
        <v>10311.200194999999</v>
      </c>
      <c r="D551" s="268">
        <f t="shared" si="17"/>
        <v>6.520616283085312E-3</v>
      </c>
      <c r="G551" s="246">
        <v>44004</v>
      </c>
      <c r="H551">
        <v>427.60000600000001</v>
      </c>
      <c r="I551" s="268">
        <f t="shared" si="16"/>
        <v>1.4472137603795954E-2</v>
      </c>
    </row>
    <row r="552" spans="2:9" x14ac:dyDescent="0.25">
      <c r="B552" s="246">
        <v>44005</v>
      </c>
      <c r="C552">
        <v>10471</v>
      </c>
      <c r="D552" s="268">
        <f t="shared" si="17"/>
        <v>1.5497692022068188E-2</v>
      </c>
      <c r="G552" s="246">
        <v>44005</v>
      </c>
      <c r="H552">
        <v>435.04998799999998</v>
      </c>
      <c r="I552" s="268">
        <f t="shared" si="16"/>
        <v>1.7422782730269537E-2</v>
      </c>
    </row>
    <row r="553" spans="2:9" x14ac:dyDescent="0.25">
      <c r="B553" s="246">
        <v>44006</v>
      </c>
      <c r="C553">
        <v>10305.299805000001</v>
      </c>
      <c r="D553" s="268">
        <f t="shared" si="17"/>
        <v>-1.5824677203705395E-2</v>
      </c>
      <c r="G553" s="246">
        <v>44006</v>
      </c>
      <c r="H553">
        <v>438.79998799999998</v>
      </c>
      <c r="I553" s="268">
        <f t="shared" si="16"/>
        <v>8.6196991229430253E-3</v>
      </c>
    </row>
    <row r="554" spans="2:9" x14ac:dyDescent="0.25">
      <c r="B554" s="246">
        <v>44007</v>
      </c>
      <c r="C554">
        <v>10288.900390999999</v>
      </c>
      <c r="D554" s="268">
        <f t="shared" si="17"/>
        <v>-1.591357292879958E-3</v>
      </c>
      <c r="G554" s="246">
        <v>44007</v>
      </c>
      <c r="H554">
        <v>440.60000600000001</v>
      </c>
      <c r="I554" s="268">
        <f t="shared" si="16"/>
        <v>4.1021377603136511E-3</v>
      </c>
    </row>
    <row r="555" spans="2:9" x14ac:dyDescent="0.25">
      <c r="B555" s="246">
        <v>44008</v>
      </c>
      <c r="C555">
        <v>10383</v>
      </c>
      <c r="D555" s="268">
        <f t="shared" si="17"/>
        <v>9.1457401106063152E-3</v>
      </c>
      <c r="G555" s="246">
        <v>44008</v>
      </c>
      <c r="H555">
        <v>445.85000600000001</v>
      </c>
      <c r="I555" s="268">
        <f t="shared" si="16"/>
        <v>1.1915569515448476E-2</v>
      </c>
    </row>
    <row r="556" spans="2:9" x14ac:dyDescent="0.25">
      <c r="B556" s="246">
        <v>44011</v>
      </c>
      <c r="C556">
        <v>10312.400390999999</v>
      </c>
      <c r="D556" s="268">
        <f t="shared" si="17"/>
        <v>-6.7995385726669078E-3</v>
      </c>
      <c r="G556" s="246">
        <v>44011</v>
      </c>
      <c r="H556">
        <v>444.60000600000001</v>
      </c>
      <c r="I556" s="268">
        <f t="shared" si="16"/>
        <v>-2.8036334712979727E-3</v>
      </c>
    </row>
    <row r="557" spans="2:9" x14ac:dyDescent="0.25">
      <c r="B557" s="246">
        <v>44012</v>
      </c>
      <c r="C557">
        <v>10302.099609000001</v>
      </c>
      <c r="D557" s="268">
        <f t="shared" si="17"/>
        <v>-9.9887335726300819E-4</v>
      </c>
      <c r="G557" s="246">
        <v>44012</v>
      </c>
      <c r="H557">
        <v>444.39999399999999</v>
      </c>
      <c r="I557" s="268">
        <f t="shared" si="16"/>
        <v>-4.4986953958792153E-4</v>
      </c>
    </row>
    <row r="558" spans="2:9" x14ac:dyDescent="0.25">
      <c r="B558" s="246">
        <v>44013</v>
      </c>
      <c r="C558">
        <v>10430.049805000001</v>
      </c>
      <c r="D558" s="268">
        <f t="shared" si="17"/>
        <v>1.2419817401903233E-2</v>
      </c>
      <c r="G558" s="246">
        <v>44013</v>
      </c>
      <c r="H558">
        <v>447.5</v>
      </c>
      <c r="I558" s="268">
        <f t="shared" si="16"/>
        <v>6.9757111652886117E-3</v>
      </c>
    </row>
    <row r="559" spans="2:9" x14ac:dyDescent="0.25">
      <c r="B559" s="246">
        <v>44014</v>
      </c>
      <c r="C559">
        <v>10551.700194999999</v>
      </c>
      <c r="D559" s="268">
        <f t="shared" si="17"/>
        <v>1.1663452454625967E-2</v>
      </c>
      <c r="G559" s="246">
        <v>44014</v>
      </c>
      <c r="H559">
        <v>444.60000600000001</v>
      </c>
      <c r="I559" s="268">
        <f t="shared" si="16"/>
        <v>-6.4804335195530749E-3</v>
      </c>
    </row>
    <row r="560" spans="2:9" x14ac:dyDescent="0.25">
      <c r="B560" s="246">
        <v>44015</v>
      </c>
      <c r="C560">
        <v>10607.349609000001</v>
      </c>
      <c r="D560" s="268">
        <f t="shared" si="17"/>
        <v>5.2739760390814183E-3</v>
      </c>
      <c r="G560" s="246">
        <v>44015</v>
      </c>
      <c r="H560">
        <v>440</v>
      </c>
      <c r="I560" s="268">
        <f t="shared" si="16"/>
        <v>-1.0346392123080639E-2</v>
      </c>
    </row>
    <row r="561" spans="2:9" x14ac:dyDescent="0.25">
      <c r="B561" s="246">
        <v>44018</v>
      </c>
      <c r="C561">
        <v>10763.650390999999</v>
      </c>
      <c r="D561" s="268">
        <f t="shared" si="17"/>
        <v>1.4735140045481598E-2</v>
      </c>
      <c r="G561" s="246">
        <v>44018</v>
      </c>
      <c r="H561">
        <v>449.85000600000001</v>
      </c>
      <c r="I561" s="268">
        <f t="shared" si="16"/>
        <v>2.2386377272727298E-2</v>
      </c>
    </row>
    <row r="562" spans="2:9" x14ac:dyDescent="0.25">
      <c r="B562" s="246">
        <v>44019</v>
      </c>
      <c r="C562">
        <v>10799.650390999999</v>
      </c>
      <c r="D562" s="268">
        <f t="shared" si="17"/>
        <v>3.3445902358646418E-3</v>
      </c>
      <c r="G562" s="246">
        <v>44019</v>
      </c>
      <c r="H562">
        <v>442.54998799999998</v>
      </c>
      <c r="I562" s="268">
        <f t="shared" si="16"/>
        <v>-1.6227671229596563E-2</v>
      </c>
    </row>
    <row r="563" spans="2:9" x14ac:dyDescent="0.25">
      <c r="B563" s="246">
        <v>44020</v>
      </c>
      <c r="C563">
        <v>10705.75</v>
      </c>
      <c r="D563" s="268">
        <f t="shared" si="17"/>
        <v>-8.6947621080634141E-3</v>
      </c>
      <c r="G563" s="246">
        <v>44020</v>
      </c>
      <c r="H563">
        <v>436.89999399999999</v>
      </c>
      <c r="I563" s="268">
        <f t="shared" si="16"/>
        <v>-1.2766905780596249E-2</v>
      </c>
    </row>
    <row r="564" spans="2:9" x14ac:dyDescent="0.25">
      <c r="B564" s="246">
        <v>44021</v>
      </c>
      <c r="C564">
        <v>10813.450194999999</v>
      </c>
      <c r="D564" s="268">
        <f t="shared" si="17"/>
        <v>1.0060032692711829E-2</v>
      </c>
      <c r="G564" s="246">
        <v>44021</v>
      </c>
      <c r="H564">
        <v>445.04998799999998</v>
      </c>
      <c r="I564" s="268">
        <f t="shared" si="16"/>
        <v>1.8654140791771301E-2</v>
      </c>
    </row>
    <row r="565" spans="2:9" x14ac:dyDescent="0.25">
      <c r="B565" s="246">
        <v>44022</v>
      </c>
      <c r="C565">
        <v>10768.049805000001</v>
      </c>
      <c r="D565" s="268">
        <f t="shared" si="17"/>
        <v>-4.1985110377621426E-3</v>
      </c>
      <c r="G565" s="246">
        <v>44022</v>
      </c>
      <c r="H565">
        <v>444.45001200000002</v>
      </c>
      <c r="I565" s="268">
        <f t="shared" si="16"/>
        <v>-1.348109237562678E-3</v>
      </c>
    </row>
    <row r="566" spans="2:9" x14ac:dyDescent="0.25">
      <c r="B566" s="246">
        <v>44025</v>
      </c>
      <c r="C566">
        <v>10802.700194999999</v>
      </c>
      <c r="D566" s="268">
        <f t="shared" si="17"/>
        <v>3.2178890911063185E-3</v>
      </c>
      <c r="G566" s="246">
        <v>44025</v>
      </c>
      <c r="H566">
        <v>444.20001200000002</v>
      </c>
      <c r="I566" s="268">
        <f t="shared" si="16"/>
        <v>-5.6249295365073948E-4</v>
      </c>
    </row>
    <row r="567" spans="2:9" x14ac:dyDescent="0.25">
      <c r="B567" s="246">
        <v>44026</v>
      </c>
      <c r="C567">
        <v>10607.349609000001</v>
      </c>
      <c r="D567" s="268">
        <f t="shared" si="17"/>
        <v>-1.8083496021709111E-2</v>
      </c>
      <c r="G567" s="246">
        <v>44026</v>
      </c>
      <c r="H567">
        <v>451.20001200000002</v>
      </c>
      <c r="I567" s="268">
        <f t="shared" si="16"/>
        <v>1.5758666841278801E-2</v>
      </c>
    </row>
    <row r="568" spans="2:9" x14ac:dyDescent="0.25">
      <c r="B568" s="246">
        <v>44027</v>
      </c>
      <c r="C568">
        <v>10618.200194999999</v>
      </c>
      <c r="D568" s="268">
        <f t="shared" si="17"/>
        <v>1.0229309299649714E-3</v>
      </c>
      <c r="G568" s="246">
        <v>44027</v>
      </c>
      <c r="H568">
        <v>473.75</v>
      </c>
      <c r="I568" s="268">
        <f t="shared" si="16"/>
        <v>4.9977808954490888E-2</v>
      </c>
    </row>
    <row r="569" spans="2:9" x14ac:dyDescent="0.25">
      <c r="B569" s="246">
        <v>44028</v>
      </c>
      <c r="C569">
        <v>10739.950194999999</v>
      </c>
      <c r="D569" s="268">
        <f t="shared" si="17"/>
        <v>1.1466161662437857E-2</v>
      </c>
      <c r="G569" s="246">
        <v>44028</v>
      </c>
      <c r="H569">
        <v>476.89999399999999</v>
      </c>
      <c r="I569" s="268">
        <f t="shared" si="16"/>
        <v>6.6490638522427314E-3</v>
      </c>
    </row>
    <row r="570" spans="2:9" x14ac:dyDescent="0.25">
      <c r="B570" s="246">
        <v>44029</v>
      </c>
      <c r="C570">
        <v>10901.700194999999</v>
      </c>
      <c r="D570" s="268">
        <f t="shared" si="17"/>
        <v>1.5060591256307987E-2</v>
      </c>
      <c r="G570" s="246">
        <v>44029</v>
      </c>
      <c r="H570">
        <v>494.95001200000002</v>
      </c>
      <c r="I570" s="268">
        <f t="shared" si="16"/>
        <v>3.7848643797634418E-2</v>
      </c>
    </row>
    <row r="571" spans="2:9" x14ac:dyDescent="0.25">
      <c r="B571" s="246">
        <v>44032</v>
      </c>
      <c r="C571">
        <v>11022.200194999999</v>
      </c>
      <c r="D571" s="268">
        <f t="shared" si="17"/>
        <v>1.1053321761248514E-2</v>
      </c>
      <c r="G571" s="246">
        <v>44032</v>
      </c>
      <c r="H571">
        <v>504.95001200000002</v>
      </c>
      <c r="I571" s="268">
        <f t="shared" si="16"/>
        <v>2.0204060526419321E-2</v>
      </c>
    </row>
    <row r="572" spans="2:9" x14ac:dyDescent="0.25">
      <c r="B572" s="246">
        <v>44033</v>
      </c>
      <c r="C572">
        <v>11162.25</v>
      </c>
      <c r="D572" s="268">
        <f t="shared" si="17"/>
        <v>1.2706156894476628E-2</v>
      </c>
      <c r="G572" s="246">
        <v>44033</v>
      </c>
      <c r="H572">
        <v>507.25</v>
      </c>
      <c r="I572" s="268">
        <f t="shared" si="16"/>
        <v>4.5548825534040827E-3</v>
      </c>
    </row>
    <row r="573" spans="2:9" x14ac:dyDescent="0.25">
      <c r="B573" s="246">
        <v>44034</v>
      </c>
      <c r="C573">
        <v>11132.599609000001</v>
      </c>
      <c r="D573" s="268">
        <f t="shared" si="17"/>
        <v>-2.656309525409184E-3</v>
      </c>
      <c r="G573" s="246">
        <v>44034</v>
      </c>
      <c r="H573">
        <v>507</v>
      </c>
      <c r="I573" s="268">
        <f t="shared" si="16"/>
        <v>-4.9285362247408759E-4</v>
      </c>
    </row>
    <row r="574" spans="2:9" x14ac:dyDescent="0.25">
      <c r="B574" s="246">
        <v>44035</v>
      </c>
      <c r="C574">
        <v>11215.450194999999</v>
      </c>
      <c r="D574" s="268">
        <f t="shared" si="17"/>
        <v>7.4421598647111953E-3</v>
      </c>
      <c r="G574" s="246">
        <v>44035</v>
      </c>
      <c r="H574">
        <v>511.29998799999998</v>
      </c>
      <c r="I574" s="268">
        <f t="shared" si="16"/>
        <v>8.481238658777146E-3</v>
      </c>
    </row>
    <row r="575" spans="2:9" x14ac:dyDescent="0.25">
      <c r="B575" s="246">
        <v>44036</v>
      </c>
      <c r="C575">
        <v>11194.150390999999</v>
      </c>
      <c r="D575" s="268">
        <f t="shared" si="17"/>
        <v>-1.8991483738651782E-3</v>
      </c>
      <c r="G575" s="246">
        <v>44036</v>
      </c>
      <c r="H575">
        <v>503.14999399999999</v>
      </c>
      <c r="I575" s="268">
        <f t="shared" si="16"/>
        <v>-1.5939750031834565E-2</v>
      </c>
    </row>
    <row r="576" spans="2:9" x14ac:dyDescent="0.25">
      <c r="B576" s="246">
        <v>44039</v>
      </c>
      <c r="C576">
        <v>11131.799805000001</v>
      </c>
      <c r="D576" s="268">
        <f t="shared" si="17"/>
        <v>-5.569925704243528E-3</v>
      </c>
      <c r="G576" s="246">
        <v>44039</v>
      </c>
      <c r="H576">
        <v>494.29998799999998</v>
      </c>
      <c r="I576" s="268">
        <f t="shared" si="16"/>
        <v>-1.7589200249498615E-2</v>
      </c>
    </row>
    <row r="577" spans="2:9" x14ac:dyDescent="0.25">
      <c r="B577" s="246">
        <v>44040</v>
      </c>
      <c r="C577">
        <v>11300.549805000001</v>
      </c>
      <c r="D577" s="268">
        <f t="shared" si="17"/>
        <v>1.515927369841874E-2</v>
      </c>
      <c r="G577" s="246">
        <v>44040</v>
      </c>
      <c r="H577">
        <v>499.95001200000002</v>
      </c>
      <c r="I577" s="268">
        <f t="shared" si="16"/>
        <v>1.1430354313502589E-2</v>
      </c>
    </row>
    <row r="578" spans="2:9" x14ac:dyDescent="0.25">
      <c r="B578" s="246">
        <v>44041</v>
      </c>
      <c r="C578">
        <v>11202.849609000001</v>
      </c>
      <c r="D578" s="268">
        <f t="shared" si="17"/>
        <v>-8.6456143892018611E-3</v>
      </c>
      <c r="G578" s="246">
        <v>44041</v>
      </c>
      <c r="H578">
        <v>501.60000600000001</v>
      </c>
      <c r="I578" s="268">
        <f t="shared" si="16"/>
        <v>3.3003179525876725E-3</v>
      </c>
    </row>
    <row r="579" spans="2:9" x14ac:dyDescent="0.25">
      <c r="B579" s="246">
        <v>44042</v>
      </c>
      <c r="C579">
        <v>11102.150390999999</v>
      </c>
      <c r="D579" s="268">
        <f t="shared" si="17"/>
        <v>-8.9887146141016672E-3</v>
      </c>
      <c r="G579" s="246">
        <v>44042</v>
      </c>
      <c r="H579">
        <v>507.39999399999999</v>
      </c>
      <c r="I579" s="268">
        <f t="shared" si="16"/>
        <v>1.1562974343345633E-2</v>
      </c>
    </row>
    <row r="580" spans="2:9" x14ac:dyDescent="0.25">
      <c r="B580" s="246">
        <v>44043</v>
      </c>
      <c r="C580">
        <v>11073.450194999999</v>
      </c>
      <c r="D580" s="268">
        <f t="shared" si="17"/>
        <v>-2.5851024341433382E-3</v>
      </c>
      <c r="G580" s="246">
        <v>44043</v>
      </c>
      <c r="H580">
        <v>508.89999399999999</v>
      </c>
      <c r="I580" s="268">
        <f t="shared" si="16"/>
        <v>2.9562475714179914E-3</v>
      </c>
    </row>
    <row r="581" spans="2:9" x14ac:dyDescent="0.25">
      <c r="B581" s="246">
        <v>44046</v>
      </c>
      <c r="C581">
        <v>10891.599609000001</v>
      </c>
      <c r="D581" s="268">
        <f t="shared" si="17"/>
        <v>-1.6422215551401442E-2</v>
      </c>
      <c r="G581" s="246">
        <v>44046</v>
      </c>
      <c r="H581">
        <v>522.54998799999998</v>
      </c>
      <c r="I581" s="268">
        <f t="shared" si="16"/>
        <v>2.6822546985528106E-2</v>
      </c>
    </row>
    <row r="582" spans="2:9" x14ac:dyDescent="0.25">
      <c r="B582" s="246">
        <v>44047</v>
      </c>
      <c r="C582">
        <v>11095.25</v>
      </c>
      <c r="D582" s="268">
        <f t="shared" si="17"/>
        <v>1.8697932196453326E-2</v>
      </c>
      <c r="G582" s="246">
        <v>44047</v>
      </c>
      <c r="H582">
        <v>504.25</v>
      </c>
      <c r="I582" s="268">
        <f t="shared" si="16"/>
        <v>-3.5020550033961539E-2</v>
      </c>
    </row>
    <row r="583" spans="2:9" x14ac:dyDescent="0.25">
      <c r="B583" s="246">
        <v>44048</v>
      </c>
      <c r="C583">
        <v>11101.650390999999</v>
      </c>
      <c r="D583" s="268">
        <f t="shared" si="17"/>
        <v>5.7685865573109396E-4</v>
      </c>
      <c r="G583" s="246">
        <v>44048</v>
      </c>
      <c r="H583">
        <v>518</v>
      </c>
      <c r="I583" s="268">
        <f t="shared" si="16"/>
        <v>2.7268220128904286E-2</v>
      </c>
    </row>
    <row r="584" spans="2:9" x14ac:dyDescent="0.25">
      <c r="B584" s="246">
        <v>44049</v>
      </c>
      <c r="C584">
        <v>11200.150390999999</v>
      </c>
      <c r="D584" s="268">
        <f t="shared" si="17"/>
        <v>8.8725546680745726E-3</v>
      </c>
      <c r="G584" s="246">
        <v>44049</v>
      </c>
      <c r="H584">
        <v>509.5</v>
      </c>
      <c r="I584" s="268">
        <f t="shared" ref="I584:I647" si="18">IFERROR(H584/H583-1,"")</f>
        <v>-1.6409266409266432E-2</v>
      </c>
    </row>
    <row r="585" spans="2:9" x14ac:dyDescent="0.25">
      <c r="B585" s="246">
        <v>44050</v>
      </c>
      <c r="C585">
        <v>11214.049805000001</v>
      </c>
      <c r="D585" s="268">
        <f t="shared" ref="D585:D648" si="19">IFERROR(C585/C584-1,"")</f>
        <v>1.2410024432503164E-3</v>
      </c>
      <c r="G585" s="246">
        <v>44050</v>
      </c>
      <c r="H585">
        <v>546.40002400000003</v>
      </c>
      <c r="I585" s="268">
        <f t="shared" si="18"/>
        <v>7.2423992149165839E-2</v>
      </c>
    </row>
    <row r="586" spans="2:9" x14ac:dyDescent="0.25">
      <c r="B586" s="246">
        <v>44053</v>
      </c>
      <c r="C586">
        <v>11270.150390999999</v>
      </c>
      <c r="D586" s="268">
        <f t="shared" si="19"/>
        <v>5.0027052648708992E-3</v>
      </c>
      <c r="G586" s="246">
        <v>44053</v>
      </c>
      <c r="H586">
        <v>535.20001200000002</v>
      </c>
      <c r="I586" s="268">
        <f t="shared" si="18"/>
        <v>-2.0497824868323966E-2</v>
      </c>
    </row>
    <row r="587" spans="2:9" x14ac:dyDescent="0.25">
      <c r="B587" s="246">
        <v>44054</v>
      </c>
      <c r="C587">
        <v>11322.5</v>
      </c>
      <c r="D587" s="268">
        <f t="shared" si="19"/>
        <v>4.6449787433009426E-3</v>
      </c>
      <c r="G587" s="246">
        <v>44054</v>
      </c>
      <c r="H587">
        <v>532.09997599999997</v>
      </c>
      <c r="I587" s="268">
        <f t="shared" si="18"/>
        <v>-5.7922943394852489E-3</v>
      </c>
    </row>
    <row r="588" spans="2:9" x14ac:dyDescent="0.25">
      <c r="B588" s="246">
        <v>44055</v>
      </c>
      <c r="C588">
        <v>11308.400390999999</v>
      </c>
      <c r="D588" s="268">
        <f t="shared" si="19"/>
        <v>-1.2452734820048716E-3</v>
      </c>
      <c r="G588" s="246">
        <v>44055</v>
      </c>
      <c r="H588">
        <v>549.75</v>
      </c>
      <c r="I588" s="268">
        <f t="shared" si="18"/>
        <v>3.3170503281511277E-2</v>
      </c>
    </row>
    <row r="589" spans="2:9" x14ac:dyDescent="0.25">
      <c r="B589" s="246">
        <v>44056</v>
      </c>
      <c r="C589">
        <v>11300.450194999999</v>
      </c>
      <c r="D589" s="268">
        <f t="shared" si="19"/>
        <v>-7.0303453407316585E-4</v>
      </c>
      <c r="G589" s="246">
        <v>44056</v>
      </c>
      <c r="H589">
        <v>594.20001200000002</v>
      </c>
      <c r="I589" s="268">
        <f t="shared" si="18"/>
        <v>8.085495588904057E-2</v>
      </c>
    </row>
    <row r="590" spans="2:9" x14ac:dyDescent="0.25">
      <c r="B590" s="246">
        <v>44057</v>
      </c>
      <c r="C590">
        <v>11178.400390999999</v>
      </c>
      <c r="D590" s="268">
        <f t="shared" si="19"/>
        <v>-1.0800437318329359E-2</v>
      </c>
      <c r="G590" s="246">
        <v>44057</v>
      </c>
      <c r="H590">
        <v>590.09997599999997</v>
      </c>
      <c r="I590" s="268">
        <f t="shared" si="18"/>
        <v>-6.9000941050133546E-3</v>
      </c>
    </row>
    <row r="591" spans="2:9" x14ac:dyDescent="0.25">
      <c r="B591" s="246">
        <v>44060</v>
      </c>
      <c r="C591">
        <v>11247.099609000001</v>
      </c>
      <c r="D591" s="268">
        <f t="shared" si="19"/>
        <v>6.1457109780496122E-3</v>
      </c>
      <c r="G591" s="246">
        <v>44060</v>
      </c>
      <c r="H591">
        <v>594.15002400000003</v>
      </c>
      <c r="I591" s="268">
        <f t="shared" si="18"/>
        <v>6.8633251393321881E-3</v>
      </c>
    </row>
    <row r="592" spans="2:9" x14ac:dyDescent="0.25">
      <c r="B592" s="246">
        <v>44061</v>
      </c>
      <c r="C592">
        <v>11385.349609000001</v>
      </c>
      <c r="D592" s="268">
        <f t="shared" si="19"/>
        <v>1.2292057935485046E-2</v>
      </c>
      <c r="G592" s="246">
        <v>44061</v>
      </c>
      <c r="H592">
        <v>596.95001200000002</v>
      </c>
      <c r="I592" s="268">
        <f t="shared" si="18"/>
        <v>4.7125942723180714E-3</v>
      </c>
    </row>
    <row r="593" spans="2:9" x14ac:dyDescent="0.25">
      <c r="B593" s="246">
        <v>44062</v>
      </c>
      <c r="C593">
        <v>11408.400390999999</v>
      </c>
      <c r="D593" s="268">
        <f t="shared" si="19"/>
        <v>2.0246002794483964E-3</v>
      </c>
      <c r="G593" s="246">
        <v>44062</v>
      </c>
      <c r="H593">
        <v>590.34997599999997</v>
      </c>
      <c r="I593" s="268">
        <f t="shared" si="18"/>
        <v>-1.1056262446310194E-2</v>
      </c>
    </row>
    <row r="594" spans="2:9" x14ac:dyDescent="0.25">
      <c r="B594" s="246">
        <v>44063</v>
      </c>
      <c r="C594">
        <v>11312.200194999999</v>
      </c>
      <c r="D594" s="268">
        <f t="shared" si="19"/>
        <v>-8.4324000475904937E-3</v>
      </c>
      <c r="G594" s="246">
        <v>44063</v>
      </c>
      <c r="H594">
        <v>590.09997599999997</v>
      </c>
      <c r="I594" s="268">
        <f t="shared" si="18"/>
        <v>-4.2347761525107774E-4</v>
      </c>
    </row>
    <row r="595" spans="2:9" x14ac:dyDescent="0.25">
      <c r="B595" s="246">
        <v>44064</v>
      </c>
      <c r="C595">
        <v>11371.599609000001</v>
      </c>
      <c r="D595" s="268">
        <f t="shared" si="19"/>
        <v>5.2509160884772754E-3</v>
      </c>
      <c r="G595" s="246">
        <v>44064</v>
      </c>
      <c r="H595">
        <v>593.25</v>
      </c>
      <c r="I595" s="268">
        <f t="shared" si="18"/>
        <v>5.3381191799948269E-3</v>
      </c>
    </row>
    <row r="596" spans="2:9" x14ac:dyDescent="0.25">
      <c r="B596" s="246">
        <v>44067</v>
      </c>
      <c r="C596">
        <v>11466.450194999999</v>
      </c>
      <c r="D596" s="268">
        <f t="shared" si="19"/>
        <v>8.3410064776576753E-3</v>
      </c>
      <c r="G596" s="246">
        <v>44067</v>
      </c>
      <c r="H596">
        <v>637.25</v>
      </c>
      <c r="I596" s="268">
        <f t="shared" si="18"/>
        <v>7.4167720185419395E-2</v>
      </c>
    </row>
    <row r="597" spans="2:9" x14ac:dyDescent="0.25">
      <c r="B597" s="246">
        <v>44068</v>
      </c>
      <c r="C597">
        <v>11472.25</v>
      </c>
      <c r="D597" s="268">
        <f t="shared" si="19"/>
        <v>5.0580649646292386E-4</v>
      </c>
      <c r="G597" s="246">
        <v>44068</v>
      </c>
      <c r="H597">
        <v>647.45001200000002</v>
      </c>
      <c r="I597" s="268">
        <f t="shared" si="18"/>
        <v>1.6006295802275528E-2</v>
      </c>
    </row>
    <row r="598" spans="2:9" x14ac:dyDescent="0.25">
      <c r="B598" s="246">
        <v>44069</v>
      </c>
      <c r="C598">
        <v>11549.599609000001</v>
      </c>
      <c r="D598" s="268">
        <f t="shared" si="19"/>
        <v>6.7423224737954701E-3</v>
      </c>
      <c r="G598" s="246">
        <v>44069</v>
      </c>
      <c r="H598">
        <v>625.84997599999997</v>
      </c>
      <c r="I598" s="268">
        <f t="shared" si="18"/>
        <v>-3.3361704532642866E-2</v>
      </c>
    </row>
    <row r="599" spans="2:9" x14ac:dyDescent="0.25">
      <c r="B599" s="246">
        <v>44070</v>
      </c>
      <c r="C599">
        <v>11559.25</v>
      </c>
      <c r="D599" s="268">
        <f t="shared" si="19"/>
        <v>8.3556065376311217E-4</v>
      </c>
      <c r="G599" s="246">
        <v>44070</v>
      </c>
      <c r="H599">
        <v>628.04998799999998</v>
      </c>
      <c r="I599" s="268">
        <f t="shared" si="18"/>
        <v>3.515238610474869E-3</v>
      </c>
    </row>
    <row r="600" spans="2:9" x14ac:dyDescent="0.25">
      <c r="B600" s="246">
        <v>44071</v>
      </c>
      <c r="C600">
        <v>11647.599609000001</v>
      </c>
      <c r="D600" s="268">
        <f t="shared" si="19"/>
        <v>7.6431956225533337E-3</v>
      </c>
      <c r="G600" s="246">
        <v>44071</v>
      </c>
      <c r="H600">
        <v>641</v>
      </c>
      <c r="I600" s="268">
        <f t="shared" si="18"/>
        <v>2.0619396938830858E-2</v>
      </c>
    </row>
    <row r="601" spans="2:9" x14ac:dyDescent="0.25">
      <c r="B601" s="246">
        <v>44074</v>
      </c>
      <c r="C601">
        <v>11387.5</v>
      </c>
      <c r="D601" s="268">
        <f t="shared" si="19"/>
        <v>-2.2330747770469728E-2</v>
      </c>
      <c r="G601" s="246">
        <v>44074</v>
      </c>
      <c r="H601">
        <v>647.90002400000003</v>
      </c>
      <c r="I601" s="268">
        <f t="shared" si="18"/>
        <v>1.0764468018720885E-2</v>
      </c>
    </row>
    <row r="602" spans="2:9" x14ac:dyDescent="0.25">
      <c r="B602" s="246">
        <v>44075</v>
      </c>
      <c r="C602">
        <v>11470.25</v>
      </c>
      <c r="D602" s="268">
        <f t="shared" si="19"/>
        <v>7.2667398463226451E-3</v>
      </c>
      <c r="G602" s="246">
        <v>44075</v>
      </c>
      <c r="H602">
        <v>644.09997599999997</v>
      </c>
      <c r="I602" s="268">
        <f t="shared" si="18"/>
        <v>-5.8651765075410367E-3</v>
      </c>
    </row>
    <row r="603" spans="2:9" x14ac:dyDescent="0.25">
      <c r="B603" s="246">
        <v>44076</v>
      </c>
      <c r="C603">
        <v>11535</v>
      </c>
      <c r="D603" s="268">
        <f t="shared" si="19"/>
        <v>5.6450382511279429E-3</v>
      </c>
      <c r="G603" s="246">
        <v>44076</v>
      </c>
      <c r="H603">
        <v>649.04998799999998</v>
      </c>
      <c r="I603" s="268">
        <f t="shared" si="18"/>
        <v>7.6851609756929395E-3</v>
      </c>
    </row>
    <row r="604" spans="2:9" x14ac:dyDescent="0.25">
      <c r="B604" s="246">
        <v>44077</v>
      </c>
      <c r="C604">
        <v>11527.450194999999</v>
      </c>
      <c r="D604" s="268">
        <f t="shared" si="19"/>
        <v>-6.5451278716954775E-4</v>
      </c>
      <c r="G604" s="246">
        <v>44077</v>
      </c>
      <c r="H604">
        <v>655.45001200000002</v>
      </c>
      <c r="I604" s="268">
        <f t="shared" si="18"/>
        <v>9.860602601228452E-3</v>
      </c>
    </row>
    <row r="605" spans="2:9" x14ac:dyDescent="0.25">
      <c r="B605" s="246">
        <v>44078</v>
      </c>
      <c r="C605">
        <v>11333.849609000001</v>
      </c>
      <c r="D605" s="268">
        <f t="shared" si="19"/>
        <v>-1.6794744954436891E-2</v>
      </c>
      <c r="G605" s="246">
        <v>44078</v>
      </c>
      <c r="H605">
        <v>663.25</v>
      </c>
      <c r="I605" s="268">
        <f t="shared" si="18"/>
        <v>1.1900202696159212E-2</v>
      </c>
    </row>
    <row r="606" spans="2:9" x14ac:dyDescent="0.25">
      <c r="B606" s="246">
        <v>44081</v>
      </c>
      <c r="C606">
        <v>11355.049805000001</v>
      </c>
      <c r="D606" s="268">
        <f t="shared" si="19"/>
        <v>1.8705203202242782E-3</v>
      </c>
      <c r="G606" s="246">
        <v>44081</v>
      </c>
      <c r="H606">
        <v>669.15002400000003</v>
      </c>
      <c r="I606" s="268">
        <f t="shared" si="18"/>
        <v>8.895626083678998E-3</v>
      </c>
    </row>
    <row r="607" spans="2:9" x14ac:dyDescent="0.25">
      <c r="B607" s="246">
        <v>44082</v>
      </c>
      <c r="C607">
        <v>11317.349609000001</v>
      </c>
      <c r="D607" s="268">
        <f t="shared" si="19"/>
        <v>-3.3201259921730175E-3</v>
      </c>
      <c r="G607" s="246">
        <v>44082</v>
      </c>
      <c r="H607">
        <v>640.45001200000002</v>
      </c>
      <c r="I607" s="268">
        <f t="shared" si="18"/>
        <v>-4.2890250273681541E-2</v>
      </c>
    </row>
    <row r="608" spans="2:9" x14ac:dyDescent="0.25">
      <c r="B608" s="246">
        <v>44083</v>
      </c>
      <c r="C608">
        <v>11278</v>
      </c>
      <c r="D608" s="268">
        <f t="shared" si="19"/>
        <v>-3.4769279344969428E-3</v>
      </c>
      <c r="G608" s="246">
        <v>44083</v>
      </c>
      <c r="H608">
        <v>611.90002400000003</v>
      </c>
      <c r="I608" s="268">
        <f t="shared" si="18"/>
        <v>-4.4578011499826431E-2</v>
      </c>
    </row>
    <row r="609" spans="2:9" x14ac:dyDescent="0.25">
      <c r="B609" s="246">
        <v>44084</v>
      </c>
      <c r="C609">
        <v>11449.25</v>
      </c>
      <c r="D609" s="268">
        <f t="shared" si="19"/>
        <v>1.5184429863450921E-2</v>
      </c>
      <c r="G609" s="246">
        <v>44084</v>
      </c>
      <c r="H609">
        <v>616.84997599999997</v>
      </c>
      <c r="I609" s="268">
        <f t="shared" si="18"/>
        <v>8.0894783556992866E-3</v>
      </c>
    </row>
    <row r="610" spans="2:9" x14ac:dyDescent="0.25">
      <c r="B610" s="246">
        <v>44085</v>
      </c>
      <c r="C610">
        <v>11464.450194999999</v>
      </c>
      <c r="D610" s="268">
        <f t="shared" si="19"/>
        <v>1.3276149092735778E-3</v>
      </c>
      <c r="G610" s="246">
        <v>44085</v>
      </c>
      <c r="H610">
        <v>602.70001200000002</v>
      </c>
      <c r="I610" s="268">
        <f t="shared" si="18"/>
        <v>-2.2939068737193202E-2</v>
      </c>
    </row>
    <row r="611" spans="2:9" x14ac:dyDescent="0.25">
      <c r="B611" s="246">
        <v>44088</v>
      </c>
      <c r="C611">
        <v>11440.049805000001</v>
      </c>
      <c r="D611" s="268">
        <f t="shared" si="19"/>
        <v>-2.1283523923930625E-3</v>
      </c>
      <c r="G611" s="246">
        <v>44088</v>
      </c>
      <c r="H611">
        <v>614.79998799999998</v>
      </c>
      <c r="I611" s="268">
        <f t="shared" si="18"/>
        <v>2.0076282991678296E-2</v>
      </c>
    </row>
    <row r="612" spans="2:9" x14ac:dyDescent="0.25">
      <c r="B612" s="246">
        <v>44089</v>
      </c>
      <c r="C612">
        <v>11521.799805000001</v>
      </c>
      <c r="D612" s="268">
        <f t="shared" si="19"/>
        <v>7.1459479104951651E-3</v>
      </c>
      <c r="G612" s="246">
        <v>44089</v>
      </c>
      <c r="H612">
        <v>626.95001200000002</v>
      </c>
      <c r="I612" s="268">
        <f t="shared" si="18"/>
        <v>1.9762563820999945E-2</v>
      </c>
    </row>
    <row r="613" spans="2:9" x14ac:dyDescent="0.25">
      <c r="B613" s="246">
        <v>44090</v>
      </c>
      <c r="C613">
        <v>11604.549805000001</v>
      </c>
      <c r="D613" s="268">
        <f t="shared" si="19"/>
        <v>7.1820376504103667E-3</v>
      </c>
      <c r="G613" s="246">
        <v>44090</v>
      </c>
      <c r="H613">
        <v>636.79998799999998</v>
      </c>
      <c r="I613" s="268">
        <f t="shared" si="18"/>
        <v>1.5710943155704093E-2</v>
      </c>
    </row>
    <row r="614" spans="2:9" x14ac:dyDescent="0.25">
      <c r="B614" s="246">
        <v>44091</v>
      </c>
      <c r="C614">
        <v>11516.099609000001</v>
      </c>
      <c r="D614" s="268">
        <f t="shared" si="19"/>
        <v>-7.6220273501595992E-3</v>
      </c>
      <c r="G614" s="246">
        <v>44091</v>
      </c>
      <c r="H614">
        <v>647.84997599999997</v>
      </c>
      <c r="I614" s="268">
        <f t="shared" si="18"/>
        <v>1.7352368417444142E-2</v>
      </c>
    </row>
    <row r="615" spans="2:9" x14ac:dyDescent="0.25">
      <c r="B615" s="246">
        <v>44092</v>
      </c>
      <c r="C615">
        <v>11504.950194999999</v>
      </c>
      <c r="D615" s="268">
        <f t="shared" si="19"/>
        <v>-9.6815887136714185E-4</v>
      </c>
      <c r="G615" s="246">
        <v>44092</v>
      </c>
      <c r="H615">
        <v>643.54998799999998</v>
      </c>
      <c r="I615" s="268">
        <f t="shared" si="18"/>
        <v>-6.6373206132526175E-3</v>
      </c>
    </row>
    <row r="616" spans="2:9" x14ac:dyDescent="0.25">
      <c r="B616" s="246">
        <v>44095</v>
      </c>
      <c r="C616">
        <v>11250.549805000001</v>
      </c>
      <c r="D616" s="268">
        <f t="shared" si="19"/>
        <v>-2.2112254784949936E-2</v>
      </c>
      <c r="G616" s="246">
        <v>44095</v>
      </c>
      <c r="H616">
        <v>621.25</v>
      </c>
      <c r="I616" s="268">
        <f t="shared" si="18"/>
        <v>-3.4651524226273489E-2</v>
      </c>
    </row>
    <row r="617" spans="2:9" x14ac:dyDescent="0.25">
      <c r="B617" s="246">
        <v>44096</v>
      </c>
      <c r="C617">
        <v>11153.650390999999</v>
      </c>
      <c r="D617" s="268">
        <f t="shared" si="19"/>
        <v>-8.612860320562965E-3</v>
      </c>
      <c r="G617" s="246">
        <v>44096</v>
      </c>
      <c r="H617">
        <v>575.09997599999997</v>
      </c>
      <c r="I617" s="268">
        <f t="shared" si="18"/>
        <v>-7.4285752917505055E-2</v>
      </c>
    </row>
    <row r="618" spans="2:9" x14ac:dyDescent="0.25">
      <c r="B618" s="246">
        <v>44097</v>
      </c>
      <c r="C618">
        <v>11131.849609000001</v>
      </c>
      <c r="D618" s="268">
        <f t="shared" si="19"/>
        <v>-1.9545871742214782E-3</v>
      </c>
      <c r="G618" s="246">
        <v>44097</v>
      </c>
      <c r="H618">
        <v>560.09997599999997</v>
      </c>
      <c r="I618" s="268">
        <f t="shared" si="18"/>
        <v>-2.6082421537085954E-2</v>
      </c>
    </row>
    <row r="619" spans="2:9" x14ac:dyDescent="0.25">
      <c r="B619" s="246">
        <v>44098</v>
      </c>
      <c r="C619">
        <v>10805.549805000001</v>
      </c>
      <c r="D619" s="268">
        <f t="shared" si="19"/>
        <v>-2.9312272035744158E-2</v>
      </c>
      <c r="G619" s="246">
        <v>44098</v>
      </c>
      <c r="H619">
        <v>573.59997599999997</v>
      </c>
      <c r="I619" s="268">
        <f t="shared" si="18"/>
        <v>2.4102839811583898E-2</v>
      </c>
    </row>
    <row r="620" spans="2:9" x14ac:dyDescent="0.25">
      <c r="B620" s="246">
        <v>44099</v>
      </c>
      <c r="C620">
        <v>11050.25</v>
      </c>
      <c r="D620" s="268">
        <f t="shared" si="19"/>
        <v>2.2645788452779092E-2</v>
      </c>
      <c r="G620" s="246">
        <v>44099</v>
      </c>
      <c r="H620">
        <v>569.95001200000002</v>
      </c>
      <c r="I620" s="268">
        <f t="shared" si="18"/>
        <v>-6.3632568910706455E-3</v>
      </c>
    </row>
    <row r="621" spans="2:9" x14ac:dyDescent="0.25">
      <c r="B621" s="246">
        <v>44102</v>
      </c>
      <c r="C621">
        <v>11227.549805000001</v>
      </c>
      <c r="D621" s="268">
        <f t="shared" si="19"/>
        <v>1.604486821565132E-2</v>
      </c>
      <c r="G621" s="246">
        <v>44102</v>
      </c>
      <c r="H621">
        <v>624.95001200000002</v>
      </c>
      <c r="I621" s="268">
        <f t="shared" si="18"/>
        <v>9.6499690923771642E-2</v>
      </c>
    </row>
    <row r="622" spans="2:9" x14ac:dyDescent="0.25">
      <c r="B622" s="246">
        <v>44103</v>
      </c>
      <c r="C622">
        <v>11222.400390999999</v>
      </c>
      <c r="D622" s="268">
        <f t="shared" si="19"/>
        <v>-4.5864094031522473E-4</v>
      </c>
      <c r="G622" s="246">
        <v>44103</v>
      </c>
      <c r="H622">
        <v>612.5</v>
      </c>
      <c r="I622" s="268">
        <f t="shared" si="18"/>
        <v>-1.9921612546508816E-2</v>
      </c>
    </row>
    <row r="623" spans="2:9" x14ac:dyDescent="0.25">
      <c r="B623" s="246">
        <v>44104</v>
      </c>
      <c r="C623">
        <v>11247.549805000001</v>
      </c>
      <c r="D623" s="268">
        <f t="shared" si="19"/>
        <v>2.2410013119982253E-3</v>
      </c>
      <c r="G623" s="246">
        <v>44104</v>
      </c>
      <c r="H623">
        <v>604.29998799999998</v>
      </c>
      <c r="I623" s="268">
        <f t="shared" si="18"/>
        <v>-1.338777469387753E-2</v>
      </c>
    </row>
    <row r="624" spans="2:9" x14ac:dyDescent="0.25">
      <c r="B624" s="246">
        <v>44105</v>
      </c>
      <c r="C624">
        <v>11416.950194999999</v>
      </c>
      <c r="D624" s="268">
        <f t="shared" si="19"/>
        <v>1.5061092676797339E-2</v>
      </c>
      <c r="G624" s="246">
        <v>44105</v>
      </c>
      <c r="H624">
        <v>638</v>
      </c>
      <c r="I624" s="268">
        <f t="shared" si="18"/>
        <v>5.5767024109224295E-2</v>
      </c>
    </row>
    <row r="625" spans="2:9" x14ac:dyDescent="0.25">
      <c r="B625" s="246">
        <v>44109</v>
      </c>
      <c r="C625">
        <v>11503.349609000001</v>
      </c>
      <c r="D625" s="268">
        <f t="shared" si="19"/>
        <v>7.5676439438125964E-3</v>
      </c>
      <c r="G625" s="246">
        <v>44109</v>
      </c>
      <c r="H625">
        <v>625.09997599999997</v>
      </c>
      <c r="I625" s="268">
        <f t="shared" si="18"/>
        <v>-2.021947335423202E-2</v>
      </c>
    </row>
    <row r="626" spans="2:9" x14ac:dyDescent="0.25">
      <c r="B626" s="246">
        <v>44110</v>
      </c>
      <c r="C626">
        <v>11662.400390999999</v>
      </c>
      <c r="D626" s="268">
        <f t="shared" si="19"/>
        <v>1.3826475540268834E-2</v>
      </c>
      <c r="G626" s="246">
        <v>44110</v>
      </c>
      <c r="H626">
        <v>620.90002400000003</v>
      </c>
      <c r="I626" s="268">
        <f t="shared" si="18"/>
        <v>-6.7188484422529005E-3</v>
      </c>
    </row>
    <row r="627" spans="2:9" x14ac:dyDescent="0.25">
      <c r="B627" s="246">
        <v>44111</v>
      </c>
      <c r="C627">
        <v>11738.849609000001</v>
      </c>
      <c r="D627" s="268">
        <f t="shared" si="19"/>
        <v>6.5551872202054273E-3</v>
      </c>
      <c r="G627" s="246">
        <v>44111</v>
      </c>
      <c r="H627">
        <v>605.34997599999997</v>
      </c>
      <c r="I627" s="268">
        <f t="shared" si="18"/>
        <v>-2.5044366885062397E-2</v>
      </c>
    </row>
    <row r="628" spans="2:9" x14ac:dyDescent="0.25">
      <c r="B628" s="246">
        <v>44112</v>
      </c>
      <c r="C628">
        <v>11834.599609000001</v>
      </c>
      <c r="D628" s="268">
        <f t="shared" si="19"/>
        <v>8.1566766071003993E-3</v>
      </c>
      <c r="G628" s="246">
        <v>44112</v>
      </c>
      <c r="H628">
        <v>591.20001200000002</v>
      </c>
      <c r="I628" s="268">
        <f t="shared" si="18"/>
        <v>-2.3374848535551829E-2</v>
      </c>
    </row>
    <row r="629" spans="2:9" x14ac:dyDescent="0.25">
      <c r="B629" s="246">
        <v>44113</v>
      </c>
      <c r="C629">
        <v>11914.200194999999</v>
      </c>
      <c r="D629" s="268">
        <f t="shared" si="19"/>
        <v>6.7260903308856701E-3</v>
      </c>
      <c r="G629" s="246">
        <v>44113</v>
      </c>
      <c r="H629">
        <v>589.09997599999997</v>
      </c>
      <c r="I629" s="268">
        <f t="shared" si="18"/>
        <v>-3.5521582499562498E-3</v>
      </c>
    </row>
    <row r="630" spans="2:9" x14ac:dyDescent="0.25">
      <c r="B630" s="246">
        <v>44116</v>
      </c>
      <c r="C630">
        <v>11930.950194999999</v>
      </c>
      <c r="D630" s="268">
        <f t="shared" si="19"/>
        <v>1.405885391033479E-3</v>
      </c>
      <c r="G630" s="246">
        <v>44116</v>
      </c>
      <c r="H630">
        <v>581.34997599999997</v>
      </c>
      <c r="I630" s="268">
        <f t="shared" si="18"/>
        <v>-1.3155661714031375E-2</v>
      </c>
    </row>
    <row r="631" spans="2:9" x14ac:dyDescent="0.25">
      <c r="B631" s="246">
        <v>44117</v>
      </c>
      <c r="C631">
        <v>11934.5</v>
      </c>
      <c r="D631" s="268">
        <f t="shared" si="19"/>
        <v>2.9752911058911202E-4</v>
      </c>
      <c r="G631" s="246">
        <v>44117</v>
      </c>
      <c r="H631">
        <v>585.34997599999997</v>
      </c>
      <c r="I631" s="268">
        <f t="shared" si="18"/>
        <v>6.8805369659119542E-3</v>
      </c>
    </row>
    <row r="632" spans="2:9" x14ac:dyDescent="0.25">
      <c r="B632" s="246">
        <v>44118</v>
      </c>
      <c r="C632">
        <v>11971.049805000001</v>
      </c>
      <c r="D632" s="268">
        <f t="shared" si="19"/>
        <v>3.0625334115379488E-3</v>
      </c>
      <c r="G632" s="246">
        <v>44118</v>
      </c>
      <c r="H632">
        <v>586.79998799999998</v>
      </c>
      <c r="I632" s="268">
        <f t="shared" si="18"/>
        <v>2.4771710249460455E-3</v>
      </c>
    </row>
    <row r="633" spans="2:9" x14ac:dyDescent="0.25">
      <c r="B633" s="246">
        <v>44119</v>
      </c>
      <c r="C633">
        <v>11680.349609000001</v>
      </c>
      <c r="D633" s="268">
        <f t="shared" si="19"/>
        <v>-2.4283600915149584E-2</v>
      </c>
      <c r="G633" s="246">
        <v>44119</v>
      </c>
      <c r="H633">
        <v>574.95001200000002</v>
      </c>
      <c r="I633" s="268">
        <f t="shared" si="18"/>
        <v>-2.0194233541804274E-2</v>
      </c>
    </row>
    <row r="634" spans="2:9" x14ac:dyDescent="0.25">
      <c r="B634" s="246">
        <v>44120</v>
      </c>
      <c r="C634">
        <v>11762.450194999999</v>
      </c>
      <c r="D634" s="268">
        <f t="shared" si="19"/>
        <v>7.02894936781151E-3</v>
      </c>
      <c r="G634" s="246">
        <v>44120</v>
      </c>
      <c r="H634">
        <v>574.40002400000003</v>
      </c>
      <c r="I634" s="268">
        <f t="shared" si="18"/>
        <v>-9.5658403082177212E-4</v>
      </c>
    </row>
    <row r="635" spans="2:9" x14ac:dyDescent="0.25">
      <c r="B635" s="246">
        <v>44123</v>
      </c>
      <c r="C635">
        <v>11873.049805000001</v>
      </c>
      <c r="D635" s="268">
        <f t="shared" si="19"/>
        <v>9.4027696752343459E-3</v>
      </c>
      <c r="G635" s="246">
        <v>44123</v>
      </c>
      <c r="H635">
        <v>560.04998799999998</v>
      </c>
      <c r="I635" s="268">
        <f t="shared" si="18"/>
        <v>-2.4982652159499241E-2</v>
      </c>
    </row>
    <row r="636" spans="2:9" x14ac:dyDescent="0.25">
      <c r="B636" s="246">
        <v>44124</v>
      </c>
      <c r="C636">
        <v>11896.799805000001</v>
      </c>
      <c r="D636" s="268">
        <f t="shared" si="19"/>
        <v>2.0003285078444843E-3</v>
      </c>
      <c r="G636" s="246">
        <v>44124</v>
      </c>
      <c r="H636">
        <v>551.95001200000002</v>
      </c>
      <c r="I636" s="268">
        <f t="shared" si="18"/>
        <v>-1.4462951832078241E-2</v>
      </c>
    </row>
    <row r="637" spans="2:9" x14ac:dyDescent="0.25">
      <c r="B637" s="246">
        <v>44125</v>
      </c>
      <c r="C637">
        <v>11937.650390999999</v>
      </c>
      <c r="D637" s="268">
        <f t="shared" si="19"/>
        <v>3.4337457694151308E-3</v>
      </c>
      <c r="G637" s="246">
        <v>44125</v>
      </c>
      <c r="H637">
        <v>576.04998799999998</v>
      </c>
      <c r="I637" s="268">
        <f t="shared" si="18"/>
        <v>4.3663330874245787E-2</v>
      </c>
    </row>
    <row r="638" spans="2:9" x14ac:dyDescent="0.25">
      <c r="B638" s="246">
        <v>44126</v>
      </c>
      <c r="C638">
        <v>11896.450194999999</v>
      </c>
      <c r="D638" s="268">
        <f t="shared" si="19"/>
        <v>-3.4512818394364375E-3</v>
      </c>
      <c r="G638" s="246">
        <v>44126</v>
      </c>
      <c r="H638">
        <v>591.04998799999998</v>
      </c>
      <c r="I638" s="268">
        <f t="shared" si="18"/>
        <v>2.6039406843976876E-2</v>
      </c>
    </row>
    <row r="639" spans="2:9" x14ac:dyDescent="0.25">
      <c r="B639" s="246">
        <v>44127</v>
      </c>
      <c r="C639">
        <v>11930.349609000001</v>
      </c>
      <c r="D639" s="268">
        <f t="shared" si="19"/>
        <v>2.8495402783470514E-3</v>
      </c>
      <c r="G639" s="246">
        <v>44127</v>
      </c>
      <c r="H639">
        <v>610.34997599999997</v>
      </c>
      <c r="I639" s="268">
        <f t="shared" si="18"/>
        <v>3.2653732157761128E-2</v>
      </c>
    </row>
    <row r="640" spans="2:9" x14ac:dyDescent="0.25">
      <c r="B640" s="246">
        <v>44130</v>
      </c>
      <c r="C640">
        <v>11767.75</v>
      </c>
      <c r="D640" s="268">
        <f t="shared" si="19"/>
        <v>-1.3629073273539238E-2</v>
      </c>
      <c r="G640" s="246">
        <v>44130</v>
      </c>
      <c r="H640">
        <v>622.54998799999998</v>
      </c>
      <c r="I640" s="268">
        <f t="shared" si="18"/>
        <v>1.9988551617474037E-2</v>
      </c>
    </row>
    <row r="641" spans="2:9" x14ac:dyDescent="0.25">
      <c r="B641" s="246">
        <v>44131</v>
      </c>
      <c r="C641">
        <v>11889.400390999999</v>
      </c>
      <c r="D641" s="268">
        <f t="shared" si="19"/>
        <v>1.0337608378832019E-2</v>
      </c>
      <c r="G641" s="246">
        <v>44131</v>
      </c>
      <c r="H641">
        <v>649.34997599999997</v>
      </c>
      <c r="I641" s="268">
        <f t="shared" si="18"/>
        <v>4.3048732658557132E-2</v>
      </c>
    </row>
    <row r="642" spans="2:9" x14ac:dyDescent="0.25">
      <c r="B642" s="246">
        <v>44132</v>
      </c>
      <c r="C642">
        <v>11729.599609000001</v>
      </c>
      <c r="D642" s="268">
        <f t="shared" si="19"/>
        <v>-1.3440609008420923E-2</v>
      </c>
      <c r="G642" s="246">
        <v>44132</v>
      </c>
      <c r="H642">
        <v>646.29998799999998</v>
      </c>
      <c r="I642" s="268">
        <f t="shared" si="18"/>
        <v>-4.6969863905870213E-3</v>
      </c>
    </row>
    <row r="643" spans="2:9" x14ac:dyDescent="0.25">
      <c r="B643" s="246">
        <v>44133</v>
      </c>
      <c r="C643">
        <v>11670.799805000001</v>
      </c>
      <c r="D643" s="268">
        <f t="shared" si="19"/>
        <v>-5.0129421259088591E-3</v>
      </c>
      <c r="G643" s="246">
        <v>44133</v>
      </c>
      <c r="H643">
        <v>648.20001200000002</v>
      </c>
      <c r="I643" s="268">
        <f t="shared" si="18"/>
        <v>2.9398484222160626E-3</v>
      </c>
    </row>
    <row r="644" spans="2:9" x14ac:dyDescent="0.25">
      <c r="B644" s="246">
        <v>44134</v>
      </c>
      <c r="C644">
        <v>11642.400390999999</v>
      </c>
      <c r="D644" s="268">
        <f t="shared" si="19"/>
        <v>-2.433373416947382E-3</v>
      </c>
      <c r="G644" s="246">
        <v>44134</v>
      </c>
      <c r="H644">
        <v>654.84997599999997</v>
      </c>
      <c r="I644" s="268">
        <f t="shared" si="18"/>
        <v>1.0259123537319503E-2</v>
      </c>
    </row>
    <row r="645" spans="2:9" x14ac:dyDescent="0.25">
      <c r="B645" s="246">
        <v>44137</v>
      </c>
      <c r="C645">
        <v>11669.150390999999</v>
      </c>
      <c r="D645" s="268">
        <f t="shared" si="19"/>
        <v>2.297636149043436E-3</v>
      </c>
      <c r="G645" s="246">
        <v>44137</v>
      </c>
      <c r="H645">
        <v>658.15002400000003</v>
      </c>
      <c r="I645" s="268">
        <f t="shared" si="18"/>
        <v>5.0393954660541418E-3</v>
      </c>
    </row>
    <row r="646" spans="2:9" x14ac:dyDescent="0.25">
      <c r="B646" s="246">
        <v>44138</v>
      </c>
      <c r="C646">
        <v>11813.5</v>
      </c>
      <c r="D646" s="268">
        <f t="shared" si="19"/>
        <v>1.2370190130665648E-2</v>
      </c>
      <c r="G646" s="246">
        <v>44138</v>
      </c>
      <c r="H646">
        <v>667.5</v>
      </c>
      <c r="I646" s="268">
        <f t="shared" si="18"/>
        <v>1.4206450898799794E-2</v>
      </c>
    </row>
    <row r="647" spans="2:9" x14ac:dyDescent="0.25">
      <c r="B647" s="246">
        <v>44139</v>
      </c>
      <c r="C647">
        <v>11908.5</v>
      </c>
      <c r="D647" s="268">
        <f t="shared" si="19"/>
        <v>8.0416472679560869E-3</v>
      </c>
      <c r="G647" s="246">
        <v>44139</v>
      </c>
      <c r="H647">
        <v>669.45001200000002</v>
      </c>
      <c r="I647" s="268">
        <f t="shared" si="18"/>
        <v>2.9213662921347971E-3</v>
      </c>
    </row>
    <row r="648" spans="2:9" x14ac:dyDescent="0.25">
      <c r="B648" s="246">
        <v>44140</v>
      </c>
      <c r="C648">
        <v>12120.299805000001</v>
      </c>
      <c r="D648" s="268">
        <f t="shared" si="19"/>
        <v>1.7785598941932212E-2</v>
      </c>
      <c r="G648" s="246">
        <v>44140</v>
      </c>
      <c r="H648">
        <v>675</v>
      </c>
      <c r="I648" s="268">
        <f t="shared" ref="I648:I711" si="20">IFERROR(H648/H647-1,"")</f>
        <v>8.2903695578693259E-3</v>
      </c>
    </row>
    <row r="649" spans="2:9" x14ac:dyDescent="0.25">
      <c r="B649" s="246">
        <v>44141</v>
      </c>
      <c r="C649">
        <v>12263.549805000001</v>
      </c>
      <c r="D649" s="268">
        <f t="shared" ref="D649:D712" si="21">IFERROR(C649/C648-1,"")</f>
        <v>1.1819014570984887E-2</v>
      </c>
      <c r="G649" s="246">
        <v>44141</v>
      </c>
      <c r="H649">
        <v>689.15002400000003</v>
      </c>
      <c r="I649" s="268">
        <f t="shared" si="20"/>
        <v>2.0962998518518461E-2</v>
      </c>
    </row>
    <row r="650" spans="2:9" x14ac:dyDescent="0.25">
      <c r="B650" s="246">
        <v>44144</v>
      </c>
      <c r="C650">
        <v>12461.049805000001</v>
      </c>
      <c r="D650" s="268">
        <f t="shared" si="21"/>
        <v>1.6104635537051104E-2</v>
      </c>
      <c r="G650" s="246">
        <v>44144</v>
      </c>
      <c r="H650">
        <v>692.84997599999997</v>
      </c>
      <c r="I650" s="268">
        <f t="shared" si="20"/>
        <v>5.3688629052415227E-3</v>
      </c>
    </row>
    <row r="651" spans="2:9" x14ac:dyDescent="0.25">
      <c r="B651" s="246">
        <v>44145</v>
      </c>
      <c r="C651">
        <v>12631.099609000001</v>
      </c>
      <c r="D651" s="268">
        <f t="shared" si="21"/>
        <v>1.3646507048849843E-2</v>
      </c>
      <c r="G651" s="246">
        <v>44145</v>
      </c>
      <c r="H651">
        <v>703.34997599999997</v>
      </c>
      <c r="I651" s="268">
        <f t="shared" si="20"/>
        <v>1.5154795935216958E-2</v>
      </c>
    </row>
    <row r="652" spans="2:9" x14ac:dyDescent="0.25">
      <c r="B652" s="246">
        <v>44146</v>
      </c>
      <c r="C652">
        <v>12749.150390999999</v>
      </c>
      <c r="D652" s="268">
        <f t="shared" si="21"/>
        <v>9.3460415683750409E-3</v>
      </c>
      <c r="G652" s="246">
        <v>44146</v>
      </c>
      <c r="H652">
        <v>708.70001200000002</v>
      </c>
      <c r="I652" s="268">
        <f t="shared" si="20"/>
        <v>7.606506266519153E-3</v>
      </c>
    </row>
    <row r="653" spans="2:9" x14ac:dyDescent="0.25">
      <c r="B653" s="246">
        <v>44147</v>
      </c>
      <c r="C653">
        <v>12690.799805000001</v>
      </c>
      <c r="D653" s="268">
        <f t="shared" si="21"/>
        <v>-4.5768215300989734E-3</v>
      </c>
      <c r="G653" s="246">
        <v>44147</v>
      </c>
      <c r="H653">
        <v>731.54998799999998</v>
      </c>
      <c r="I653" s="268">
        <f t="shared" si="20"/>
        <v>3.2242099073084285E-2</v>
      </c>
    </row>
    <row r="654" spans="2:9" x14ac:dyDescent="0.25">
      <c r="B654" s="246">
        <v>44148</v>
      </c>
      <c r="C654">
        <v>12719.950194999999</v>
      </c>
      <c r="D654" s="268">
        <f t="shared" si="21"/>
        <v>2.2969702814565895E-3</v>
      </c>
      <c r="G654" s="246">
        <v>44148</v>
      </c>
      <c r="H654">
        <v>745.54998799999998</v>
      </c>
      <c r="I654" s="268">
        <f t="shared" si="20"/>
        <v>1.9137448198550233E-2</v>
      </c>
    </row>
    <row r="655" spans="2:9" x14ac:dyDescent="0.25">
      <c r="B655" s="246">
        <v>44149</v>
      </c>
      <c r="C655" t="s">
        <v>261</v>
      </c>
      <c r="D655" s="268" t="str">
        <f t="shared" si="21"/>
        <v/>
      </c>
      <c r="G655" s="246">
        <v>44149</v>
      </c>
      <c r="H655">
        <v>741.65002400000003</v>
      </c>
      <c r="I655" s="268">
        <f t="shared" si="20"/>
        <v>-5.2309892867974384E-3</v>
      </c>
    </row>
    <row r="656" spans="2:9" x14ac:dyDescent="0.25">
      <c r="B656" s="246">
        <v>44152</v>
      </c>
      <c r="C656">
        <v>12874.200194999999</v>
      </c>
      <c r="D656" s="268" t="str">
        <f t="shared" si="21"/>
        <v/>
      </c>
      <c r="G656" s="246">
        <v>44152</v>
      </c>
      <c r="H656">
        <v>740.09997599999997</v>
      </c>
      <c r="I656" s="268">
        <f t="shared" si="20"/>
        <v>-2.0899992581946414E-3</v>
      </c>
    </row>
    <row r="657" spans="2:9" x14ac:dyDescent="0.25">
      <c r="B657" s="246">
        <v>44153</v>
      </c>
      <c r="C657">
        <v>12938.25</v>
      </c>
      <c r="D657" s="268">
        <f t="shared" si="21"/>
        <v>4.9750511899664396E-3</v>
      </c>
      <c r="G657" s="246">
        <v>44153</v>
      </c>
      <c r="H657">
        <v>760.90002400000003</v>
      </c>
      <c r="I657" s="268">
        <f t="shared" si="20"/>
        <v>2.8104375995818165E-2</v>
      </c>
    </row>
    <row r="658" spans="2:9" x14ac:dyDescent="0.25">
      <c r="B658" s="246">
        <v>44154</v>
      </c>
      <c r="C658">
        <v>12771.700194999999</v>
      </c>
      <c r="D658" s="268">
        <f t="shared" si="21"/>
        <v>-1.2872668637566975E-2</v>
      </c>
      <c r="G658" s="246">
        <v>44154</v>
      </c>
      <c r="H658">
        <v>765.5</v>
      </c>
      <c r="I658" s="268">
        <f t="shared" si="20"/>
        <v>6.0454407345371663E-3</v>
      </c>
    </row>
    <row r="659" spans="2:9" x14ac:dyDescent="0.25">
      <c r="B659" s="246">
        <v>44155</v>
      </c>
      <c r="C659">
        <v>12859.049805000001</v>
      </c>
      <c r="D659" s="268">
        <f t="shared" si="21"/>
        <v>6.8393094628229623E-3</v>
      </c>
      <c r="G659" s="246">
        <v>44155</v>
      </c>
      <c r="H659">
        <v>789.20001200000002</v>
      </c>
      <c r="I659" s="268">
        <f t="shared" si="20"/>
        <v>3.0960172436316213E-2</v>
      </c>
    </row>
    <row r="660" spans="2:9" x14ac:dyDescent="0.25">
      <c r="B660" s="246">
        <v>44158</v>
      </c>
      <c r="C660">
        <v>12926.450194999999</v>
      </c>
      <c r="D660" s="268">
        <f t="shared" si="21"/>
        <v>5.2414751495706291E-3</v>
      </c>
      <c r="G660" s="246">
        <v>44158</v>
      </c>
      <c r="H660">
        <v>830.40002400000003</v>
      </c>
      <c r="I660" s="268">
        <f t="shared" si="20"/>
        <v>5.2204778729780354E-2</v>
      </c>
    </row>
    <row r="661" spans="2:9" x14ac:dyDescent="0.25">
      <c r="B661" s="246">
        <v>44159</v>
      </c>
      <c r="C661">
        <v>13055.150390999999</v>
      </c>
      <c r="D661" s="268">
        <f t="shared" si="21"/>
        <v>9.9563448633237517E-3</v>
      </c>
      <c r="G661" s="246">
        <v>44159</v>
      </c>
      <c r="H661">
        <v>844.04998799999998</v>
      </c>
      <c r="I661" s="268">
        <f t="shared" si="20"/>
        <v>1.6437817443993641E-2</v>
      </c>
    </row>
    <row r="662" spans="2:9" x14ac:dyDescent="0.25">
      <c r="B662" s="246">
        <v>44160</v>
      </c>
      <c r="C662">
        <v>12858.400390999999</v>
      </c>
      <c r="D662" s="268">
        <f t="shared" si="21"/>
        <v>-1.507068046765947E-2</v>
      </c>
      <c r="G662" s="246">
        <v>44160</v>
      </c>
      <c r="H662">
        <v>836.79998799999998</v>
      </c>
      <c r="I662" s="268">
        <f t="shared" si="20"/>
        <v>-8.5895386565658649E-3</v>
      </c>
    </row>
    <row r="663" spans="2:9" x14ac:dyDescent="0.25">
      <c r="B663" s="246">
        <v>44161</v>
      </c>
      <c r="C663">
        <v>12987</v>
      </c>
      <c r="D663" s="268">
        <f t="shared" si="21"/>
        <v>1.0001213610521198E-2</v>
      </c>
      <c r="G663" s="246">
        <v>44161</v>
      </c>
      <c r="H663">
        <v>812.75</v>
      </c>
      <c r="I663" s="268">
        <f t="shared" si="20"/>
        <v>-2.874042584235792E-2</v>
      </c>
    </row>
    <row r="664" spans="2:9" x14ac:dyDescent="0.25">
      <c r="B664" s="246">
        <v>44162</v>
      </c>
      <c r="C664">
        <v>12968.950194999999</v>
      </c>
      <c r="D664" s="268">
        <f t="shared" si="21"/>
        <v>-1.3898363748364728E-3</v>
      </c>
      <c r="G664" s="246">
        <v>44162</v>
      </c>
      <c r="H664">
        <v>823.59997599999997</v>
      </c>
      <c r="I664" s="268">
        <f t="shared" si="20"/>
        <v>1.3349709012611566E-2</v>
      </c>
    </row>
    <row r="665" spans="2:9" x14ac:dyDescent="0.25">
      <c r="B665" s="246">
        <v>44166</v>
      </c>
      <c r="C665">
        <v>13109.049805000001</v>
      </c>
      <c r="D665" s="268">
        <f t="shared" si="21"/>
        <v>1.080269473577089E-2</v>
      </c>
      <c r="G665" s="246">
        <v>44166</v>
      </c>
      <c r="H665">
        <v>809.79998799999998</v>
      </c>
      <c r="I665" s="268">
        <f t="shared" si="20"/>
        <v>-1.6755692571802538E-2</v>
      </c>
    </row>
    <row r="666" spans="2:9" x14ac:dyDescent="0.25">
      <c r="B666" s="246">
        <v>44167</v>
      </c>
      <c r="C666">
        <v>13113.75</v>
      </c>
      <c r="D666" s="268">
        <f t="shared" si="21"/>
        <v>3.5854581910332861E-4</v>
      </c>
      <c r="G666" s="246">
        <v>44167</v>
      </c>
      <c r="H666">
        <v>828.90002400000003</v>
      </c>
      <c r="I666" s="268">
        <f t="shared" si="20"/>
        <v>2.3586115439655941E-2</v>
      </c>
    </row>
    <row r="667" spans="2:9" x14ac:dyDescent="0.25">
      <c r="B667" s="246">
        <v>44168</v>
      </c>
      <c r="C667">
        <v>13133.900390999999</v>
      </c>
      <c r="D667" s="268">
        <f t="shared" si="21"/>
        <v>1.5365849585358138E-3</v>
      </c>
      <c r="G667" s="246">
        <v>44168</v>
      </c>
      <c r="H667">
        <v>833.65002400000003</v>
      </c>
      <c r="I667" s="268">
        <f t="shared" si="20"/>
        <v>5.7304860205915631E-3</v>
      </c>
    </row>
    <row r="668" spans="2:9" x14ac:dyDescent="0.25">
      <c r="B668" s="246">
        <v>44169</v>
      </c>
      <c r="C668">
        <v>13258.549805000001</v>
      </c>
      <c r="D668" s="268">
        <f t="shared" si="21"/>
        <v>9.4906623538439927E-3</v>
      </c>
      <c r="G668" s="246">
        <v>44169</v>
      </c>
      <c r="H668">
        <v>839.90002400000003</v>
      </c>
      <c r="I668" s="268">
        <f t="shared" si="20"/>
        <v>7.4971508667527331E-3</v>
      </c>
    </row>
    <row r="669" spans="2:9" x14ac:dyDescent="0.25">
      <c r="B669" s="246">
        <v>44172</v>
      </c>
      <c r="C669">
        <v>13355.75</v>
      </c>
      <c r="D669" s="268">
        <f t="shared" si="21"/>
        <v>7.3311332256973394E-3</v>
      </c>
      <c r="G669" s="246">
        <v>44172</v>
      </c>
      <c r="H669">
        <v>828.15002400000003</v>
      </c>
      <c r="I669" s="268">
        <f t="shared" si="20"/>
        <v>-1.3989760286040931E-2</v>
      </c>
    </row>
    <row r="670" spans="2:9" x14ac:dyDescent="0.25">
      <c r="B670" s="246">
        <v>44173</v>
      </c>
      <c r="C670">
        <v>13392.950194999999</v>
      </c>
      <c r="D670" s="268">
        <f t="shared" si="21"/>
        <v>2.7853317859347637E-3</v>
      </c>
      <c r="G670" s="246">
        <v>44173</v>
      </c>
      <c r="H670">
        <v>810.79998799999998</v>
      </c>
      <c r="I670" s="268">
        <f t="shared" si="20"/>
        <v>-2.0950353797248744E-2</v>
      </c>
    </row>
    <row r="671" spans="2:9" x14ac:dyDescent="0.25">
      <c r="B671" s="246">
        <v>44174</v>
      </c>
      <c r="C671">
        <v>13529.099609000001</v>
      </c>
      <c r="D671" s="268">
        <f t="shared" si="21"/>
        <v>1.0165752281437568E-2</v>
      </c>
      <c r="G671" s="246">
        <v>44174</v>
      </c>
      <c r="H671">
        <v>801.34997599999997</v>
      </c>
      <c r="I671" s="268">
        <f t="shared" si="20"/>
        <v>-1.1655170374768153E-2</v>
      </c>
    </row>
    <row r="672" spans="2:9" x14ac:dyDescent="0.25">
      <c r="B672" s="246">
        <v>44175</v>
      </c>
      <c r="C672">
        <v>13478.299805000001</v>
      </c>
      <c r="D672" s="268">
        <f t="shared" si="21"/>
        <v>-3.7548547551683464E-3</v>
      </c>
      <c r="G672" s="246">
        <v>44175</v>
      </c>
      <c r="H672">
        <v>846.25</v>
      </c>
      <c r="I672" s="268">
        <f t="shared" si="20"/>
        <v>5.6030480245500058E-2</v>
      </c>
    </row>
    <row r="673" spans="2:9" x14ac:dyDescent="0.25">
      <c r="B673" s="246">
        <v>44176</v>
      </c>
      <c r="C673">
        <v>13513.849609000001</v>
      </c>
      <c r="D673" s="268">
        <f t="shared" si="21"/>
        <v>2.637558483957525E-3</v>
      </c>
      <c r="G673" s="246">
        <v>44176</v>
      </c>
      <c r="H673">
        <v>854.5</v>
      </c>
      <c r="I673" s="268">
        <f t="shared" si="20"/>
        <v>9.7488921713442256E-3</v>
      </c>
    </row>
    <row r="674" spans="2:9" x14ac:dyDescent="0.25">
      <c r="B674" s="246">
        <v>44179</v>
      </c>
      <c r="C674">
        <v>13558.150390999999</v>
      </c>
      <c r="D674" s="268">
        <f t="shared" si="21"/>
        <v>3.2781763362599303E-3</v>
      </c>
      <c r="G674" s="246">
        <v>44179</v>
      </c>
      <c r="H674">
        <v>846.15002400000003</v>
      </c>
      <c r="I674" s="268">
        <f t="shared" si="20"/>
        <v>-9.7717682855470445E-3</v>
      </c>
    </row>
    <row r="675" spans="2:9" x14ac:dyDescent="0.25">
      <c r="B675" s="246">
        <v>44180</v>
      </c>
      <c r="C675">
        <v>13567.849609000001</v>
      </c>
      <c r="D675" s="268">
        <f t="shared" si="21"/>
        <v>7.153791424558964E-4</v>
      </c>
      <c r="G675" s="246">
        <v>44180</v>
      </c>
      <c r="H675">
        <v>820.34997599999997</v>
      </c>
      <c r="I675" s="268">
        <f t="shared" si="20"/>
        <v>-3.0491103549268539E-2</v>
      </c>
    </row>
    <row r="676" spans="2:9" x14ac:dyDescent="0.25">
      <c r="B676" s="246">
        <v>44181</v>
      </c>
      <c r="C676">
        <v>13682.700194999999</v>
      </c>
      <c r="D676" s="268">
        <f t="shared" si="21"/>
        <v>8.464907064109406E-3</v>
      </c>
      <c r="G676" s="246">
        <v>44181</v>
      </c>
      <c r="H676">
        <v>825.5</v>
      </c>
      <c r="I676" s="268">
        <f t="shared" si="20"/>
        <v>6.2778376920438195E-3</v>
      </c>
    </row>
    <row r="677" spans="2:9" x14ac:dyDescent="0.25">
      <c r="B677" s="246">
        <v>44182</v>
      </c>
      <c r="C677">
        <v>13740.700194999999</v>
      </c>
      <c r="D677" s="268">
        <f t="shared" si="21"/>
        <v>4.2389293906472947E-3</v>
      </c>
      <c r="G677" s="246">
        <v>44182</v>
      </c>
      <c r="H677">
        <v>813.40002400000003</v>
      </c>
      <c r="I677" s="268">
        <f t="shared" si="20"/>
        <v>-1.4657754088431174E-2</v>
      </c>
    </row>
    <row r="678" spans="2:9" x14ac:dyDescent="0.25">
      <c r="B678" s="246">
        <v>44183</v>
      </c>
      <c r="C678">
        <v>13760.549805000001</v>
      </c>
      <c r="D678" s="268">
        <f t="shared" si="21"/>
        <v>1.4445850443067787E-3</v>
      </c>
      <c r="G678" s="246">
        <v>44183</v>
      </c>
      <c r="H678">
        <v>815.40002400000003</v>
      </c>
      <c r="I678" s="268">
        <f t="shared" si="20"/>
        <v>2.4588147786923642E-3</v>
      </c>
    </row>
    <row r="679" spans="2:9" x14ac:dyDescent="0.25">
      <c r="B679" s="246">
        <v>44186</v>
      </c>
      <c r="C679">
        <v>13328.400390999999</v>
      </c>
      <c r="D679" s="268">
        <f t="shared" si="21"/>
        <v>-3.1404952572678169E-2</v>
      </c>
      <c r="G679" s="246">
        <v>44186</v>
      </c>
      <c r="H679">
        <v>806.5</v>
      </c>
      <c r="I679" s="268">
        <f t="shared" si="20"/>
        <v>-1.0914917510475797E-2</v>
      </c>
    </row>
    <row r="680" spans="2:9" x14ac:dyDescent="0.25">
      <c r="B680" s="246">
        <v>44187</v>
      </c>
      <c r="C680">
        <v>13466.299805000001</v>
      </c>
      <c r="D680" s="268">
        <f t="shared" si="21"/>
        <v>1.0346283871627726E-2</v>
      </c>
      <c r="G680" s="246">
        <v>44187</v>
      </c>
      <c r="H680">
        <v>791.90002400000003</v>
      </c>
      <c r="I680" s="268">
        <f t="shared" si="20"/>
        <v>-1.8102884066955927E-2</v>
      </c>
    </row>
    <row r="681" spans="2:9" x14ac:dyDescent="0.25">
      <c r="B681" s="246">
        <v>44188</v>
      </c>
      <c r="C681">
        <v>13601.099609000001</v>
      </c>
      <c r="D681" s="268">
        <f t="shared" si="21"/>
        <v>1.0010159134430596E-2</v>
      </c>
      <c r="G681" s="246">
        <v>44188</v>
      </c>
      <c r="H681">
        <v>808.29998799999998</v>
      </c>
      <c r="I681" s="268">
        <f t="shared" si="20"/>
        <v>2.0709639478429853E-2</v>
      </c>
    </row>
    <row r="682" spans="2:9" x14ac:dyDescent="0.25">
      <c r="B682" s="246">
        <v>44189</v>
      </c>
      <c r="C682">
        <v>13749.25</v>
      </c>
      <c r="D682" s="268">
        <f t="shared" si="21"/>
        <v>1.0892530402612843E-2</v>
      </c>
      <c r="G682" s="246">
        <v>44189</v>
      </c>
      <c r="H682">
        <v>798.25</v>
      </c>
      <c r="I682" s="268">
        <f t="shared" si="20"/>
        <v>-1.2433487751084771E-2</v>
      </c>
    </row>
    <row r="683" spans="2:9" x14ac:dyDescent="0.25">
      <c r="B683" s="246">
        <v>44193</v>
      </c>
      <c r="C683">
        <v>13873.200194999999</v>
      </c>
      <c r="D683" s="268">
        <f t="shared" si="21"/>
        <v>9.0150513664382093E-3</v>
      </c>
      <c r="G683" s="246">
        <v>44193</v>
      </c>
      <c r="H683">
        <v>799.54998799999998</v>
      </c>
      <c r="I683" s="268">
        <f t="shared" si="20"/>
        <v>1.6285474475414841E-3</v>
      </c>
    </row>
    <row r="684" spans="2:9" x14ac:dyDescent="0.25">
      <c r="B684" s="246">
        <v>44194</v>
      </c>
      <c r="C684">
        <v>13932.599609000001</v>
      </c>
      <c r="D684" s="268">
        <f t="shared" si="21"/>
        <v>4.2815942367362414E-3</v>
      </c>
      <c r="G684" s="246">
        <v>44194</v>
      </c>
      <c r="H684">
        <v>799</v>
      </c>
      <c r="I684" s="268">
        <f t="shared" si="20"/>
        <v>-6.8787193828334647E-4</v>
      </c>
    </row>
    <row r="685" spans="2:9" x14ac:dyDescent="0.25">
      <c r="B685" s="246">
        <v>44195</v>
      </c>
      <c r="C685">
        <v>13981.950194999999</v>
      </c>
      <c r="D685" s="268">
        <f t="shared" si="21"/>
        <v>3.5420946115554131E-3</v>
      </c>
      <c r="G685" s="246">
        <v>44195</v>
      </c>
      <c r="H685">
        <v>793.29998799999998</v>
      </c>
      <c r="I685" s="268">
        <f t="shared" si="20"/>
        <v>-7.1339324155194062E-3</v>
      </c>
    </row>
    <row r="686" spans="2:9" x14ac:dyDescent="0.25">
      <c r="B686" s="246">
        <v>44196</v>
      </c>
      <c r="C686">
        <v>13981.75</v>
      </c>
      <c r="D686" s="268">
        <f t="shared" si="21"/>
        <v>-1.4318102783072995E-5</v>
      </c>
      <c r="G686" s="246">
        <v>44196</v>
      </c>
      <c r="H686">
        <v>800.84997599999997</v>
      </c>
      <c r="I686" s="268">
        <f t="shared" si="20"/>
        <v>9.5171916225971209E-3</v>
      </c>
    </row>
    <row r="687" spans="2:9" x14ac:dyDescent="0.25">
      <c r="B687" s="246">
        <v>44197</v>
      </c>
      <c r="C687">
        <v>14018.5</v>
      </c>
      <c r="D687" s="268">
        <f t="shared" si="21"/>
        <v>2.6284263414808606E-3</v>
      </c>
      <c r="G687" s="246">
        <v>44197</v>
      </c>
      <c r="H687">
        <v>798.29998799999998</v>
      </c>
      <c r="I687" s="268">
        <f t="shared" si="20"/>
        <v>-3.1841019871616805E-3</v>
      </c>
    </row>
    <row r="688" spans="2:9" x14ac:dyDescent="0.25">
      <c r="B688" s="246">
        <v>44200</v>
      </c>
      <c r="C688">
        <v>14132.900390999999</v>
      </c>
      <c r="D688" s="268">
        <f t="shared" si="21"/>
        <v>8.1606727538610091E-3</v>
      </c>
      <c r="G688" s="246">
        <v>44200</v>
      </c>
      <c r="H688">
        <v>802.15002400000003</v>
      </c>
      <c r="I688" s="268">
        <f t="shared" si="20"/>
        <v>4.8227935085476403E-3</v>
      </c>
    </row>
    <row r="689" spans="2:9" x14ac:dyDescent="0.25">
      <c r="B689" s="246">
        <v>44201</v>
      </c>
      <c r="C689">
        <v>14199.5</v>
      </c>
      <c r="D689" s="268">
        <f t="shared" si="21"/>
        <v>4.7123808388553901E-3</v>
      </c>
      <c r="G689" s="246">
        <v>44201</v>
      </c>
      <c r="H689">
        <v>821</v>
      </c>
      <c r="I689" s="268">
        <f t="shared" si="20"/>
        <v>2.3499314886263667E-2</v>
      </c>
    </row>
    <row r="690" spans="2:9" x14ac:dyDescent="0.25">
      <c r="B690" s="246">
        <v>44202</v>
      </c>
      <c r="C690">
        <v>14146.25</v>
      </c>
      <c r="D690" s="268">
        <f t="shared" si="21"/>
        <v>-3.7501320469031096E-3</v>
      </c>
      <c r="G690" s="246">
        <v>44202</v>
      </c>
      <c r="H690">
        <v>812.25</v>
      </c>
      <c r="I690" s="268">
        <f t="shared" si="20"/>
        <v>-1.0657734470158386E-2</v>
      </c>
    </row>
    <row r="691" spans="2:9" x14ac:dyDescent="0.25">
      <c r="B691" s="246">
        <v>44203</v>
      </c>
      <c r="C691">
        <v>14137.349609000001</v>
      </c>
      <c r="D691" s="268">
        <f t="shared" si="21"/>
        <v>-6.2916963859671604E-4</v>
      </c>
      <c r="G691" s="246">
        <v>44203</v>
      </c>
      <c r="H691">
        <v>821.54998799999998</v>
      </c>
      <c r="I691" s="268">
        <f t="shared" si="20"/>
        <v>1.144966204986142E-2</v>
      </c>
    </row>
    <row r="692" spans="2:9" x14ac:dyDescent="0.25">
      <c r="B692" s="246">
        <v>44204</v>
      </c>
      <c r="C692">
        <v>14347.25</v>
      </c>
      <c r="D692" s="268">
        <f t="shared" si="21"/>
        <v>1.4847223617245442E-2</v>
      </c>
      <c r="G692" s="246">
        <v>44204</v>
      </c>
      <c r="H692">
        <v>833.70001200000002</v>
      </c>
      <c r="I692" s="268">
        <f t="shared" si="20"/>
        <v>1.4789147559454374E-2</v>
      </c>
    </row>
    <row r="693" spans="2:9" x14ac:dyDescent="0.25">
      <c r="B693" s="246">
        <v>44207</v>
      </c>
      <c r="C693">
        <v>14484.75</v>
      </c>
      <c r="D693" s="268">
        <f t="shared" si="21"/>
        <v>9.5837181341371647E-3</v>
      </c>
      <c r="G693" s="246">
        <v>44207</v>
      </c>
      <c r="H693">
        <v>839.15002400000003</v>
      </c>
      <c r="I693" s="268">
        <f t="shared" si="20"/>
        <v>6.5371379651606443E-3</v>
      </c>
    </row>
    <row r="694" spans="2:9" x14ac:dyDescent="0.25">
      <c r="B694" s="246">
        <v>44208</v>
      </c>
      <c r="C694">
        <v>14563.450194999999</v>
      </c>
      <c r="D694" s="268">
        <f t="shared" si="21"/>
        <v>5.4333140026578963E-3</v>
      </c>
      <c r="G694" s="246">
        <v>44208</v>
      </c>
      <c r="H694">
        <v>832.70001200000002</v>
      </c>
      <c r="I694" s="268">
        <f t="shared" si="20"/>
        <v>-7.6863633623635019E-3</v>
      </c>
    </row>
    <row r="695" spans="2:9" x14ac:dyDescent="0.25">
      <c r="B695" s="246">
        <v>44209</v>
      </c>
      <c r="C695">
        <v>14564.849609000001</v>
      </c>
      <c r="D695" s="268">
        <f t="shared" si="21"/>
        <v>9.6090828839656695E-5</v>
      </c>
      <c r="G695" s="246">
        <v>44209</v>
      </c>
      <c r="H695">
        <v>830.29998799999998</v>
      </c>
      <c r="I695" s="268">
        <f t="shared" si="20"/>
        <v>-2.8822192451223305E-3</v>
      </c>
    </row>
    <row r="696" spans="2:9" x14ac:dyDescent="0.25">
      <c r="B696" s="246">
        <v>44210</v>
      </c>
      <c r="C696">
        <v>14595.599609000001</v>
      </c>
      <c r="D696" s="268">
        <f t="shared" si="21"/>
        <v>2.1112473403774867E-3</v>
      </c>
      <c r="G696" s="246">
        <v>44210</v>
      </c>
      <c r="H696">
        <v>833.70001200000002</v>
      </c>
      <c r="I696" s="268">
        <f t="shared" si="20"/>
        <v>4.0949344202567683E-3</v>
      </c>
    </row>
    <row r="697" spans="2:9" x14ac:dyDescent="0.25">
      <c r="B697" s="246">
        <v>44211</v>
      </c>
      <c r="C697">
        <v>14433.700194999999</v>
      </c>
      <c r="D697" s="268">
        <f t="shared" si="21"/>
        <v>-1.109234415420457E-2</v>
      </c>
      <c r="G697" s="246">
        <v>44211</v>
      </c>
      <c r="H697">
        <v>821.84997599999997</v>
      </c>
      <c r="I697" s="268">
        <f t="shared" si="20"/>
        <v>-1.4213788928193138E-2</v>
      </c>
    </row>
    <row r="698" spans="2:9" x14ac:dyDescent="0.25">
      <c r="B698" s="246">
        <v>44214</v>
      </c>
      <c r="C698">
        <v>14281.299805000001</v>
      </c>
      <c r="D698" s="268">
        <f t="shared" si="21"/>
        <v>-1.0558650099493638E-2</v>
      </c>
      <c r="G698" s="246">
        <v>44214</v>
      </c>
      <c r="H698">
        <v>824.29998799999998</v>
      </c>
      <c r="I698" s="268">
        <f t="shared" si="20"/>
        <v>2.9810939606329523E-3</v>
      </c>
    </row>
    <row r="699" spans="2:9" x14ac:dyDescent="0.25">
      <c r="B699" s="246">
        <v>44215</v>
      </c>
      <c r="C699">
        <v>14521.150390999999</v>
      </c>
      <c r="D699" s="268">
        <f t="shared" si="21"/>
        <v>1.6794730821071635E-2</v>
      </c>
      <c r="G699" s="246">
        <v>44215</v>
      </c>
      <c r="H699">
        <v>845.75</v>
      </c>
      <c r="I699" s="268">
        <f t="shared" si="20"/>
        <v>2.6022094276677343E-2</v>
      </c>
    </row>
    <row r="700" spans="2:9" x14ac:dyDescent="0.25">
      <c r="B700" s="246">
        <v>44216</v>
      </c>
      <c r="C700">
        <v>14644.700194999999</v>
      </c>
      <c r="D700" s="268">
        <f t="shared" si="21"/>
        <v>8.5082655762986903E-3</v>
      </c>
      <c r="G700" s="246">
        <v>44216</v>
      </c>
      <c r="H700">
        <v>851.59997599999997</v>
      </c>
      <c r="I700" s="268">
        <f t="shared" si="20"/>
        <v>6.9169092521430553E-3</v>
      </c>
    </row>
    <row r="701" spans="2:9" x14ac:dyDescent="0.25">
      <c r="B701" s="246">
        <v>44217</v>
      </c>
      <c r="C701">
        <v>14590.349609000001</v>
      </c>
      <c r="D701" s="268">
        <f t="shared" si="21"/>
        <v>-3.7112802089697139E-3</v>
      </c>
      <c r="G701" s="246">
        <v>44217</v>
      </c>
      <c r="H701">
        <v>830.09997599999997</v>
      </c>
      <c r="I701" s="268">
        <f t="shared" si="20"/>
        <v>-2.524659535687912E-2</v>
      </c>
    </row>
    <row r="702" spans="2:9" x14ac:dyDescent="0.25">
      <c r="B702" s="246">
        <v>44218</v>
      </c>
      <c r="C702">
        <v>14371.900390999999</v>
      </c>
      <c r="D702" s="268">
        <f t="shared" si="21"/>
        <v>-1.4972171596577266E-2</v>
      </c>
      <c r="G702" s="246">
        <v>44218</v>
      </c>
      <c r="H702">
        <v>823.25</v>
      </c>
      <c r="I702" s="268">
        <f t="shared" si="20"/>
        <v>-8.2519891555808966E-3</v>
      </c>
    </row>
    <row r="703" spans="2:9" x14ac:dyDescent="0.25">
      <c r="B703" s="246">
        <v>44221</v>
      </c>
      <c r="C703">
        <v>14238.900390999999</v>
      </c>
      <c r="D703" s="268">
        <f t="shared" si="21"/>
        <v>-9.2541693430666649E-3</v>
      </c>
      <c r="G703" s="246">
        <v>44221</v>
      </c>
      <c r="H703">
        <v>781.29998799999998</v>
      </c>
      <c r="I703" s="268">
        <f t="shared" si="20"/>
        <v>-5.0956589128454355E-2</v>
      </c>
    </row>
    <row r="704" spans="2:9" x14ac:dyDescent="0.25">
      <c r="B704" s="246">
        <v>44223</v>
      </c>
      <c r="C704">
        <v>13967.5</v>
      </c>
      <c r="D704" s="268">
        <f t="shared" si="21"/>
        <v>-1.9060488067712322E-2</v>
      </c>
      <c r="G704" s="246">
        <v>44223</v>
      </c>
      <c r="H704">
        <v>789.59997599999997</v>
      </c>
      <c r="I704" s="268">
        <f t="shared" si="20"/>
        <v>1.0623304911659526E-2</v>
      </c>
    </row>
    <row r="705" spans="2:9" x14ac:dyDescent="0.25">
      <c r="B705" s="246">
        <v>44224</v>
      </c>
      <c r="C705">
        <v>13817.549805000001</v>
      </c>
      <c r="D705" s="268">
        <f t="shared" si="21"/>
        <v>-1.0735650259531049E-2</v>
      </c>
      <c r="G705" s="246">
        <v>44224</v>
      </c>
      <c r="H705">
        <v>756.79998799999998</v>
      </c>
      <c r="I705" s="268">
        <f t="shared" si="20"/>
        <v>-4.1540006328470325E-2</v>
      </c>
    </row>
    <row r="706" spans="2:9" x14ac:dyDescent="0.25">
      <c r="B706" s="246">
        <v>44225</v>
      </c>
      <c r="C706">
        <v>13634.599609000001</v>
      </c>
      <c r="D706" s="268">
        <f t="shared" si="21"/>
        <v>-1.3240422403528962E-2</v>
      </c>
      <c r="G706" s="246">
        <v>44225</v>
      </c>
      <c r="H706">
        <v>779.20001200000002</v>
      </c>
      <c r="I706" s="268">
        <f t="shared" si="20"/>
        <v>2.9598340849868121E-2</v>
      </c>
    </row>
    <row r="707" spans="2:9" x14ac:dyDescent="0.25">
      <c r="B707" s="246">
        <v>44228</v>
      </c>
      <c r="C707">
        <v>14281.200194999999</v>
      </c>
      <c r="D707" s="268">
        <f t="shared" si="21"/>
        <v>4.7423511107226535E-2</v>
      </c>
      <c r="G707" s="246">
        <v>44228</v>
      </c>
      <c r="H707">
        <v>796</v>
      </c>
      <c r="I707" s="268">
        <f t="shared" si="20"/>
        <v>2.1560559216213138E-2</v>
      </c>
    </row>
    <row r="708" spans="2:9" x14ac:dyDescent="0.25">
      <c r="B708" s="246">
        <v>44229</v>
      </c>
      <c r="C708">
        <v>14647.849609000001</v>
      </c>
      <c r="D708" s="268">
        <f t="shared" si="21"/>
        <v>2.5673571478142865E-2</v>
      </c>
      <c r="G708" s="246">
        <v>44229</v>
      </c>
      <c r="H708">
        <v>805.29998799999998</v>
      </c>
      <c r="I708" s="268">
        <f t="shared" si="20"/>
        <v>1.1683402010050248E-2</v>
      </c>
    </row>
    <row r="709" spans="2:9" x14ac:dyDescent="0.25">
      <c r="B709" s="246">
        <v>44230</v>
      </c>
      <c r="C709">
        <v>14789.950194999999</v>
      </c>
      <c r="D709" s="268">
        <f t="shared" si="21"/>
        <v>9.7011226762382385E-3</v>
      </c>
      <c r="G709" s="246">
        <v>44230</v>
      </c>
      <c r="H709">
        <v>843.25</v>
      </c>
      <c r="I709" s="268">
        <f t="shared" si="20"/>
        <v>4.7125310524653852E-2</v>
      </c>
    </row>
    <row r="710" spans="2:9" x14ac:dyDescent="0.25">
      <c r="B710" s="246">
        <v>44231</v>
      </c>
      <c r="C710">
        <v>14895.650390999999</v>
      </c>
      <c r="D710" s="268">
        <f t="shared" si="21"/>
        <v>7.1467580760167237E-3</v>
      </c>
      <c r="G710" s="246">
        <v>44231</v>
      </c>
      <c r="H710">
        <v>826.95001200000002</v>
      </c>
      <c r="I710" s="268">
        <f t="shared" si="20"/>
        <v>-1.93299590868663E-2</v>
      </c>
    </row>
    <row r="711" spans="2:9" x14ac:dyDescent="0.25">
      <c r="B711" s="246">
        <v>44232</v>
      </c>
      <c r="C711">
        <v>14924.25</v>
      </c>
      <c r="D711" s="268">
        <f t="shared" si="21"/>
        <v>1.9199973313874796E-3</v>
      </c>
      <c r="G711" s="246">
        <v>44232</v>
      </c>
      <c r="H711">
        <v>858.29998799999998</v>
      </c>
      <c r="I711" s="268">
        <f t="shared" si="20"/>
        <v>3.7910364042657463E-2</v>
      </c>
    </row>
    <row r="712" spans="2:9" x14ac:dyDescent="0.25">
      <c r="B712" s="246">
        <v>44235</v>
      </c>
      <c r="C712">
        <v>15115.799805000001</v>
      </c>
      <c r="D712" s="268">
        <f t="shared" si="21"/>
        <v>1.2834802753907359E-2</v>
      </c>
      <c r="G712" s="246">
        <v>44235</v>
      </c>
      <c r="H712">
        <v>905.34997599999997</v>
      </c>
      <c r="I712" s="268">
        <f t="shared" ref="I712:I775" si="22">IFERROR(H712/H711-1,"")</f>
        <v>5.4817649607144192E-2</v>
      </c>
    </row>
    <row r="713" spans="2:9" x14ac:dyDescent="0.25">
      <c r="B713" s="246">
        <v>44236</v>
      </c>
      <c r="C713">
        <v>15109.299805000001</v>
      </c>
      <c r="D713" s="268">
        <f t="shared" ref="D713:D776" si="23">IFERROR(C713/C712-1,"")</f>
        <v>-4.3001363367156653E-4</v>
      </c>
      <c r="G713" s="246">
        <v>44236</v>
      </c>
      <c r="H713">
        <v>909.95001200000002</v>
      </c>
      <c r="I713" s="268">
        <f t="shared" si="22"/>
        <v>5.0809478344759906E-3</v>
      </c>
    </row>
    <row r="714" spans="2:9" x14ac:dyDescent="0.25">
      <c r="B714" s="246">
        <v>44237</v>
      </c>
      <c r="C714">
        <v>15106.5</v>
      </c>
      <c r="D714" s="268">
        <f t="shared" si="23"/>
        <v>-1.8530342478706441E-4</v>
      </c>
      <c r="G714" s="246">
        <v>44237</v>
      </c>
      <c r="H714">
        <v>921.40002400000003</v>
      </c>
      <c r="I714" s="268">
        <f t="shared" si="22"/>
        <v>1.258312198362832E-2</v>
      </c>
    </row>
    <row r="715" spans="2:9" x14ac:dyDescent="0.25">
      <c r="B715" s="246">
        <v>44238</v>
      </c>
      <c r="C715">
        <v>15173.299805000001</v>
      </c>
      <c r="D715" s="268">
        <f t="shared" si="23"/>
        <v>4.4219246681891367E-3</v>
      </c>
      <c r="G715" s="246">
        <v>44238</v>
      </c>
      <c r="H715">
        <v>945.54998799999998</v>
      </c>
      <c r="I715" s="268">
        <f t="shared" si="22"/>
        <v>2.6210075288645607E-2</v>
      </c>
    </row>
    <row r="716" spans="2:9" x14ac:dyDescent="0.25">
      <c r="B716" s="246">
        <v>44239</v>
      </c>
      <c r="C716">
        <v>15163.299805000001</v>
      </c>
      <c r="D716" s="268">
        <f t="shared" si="23"/>
        <v>-6.5905242290831278E-4</v>
      </c>
      <c r="G716" s="246">
        <v>44239</v>
      </c>
      <c r="H716">
        <v>949.20001200000002</v>
      </c>
      <c r="I716" s="268">
        <f t="shared" si="22"/>
        <v>3.8602126236819689E-3</v>
      </c>
    </row>
    <row r="717" spans="2:9" x14ac:dyDescent="0.25">
      <c r="B717" s="246">
        <v>44242</v>
      </c>
      <c r="C717">
        <v>15314.700194999999</v>
      </c>
      <c r="D717" s="268">
        <f t="shared" si="23"/>
        <v>9.9846598001098741E-3</v>
      </c>
      <c r="G717" s="246">
        <v>44242</v>
      </c>
      <c r="H717">
        <v>999.95001200000002</v>
      </c>
      <c r="I717" s="268">
        <f t="shared" si="22"/>
        <v>5.3466076020235009E-2</v>
      </c>
    </row>
    <row r="718" spans="2:9" x14ac:dyDescent="0.25">
      <c r="B718" s="246">
        <v>44243</v>
      </c>
      <c r="C718">
        <v>15313.450194999999</v>
      </c>
      <c r="D718" s="268">
        <f t="shared" si="23"/>
        <v>-8.1620925260317279E-5</v>
      </c>
      <c r="G718" s="246">
        <v>44243</v>
      </c>
      <c r="H718">
        <v>1020.099976</v>
      </c>
      <c r="I718" s="268">
        <f t="shared" si="22"/>
        <v>2.0150971306753584E-2</v>
      </c>
    </row>
    <row r="719" spans="2:9" x14ac:dyDescent="0.25">
      <c r="B719" s="246">
        <v>44244</v>
      </c>
      <c r="C719">
        <v>15208.900390999999</v>
      </c>
      <c r="D719" s="268">
        <f t="shared" si="23"/>
        <v>-6.827318642675051E-3</v>
      </c>
      <c r="G719" s="246">
        <v>44244</v>
      </c>
      <c r="H719">
        <v>1028.5</v>
      </c>
      <c r="I719" s="268">
        <f t="shared" si="22"/>
        <v>8.2345105358574422E-3</v>
      </c>
    </row>
    <row r="720" spans="2:9" x14ac:dyDescent="0.25">
      <c r="B720" s="246">
        <v>44245</v>
      </c>
      <c r="C720">
        <v>15118.950194999999</v>
      </c>
      <c r="D720" s="268">
        <f t="shared" si="23"/>
        <v>-5.9143129146422835E-3</v>
      </c>
      <c r="G720" s="246">
        <v>44245</v>
      </c>
      <c r="H720">
        <v>1008.75</v>
      </c>
      <c r="I720" s="268">
        <f t="shared" si="22"/>
        <v>-1.9202722411278517E-2</v>
      </c>
    </row>
    <row r="721" spans="2:9" x14ac:dyDescent="0.25">
      <c r="B721" s="246">
        <v>44246</v>
      </c>
      <c r="C721">
        <v>14981.75</v>
      </c>
      <c r="D721" s="268">
        <f t="shared" si="23"/>
        <v>-9.0747170425479196E-3</v>
      </c>
      <c r="G721" s="246">
        <v>44246</v>
      </c>
      <c r="H721">
        <v>1028.3000489999999</v>
      </c>
      <c r="I721" s="268">
        <f t="shared" si="22"/>
        <v>1.938046988847586E-2</v>
      </c>
    </row>
    <row r="722" spans="2:9" x14ac:dyDescent="0.25">
      <c r="B722" s="246">
        <v>44249</v>
      </c>
      <c r="C722">
        <v>14675.700194999999</v>
      </c>
      <c r="D722" s="268">
        <f t="shared" si="23"/>
        <v>-2.0428174612445171E-2</v>
      </c>
      <c r="G722" s="246">
        <v>44249</v>
      </c>
      <c r="H722">
        <v>1046.4499510000001</v>
      </c>
      <c r="I722" s="268">
        <f t="shared" si="22"/>
        <v>1.7650394957824389E-2</v>
      </c>
    </row>
    <row r="723" spans="2:9" x14ac:dyDescent="0.25">
      <c r="B723" s="246">
        <v>44250</v>
      </c>
      <c r="C723">
        <v>14707.799805000001</v>
      </c>
      <c r="D723" s="268">
        <f t="shared" si="23"/>
        <v>2.1872625887340291E-3</v>
      </c>
      <c r="G723" s="246">
        <v>44250</v>
      </c>
      <c r="H723">
        <v>1059.25</v>
      </c>
      <c r="I723" s="268">
        <f t="shared" si="22"/>
        <v>1.2231878827810183E-2</v>
      </c>
    </row>
    <row r="724" spans="2:9" x14ac:dyDescent="0.25">
      <c r="B724" s="246">
        <v>44251</v>
      </c>
      <c r="C724">
        <v>14982</v>
      </c>
      <c r="D724" s="268">
        <f t="shared" si="23"/>
        <v>1.8643182436218986E-2</v>
      </c>
      <c r="G724" s="246">
        <v>44251</v>
      </c>
      <c r="H724">
        <v>1071.8000489999999</v>
      </c>
      <c r="I724" s="268">
        <f t="shared" si="22"/>
        <v>1.1848051923530667E-2</v>
      </c>
    </row>
    <row r="725" spans="2:9" x14ac:dyDescent="0.25">
      <c r="B725" s="246">
        <v>44252</v>
      </c>
      <c r="C725">
        <v>15097.349609000001</v>
      </c>
      <c r="D725" s="268">
        <f t="shared" si="23"/>
        <v>7.6992129889201788E-3</v>
      </c>
      <c r="G725" s="246">
        <v>44252</v>
      </c>
      <c r="H725">
        <v>1067.1999510000001</v>
      </c>
      <c r="I725" s="268">
        <f t="shared" si="22"/>
        <v>-4.2919367323147606E-3</v>
      </c>
    </row>
    <row r="726" spans="2:9" x14ac:dyDescent="0.25">
      <c r="B726" s="246">
        <v>44253</v>
      </c>
      <c r="C726">
        <v>14529.150390999999</v>
      </c>
      <c r="D726" s="268">
        <f t="shared" si="23"/>
        <v>-3.7635693198843301E-2</v>
      </c>
      <c r="G726" s="246">
        <v>44253</v>
      </c>
      <c r="H726">
        <v>1080.4499510000001</v>
      </c>
      <c r="I726" s="268">
        <f t="shared" si="22"/>
        <v>1.2415667736476399E-2</v>
      </c>
    </row>
    <row r="727" spans="2:9" x14ac:dyDescent="0.25">
      <c r="B727" s="246">
        <v>44256</v>
      </c>
      <c r="C727">
        <v>14761.549805000001</v>
      </c>
      <c r="D727" s="268">
        <f t="shared" si="23"/>
        <v>1.5995389114008995E-2</v>
      </c>
      <c r="G727" s="246">
        <v>44256</v>
      </c>
      <c r="H727">
        <v>1041.400024</v>
      </c>
      <c r="I727" s="268">
        <f t="shared" si="22"/>
        <v>-3.6142282170365858E-2</v>
      </c>
    </row>
    <row r="728" spans="2:9" x14ac:dyDescent="0.25">
      <c r="B728" s="246">
        <v>44257</v>
      </c>
      <c r="C728">
        <v>14919.099609000001</v>
      </c>
      <c r="D728" s="268">
        <f t="shared" si="23"/>
        <v>1.0672985294988058E-2</v>
      </c>
      <c r="G728" s="246">
        <v>44257</v>
      </c>
      <c r="H728">
        <v>1090.099976</v>
      </c>
      <c r="I728" s="268">
        <f t="shared" si="22"/>
        <v>4.6763924407207336E-2</v>
      </c>
    </row>
    <row r="729" spans="2:9" x14ac:dyDescent="0.25">
      <c r="B729" s="246">
        <v>44258</v>
      </c>
      <c r="C729">
        <v>15245.599609000001</v>
      </c>
      <c r="D729" s="268">
        <f t="shared" si="23"/>
        <v>2.1884698712182127E-2</v>
      </c>
      <c r="G729" s="246">
        <v>44258</v>
      </c>
      <c r="H729">
        <v>1135.900024</v>
      </c>
      <c r="I729" s="268">
        <f t="shared" si="22"/>
        <v>4.2014539040775123E-2</v>
      </c>
    </row>
    <row r="730" spans="2:9" x14ac:dyDescent="0.25">
      <c r="B730" s="246">
        <v>44259</v>
      </c>
      <c r="C730">
        <v>15080.75</v>
      </c>
      <c r="D730" s="268">
        <f t="shared" si="23"/>
        <v>-1.0812930499806916E-2</v>
      </c>
      <c r="G730" s="246">
        <v>44259</v>
      </c>
      <c r="H730">
        <v>1149.599976</v>
      </c>
      <c r="I730" s="268">
        <f t="shared" si="22"/>
        <v>1.2060878343638448E-2</v>
      </c>
    </row>
    <row r="731" spans="2:9" x14ac:dyDescent="0.25">
      <c r="B731" s="246">
        <v>44260</v>
      </c>
      <c r="C731">
        <v>14938.099609000001</v>
      </c>
      <c r="D731" s="268">
        <f t="shared" si="23"/>
        <v>-9.459104553818598E-3</v>
      </c>
      <c r="G731" s="246">
        <v>44260</v>
      </c>
      <c r="H731">
        <v>1126.4499510000001</v>
      </c>
      <c r="I731" s="268">
        <f t="shared" si="22"/>
        <v>-2.0137461276356072E-2</v>
      </c>
    </row>
    <row r="732" spans="2:9" x14ac:dyDescent="0.25">
      <c r="B732" s="246">
        <v>44263</v>
      </c>
      <c r="C732">
        <v>14956.200194999999</v>
      </c>
      <c r="D732" s="268">
        <f t="shared" si="23"/>
        <v>1.2117060719754047E-3</v>
      </c>
      <c r="G732" s="246">
        <v>44263</v>
      </c>
      <c r="H732">
        <v>1117.599976</v>
      </c>
      <c r="I732" s="268">
        <f t="shared" si="22"/>
        <v>-7.8565186071014592E-3</v>
      </c>
    </row>
    <row r="733" spans="2:9" x14ac:dyDescent="0.25">
      <c r="B733" s="246">
        <v>44264</v>
      </c>
      <c r="C733">
        <v>15098.400390999999</v>
      </c>
      <c r="D733" s="268">
        <f t="shared" si="23"/>
        <v>9.5077756479575726E-3</v>
      </c>
      <c r="G733" s="246">
        <v>44264</v>
      </c>
      <c r="H733">
        <v>1173</v>
      </c>
      <c r="I733" s="268">
        <f t="shared" si="22"/>
        <v>4.9570530771020804E-2</v>
      </c>
    </row>
    <row r="734" spans="2:9" x14ac:dyDescent="0.25">
      <c r="B734" s="246">
        <v>44265</v>
      </c>
      <c r="C734">
        <v>15174.799805000001</v>
      </c>
      <c r="D734" s="268">
        <f t="shared" si="23"/>
        <v>5.0600998795569119E-3</v>
      </c>
      <c r="G734" s="246">
        <v>44265</v>
      </c>
      <c r="H734">
        <v>1206.0500489999999</v>
      </c>
      <c r="I734" s="268">
        <f t="shared" si="22"/>
        <v>2.8175659846547241E-2</v>
      </c>
    </row>
    <row r="735" spans="2:9" x14ac:dyDescent="0.25">
      <c r="B735" s="246">
        <v>44267</v>
      </c>
      <c r="C735">
        <v>15030.950194999999</v>
      </c>
      <c r="D735" s="268">
        <f t="shared" si="23"/>
        <v>-9.4795062767552007E-3</v>
      </c>
      <c r="G735" s="246">
        <v>44267</v>
      </c>
      <c r="H735">
        <v>1199.8000489999999</v>
      </c>
      <c r="I735" s="268">
        <f t="shared" si="22"/>
        <v>-5.1822061656414675E-3</v>
      </c>
    </row>
    <row r="736" spans="2:9" x14ac:dyDescent="0.25">
      <c r="B736" s="246">
        <v>44270</v>
      </c>
      <c r="C736">
        <v>14929.5</v>
      </c>
      <c r="D736" s="268">
        <f t="shared" si="23"/>
        <v>-6.7494199424429357E-3</v>
      </c>
      <c r="G736" s="246">
        <v>44270</v>
      </c>
      <c r="H736">
        <v>1198.9499510000001</v>
      </c>
      <c r="I736" s="268">
        <f t="shared" si="22"/>
        <v>-7.0853305991147586E-4</v>
      </c>
    </row>
    <row r="737" spans="2:9" x14ac:dyDescent="0.25">
      <c r="B737" s="246">
        <v>44271</v>
      </c>
      <c r="C737">
        <v>14910.450194999999</v>
      </c>
      <c r="D737" s="268">
        <f t="shared" si="23"/>
        <v>-1.2759841253893178E-3</v>
      </c>
      <c r="G737" s="246">
        <v>44271</v>
      </c>
      <c r="H737">
        <v>1179.6999510000001</v>
      </c>
      <c r="I737" s="268">
        <f t="shared" si="22"/>
        <v>-1.605571607383971E-2</v>
      </c>
    </row>
    <row r="738" spans="2:9" x14ac:dyDescent="0.25">
      <c r="B738" s="246">
        <v>44272</v>
      </c>
      <c r="C738">
        <v>14721.299805000001</v>
      </c>
      <c r="D738" s="268">
        <f t="shared" si="23"/>
        <v>-1.2685759821217668E-2</v>
      </c>
      <c r="G738" s="246">
        <v>44272</v>
      </c>
      <c r="H738">
        <v>1170.75</v>
      </c>
      <c r="I738" s="268">
        <f t="shared" si="22"/>
        <v>-7.5866333574171607E-3</v>
      </c>
    </row>
    <row r="739" spans="2:9" x14ac:dyDescent="0.25">
      <c r="B739" s="246">
        <v>44273</v>
      </c>
      <c r="C739">
        <v>14557.849609000001</v>
      </c>
      <c r="D739" s="268">
        <f t="shared" si="23"/>
        <v>-1.1102973118208292E-2</v>
      </c>
      <c r="G739" s="246">
        <v>44273</v>
      </c>
      <c r="H739">
        <v>1169.5</v>
      </c>
      <c r="I739" s="268">
        <f t="shared" si="22"/>
        <v>-1.0676916506512368E-3</v>
      </c>
    </row>
    <row r="740" spans="2:9" x14ac:dyDescent="0.25">
      <c r="B740" s="246">
        <v>44274</v>
      </c>
      <c r="C740">
        <v>14744</v>
      </c>
      <c r="D740" s="268">
        <f t="shared" si="23"/>
        <v>1.2786942852117233E-2</v>
      </c>
      <c r="G740" s="246">
        <v>44274</v>
      </c>
      <c r="H740">
        <v>1148.5</v>
      </c>
      <c r="I740" s="268">
        <f t="shared" si="22"/>
        <v>-1.7956391620350565E-2</v>
      </c>
    </row>
    <row r="741" spans="2:9" x14ac:dyDescent="0.25">
      <c r="B741" s="246">
        <v>44277</v>
      </c>
      <c r="C741">
        <v>14736.400390999999</v>
      </c>
      <c r="D741" s="268">
        <f t="shared" si="23"/>
        <v>-5.1543739826376278E-4</v>
      </c>
      <c r="G741" s="246">
        <v>44277</v>
      </c>
      <c r="H741">
        <v>1137.400024</v>
      </c>
      <c r="I741" s="268">
        <f t="shared" si="22"/>
        <v>-9.6647592511971414E-3</v>
      </c>
    </row>
    <row r="742" spans="2:9" x14ac:dyDescent="0.25">
      <c r="B742" s="246">
        <v>44278</v>
      </c>
      <c r="C742">
        <v>14814.75</v>
      </c>
      <c r="D742" s="268">
        <f t="shared" si="23"/>
        <v>5.3167399718490049E-3</v>
      </c>
      <c r="G742" s="246">
        <v>44278</v>
      </c>
      <c r="H742">
        <v>1118.900024</v>
      </c>
      <c r="I742" s="268">
        <f t="shared" si="22"/>
        <v>-1.6265165825247063E-2</v>
      </c>
    </row>
    <row r="743" spans="2:9" x14ac:dyDescent="0.25">
      <c r="B743" s="246">
        <v>44279</v>
      </c>
      <c r="C743">
        <v>14549.400390999999</v>
      </c>
      <c r="D743" s="268">
        <f t="shared" si="23"/>
        <v>-1.7911176968899323E-2</v>
      </c>
      <c r="G743" s="246">
        <v>44279</v>
      </c>
      <c r="H743">
        <v>1106.25</v>
      </c>
      <c r="I743" s="268">
        <f t="shared" si="22"/>
        <v>-1.1305767922657584E-2</v>
      </c>
    </row>
    <row r="744" spans="2:9" x14ac:dyDescent="0.25">
      <c r="B744" s="246">
        <v>44280</v>
      </c>
      <c r="C744">
        <v>14324.900390999999</v>
      </c>
      <c r="D744" s="268">
        <f t="shared" si="23"/>
        <v>-1.5430189146411255E-2</v>
      </c>
      <c r="G744" s="246">
        <v>44280</v>
      </c>
      <c r="H744">
        <v>1093.3000489999999</v>
      </c>
      <c r="I744" s="268">
        <f t="shared" si="22"/>
        <v>-1.1706170395480275E-2</v>
      </c>
    </row>
    <row r="745" spans="2:9" x14ac:dyDescent="0.25">
      <c r="B745" s="246">
        <v>44281</v>
      </c>
      <c r="C745">
        <v>14507.299805000001</v>
      </c>
      <c r="D745" s="268">
        <f t="shared" si="23"/>
        <v>1.273303192492703E-2</v>
      </c>
      <c r="G745" s="246">
        <v>44281</v>
      </c>
      <c r="H745">
        <v>1116.1999510000001</v>
      </c>
      <c r="I745" s="268">
        <f t="shared" si="22"/>
        <v>2.0945669965848568E-2</v>
      </c>
    </row>
    <row r="746" spans="2:9" x14ac:dyDescent="0.25">
      <c r="B746" s="246">
        <v>44285</v>
      </c>
      <c r="C746">
        <v>14845.099609000001</v>
      </c>
      <c r="D746" s="268">
        <f t="shared" si="23"/>
        <v>2.3284815819659022E-2</v>
      </c>
      <c r="G746" s="246">
        <v>44285</v>
      </c>
      <c r="H746">
        <v>1165.0500489999999</v>
      </c>
      <c r="I746" s="268">
        <f t="shared" si="22"/>
        <v>4.3764648041988652E-2</v>
      </c>
    </row>
    <row r="747" spans="2:9" x14ac:dyDescent="0.25">
      <c r="B747" s="246">
        <v>44286</v>
      </c>
      <c r="C747">
        <v>14690.700194999999</v>
      </c>
      <c r="D747" s="268">
        <f t="shared" si="23"/>
        <v>-1.0400699090384991E-2</v>
      </c>
      <c r="G747" s="246">
        <v>44286</v>
      </c>
      <c r="H747">
        <v>1193.349976</v>
      </c>
      <c r="I747" s="268">
        <f t="shared" si="22"/>
        <v>2.4290739289947849E-2</v>
      </c>
    </row>
    <row r="748" spans="2:9" x14ac:dyDescent="0.25">
      <c r="B748" s="246">
        <v>44287</v>
      </c>
      <c r="C748">
        <v>14867.349609000001</v>
      </c>
      <c r="D748" s="268">
        <f t="shared" si="23"/>
        <v>1.2024574162920132E-2</v>
      </c>
      <c r="G748" s="246">
        <v>44287</v>
      </c>
      <c r="H748">
        <v>1198.349976</v>
      </c>
      <c r="I748" s="268">
        <f t="shared" si="22"/>
        <v>4.1898857003872525E-3</v>
      </c>
    </row>
    <row r="749" spans="2:9" x14ac:dyDescent="0.25">
      <c r="B749" s="246">
        <v>44291</v>
      </c>
      <c r="C749">
        <v>14637.799805000001</v>
      </c>
      <c r="D749" s="268">
        <f t="shared" si="23"/>
        <v>-1.5439860502173275E-2</v>
      </c>
      <c r="G749" s="246">
        <v>44291</v>
      </c>
      <c r="H749">
        <v>1158.9499510000001</v>
      </c>
      <c r="I749" s="268">
        <f t="shared" si="22"/>
        <v>-3.2878562848154047E-2</v>
      </c>
    </row>
    <row r="750" spans="2:9" x14ac:dyDescent="0.25">
      <c r="B750" s="246">
        <v>44292</v>
      </c>
      <c r="C750">
        <v>14683.5</v>
      </c>
      <c r="D750" s="268">
        <f t="shared" si="23"/>
        <v>3.1220672238179148E-3</v>
      </c>
      <c r="G750" s="246">
        <v>44292</v>
      </c>
      <c r="H750">
        <v>1148.150024</v>
      </c>
      <c r="I750" s="268">
        <f t="shared" si="22"/>
        <v>-9.3187173360517184E-3</v>
      </c>
    </row>
    <row r="751" spans="2:9" x14ac:dyDescent="0.25">
      <c r="B751" s="246">
        <v>44293</v>
      </c>
      <c r="C751">
        <v>14819.049805000001</v>
      </c>
      <c r="D751" s="268">
        <f t="shared" si="23"/>
        <v>9.231436987094499E-3</v>
      </c>
      <c r="G751" s="246">
        <v>44293</v>
      </c>
      <c r="H751">
        <v>1170.650024</v>
      </c>
      <c r="I751" s="268">
        <f t="shared" si="22"/>
        <v>1.9596742176264614E-2</v>
      </c>
    </row>
    <row r="752" spans="2:9" x14ac:dyDescent="0.25">
      <c r="B752" s="246">
        <v>44294</v>
      </c>
      <c r="C752">
        <v>14873.799805000001</v>
      </c>
      <c r="D752" s="268">
        <f t="shared" si="23"/>
        <v>3.6945688637557428E-3</v>
      </c>
      <c r="G752" s="246">
        <v>44294</v>
      </c>
      <c r="H752">
        <v>1170.6999510000001</v>
      </c>
      <c r="I752" s="268">
        <f t="shared" si="22"/>
        <v>4.2648954833968133E-5</v>
      </c>
    </row>
    <row r="753" spans="2:9" x14ac:dyDescent="0.25">
      <c r="B753" s="246">
        <v>44295</v>
      </c>
      <c r="C753">
        <v>14834.849609000001</v>
      </c>
      <c r="D753" s="268">
        <f t="shared" si="23"/>
        <v>-2.6187118631855189E-3</v>
      </c>
      <c r="G753" s="246">
        <v>44295</v>
      </c>
      <c r="H753">
        <v>1177.400024</v>
      </c>
      <c r="I753" s="268">
        <f t="shared" si="22"/>
        <v>5.7231342619232795E-3</v>
      </c>
    </row>
    <row r="754" spans="2:9" x14ac:dyDescent="0.25">
      <c r="B754" s="246">
        <v>44298</v>
      </c>
      <c r="C754">
        <v>14310.799805000001</v>
      </c>
      <c r="D754" s="268">
        <f t="shared" si="23"/>
        <v>-3.5325589258557111E-2</v>
      </c>
      <c r="G754" s="246">
        <v>44298</v>
      </c>
      <c r="H754">
        <v>1135.650024</v>
      </c>
      <c r="I754" s="268">
        <f t="shared" si="22"/>
        <v>-3.5459486282463315E-2</v>
      </c>
    </row>
    <row r="755" spans="2:9" x14ac:dyDescent="0.25">
      <c r="B755" s="246">
        <v>44299</v>
      </c>
      <c r="C755">
        <v>14504.799805000001</v>
      </c>
      <c r="D755" s="268">
        <f t="shared" si="23"/>
        <v>1.3556195505733948E-2</v>
      </c>
      <c r="G755" s="246">
        <v>44299</v>
      </c>
      <c r="H755">
        <v>1136.4499510000001</v>
      </c>
      <c r="I755" s="268">
        <f t="shared" si="22"/>
        <v>7.0437809456702638E-4</v>
      </c>
    </row>
    <row r="756" spans="2:9" x14ac:dyDescent="0.25">
      <c r="B756" s="246">
        <v>44301</v>
      </c>
      <c r="C756">
        <v>14581.450194999999</v>
      </c>
      <c r="D756" s="268">
        <f t="shared" si="23"/>
        <v>5.2844845175716859E-3</v>
      </c>
      <c r="G756" s="246">
        <v>44301</v>
      </c>
      <c r="H756">
        <v>1102.6999510000001</v>
      </c>
      <c r="I756" s="268">
        <f t="shared" si="22"/>
        <v>-2.9697744252003555E-2</v>
      </c>
    </row>
    <row r="757" spans="2:9" x14ac:dyDescent="0.25">
      <c r="B757" s="246">
        <v>44302</v>
      </c>
      <c r="C757">
        <v>14617.849609000001</v>
      </c>
      <c r="D757" s="268">
        <f t="shared" si="23"/>
        <v>2.4962821607745767E-3</v>
      </c>
      <c r="G757" s="246">
        <v>44302</v>
      </c>
      <c r="H757">
        <v>1117.650024</v>
      </c>
      <c r="I757" s="268">
        <f t="shared" si="22"/>
        <v>1.3557698072301783E-2</v>
      </c>
    </row>
    <row r="758" spans="2:9" x14ac:dyDescent="0.25">
      <c r="B758" s="246">
        <v>44305</v>
      </c>
      <c r="C758">
        <v>14359.450194999999</v>
      </c>
      <c r="D758" s="268">
        <f t="shared" si="23"/>
        <v>-1.7676978550997591E-2</v>
      </c>
      <c r="G758" s="246">
        <v>44305</v>
      </c>
      <c r="H758">
        <v>1096.1999510000001</v>
      </c>
      <c r="I758" s="268">
        <f t="shared" si="22"/>
        <v>-1.9192119661243789E-2</v>
      </c>
    </row>
    <row r="759" spans="2:9" x14ac:dyDescent="0.25">
      <c r="B759" s="246">
        <v>44306</v>
      </c>
      <c r="C759">
        <v>14296.400390999999</v>
      </c>
      <c r="D759" s="268">
        <f t="shared" si="23"/>
        <v>-4.3908229872167137E-3</v>
      </c>
      <c r="G759" s="246">
        <v>44306</v>
      </c>
      <c r="H759">
        <v>1098.849976</v>
      </c>
      <c r="I759" s="268">
        <f t="shared" si="22"/>
        <v>2.4174649867321207E-3</v>
      </c>
    </row>
    <row r="760" spans="2:9" x14ac:dyDescent="0.25">
      <c r="B760" s="246">
        <v>44308</v>
      </c>
      <c r="C760">
        <v>14406.150390999999</v>
      </c>
      <c r="D760" s="268">
        <f t="shared" si="23"/>
        <v>7.6767575752207939E-3</v>
      </c>
      <c r="G760" s="246">
        <v>44308</v>
      </c>
      <c r="H760">
        <v>1122.4499510000001</v>
      </c>
      <c r="I760" s="268">
        <f t="shared" si="22"/>
        <v>2.1476976398459691E-2</v>
      </c>
    </row>
    <row r="761" spans="2:9" x14ac:dyDescent="0.25">
      <c r="B761" s="246">
        <v>44309</v>
      </c>
      <c r="C761">
        <v>14341.349609000001</v>
      </c>
      <c r="D761" s="268">
        <f t="shared" si="23"/>
        <v>-4.4981331057381002E-3</v>
      </c>
      <c r="G761" s="246">
        <v>44309</v>
      </c>
      <c r="H761">
        <v>1117.099976</v>
      </c>
      <c r="I761" s="268">
        <f t="shared" si="22"/>
        <v>-4.7663372386749225E-3</v>
      </c>
    </row>
    <row r="762" spans="2:9" x14ac:dyDescent="0.25">
      <c r="B762" s="246">
        <v>44312</v>
      </c>
      <c r="C762">
        <v>14485</v>
      </c>
      <c r="D762" s="268">
        <f t="shared" si="23"/>
        <v>1.0016518313579859E-2</v>
      </c>
      <c r="G762" s="246">
        <v>44312</v>
      </c>
      <c r="H762">
        <v>1123.1999510000001</v>
      </c>
      <c r="I762" s="268">
        <f t="shared" si="22"/>
        <v>5.460545278894724E-3</v>
      </c>
    </row>
    <row r="763" spans="2:9" x14ac:dyDescent="0.25">
      <c r="B763" s="246">
        <v>44313</v>
      </c>
      <c r="C763">
        <v>14653.049805000001</v>
      </c>
      <c r="D763" s="268">
        <f t="shared" si="23"/>
        <v>1.1601643424232089E-2</v>
      </c>
      <c r="G763" s="246">
        <v>44313</v>
      </c>
      <c r="H763">
        <v>1126.6999510000001</v>
      </c>
      <c r="I763" s="268">
        <f t="shared" si="22"/>
        <v>3.1160970020376322E-3</v>
      </c>
    </row>
    <row r="764" spans="2:9" x14ac:dyDescent="0.25">
      <c r="B764" s="246">
        <v>44314</v>
      </c>
      <c r="C764">
        <v>14864.549805000001</v>
      </c>
      <c r="D764" s="268">
        <f t="shared" si="23"/>
        <v>1.4433855259799344E-2</v>
      </c>
      <c r="G764" s="246">
        <v>44314</v>
      </c>
      <c r="H764">
        <v>1205.099976</v>
      </c>
      <c r="I764" s="268">
        <f t="shared" si="22"/>
        <v>6.9583765340911041E-2</v>
      </c>
    </row>
    <row r="765" spans="2:9" x14ac:dyDescent="0.25">
      <c r="B765" s="246">
        <v>44315</v>
      </c>
      <c r="C765">
        <v>14894.900390999999</v>
      </c>
      <c r="D765" s="268">
        <f t="shared" si="23"/>
        <v>2.0418099705776793E-3</v>
      </c>
      <c r="G765" s="246">
        <v>44315</v>
      </c>
      <c r="H765">
        <v>1264.9499510000001</v>
      </c>
      <c r="I765" s="268">
        <f t="shared" si="22"/>
        <v>4.9663908548613245E-2</v>
      </c>
    </row>
    <row r="766" spans="2:9" x14ac:dyDescent="0.25">
      <c r="B766" s="246">
        <v>44316</v>
      </c>
      <c r="C766">
        <v>14631.099609000001</v>
      </c>
      <c r="D766" s="268">
        <f t="shared" si="23"/>
        <v>-1.7710812095084294E-2</v>
      </c>
      <c r="G766" s="246">
        <v>44316</v>
      </c>
      <c r="H766">
        <v>1234.6999510000001</v>
      </c>
      <c r="I766" s="268">
        <f t="shared" si="22"/>
        <v>-2.3913989621554554E-2</v>
      </c>
    </row>
    <row r="767" spans="2:9" x14ac:dyDescent="0.25">
      <c r="B767" s="246">
        <v>44319</v>
      </c>
      <c r="C767">
        <v>14634.150390999999</v>
      </c>
      <c r="D767" s="268">
        <f t="shared" si="23"/>
        <v>2.0851351446760091E-4</v>
      </c>
      <c r="G767" s="246">
        <v>44319</v>
      </c>
      <c r="H767">
        <v>1263.1999510000001</v>
      </c>
      <c r="I767" s="268">
        <f t="shared" si="22"/>
        <v>2.3082531085319546E-2</v>
      </c>
    </row>
    <row r="768" spans="2:9" x14ac:dyDescent="0.25">
      <c r="B768" s="246">
        <v>44320</v>
      </c>
      <c r="C768">
        <v>14496.5</v>
      </c>
      <c r="D768" s="268">
        <f t="shared" si="23"/>
        <v>-9.4061074488241969E-3</v>
      </c>
      <c r="G768" s="246">
        <v>44320</v>
      </c>
      <c r="H768">
        <v>1248.099976</v>
      </c>
      <c r="I768" s="268">
        <f t="shared" si="22"/>
        <v>-1.1953748880409898E-2</v>
      </c>
    </row>
    <row r="769" spans="2:9" x14ac:dyDescent="0.25">
      <c r="B769" s="246">
        <v>44321</v>
      </c>
      <c r="C769">
        <v>14617.849609000001</v>
      </c>
      <c r="D769" s="268">
        <f t="shared" si="23"/>
        <v>8.3709591280654028E-3</v>
      </c>
      <c r="G769" s="246">
        <v>44321</v>
      </c>
      <c r="H769">
        <v>1247.349976</v>
      </c>
      <c r="I769" s="268">
        <f t="shared" si="22"/>
        <v>-6.0091339990542281E-4</v>
      </c>
    </row>
    <row r="770" spans="2:9" x14ac:dyDescent="0.25">
      <c r="B770" s="246">
        <v>44322</v>
      </c>
      <c r="C770">
        <v>14724.799805000001</v>
      </c>
      <c r="D770" s="268">
        <f t="shared" si="23"/>
        <v>7.3164110221897172E-3</v>
      </c>
      <c r="G770" s="246">
        <v>44322</v>
      </c>
      <c r="H770">
        <v>1218</v>
      </c>
      <c r="I770" s="268">
        <f t="shared" si="22"/>
        <v>-2.3529864564650449E-2</v>
      </c>
    </row>
    <row r="771" spans="2:9" x14ac:dyDescent="0.25">
      <c r="B771" s="246">
        <v>44323</v>
      </c>
      <c r="C771">
        <v>14823.150390999999</v>
      </c>
      <c r="D771" s="268">
        <f t="shared" si="23"/>
        <v>6.6792477522581439E-3</v>
      </c>
      <c r="G771" s="246">
        <v>44323</v>
      </c>
      <c r="H771">
        <v>1218.9499510000001</v>
      </c>
      <c r="I771" s="268">
        <f t="shared" si="22"/>
        <v>7.7992692939243824E-4</v>
      </c>
    </row>
    <row r="772" spans="2:9" x14ac:dyDescent="0.25">
      <c r="B772" s="246">
        <v>44326</v>
      </c>
      <c r="C772">
        <v>14942.349609000001</v>
      </c>
      <c r="D772" s="268">
        <f t="shared" si="23"/>
        <v>8.0414226973217762E-3</v>
      </c>
      <c r="G772" s="246">
        <v>44326</v>
      </c>
      <c r="H772">
        <v>1185.5</v>
      </c>
      <c r="I772" s="268">
        <f t="shared" si="22"/>
        <v>-2.7441611505508057E-2</v>
      </c>
    </row>
    <row r="773" spans="2:9" x14ac:dyDescent="0.25">
      <c r="B773" s="246">
        <v>44327</v>
      </c>
      <c r="C773">
        <v>14850.75</v>
      </c>
      <c r="D773" s="268">
        <f t="shared" si="23"/>
        <v>-6.1302011662763833E-3</v>
      </c>
      <c r="G773" s="246">
        <v>44327</v>
      </c>
      <c r="H773">
        <v>1205.099976</v>
      </c>
      <c r="I773" s="268">
        <f t="shared" si="22"/>
        <v>1.653308814846044E-2</v>
      </c>
    </row>
    <row r="774" spans="2:9" x14ac:dyDescent="0.25">
      <c r="B774" s="246">
        <v>44328</v>
      </c>
      <c r="C774">
        <v>14696.5</v>
      </c>
      <c r="D774" s="268">
        <f t="shared" si="23"/>
        <v>-1.0386680807366599E-2</v>
      </c>
      <c r="G774" s="246">
        <v>44328</v>
      </c>
      <c r="H774">
        <v>1220.4499510000001</v>
      </c>
      <c r="I774" s="268">
        <f t="shared" si="22"/>
        <v>1.2737511663513779E-2</v>
      </c>
    </row>
    <row r="775" spans="2:9" x14ac:dyDescent="0.25">
      <c r="B775" s="246">
        <v>44330</v>
      </c>
      <c r="C775">
        <v>14677.799805000001</v>
      </c>
      <c r="D775" s="268">
        <f t="shared" si="23"/>
        <v>-1.2724250671928283E-3</v>
      </c>
      <c r="G775" s="246">
        <v>44330</v>
      </c>
      <c r="H775">
        <v>1170.5500489999999</v>
      </c>
      <c r="I775" s="268">
        <f t="shared" si="22"/>
        <v>-4.0886479580021784E-2</v>
      </c>
    </row>
    <row r="776" spans="2:9" x14ac:dyDescent="0.25">
      <c r="B776" s="246">
        <v>44333</v>
      </c>
      <c r="C776">
        <v>14923.150390999999</v>
      </c>
      <c r="D776" s="268">
        <f t="shared" si="23"/>
        <v>1.6715760485874753E-2</v>
      </c>
      <c r="G776" s="246">
        <v>44333</v>
      </c>
      <c r="H776">
        <v>1184.0500489999999</v>
      </c>
      <c r="I776" s="268">
        <f t="shared" ref="I776:I839" si="24">IFERROR(H776/H775-1,"")</f>
        <v>1.1533039541139711E-2</v>
      </c>
    </row>
    <row r="777" spans="2:9" x14ac:dyDescent="0.25">
      <c r="B777" s="246">
        <v>44334</v>
      </c>
      <c r="C777">
        <v>15108.099609000001</v>
      </c>
      <c r="D777" s="268">
        <f t="shared" ref="D777:D840" si="25">IFERROR(C777/C776-1,"")</f>
        <v>1.2393443284706374E-2</v>
      </c>
      <c r="G777" s="246">
        <v>44334</v>
      </c>
      <c r="H777">
        <v>1181.099976</v>
      </c>
      <c r="I777" s="268">
        <f t="shared" si="24"/>
        <v>-2.4915103905375213E-3</v>
      </c>
    </row>
    <row r="778" spans="2:9" x14ac:dyDescent="0.25">
      <c r="B778" s="246">
        <v>44335</v>
      </c>
      <c r="C778">
        <v>15030.150390999999</v>
      </c>
      <c r="D778" s="268">
        <f t="shared" si="25"/>
        <v>-5.1594323586248159E-3</v>
      </c>
      <c r="G778" s="246">
        <v>44335</v>
      </c>
      <c r="H778">
        <v>1199.599976</v>
      </c>
      <c r="I778" s="268">
        <f t="shared" si="24"/>
        <v>1.5663364978342864E-2</v>
      </c>
    </row>
    <row r="779" spans="2:9" x14ac:dyDescent="0.25">
      <c r="B779" s="246">
        <v>44336</v>
      </c>
      <c r="C779">
        <v>14906.049805000001</v>
      </c>
      <c r="D779" s="268">
        <f t="shared" si="25"/>
        <v>-8.2567760648828425E-3</v>
      </c>
      <c r="G779" s="246">
        <v>44336</v>
      </c>
      <c r="H779">
        <v>1183.3000489999999</v>
      </c>
      <c r="I779" s="268">
        <f t="shared" si="24"/>
        <v>-1.3587802039102481E-2</v>
      </c>
    </row>
    <row r="780" spans="2:9" x14ac:dyDescent="0.25">
      <c r="B780" s="246">
        <v>44337</v>
      </c>
      <c r="C780">
        <v>15175.299805000001</v>
      </c>
      <c r="D780" s="268">
        <f t="shared" si="25"/>
        <v>1.8063135674595943E-2</v>
      </c>
      <c r="G780" s="246">
        <v>44337</v>
      </c>
      <c r="H780">
        <v>1175.150024</v>
      </c>
      <c r="I780" s="268">
        <f t="shared" si="24"/>
        <v>-6.8875388003976079E-3</v>
      </c>
    </row>
    <row r="781" spans="2:9" x14ac:dyDescent="0.25">
      <c r="B781" s="246">
        <v>44340</v>
      </c>
      <c r="C781">
        <v>15197.700194999999</v>
      </c>
      <c r="D781" s="268">
        <f t="shared" si="25"/>
        <v>1.4761085637740035E-3</v>
      </c>
      <c r="G781" s="246">
        <v>44340</v>
      </c>
      <c r="H781">
        <v>1190.349976</v>
      </c>
      <c r="I781" s="268">
        <f t="shared" si="24"/>
        <v>1.2934477887565299E-2</v>
      </c>
    </row>
    <row r="782" spans="2:9" x14ac:dyDescent="0.25">
      <c r="B782" s="246">
        <v>44341</v>
      </c>
      <c r="C782">
        <v>15208.450194999999</v>
      </c>
      <c r="D782" s="268">
        <f t="shared" si="25"/>
        <v>7.0734386532622651E-4</v>
      </c>
      <c r="G782" s="246">
        <v>44341</v>
      </c>
      <c r="H782">
        <v>1173.650024</v>
      </c>
      <c r="I782" s="268">
        <f t="shared" si="24"/>
        <v>-1.4029447084224489E-2</v>
      </c>
    </row>
    <row r="783" spans="2:9" x14ac:dyDescent="0.25">
      <c r="B783" s="246">
        <v>44342</v>
      </c>
      <c r="C783">
        <v>15301.450194999999</v>
      </c>
      <c r="D783" s="268">
        <f t="shared" si="25"/>
        <v>6.1150215049903256E-3</v>
      </c>
      <c r="G783" s="246">
        <v>44342</v>
      </c>
      <c r="H783">
        <v>1201.099976</v>
      </c>
      <c r="I783" s="268">
        <f t="shared" si="24"/>
        <v>2.3388532730094225E-2</v>
      </c>
    </row>
    <row r="784" spans="2:9" x14ac:dyDescent="0.25">
      <c r="B784" s="246">
        <v>44343</v>
      </c>
      <c r="C784">
        <v>15337.849609000001</v>
      </c>
      <c r="D784" s="268">
        <f t="shared" si="25"/>
        <v>2.3788211925099834E-3</v>
      </c>
      <c r="G784" s="246">
        <v>44343</v>
      </c>
      <c r="H784">
        <v>1160.25</v>
      </c>
      <c r="I784" s="268">
        <f t="shared" si="24"/>
        <v>-3.4010471081717841E-2</v>
      </c>
    </row>
    <row r="785" spans="2:9" x14ac:dyDescent="0.25">
      <c r="B785" s="246">
        <v>44344</v>
      </c>
      <c r="C785">
        <v>15435.650390999999</v>
      </c>
      <c r="D785" s="268">
        <f t="shared" si="25"/>
        <v>6.3764337565686002E-3</v>
      </c>
      <c r="G785" s="246">
        <v>44344</v>
      </c>
      <c r="H785">
        <v>1151.8000489999999</v>
      </c>
      <c r="I785" s="268">
        <f t="shared" si="24"/>
        <v>-7.2828709329886276E-3</v>
      </c>
    </row>
    <row r="786" spans="2:9" x14ac:dyDescent="0.25">
      <c r="B786" s="246">
        <v>44347</v>
      </c>
      <c r="C786">
        <v>15582.799805000001</v>
      </c>
      <c r="D786" s="268">
        <f t="shared" si="25"/>
        <v>9.53308803144437E-3</v>
      </c>
      <c r="G786" s="246">
        <v>44347</v>
      </c>
      <c r="H786">
        <v>1186.3000489999999</v>
      </c>
      <c r="I786" s="268">
        <f t="shared" si="24"/>
        <v>2.9953115586297319E-2</v>
      </c>
    </row>
    <row r="787" spans="2:9" x14ac:dyDescent="0.25">
      <c r="B787" s="246">
        <v>44348</v>
      </c>
      <c r="C787">
        <v>15574.849609000001</v>
      </c>
      <c r="D787" s="268">
        <f t="shared" si="25"/>
        <v>-5.1019047279610152E-4</v>
      </c>
      <c r="G787" s="246">
        <v>44348</v>
      </c>
      <c r="H787">
        <v>1189.349976</v>
      </c>
      <c r="I787" s="268">
        <f t="shared" si="24"/>
        <v>2.5709574930650181E-3</v>
      </c>
    </row>
    <row r="788" spans="2:9" x14ac:dyDescent="0.25">
      <c r="B788" s="246">
        <v>44349</v>
      </c>
      <c r="C788">
        <v>15576.200194999999</v>
      </c>
      <c r="D788" s="268">
        <f t="shared" si="25"/>
        <v>8.671582929564714E-5</v>
      </c>
      <c r="G788" s="246">
        <v>44349</v>
      </c>
      <c r="H788">
        <v>1184.650024</v>
      </c>
      <c r="I788" s="268">
        <f t="shared" si="24"/>
        <v>-3.9516980660366796E-3</v>
      </c>
    </row>
    <row r="789" spans="2:9" x14ac:dyDescent="0.25">
      <c r="B789" s="246">
        <v>44350</v>
      </c>
      <c r="C789">
        <v>15690.349609000001</v>
      </c>
      <c r="D789" s="268">
        <f t="shared" si="25"/>
        <v>7.3284506215220979E-3</v>
      </c>
      <c r="G789" s="246">
        <v>44350</v>
      </c>
      <c r="H789">
        <v>1194.0500489999999</v>
      </c>
      <c r="I789" s="268">
        <f t="shared" si="24"/>
        <v>7.9348540155854685E-3</v>
      </c>
    </row>
    <row r="790" spans="2:9" x14ac:dyDescent="0.25">
      <c r="B790" s="246">
        <v>44351</v>
      </c>
      <c r="C790">
        <v>15670.25</v>
      </c>
      <c r="D790" s="268">
        <f t="shared" si="25"/>
        <v>-1.281017281378638E-3</v>
      </c>
      <c r="G790" s="246">
        <v>44351</v>
      </c>
      <c r="H790">
        <v>1197.849976</v>
      </c>
      <c r="I790" s="268">
        <f t="shared" si="24"/>
        <v>3.1823850291554656E-3</v>
      </c>
    </row>
    <row r="791" spans="2:9" x14ac:dyDescent="0.25">
      <c r="B791" s="246">
        <v>44354</v>
      </c>
      <c r="C791">
        <v>15751.650390999999</v>
      </c>
      <c r="D791" s="268">
        <f t="shared" si="25"/>
        <v>5.1945815159297748E-3</v>
      </c>
      <c r="G791" s="246">
        <v>44354</v>
      </c>
      <c r="H791">
        <v>1227.349976</v>
      </c>
      <c r="I791" s="268">
        <f t="shared" si="24"/>
        <v>2.4627458021504456E-2</v>
      </c>
    </row>
    <row r="792" spans="2:9" x14ac:dyDescent="0.25">
      <c r="B792" s="246">
        <v>44355</v>
      </c>
      <c r="C792">
        <v>15740.099609000001</v>
      </c>
      <c r="D792" s="268">
        <f t="shared" si="25"/>
        <v>-7.3330614337396849E-4</v>
      </c>
      <c r="G792" s="246">
        <v>44355</v>
      </c>
      <c r="H792">
        <v>1271.599976</v>
      </c>
      <c r="I792" s="268">
        <f t="shared" si="24"/>
        <v>3.6053286238871385E-2</v>
      </c>
    </row>
    <row r="793" spans="2:9" x14ac:dyDescent="0.25">
      <c r="B793" s="246">
        <v>44356</v>
      </c>
      <c r="C793">
        <v>15635.349609000001</v>
      </c>
      <c r="D793" s="268">
        <f t="shared" si="25"/>
        <v>-6.654976944371116E-3</v>
      </c>
      <c r="G793" s="246">
        <v>44356</v>
      </c>
      <c r="H793">
        <v>1267.3000489999999</v>
      </c>
      <c r="I793" s="268">
        <f t="shared" si="24"/>
        <v>-3.3815091861876256E-3</v>
      </c>
    </row>
    <row r="794" spans="2:9" x14ac:dyDescent="0.25">
      <c r="B794" s="246">
        <v>44357</v>
      </c>
      <c r="C794">
        <v>15737.75</v>
      </c>
      <c r="D794" s="268">
        <f t="shared" si="25"/>
        <v>6.549286940220167E-3</v>
      </c>
      <c r="G794" s="246">
        <v>44357</v>
      </c>
      <c r="H794">
        <v>1292.900024</v>
      </c>
      <c r="I794" s="268">
        <f t="shared" si="24"/>
        <v>2.0200405594713366E-2</v>
      </c>
    </row>
    <row r="795" spans="2:9" x14ac:dyDescent="0.25">
      <c r="B795" s="246">
        <v>44358</v>
      </c>
      <c r="C795">
        <v>15799.349609000001</v>
      </c>
      <c r="D795" s="268">
        <f t="shared" si="25"/>
        <v>3.9141306095218376E-3</v>
      </c>
      <c r="G795" s="246">
        <v>44358</v>
      </c>
      <c r="H795">
        <v>1339</v>
      </c>
      <c r="I795" s="268">
        <f t="shared" si="24"/>
        <v>3.5656257362711496E-2</v>
      </c>
    </row>
    <row r="796" spans="2:9" x14ac:dyDescent="0.25">
      <c r="B796" s="246">
        <v>44361</v>
      </c>
      <c r="C796">
        <v>15811.849609000001</v>
      </c>
      <c r="D796" s="268">
        <f t="shared" si="25"/>
        <v>7.9117180829268996E-4</v>
      </c>
      <c r="G796" s="246">
        <v>44361</v>
      </c>
      <c r="H796">
        <v>1329.8000489999999</v>
      </c>
      <c r="I796" s="268">
        <f t="shared" si="24"/>
        <v>-6.8707625093353819E-3</v>
      </c>
    </row>
    <row r="797" spans="2:9" x14ac:dyDescent="0.25">
      <c r="B797" s="246">
        <v>44362</v>
      </c>
      <c r="C797">
        <v>15869.25</v>
      </c>
      <c r="D797" s="268">
        <f t="shared" si="25"/>
        <v>3.6302135689001425E-3</v>
      </c>
      <c r="G797" s="246">
        <v>44362</v>
      </c>
      <c r="H797">
        <v>1325.6999510000001</v>
      </c>
      <c r="I797" s="268">
        <f t="shared" si="24"/>
        <v>-3.083243983246331E-3</v>
      </c>
    </row>
    <row r="798" spans="2:9" x14ac:dyDescent="0.25">
      <c r="B798" s="246">
        <v>44363</v>
      </c>
      <c r="C798">
        <v>15767.549805000001</v>
      </c>
      <c r="D798" s="268">
        <f t="shared" si="25"/>
        <v>-6.408632733115871E-3</v>
      </c>
      <c r="G798" s="246">
        <v>44363</v>
      </c>
      <c r="H798">
        <v>1266.400024</v>
      </c>
      <c r="I798" s="268">
        <f t="shared" si="24"/>
        <v>-4.4731032052365283E-2</v>
      </c>
    </row>
    <row r="799" spans="2:9" x14ac:dyDescent="0.25">
      <c r="B799" s="246">
        <v>44364</v>
      </c>
      <c r="C799">
        <v>15691.400390999999</v>
      </c>
      <c r="D799" s="268">
        <f t="shared" si="25"/>
        <v>-4.829502043231515E-3</v>
      </c>
      <c r="G799" s="246">
        <v>44364</v>
      </c>
      <c r="H799">
        <v>1244.1999510000001</v>
      </c>
      <c r="I799" s="268">
        <f t="shared" si="24"/>
        <v>-1.7530063628615311E-2</v>
      </c>
    </row>
    <row r="800" spans="2:9" x14ac:dyDescent="0.25">
      <c r="B800" s="246">
        <v>44365</v>
      </c>
      <c r="C800">
        <v>15683.349609000001</v>
      </c>
      <c r="D800" s="268">
        <f t="shared" si="25"/>
        <v>-5.1306969418840609E-4</v>
      </c>
      <c r="G800" s="246">
        <v>44365</v>
      </c>
      <c r="H800">
        <v>1192.0500489999999</v>
      </c>
      <c r="I800" s="268">
        <f t="shared" si="24"/>
        <v>-4.1914406087289802E-2</v>
      </c>
    </row>
    <row r="801" spans="2:9" x14ac:dyDescent="0.25">
      <c r="B801" s="246">
        <v>44368</v>
      </c>
      <c r="C801">
        <v>15746.5</v>
      </c>
      <c r="D801" s="268">
        <f t="shared" si="25"/>
        <v>4.0265882336614212E-3</v>
      </c>
      <c r="G801" s="246">
        <v>44368</v>
      </c>
      <c r="H801">
        <v>1166.900024</v>
      </c>
      <c r="I801" s="268">
        <f t="shared" si="24"/>
        <v>-2.109812840584846E-2</v>
      </c>
    </row>
    <row r="802" spans="2:9" x14ac:dyDescent="0.25">
      <c r="B802" s="246">
        <v>44369</v>
      </c>
      <c r="C802">
        <v>15772.75</v>
      </c>
      <c r="D802" s="268">
        <f t="shared" si="25"/>
        <v>1.6670371193598932E-3</v>
      </c>
      <c r="G802" s="246">
        <v>44369</v>
      </c>
      <c r="H802">
        <v>1167.099976</v>
      </c>
      <c r="I802" s="268">
        <f t="shared" si="24"/>
        <v>1.713531544154101E-4</v>
      </c>
    </row>
    <row r="803" spans="2:9" x14ac:dyDescent="0.25">
      <c r="B803" s="246">
        <v>44370</v>
      </c>
      <c r="C803">
        <v>15686.950194999999</v>
      </c>
      <c r="D803" s="268">
        <f t="shared" si="25"/>
        <v>-5.4397492510818157E-3</v>
      </c>
      <c r="G803" s="246">
        <v>44370</v>
      </c>
      <c r="H803">
        <v>1169.150024</v>
      </c>
      <c r="I803" s="268">
        <f t="shared" si="24"/>
        <v>1.7565316101078032E-3</v>
      </c>
    </row>
    <row r="804" spans="2:9" x14ac:dyDescent="0.25">
      <c r="B804" s="246">
        <v>44371</v>
      </c>
      <c r="C804">
        <v>15790.450194999999</v>
      </c>
      <c r="D804" s="268">
        <f t="shared" si="25"/>
        <v>6.597840798461263E-3</v>
      </c>
      <c r="G804" s="246">
        <v>44371</v>
      </c>
      <c r="H804">
        <v>1157.849976</v>
      </c>
      <c r="I804" s="268">
        <f t="shared" si="24"/>
        <v>-9.6651821990639819E-3</v>
      </c>
    </row>
    <row r="805" spans="2:9" x14ac:dyDescent="0.25">
      <c r="B805" s="246">
        <v>44372</v>
      </c>
      <c r="C805">
        <v>15860.349609000001</v>
      </c>
      <c r="D805" s="268">
        <f t="shared" si="25"/>
        <v>4.4266891150535059E-3</v>
      </c>
      <c r="G805" s="246">
        <v>44372</v>
      </c>
      <c r="H805">
        <v>1176.599976</v>
      </c>
      <c r="I805" s="268">
        <f t="shared" si="24"/>
        <v>1.619380782368296E-2</v>
      </c>
    </row>
    <row r="806" spans="2:9" x14ac:dyDescent="0.25">
      <c r="B806" s="246">
        <v>44375</v>
      </c>
      <c r="C806">
        <v>15814.700194999999</v>
      </c>
      <c r="D806" s="268">
        <f t="shared" si="25"/>
        <v>-2.8782098204251927E-3</v>
      </c>
      <c r="G806" s="246">
        <v>44375</v>
      </c>
      <c r="H806">
        <v>1161.5</v>
      </c>
      <c r="I806" s="268">
        <f t="shared" si="24"/>
        <v>-1.2833568169306142E-2</v>
      </c>
    </row>
    <row r="807" spans="2:9" x14ac:dyDescent="0.25">
      <c r="B807" s="246">
        <v>44376</v>
      </c>
      <c r="C807">
        <v>15748.450194999999</v>
      </c>
      <c r="D807" s="268">
        <f t="shared" si="25"/>
        <v>-4.1891404315679281E-3</v>
      </c>
      <c r="G807" s="246">
        <v>44376</v>
      </c>
      <c r="H807">
        <v>1152.8000489999999</v>
      </c>
      <c r="I807" s="268">
        <f t="shared" si="24"/>
        <v>-7.490272061988823E-3</v>
      </c>
    </row>
    <row r="808" spans="2:9" x14ac:dyDescent="0.25">
      <c r="B808" s="246">
        <v>44377</v>
      </c>
      <c r="C808">
        <v>15721.5</v>
      </c>
      <c r="D808" s="268">
        <f t="shared" si="25"/>
        <v>-1.7112918837280944E-3</v>
      </c>
      <c r="G808" s="246">
        <v>44377</v>
      </c>
      <c r="H808">
        <v>1168.599976</v>
      </c>
      <c r="I808" s="268">
        <f t="shared" si="24"/>
        <v>1.3705695982322075E-2</v>
      </c>
    </row>
    <row r="809" spans="2:9" x14ac:dyDescent="0.25">
      <c r="B809" s="246">
        <v>44378</v>
      </c>
      <c r="C809">
        <v>15680</v>
      </c>
      <c r="D809" s="268">
        <f t="shared" si="25"/>
        <v>-2.639697229908089E-3</v>
      </c>
      <c r="G809" s="246">
        <v>44378</v>
      </c>
      <c r="H809">
        <v>1181.4499510000001</v>
      </c>
      <c r="I809" s="268">
        <f t="shared" si="24"/>
        <v>1.0996042498635283E-2</v>
      </c>
    </row>
    <row r="810" spans="2:9" x14ac:dyDescent="0.25">
      <c r="B810" s="246">
        <v>44379</v>
      </c>
      <c r="C810">
        <v>15722.200194999999</v>
      </c>
      <c r="D810" s="268">
        <f t="shared" si="25"/>
        <v>2.6913389668365983E-3</v>
      </c>
      <c r="G810" s="246">
        <v>44379</v>
      </c>
      <c r="H810">
        <v>1175.650024</v>
      </c>
      <c r="I810" s="268">
        <f t="shared" si="24"/>
        <v>-4.9091601341985092E-3</v>
      </c>
    </row>
    <row r="811" spans="2:9" x14ac:dyDescent="0.25">
      <c r="B811" s="246">
        <v>44382</v>
      </c>
      <c r="C811">
        <v>15834.349609000001</v>
      </c>
      <c r="D811" s="268">
        <f t="shared" si="25"/>
        <v>7.1331882693916882E-3</v>
      </c>
      <c r="G811" s="246">
        <v>44382</v>
      </c>
      <c r="H811">
        <v>1132.6999510000001</v>
      </c>
      <c r="I811" s="268">
        <f t="shared" si="24"/>
        <v>-3.6533043102289775E-2</v>
      </c>
    </row>
    <row r="812" spans="2:9" x14ac:dyDescent="0.25">
      <c r="B812" s="246">
        <v>44383</v>
      </c>
      <c r="C812">
        <v>15818.25</v>
      </c>
      <c r="D812" s="268">
        <f t="shared" si="25"/>
        <v>-1.0167521494441889E-3</v>
      </c>
      <c r="G812" s="246">
        <v>44383</v>
      </c>
      <c r="H812">
        <v>1117.9499510000001</v>
      </c>
      <c r="I812" s="268">
        <f t="shared" si="24"/>
        <v>-1.3021983436105944E-2</v>
      </c>
    </row>
    <row r="813" spans="2:9" x14ac:dyDescent="0.25">
      <c r="B813" s="246">
        <v>44384</v>
      </c>
      <c r="C813">
        <v>15879.650390999999</v>
      </c>
      <c r="D813" s="268">
        <f t="shared" si="25"/>
        <v>3.881617182684538E-3</v>
      </c>
      <c r="G813" s="246">
        <v>44384</v>
      </c>
      <c r="H813">
        <v>1103.599976</v>
      </c>
      <c r="I813" s="268">
        <f t="shared" si="24"/>
        <v>-1.2835972654378747E-2</v>
      </c>
    </row>
    <row r="814" spans="2:9" x14ac:dyDescent="0.25">
      <c r="B814" s="246">
        <v>44385</v>
      </c>
      <c r="C814">
        <v>15727.900390999999</v>
      </c>
      <c r="D814" s="268">
        <f t="shared" si="25"/>
        <v>-9.5562557275193916E-3</v>
      </c>
      <c r="G814" s="246">
        <v>44385</v>
      </c>
      <c r="H814">
        <v>1097.6999510000001</v>
      </c>
      <c r="I814" s="268">
        <f t="shared" si="24"/>
        <v>-5.3461626751610813E-3</v>
      </c>
    </row>
    <row r="815" spans="2:9" x14ac:dyDescent="0.25">
      <c r="B815" s="246">
        <v>44386</v>
      </c>
      <c r="C815">
        <v>15689.799805000001</v>
      </c>
      <c r="D815" s="268">
        <f t="shared" si="25"/>
        <v>-2.4224839331892234E-3</v>
      </c>
      <c r="G815" s="246">
        <v>44386</v>
      </c>
      <c r="H815">
        <v>1090.75</v>
      </c>
      <c r="I815" s="268">
        <f t="shared" si="24"/>
        <v>-6.3313758861596181E-3</v>
      </c>
    </row>
    <row r="816" spans="2:9" x14ac:dyDescent="0.25">
      <c r="B816" s="246">
        <v>44389</v>
      </c>
      <c r="C816">
        <v>15692.599609000001</v>
      </c>
      <c r="D816" s="268">
        <f t="shared" si="25"/>
        <v>1.7844740116501612E-4</v>
      </c>
      <c r="G816" s="246">
        <v>44389</v>
      </c>
      <c r="H816">
        <v>1098.150024</v>
      </c>
      <c r="I816" s="268">
        <f t="shared" si="24"/>
        <v>6.7843447169380067E-3</v>
      </c>
    </row>
    <row r="817" spans="2:9" x14ac:dyDescent="0.25">
      <c r="B817" s="246">
        <v>44390</v>
      </c>
      <c r="C817">
        <v>15812.349609000001</v>
      </c>
      <c r="D817" s="268">
        <f t="shared" si="25"/>
        <v>7.6309854953109379E-3</v>
      </c>
      <c r="G817" s="246">
        <v>44390</v>
      </c>
      <c r="H817">
        <v>1133.5500489999999</v>
      </c>
      <c r="I817" s="268">
        <f t="shared" si="24"/>
        <v>3.2236055389823326E-2</v>
      </c>
    </row>
    <row r="818" spans="2:9" x14ac:dyDescent="0.25">
      <c r="B818" s="246">
        <v>44391</v>
      </c>
      <c r="C818">
        <v>15853.950194999999</v>
      </c>
      <c r="D818" s="268">
        <f t="shared" si="25"/>
        <v>2.6308921209483582E-3</v>
      </c>
      <c r="G818" s="246">
        <v>44391</v>
      </c>
      <c r="H818">
        <v>1142.849976</v>
      </c>
      <c r="I818" s="268">
        <f t="shared" si="24"/>
        <v>8.2042491270715168E-3</v>
      </c>
    </row>
    <row r="819" spans="2:9" x14ac:dyDescent="0.25">
      <c r="B819" s="246">
        <v>44392</v>
      </c>
      <c r="C819">
        <v>15924.200194999999</v>
      </c>
      <c r="D819" s="268">
        <f t="shared" si="25"/>
        <v>4.4310723280911457E-3</v>
      </c>
      <c r="G819" s="246">
        <v>44392</v>
      </c>
      <c r="H819">
        <v>1136.6999510000001</v>
      </c>
      <c r="I819" s="268">
        <f t="shared" si="24"/>
        <v>-5.3813056211674537E-3</v>
      </c>
    </row>
    <row r="820" spans="2:9" x14ac:dyDescent="0.25">
      <c r="B820" s="246">
        <v>44393</v>
      </c>
      <c r="C820">
        <v>15923.400390999999</v>
      </c>
      <c r="D820" s="268">
        <f t="shared" si="25"/>
        <v>-5.0225693611349875E-5</v>
      </c>
      <c r="G820" s="246">
        <v>44393</v>
      </c>
      <c r="H820">
        <v>1128.6999510000001</v>
      </c>
      <c r="I820" s="268">
        <f t="shared" si="24"/>
        <v>-7.0379170800193291E-3</v>
      </c>
    </row>
    <row r="821" spans="2:9" x14ac:dyDescent="0.25">
      <c r="B821" s="246">
        <v>44396</v>
      </c>
      <c r="C821">
        <v>15752.400390999999</v>
      </c>
      <c r="D821" s="268">
        <f t="shared" si="25"/>
        <v>-1.0738912280108814E-2</v>
      </c>
      <c r="G821" s="246">
        <v>44396</v>
      </c>
      <c r="H821">
        <v>1104.5</v>
      </c>
      <c r="I821" s="268">
        <f t="shared" si="24"/>
        <v>-2.1440552893228659E-2</v>
      </c>
    </row>
    <row r="822" spans="2:9" x14ac:dyDescent="0.25">
      <c r="B822" s="246">
        <v>44397</v>
      </c>
      <c r="C822">
        <v>15632.099609000001</v>
      </c>
      <c r="D822" s="268">
        <f t="shared" si="25"/>
        <v>-7.6369809688643375E-3</v>
      </c>
      <c r="G822" s="246">
        <v>44397</v>
      </c>
      <c r="H822">
        <v>1110.1999510000001</v>
      </c>
      <c r="I822" s="268">
        <f t="shared" si="24"/>
        <v>5.1606618379358427E-3</v>
      </c>
    </row>
    <row r="823" spans="2:9" x14ac:dyDescent="0.25">
      <c r="B823" s="246">
        <v>44399</v>
      </c>
      <c r="C823">
        <v>15824.049805000001</v>
      </c>
      <c r="D823" s="268">
        <f t="shared" si="25"/>
        <v>1.2279233167724168E-2</v>
      </c>
      <c r="G823" s="246">
        <v>44399</v>
      </c>
      <c r="H823">
        <v>1113.8000489999999</v>
      </c>
      <c r="I823" s="268">
        <f t="shared" si="24"/>
        <v>3.2427473958696051E-3</v>
      </c>
    </row>
    <row r="824" spans="2:9" x14ac:dyDescent="0.25">
      <c r="B824" s="246">
        <v>44400</v>
      </c>
      <c r="C824">
        <v>15856.049805000001</v>
      </c>
      <c r="D824" s="268">
        <f t="shared" si="25"/>
        <v>2.022238326745418E-3</v>
      </c>
      <c r="G824" s="246">
        <v>44400</v>
      </c>
      <c r="H824">
        <v>1105.849976</v>
      </c>
      <c r="I824" s="268">
        <f t="shared" si="24"/>
        <v>-7.1377919287557434E-3</v>
      </c>
    </row>
    <row r="825" spans="2:9" x14ac:dyDescent="0.25">
      <c r="B825" s="246">
        <v>44403</v>
      </c>
      <c r="C825">
        <v>15824.450194999999</v>
      </c>
      <c r="D825" s="268">
        <f t="shared" si="25"/>
        <v>-1.992905571603143E-3</v>
      </c>
      <c r="G825" s="246">
        <v>44403</v>
      </c>
      <c r="H825">
        <v>1102.099976</v>
      </c>
      <c r="I825" s="268">
        <f t="shared" si="24"/>
        <v>-3.3910567268484737E-3</v>
      </c>
    </row>
    <row r="826" spans="2:9" x14ac:dyDescent="0.25">
      <c r="B826" s="246">
        <v>44404</v>
      </c>
      <c r="C826">
        <v>15746.450194999999</v>
      </c>
      <c r="D826" s="268">
        <f t="shared" si="25"/>
        <v>-4.9290812027482644E-3</v>
      </c>
      <c r="G826" s="246">
        <v>44404</v>
      </c>
      <c r="H826">
        <v>1085.8000489999999</v>
      </c>
      <c r="I826" s="268">
        <f t="shared" si="24"/>
        <v>-1.478988055072783E-2</v>
      </c>
    </row>
    <row r="827" spans="2:9" x14ac:dyDescent="0.25">
      <c r="B827" s="246">
        <v>44405</v>
      </c>
      <c r="C827">
        <v>15709.400390999999</v>
      </c>
      <c r="D827" s="268">
        <f t="shared" si="25"/>
        <v>-2.3528988147286656E-3</v>
      </c>
      <c r="G827" s="246">
        <v>44405</v>
      </c>
      <c r="H827">
        <v>1102.150024</v>
      </c>
      <c r="I827" s="268">
        <f t="shared" si="24"/>
        <v>1.5057998031090536E-2</v>
      </c>
    </row>
    <row r="828" spans="2:9" x14ac:dyDescent="0.25">
      <c r="B828" s="246">
        <v>44406</v>
      </c>
      <c r="C828">
        <v>15778.450194999999</v>
      </c>
      <c r="D828" s="268">
        <f t="shared" si="25"/>
        <v>4.3954449107783677E-3</v>
      </c>
      <c r="G828" s="246">
        <v>44406</v>
      </c>
      <c r="H828">
        <v>1136.5</v>
      </c>
      <c r="I828" s="268">
        <f t="shared" si="24"/>
        <v>3.1166334212228808E-2</v>
      </c>
    </row>
    <row r="829" spans="2:9" x14ac:dyDescent="0.25">
      <c r="B829" s="246">
        <v>44407</v>
      </c>
      <c r="C829">
        <v>15763.049805000001</v>
      </c>
      <c r="D829" s="268">
        <f t="shared" si="25"/>
        <v>-9.7603945949509274E-4</v>
      </c>
      <c r="G829" s="246">
        <v>44407</v>
      </c>
      <c r="H829">
        <v>1119.400024</v>
      </c>
      <c r="I829" s="268">
        <f t="shared" si="24"/>
        <v>-1.504617333919922E-2</v>
      </c>
    </row>
    <row r="830" spans="2:9" x14ac:dyDescent="0.25">
      <c r="B830" s="246">
        <v>44410</v>
      </c>
      <c r="C830">
        <v>15885.150390999999</v>
      </c>
      <c r="D830" s="268">
        <f t="shared" si="25"/>
        <v>7.7460001402309686E-3</v>
      </c>
      <c r="G830" s="246">
        <v>44410</v>
      </c>
      <c r="H830">
        <v>1101.099976</v>
      </c>
      <c r="I830" s="268">
        <f t="shared" si="24"/>
        <v>-1.6348086124393424E-2</v>
      </c>
    </row>
    <row r="831" spans="2:9" x14ac:dyDescent="0.25">
      <c r="B831" s="246">
        <v>44411</v>
      </c>
      <c r="C831">
        <v>16130.75</v>
      </c>
      <c r="D831" s="268">
        <f t="shared" si="25"/>
        <v>1.5460955858444425E-2</v>
      </c>
      <c r="G831" s="246">
        <v>44411</v>
      </c>
      <c r="H831">
        <v>1156.5</v>
      </c>
      <c r="I831" s="268">
        <f t="shared" si="24"/>
        <v>5.0313345933630238E-2</v>
      </c>
    </row>
    <row r="832" spans="2:9" x14ac:dyDescent="0.25">
      <c r="B832" s="246">
        <v>44412</v>
      </c>
      <c r="C832">
        <v>16258.799805000001</v>
      </c>
      <c r="D832" s="268">
        <f t="shared" si="25"/>
        <v>7.9382424871752288E-3</v>
      </c>
      <c r="G832" s="246">
        <v>44412</v>
      </c>
      <c r="H832">
        <v>1172.9499510000001</v>
      </c>
      <c r="I832" s="268">
        <f t="shared" si="24"/>
        <v>1.4223909208819663E-2</v>
      </c>
    </row>
    <row r="833" spans="2:9" x14ac:dyDescent="0.25">
      <c r="B833" s="246">
        <v>44413</v>
      </c>
      <c r="C833">
        <v>16294.599609000001</v>
      </c>
      <c r="D833" s="268">
        <f t="shared" si="25"/>
        <v>2.2018724893204666E-3</v>
      </c>
      <c r="G833" s="246">
        <v>44413</v>
      </c>
      <c r="H833">
        <v>1197.5</v>
      </c>
      <c r="I833" s="268">
        <f t="shared" si="24"/>
        <v>2.0930176073642226E-2</v>
      </c>
    </row>
    <row r="834" spans="2:9" x14ac:dyDescent="0.25">
      <c r="B834" s="246">
        <v>44414</v>
      </c>
      <c r="C834">
        <v>16238.200194999999</v>
      </c>
      <c r="D834" s="268">
        <f t="shared" si="25"/>
        <v>-3.4612334978055825E-3</v>
      </c>
      <c r="G834" s="246">
        <v>44414</v>
      </c>
      <c r="H834">
        <v>1173.5</v>
      </c>
      <c r="I834" s="268">
        <f t="shared" si="24"/>
        <v>-2.0041753653444627E-2</v>
      </c>
    </row>
    <row r="835" spans="2:9" x14ac:dyDescent="0.25">
      <c r="B835" s="246">
        <v>44417</v>
      </c>
      <c r="C835">
        <v>16258.25</v>
      </c>
      <c r="D835" s="268">
        <f t="shared" si="25"/>
        <v>1.2347307435078836E-3</v>
      </c>
      <c r="G835" s="246">
        <v>44417</v>
      </c>
      <c r="H835">
        <v>1189.25</v>
      </c>
      <c r="I835" s="268">
        <f t="shared" si="24"/>
        <v>1.3421389007243212E-2</v>
      </c>
    </row>
    <row r="836" spans="2:9" x14ac:dyDescent="0.25">
      <c r="B836" s="246">
        <v>44418</v>
      </c>
      <c r="C836">
        <v>16280.099609000001</v>
      </c>
      <c r="D836" s="268">
        <f t="shared" si="25"/>
        <v>1.3439090307998391E-3</v>
      </c>
      <c r="G836" s="246">
        <v>44418</v>
      </c>
      <c r="H836">
        <v>1178.849976</v>
      </c>
      <c r="I836" s="268">
        <f t="shared" si="24"/>
        <v>-8.7450275383645915E-3</v>
      </c>
    </row>
    <row r="837" spans="2:9" x14ac:dyDescent="0.25">
      <c r="B837" s="246">
        <v>44419</v>
      </c>
      <c r="C837">
        <v>16282.25</v>
      </c>
      <c r="D837" s="268">
        <f t="shared" si="25"/>
        <v>1.3208709108947225E-4</v>
      </c>
      <c r="G837" s="246">
        <v>44419</v>
      </c>
      <c r="H837">
        <v>1186.599976</v>
      </c>
      <c r="I837" s="268">
        <f t="shared" si="24"/>
        <v>6.5742038069143138E-3</v>
      </c>
    </row>
    <row r="838" spans="2:9" x14ac:dyDescent="0.25">
      <c r="B838" s="246">
        <v>44420</v>
      </c>
      <c r="C838">
        <v>16364.400390999999</v>
      </c>
      <c r="D838" s="268">
        <f t="shared" si="25"/>
        <v>5.0453955073777035E-3</v>
      </c>
      <c r="G838" s="246">
        <v>44420</v>
      </c>
      <c r="H838">
        <v>1185.099976</v>
      </c>
      <c r="I838" s="268">
        <f t="shared" si="24"/>
        <v>-1.2641159871387142E-3</v>
      </c>
    </row>
    <row r="839" spans="2:9" x14ac:dyDescent="0.25">
      <c r="B839" s="246">
        <v>44421</v>
      </c>
      <c r="C839">
        <v>16529.099609000001</v>
      </c>
      <c r="D839" s="268">
        <f t="shared" si="25"/>
        <v>1.0064482294785515E-2</v>
      </c>
      <c r="G839" s="246">
        <v>44421</v>
      </c>
      <c r="H839">
        <v>1233.849976</v>
      </c>
      <c r="I839" s="268">
        <f t="shared" si="24"/>
        <v>4.1135769966465618E-2</v>
      </c>
    </row>
    <row r="840" spans="2:9" x14ac:dyDescent="0.25">
      <c r="B840" s="246">
        <v>44424</v>
      </c>
      <c r="C840">
        <v>16563.050781000002</v>
      </c>
      <c r="D840" s="268">
        <f t="shared" si="25"/>
        <v>2.0540242846327494E-3</v>
      </c>
      <c r="G840" s="246">
        <v>44424</v>
      </c>
      <c r="H840">
        <v>1280.9499510000001</v>
      </c>
      <c r="I840" s="268">
        <f t="shared" ref="I840:I903" si="26">IFERROR(H840/H839-1,"")</f>
        <v>3.8173178195207269E-2</v>
      </c>
    </row>
    <row r="841" spans="2:9" x14ac:dyDescent="0.25">
      <c r="B841" s="246">
        <v>44425</v>
      </c>
      <c r="C841">
        <v>16614.599609000001</v>
      </c>
      <c r="D841" s="268">
        <f t="shared" ref="D841:D904" si="27">IFERROR(C841/C840-1,"")</f>
        <v>3.1122785700283817E-3</v>
      </c>
      <c r="G841" s="246">
        <v>44425</v>
      </c>
      <c r="H841">
        <v>1279.75</v>
      </c>
      <c r="I841" s="268">
        <f t="shared" si="26"/>
        <v>-9.3676649822527214E-4</v>
      </c>
    </row>
    <row r="842" spans="2:9" x14ac:dyDescent="0.25">
      <c r="B842" s="246">
        <v>44426</v>
      </c>
      <c r="C842">
        <v>16568.849609000001</v>
      </c>
      <c r="D842" s="268">
        <f t="shared" si="27"/>
        <v>-2.7536023182417324E-3</v>
      </c>
      <c r="G842" s="246">
        <v>44426</v>
      </c>
      <c r="H842">
        <v>1264.0500489999999</v>
      </c>
      <c r="I842" s="268">
        <f t="shared" si="26"/>
        <v>-1.226798280914243E-2</v>
      </c>
    </row>
    <row r="843" spans="2:9" x14ac:dyDescent="0.25">
      <c r="B843" s="246">
        <v>44428</v>
      </c>
      <c r="C843">
        <v>16450.5</v>
      </c>
      <c r="D843" s="268">
        <f t="shared" si="27"/>
        <v>-7.1428983781538502E-3</v>
      </c>
      <c r="G843" s="246">
        <v>44428</v>
      </c>
      <c r="H843">
        <v>1267.6999510000001</v>
      </c>
      <c r="I843" s="268">
        <f t="shared" si="26"/>
        <v>2.8874663648703613E-3</v>
      </c>
    </row>
    <row r="844" spans="2:9" x14ac:dyDescent="0.25">
      <c r="B844" s="246">
        <v>44431</v>
      </c>
      <c r="C844">
        <v>16496.449218999998</v>
      </c>
      <c r="D844" s="268">
        <f t="shared" si="27"/>
        <v>2.7931806935959091E-3</v>
      </c>
      <c r="G844" s="246">
        <v>44431</v>
      </c>
      <c r="H844">
        <v>1292.849976</v>
      </c>
      <c r="I844" s="268">
        <f t="shared" si="26"/>
        <v>1.9839099133955873E-2</v>
      </c>
    </row>
    <row r="845" spans="2:9" x14ac:dyDescent="0.25">
      <c r="B845" s="246">
        <v>44432</v>
      </c>
      <c r="C845">
        <v>16624.599609000001</v>
      </c>
      <c r="D845" s="268">
        <f t="shared" si="27"/>
        <v>7.7683620455972768E-3</v>
      </c>
      <c r="G845" s="246">
        <v>44432</v>
      </c>
      <c r="H845">
        <v>1281.3000489999999</v>
      </c>
      <c r="I845" s="268">
        <f t="shared" si="26"/>
        <v>-8.9336947166405167E-3</v>
      </c>
    </row>
    <row r="846" spans="2:9" x14ac:dyDescent="0.25">
      <c r="B846" s="246">
        <v>44433</v>
      </c>
      <c r="C846">
        <v>16634.650390999999</v>
      </c>
      <c r="D846" s="268">
        <f t="shared" si="27"/>
        <v>6.0457287612258881E-4</v>
      </c>
      <c r="G846" s="246">
        <v>44433</v>
      </c>
      <c r="H846">
        <v>1293.4499510000001</v>
      </c>
      <c r="I846" s="268">
        <f t="shared" si="26"/>
        <v>9.4824799308190766E-3</v>
      </c>
    </row>
    <row r="847" spans="2:9" x14ac:dyDescent="0.25">
      <c r="B847" s="246">
        <v>44434</v>
      </c>
      <c r="C847">
        <v>16636.900390999999</v>
      </c>
      <c r="D847" s="268">
        <f t="shared" si="27"/>
        <v>1.3525983096207561E-4</v>
      </c>
      <c r="G847" s="246">
        <v>44434</v>
      </c>
      <c r="H847">
        <v>1267.1999510000001</v>
      </c>
      <c r="I847" s="268">
        <f t="shared" si="26"/>
        <v>-2.0294561826459057E-2</v>
      </c>
    </row>
    <row r="848" spans="2:9" x14ac:dyDescent="0.25">
      <c r="B848" s="246">
        <v>44435</v>
      </c>
      <c r="C848">
        <v>16705.199218999998</v>
      </c>
      <c r="D848" s="268">
        <f t="shared" si="27"/>
        <v>4.1052615808738757E-3</v>
      </c>
      <c r="G848" s="246">
        <v>44435</v>
      </c>
      <c r="H848">
        <v>1291.349976</v>
      </c>
      <c r="I848" s="268">
        <f t="shared" si="26"/>
        <v>1.9057785616975575E-2</v>
      </c>
    </row>
    <row r="849" spans="2:9" x14ac:dyDescent="0.25">
      <c r="B849" s="246">
        <v>44438</v>
      </c>
      <c r="C849">
        <v>16931.050781000002</v>
      </c>
      <c r="D849" s="268">
        <f t="shared" si="27"/>
        <v>1.351983649157118E-2</v>
      </c>
      <c r="G849" s="246">
        <v>44438</v>
      </c>
      <c r="H849">
        <v>1316.0500489999999</v>
      </c>
      <c r="I849" s="268">
        <f t="shared" si="26"/>
        <v>1.9127326796806399E-2</v>
      </c>
    </row>
    <row r="850" spans="2:9" x14ac:dyDescent="0.25">
      <c r="B850" s="246">
        <v>44439</v>
      </c>
      <c r="C850">
        <v>17132.199218999998</v>
      </c>
      <c r="D850" s="268">
        <f t="shared" si="27"/>
        <v>1.1880446205130069E-2</v>
      </c>
      <c r="G850" s="246">
        <v>44439</v>
      </c>
      <c r="H850">
        <v>1364.650024</v>
      </c>
      <c r="I850" s="268">
        <f t="shared" si="26"/>
        <v>3.6928667748562294E-2</v>
      </c>
    </row>
    <row r="851" spans="2:9" x14ac:dyDescent="0.25">
      <c r="B851" s="246">
        <v>44440</v>
      </c>
      <c r="C851">
        <v>17076.25</v>
      </c>
      <c r="D851" s="268">
        <f t="shared" si="27"/>
        <v>-3.2657347889084587E-3</v>
      </c>
      <c r="G851" s="246">
        <v>44440</v>
      </c>
      <c r="H851">
        <v>1358.3000489999999</v>
      </c>
      <c r="I851" s="268">
        <f t="shared" si="26"/>
        <v>-4.6531893806642799E-3</v>
      </c>
    </row>
    <row r="852" spans="2:9" x14ac:dyDescent="0.25">
      <c r="B852" s="246">
        <v>44441</v>
      </c>
      <c r="C852">
        <v>17234.150390999999</v>
      </c>
      <c r="D852" s="268">
        <f t="shared" si="27"/>
        <v>9.2467837493594995E-3</v>
      </c>
      <c r="G852" s="246">
        <v>44441</v>
      </c>
      <c r="H852">
        <v>1354.3000489999999</v>
      </c>
      <c r="I852" s="268">
        <f t="shared" si="26"/>
        <v>-2.9448574362821445E-3</v>
      </c>
    </row>
    <row r="853" spans="2:9" x14ac:dyDescent="0.25">
      <c r="B853" s="246">
        <v>44442</v>
      </c>
      <c r="C853">
        <v>17323.599609000001</v>
      </c>
      <c r="D853" s="268">
        <f t="shared" si="27"/>
        <v>5.1902307900664191E-3</v>
      </c>
      <c r="G853" s="246">
        <v>44442</v>
      </c>
      <c r="H853">
        <v>1335.900024</v>
      </c>
      <c r="I853" s="268">
        <f t="shared" si="26"/>
        <v>-1.3586372542470415E-2</v>
      </c>
    </row>
    <row r="854" spans="2:9" x14ac:dyDescent="0.25">
      <c r="B854" s="246">
        <v>44445</v>
      </c>
      <c r="C854">
        <v>17377.800781000002</v>
      </c>
      <c r="D854" s="268">
        <f t="shared" si="27"/>
        <v>3.1287476750410104E-3</v>
      </c>
      <c r="G854" s="246">
        <v>44445</v>
      </c>
      <c r="H854">
        <v>1331.3000489999999</v>
      </c>
      <c r="I854" s="268">
        <f t="shared" si="26"/>
        <v>-3.4433527340067549E-3</v>
      </c>
    </row>
    <row r="855" spans="2:9" x14ac:dyDescent="0.25">
      <c r="B855" s="246">
        <v>44446</v>
      </c>
      <c r="C855">
        <v>17362.099609000001</v>
      </c>
      <c r="D855" s="268">
        <f t="shared" si="27"/>
        <v>-9.0351893187590182E-4</v>
      </c>
      <c r="G855" s="246">
        <v>44446</v>
      </c>
      <c r="H855">
        <v>1386.5</v>
      </c>
      <c r="I855" s="268">
        <f t="shared" si="26"/>
        <v>4.1463193095698569E-2</v>
      </c>
    </row>
    <row r="856" spans="2:9" x14ac:dyDescent="0.25">
      <c r="B856" s="246">
        <v>44447</v>
      </c>
      <c r="C856">
        <v>17353.5</v>
      </c>
      <c r="D856" s="268">
        <f t="shared" si="27"/>
        <v>-4.9530927673879788E-4</v>
      </c>
      <c r="G856" s="246">
        <v>44447</v>
      </c>
      <c r="H856">
        <v>1383.1999510000001</v>
      </c>
      <c r="I856" s="268">
        <f t="shared" si="26"/>
        <v>-2.3801291020555393E-3</v>
      </c>
    </row>
    <row r="857" spans="2:9" x14ac:dyDescent="0.25">
      <c r="B857" s="246">
        <v>44448</v>
      </c>
      <c r="C857">
        <v>17369.25</v>
      </c>
      <c r="D857" s="268">
        <f t="shared" si="27"/>
        <v>9.0759789091543475E-4</v>
      </c>
      <c r="G857" s="246">
        <v>44448</v>
      </c>
      <c r="H857">
        <v>1364.3000489999999</v>
      </c>
      <c r="I857" s="268">
        <f t="shared" si="26"/>
        <v>-1.366389724517858E-2</v>
      </c>
    </row>
    <row r="858" spans="2:9" x14ac:dyDescent="0.25">
      <c r="B858" s="246">
        <v>44452</v>
      </c>
      <c r="C858">
        <v>17355.300781000002</v>
      </c>
      <c r="D858" s="268">
        <f t="shared" si="27"/>
        <v>-8.0309852181292829E-4</v>
      </c>
      <c r="G858" s="246">
        <v>44452</v>
      </c>
      <c r="H858">
        <v>1338.900024</v>
      </c>
      <c r="I858" s="268">
        <f t="shared" si="26"/>
        <v>-1.8617623754113022E-2</v>
      </c>
    </row>
    <row r="859" spans="2:9" x14ac:dyDescent="0.25">
      <c r="B859" s="246">
        <v>44453</v>
      </c>
      <c r="C859">
        <v>17380</v>
      </c>
      <c r="D859" s="268">
        <f t="shared" si="27"/>
        <v>1.4231513075841917E-3</v>
      </c>
      <c r="G859" s="246">
        <v>44453</v>
      </c>
      <c r="H859">
        <v>1342.4499510000001</v>
      </c>
      <c r="I859" s="268">
        <f t="shared" si="26"/>
        <v>2.6513757086914502E-3</v>
      </c>
    </row>
    <row r="860" spans="2:9" x14ac:dyDescent="0.25">
      <c r="B860" s="246">
        <v>44454</v>
      </c>
      <c r="C860">
        <v>17519.449218999998</v>
      </c>
      <c r="D860" s="268">
        <f t="shared" si="27"/>
        <v>8.0235453970078918E-3</v>
      </c>
      <c r="G860" s="246">
        <v>44454</v>
      </c>
      <c r="H860">
        <v>1386.599976</v>
      </c>
      <c r="I860" s="268">
        <f t="shared" si="26"/>
        <v>3.2887650647320132E-2</v>
      </c>
    </row>
    <row r="861" spans="2:9" x14ac:dyDescent="0.25">
      <c r="B861" s="246">
        <v>44455</v>
      </c>
      <c r="C861">
        <v>17629.5</v>
      </c>
      <c r="D861" s="268">
        <f t="shared" si="27"/>
        <v>6.2816347491478908E-3</v>
      </c>
      <c r="G861" s="246">
        <v>44455</v>
      </c>
      <c r="H861">
        <v>1457.6999510000001</v>
      </c>
      <c r="I861" s="268">
        <f t="shared" si="26"/>
        <v>5.1276486535868804E-2</v>
      </c>
    </row>
    <row r="862" spans="2:9" x14ac:dyDescent="0.25">
      <c r="B862" s="246">
        <v>44456</v>
      </c>
      <c r="C862">
        <v>17585.150390999999</v>
      </c>
      <c r="D862" s="268">
        <f t="shared" si="27"/>
        <v>-2.5156475793415289E-3</v>
      </c>
      <c r="G862" s="246">
        <v>44456</v>
      </c>
      <c r="H862">
        <v>1463.099976</v>
      </c>
      <c r="I862" s="268">
        <f t="shared" si="26"/>
        <v>3.7044832143235951E-3</v>
      </c>
    </row>
    <row r="863" spans="2:9" x14ac:dyDescent="0.25">
      <c r="B863" s="246">
        <v>44459</v>
      </c>
      <c r="C863">
        <v>17396.900390999999</v>
      </c>
      <c r="D863" s="268">
        <f t="shared" si="27"/>
        <v>-1.0705054879504794E-2</v>
      </c>
      <c r="G863" s="246">
        <v>44459</v>
      </c>
      <c r="H863">
        <v>1513.6999510000001</v>
      </c>
      <c r="I863" s="268">
        <f t="shared" si="26"/>
        <v>3.4584085728944114E-2</v>
      </c>
    </row>
    <row r="864" spans="2:9" x14ac:dyDescent="0.25">
      <c r="B864" s="246">
        <v>44460</v>
      </c>
      <c r="C864">
        <v>17562</v>
      </c>
      <c r="D864" s="268">
        <f t="shared" si="27"/>
        <v>9.4901738407040526E-3</v>
      </c>
      <c r="G864" s="246">
        <v>44460</v>
      </c>
      <c r="H864">
        <v>1502.5500489999999</v>
      </c>
      <c r="I864" s="268">
        <f t="shared" si="26"/>
        <v>-7.3659921787234683E-3</v>
      </c>
    </row>
    <row r="865" spans="2:9" x14ac:dyDescent="0.25">
      <c r="B865" s="246">
        <v>44461</v>
      </c>
      <c r="C865">
        <v>17546.650390999999</v>
      </c>
      <c r="D865" s="268">
        <f t="shared" si="27"/>
        <v>-8.7402397221281181E-4</v>
      </c>
      <c r="G865" s="246">
        <v>44461</v>
      </c>
      <c r="H865">
        <v>1488.5</v>
      </c>
      <c r="I865" s="268">
        <f t="shared" si="26"/>
        <v>-9.3508026633460917E-3</v>
      </c>
    </row>
    <row r="866" spans="2:9" x14ac:dyDescent="0.25">
      <c r="B866" s="246">
        <v>44462</v>
      </c>
      <c r="C866">
        <v>17822.949218999998</v>
      </c>
      <c r="D866" s="268">
        <f t="shared" si="27"/>
        <v>1.5746528359721346E-2</v>
      </c>
      <c r="G866" s="246">
        <v>44462</v>
      </c>
      <c r="H866">
        <v>1494.099976</v>
      </c>
      <c r="I866" s="268">
        <f t="shared" si="26"/>
        <v>3.7621605643265443E-3</v>
      </c>
    </row>
    <row r="867" spans="2:9" x14ac:dyDescent="0.25">
      <c r="B867" s="246">
        <v>44463</v>
      </c>
      <c r="C867">
        <v>17853.199218999998</v>
      </c>
      <c r="D867" s="268">
        <f t="shared" si="27"/>
        <v>1.6972499684706488E-3</v>
      </c>
      <c r="G867" s="246">
        <v>44463</v>
      </c>
      <c r="H867">
        <v>1478.150024</v>
      </c>
      <c r="I867" s="268">
        <f t="shared" si="26"/>
        <v>-1.0675290982000485E-2</v>
      </c>
    </row>
    <row r="868" spans="2:9" x14ac:dyDescent="0.25">
      <c r="B868" s="246">
        <v>44466</v>
      </c>
      <c r="C868">
        <v>17855.099609000001</v>
      </c>
      <c r="D868" s="268">
        <f t="shared" si="27"/>
        <v>1.0644534778836423E-4</v>
      </c>
      <c r="G868" s="246">
        <v>44466</v>
      </c>
      <c r="H868">
        <v>1438.75</v>
      </c>
      <c r="I868" s="268">
        <f t="shared" si="26"/>
        <v>-2.6654956100721217E-2</v>
      </c>
    </row>
    <row r="869" spans="2:9" x14ac:dyDescent="0.25">
      <c r="B869" s="246">
        <v>44467</v>
      </c>
      <c r="C869">
        <v>17748.599609000001</v>
      </c>
      <c r="D869" s="268">
        <f t="shared" si="27"/>
        <v>-5.9646824902795936E-3</v>
      </c>
      <c r="G869" s="246">
        <v>44467</v>
      </c>
      <c r="H869">
        <v>1366.6999510000001</v>
      </c>
      <c r="I869" s="268">
        <f t="shared" si="26"/>
        <v>-5.0078226933101599E-2</v>
      </c>
    </row>
    <row r="870" spans="2:9" x14ac:dyDescent="0.25">
      <c r="B870" s="246">
        <v>44468</v>
      </c>
      <c r="C870">
        <v>17711.300781000002</v>
      </c>
      <c r="D870" s="268">
        <f t="shared" si="27"/>
        <v>-2.1015082215887215E-3</v>
      </c>
      <c r="G870" s="246">
        <v>44468</v>
      </c>
      <c r="H870">
        <v>1381.0500489999999</v>
      </c>
      <c r="I870" s="268">
        <f t="shared" si="26"/>
        <v>1.0499815990700823E-2</v>
      </c>
    </row>
    <row r="871" spans="2:9" x14ac:dyDescent="0.25">
      <c r="B871" s="246">
        <v>44469</v>
      </c>
      <c r="C871">
        <v>17618.150390999999</v>
      </c>
      <c r="D871" s="268">
        <f t="shared" si="27"/>
        <v>-5.259375985525061E-3</v>
      </c>
      <c r="G871" s="246">
        <v>44469</v>
      </c>
      <c r="H871">
        <v>1396.849976</v>
      </c>
      <c r="I871" s="268">
        <f t="shared" si="26"/>
        <v>1.1440517316110732E-2</v>
      </c>
    </row>
    <row r="872" spans="2:9" x14ac:dyDescent="0.25">
      <c r="B872" s="246">
        <v>44470</v>
      </c>
      <c r="C872">
        <v>17532.050781000002</v>
      </c>
      <c r="D872" s="268">
        <f t="shared" si="27"/>
        <v>-4.886983485166585E-3</v>
      </c>
      <c r="G872" s="246">
        <v>44470</v>
      </c>
      <c r="H872">
        <v>1386.650024</v>
      </c>
      <c r="I872" s="268">
        <f t="shared" si="26"/>
        <v>-7.302109872391882E-3</v>
      </c>
    </row>
    <row r="873" spans="2:9" x14ac:dyDescent="0.25">
      <c r="B873" s="246">
        <v>44473</v>
      </c>
      <c r="C873">
        <v>17691.25</v>
      </c>
      <c r="D873" s="268">
        <f t="shared" si="27"/>
        <v>9.08046759552672E-3</v>
      </c>
      <c r="G873" s="246">
        <v>44473</v>
      </c>
      <c r="H873">
        <v>1335.150024</v>
      </c>
      <c r="I873" s="268">
        <f t="shared" si="26"/>
        <v>-3.7139868826771782E-2</v>
      </c>
    </row>
    <row r="874" spans="2:9" x14ac:dyDescent="0.25">
      <c r="B874" s="246">
        <v>44474</v>
      </c>
      <c r="C874">
        <v>17822.300781000002</v>
      </c>
      <c r="D874" s="268">
        <f t="shared" si="27"/>
        <v>7.4076609058151277E-3</v>
      </c>
      <c r="G874" s="246">
        <v>44474</v>
      </c>
      <c r="H874">
        <v>1328.75</v>
      </c>
      <c r="I874" s="268">
        <f t="shared" si="26"/>
        <v>-4.7934867879686482E-3</v>
      </c>
    </row>
    <row r="875" spans="2:9" x14ac:dyDescent="0.25">
      <c r="B875" s="246">
        <v>44475</v>
      </c>
      <c r="C875">
        <v>17646</v>
      </c>
      <c r="D875" s="268">
        <f t="shared" si="27"/>
        <v>-9.8921448564011083E-3</v>
      </c>
      <c r="G875" s="246">
        <v>44475</v>
      </c>
      <c r="H875">
        <v>1289.150024</v>
      </c>
      <c r="I875" s="268">
        <f t="shared" si="26"/>
        <v>-2.9802427845719626E-2</v>
      </c>
    </row>
    <row r="876" spans="2:9" x14ac:dyDescent="0.25">
      <c r="B876" s="246">
        <v>44476</v>
      </c>
      <c r="C876">
        <v>17790.349609000001</v>
      </c>
      <c r="D876" s="268">
        <f t="shared" si="27"/>
        <v>8.1803019947863653E-3</v>
      </c>
      <c r="G876" s="246">
        <v>44476</v>
      </c>
      <c r="H876">
        <v>1327.3000489999999</v>
      </c>
      <c r="I876" s="268">
        <f t="shared" si="26"/>
        <v>2.959316161018033E-2</v>
      </c>
    </row>
    <row r="877" spans="2:9" x14ac:dyDescent="0.25">
      <c r="B877" s="246">
        <v>44477</v>
      </c>
      <c r="C877">
        <v>17895.199218999998</v>
      </c>
      <c r="D877" s="268">
        <f t="shared" si="27"/>
        <v>5.893622795751785E-3</v>
      </c>
      <c r="G877" s="246">
        <v>44477</v>
      </c>
      <c r="H877">
        <v>1368.1999510000001</v>
      </c>
      <c r="I877" s="268">
        <f t="shared" si="26"/>
        <v>3.0814360348147662E-2</v>
      </c>
    </row>
    <row r="878" spans="2:9" x14ac:dyDescent="0.25">
      <c r="B878" s="246">
        <v>44480</v>
      </c>
      <c r="C878">
        <v>17945.949218999998</v>
      </c>
      <c r="D878" s="268">
        <f t="shared" si="27"/>
        <v>2.8359561343198614E-3</v>
      </c>
      <c r="G878" s="246">
        <v>44480</v>
      </c>
      <c r="H878">
        <v>1358.4499510000001</v>
      </c>
      <c r="I878" s="268">
        <f t="shared" si="26"/>
        <v>-7.1261514027053385E-3</v>
      </c>
    </row>
    <row r="879" spans="2:9" x14ac:dyDescent="0.25">
      <c r="B879" s="246">
        <v>44481</v>
      </c>
      <c r="C879">
        <v>17991.949218999998</v>
      </c>
      <c r="D879" s="268">
        <f t="shared" si="27"/>
        <v>2.5632525445518084E-3</v>
      </c>
      <c r="G879" s="246">
        <v>44481</v>
      </c>
      <c r="H879">
        <v>1381.349976</v>
      </c>
      <c r="I879" s="268">
        <f t="shared" si="26"/>
        <v>1.6857466837951973E-2</v>
      </c>
    </row>
    <row r="880" spans="2:9" x14ac:dyDescent="0.25">
      <c r="B880" s="246">
        <v>44482</v>
      </c>
      <c r="C880">
        <v>18161.75</v>
      </c>
      <c r="D880" s="268">
        <f t="shared" si="27"/>
        <v>9.4375978351854961E-3</v>
      </c>
      <c r="G880" s="246">
        <v>44482</v>
      </c>
      <c r="H880">
        <v>1377.5500489999999</v>
      </c>
      <c r="I880" s="268">
        <f t="shared" si="26"/>
        <v>-2.7508792601593779E-3</v>
      </c>
    </row>
    <row r="881" spans="2:9" x14ac:dyDescent="0.25">
      <c r="B881" s="246">
        <v>44483</v>
      </c>
      <c r="C881">
        <v>18338.550781000002</v>
      </c>
      <c r="D881" s="268">
        <f t="shared" si="27"/>
        <v>9.7347877269537975E-3</v>
      </c>
      <c r="G881" s="246">
        <v>44483</v>
      </c>
      <c r="H881">
        <v>1362.9499510000001</v>
      </c>
      <c r="I881" s="268">
        <f t="shared" si="26"/>
        <v>-1.0598597133075871E-2</v>
      </c>
    </row>
    <row r="882" spans="2:9" x14ac:dyDescent="0.25">
      <c r="B882" s="246">
        <v>44487</v>
      </c>
      <c r="C882">
        <v>18477.050781000002</v>
      </c>
      <c r="D882" s="268">
        <f t="shared" si="27"/>
        <v>7.5523961328227696E-3</v>
      </c>
      <c r="G882" s="246">
        <v>44487</v>
      </c>
      <c r="H882">
        <v>1391.25</v>
      </c>
      <c r="I882" s="268">
        <f t="shared" si="26"/>
        <v>2.0763821136084992E-2</v>
      </c>
    </row>
    <row r="883" spans="2:9" x14ac:dyDescent="0.25">
      <c r="B883" s="246">
        <v>44488</v>
      </c>
      <c r="C883">
        <v>18418.75</v>
      </c>
      <c r="D883" s="268">
        <f t="shared" si="27"/>
        <v>-3.1553077215089598E-3</v>
      </c>
      <c r="G883" s="246">
        <v>44488</v>
      </c>
      <c r="H883">
        <v>1381.599976</v>
      </c>
      <c r="I883" s="268">
        <f t="shared" si="26"/>
        <v>-6.936225696316245E-3</v>
      </c>
    </row>
    <row r="884" spans="2:9" x14ac:dyDescent="0.25">
      <c r="B884" s="246">
        <v>44489</v>
      </c>
      <c r="C884">
        <v>18266.599609000001</v>
      </c>
      <c r="D884" s="268">
        <f t="shared" si="27"/>
        <v>-8.2606252324397555E-3</v>
      </c>
      <c r="G884" s="246">
        <v>44489</v>
      </c>
      <c r="H884">
        <v>1380.25</v>
      </c>
      <c r="I884" s="268">
        <f t="shared" si="26"/>
        <v>-9.7711061338345839E-4</v>
      </c>
    </row>
    <row r="885" spans="2:9" x14ac:dyDescent="0.25">
      <c r="B885" s="246">
        <v>44490</v>
      </c>
      <c r="C885">
        <v>18178.099609000001</v>
      </c>
      <c r="D885" s="268">
        <f t="shared" si="27"/>
        <v>-4.844908296801731E-3</v>
      </c>
      <c r="G885" s="246">
        <v>44490</v>
      </c>
      <c r="H885">
        <v>1412.9499510000001</v>
      </c>
      <c r="I885" s="268">
        <f t="shared" si="26"/>
        <v>2.3691324760007237E-2</v>
      </c>
    </row>
    <row r="886" spans="2:9" x14ac:dyDescent="0.25">
      <c r="B886" s="246">
        <v>44491</v>
      </c>
      <c r="C886">
        <v>18114.900390999999</v>
      </c>
      <c r="D886" s="268">
        <f t="shared" si="27"/>
        <v>-3.4766680433806485E-3</v>
      </c>
      <c r="G886" s="246">
        <v>44491</v>
      </c>
      <c r="H886">
        <v>1417.75</v>
      </c>
      <c r="I886" s="268">
        <f t="shared" si="26"/>
        <v>3.3971826083456502E-3</v>
      </c>
    </row>
    <row r="887" spans="2:9" x14ac:dyDescent="0.25">
      <c r="B887" s="246">
        <v>44494</v>
      </c>
      <c r="C887">
        <v>18125.400390999999</v>
      </c>
      <c r="D887" s="268">
        <f t="shared" si="27"/>
        <v>5.7963332799859657E-4</v>
      </c>
      <c r="G887" s="246">
        <v>44494</v>
      </c>
      <c r="H887">
        <v>1387.4499510000001</v>
      </c>
      <c r="I887" s="268">
        <f t="shared" si="26"/>
        <v>-2.1371926644330741E-2</v>
      </c>
    </row>
    <row r="888" spans="2:9" x14ac:dyDescent="0.25">
      <c r="B888" s="246">
        <v>44495</v>
      </c>
      <c r="C888">
        <v>18268.400390999999</v>
      </c>
      <c r="D888" s="268">
        <f t="shared" si="27"/>
        <v>7.8894808895368929E-3</v>
      </c>
      <c r="G888" s="246">
        <v>44495</v>
      </c>
      <c r="H888">
        <v>1392.599976</v>
      </c>
      <c r="I888" s="268">
        <f t="shared" si="26"/>
        <v>3.7118636216664225E-3</v>
      </c>
    </row>
    <row r="889" spans="2:9" x14ac:dyDescent="0.25">
      <c r="B889" s="246">
        <v>44496</v>
      </c>
      <c r="C889">
        <v>18210.949218999998</v>
      </c>
      <c r="D889" s="268">
        <f t="shared" si="27"/>
        <v>-3.1448386706207643E-3</v>
      </c>
      <c r="G889" s="246">
        <v>44496</v>
      </c>
      <c r="H889">
        <v>1422.650024</v>
      </c>
      <c r="I889" s="268">
        <f t="shared" si="26"/>
        <v>2.1578377508172597E-2</v>
      </c>
    </row>
    <row r="890" spans="2:9" x14ac:dyDescent="0.25">
      <c r="B890" s="246">
        <v>44497</v>
      </c>
      <c r="C890">
        <v>17857.25</v>
      </c>
      <c r="D890" s="268">
        <f t="shared" si="27"/>
        <v>-1.9422338437524944E-2</v>
      </c>
      <c r="G890" s="246">
        <v>44497</v>
      </c>
      <c r="H890">
        <v>1397.0500489999999</v>
      </c>
      <c r="I890" s="268">
        <f t="shared" si="26"/>
        <v>-1.7994569689052442E-2</v>
      </c>
    </row>
    <row r="891" spans="2:9" x14ac:dyDescent="0.25">
      <c r="B891" s="246">
        <v>44498</v>
      </c>
      <c r="C891">
        <v>17671.650390999999</v>
      </c>
      <c r="D891" s="268">
        <f t="shared" si="27"/>
        <v>-1.039351574290559E-2</v>
      </c>
      <c r="G891" s="246">
        <v>44498</v>
      </c>
      <c r="H891">
        <v>1396.5</v>
      </c>
      <c r="I891" s="268">
        <f t="shared" si="26"/>
        <v>-3.937217570649798E-4</v>
      </c>
    </row>
    <row r="892" spans="2:9" x14ac:dyDescent="0.25">
      <c r="B892" s="246">
        <v>44501</v>
      </c>
      <c r="C892">
        <v>17929.650390999999</v>
      </c>
      <c r="D892" s="268">
        <f t="shared" si="27"/>
        <v>1.4599655057198069E-2</v>
      </c>
      <c r="G892" s="246">
        <v>44501</v>
      </c>
      <c r="H892">
        <v>1445.400024</v>
      </c>
      <c r="I892" s="268">
        <f t="shared" si="26"/>
        <v>3.501612889366279E-2</v>
      </c>
    </row>
    <row r="893" spans="2:9" x14ac:dyDescent="0.25">
      <c r="B893" s="246">
        <v>44502</v>
      </c>
      <c r="C893">
        <v>17888.949218999998</v>
      </c>
      <c r="D893" s="268">
        <f t="shared" si="27"/>
        <v>-2.2700482782660458E-3</v>
      </c>
      <c r="G893" s="246">
        <v>44502</v>
      </c>
      <c r="H893">
        <v>1657.1999510000001</v>
      </c>
      <c r="I893" s="268">
        <f t="shared" si="26"/>
        <v>0.1465337785271823</v>
      </c>
    </row>
    <row r="894" spans="2:9" x14ac:dyDescent="0.25">
      <c r="B894" s="246">
        <v>44503</v>
      </c>
      <c r="C894">
        <v>17829.199218999998</v>
      </c>
      <c r="D894" s="268">
        <f t="shared" si="27"/>
        <v>-3.3400508475108781E-3</v>
      </c>
      <c r="G894" s="246">
        <v>44503</v>
      </c>
      <c r="H894">
        <v>1605.849976</v>
      </c>
      <c r="I894" s="268">
        <f t="shared" si="26"/>
        <v>-3.0985986313247338E-2</v>
      </c>
    </row>
    <row r="895" spans="2:9" x14ac:dyDescent="0.25">
      <c r="B895" s="246">
        <v>44504</v>
      </c>
      <c r="C895">
        <v>17916.800781000002</v>
      </c>
      <c r="D895" s="268">
        <f t="shared" si="27"/>
        <v>4.9133761378721275E-3</v>
      </c>
      <c r="G895" s="246">
        <v>44504</v>
      </c>
      <c r="H895">
        <v>1662.6999510000001</v>
      </c>
      <c r="I895" s="268">
        <f t="shared" si="26"/>
        <v>3.5401797085433451E-2</v>
      </c>
    </row>
    <row r="896" spans="2:9" x14ac:dyDescent="0.25">
      <c r="B896" s="246">
        <v>44508</v>
      </c>
      <c r="C896">
        <v>18068.550781000002</v>
      </c>
      <c r="D896" s="268">
        <f t="shared" si="27"/>
        <v>8.4697040423045156E-3</v>
      </c>
      <c r="G896" s="246">
        <v>44508</v>
      </c>
      <c r="H896">
        <v>1698.8000489999999</v>
      </c>
      <c r="I896" s="268">
        <f t="shared" si="26"/>
        <v>2.1711733363730668E-2</v>
      </c>
    </row>
    <row r="897" spans="2:9" x14ac:dyDescent="0.25">
      <c r="B897" s="246">
        <v>44509</v>
      </c>
      <c r="C897">
        <v>18044.25</v>
      </c>
      <c r="D897" s="268">
        <f t="shared" si="27"/>
        <v>-1.3449214214542593E-3</v>
      </c>
      <c r="G897" s="246">
        <v>44509</v>
      </c>
      <c r="H897">
        <v>1659.150024</v>
      </c>
      <c r="I897" s="268">
        <f t="shared" si="26"/>
        <v>-2.3340018752259883E-2</v>
      </c>
    </row>
    <row r="898" spans="2:9" x14ac:dyDescent="0.25">
      <c r="B898" s="246">
        <v>44510</v>
      </c>
      <c r="C898">
        <v>18017.199218999998</v>
      </c>
      <c r="D898" s="268">
        <f t="shared" si="27"/>
        <v>-1.4991357911801062E-3</v>
      </c>
      <c r="G898" s="246">
        <v>44510</v>
      </c>
      <c r="H898">
        <v>1712.6999510000001</v>
      </c>
      <c r="I898" s="268">
        <f t="shared" si="26"/>
        <v>3.2275518322868679E-2</v>
      </c>
    </row>
    <row r="899" spans="2:9" x14ac:dyDescent="0.25">
      <c r="B899" s="246">
        <v>44511</v>
      </c>
      <c r="C899">
        <v>17873.599609000001</v>
      </c>
      <c r="D899" s="268">
        <f t="shared" si="27"/>
        <v>-7.970140544850346E-3</v>
      </c>
      <c r="G899" s="246">
        <v>44511</v>
      </c>
      <c r="H899">
        <v>1711.099976</v>
      </c>
      <c r="I899" s="268">
        <f t="shared" si="26"/>
        <v>-9.3418289588076409E-4</v>
      </c>
    </row>
    <row r="900" spans="2:9" x14ac:dyDescent="0.25">
      <c r="B900" s="246">
        <v>44512</v>
      </c>
      <c r="C900">
        <v>18102.75</v>
      </c>
      <c r="D900" s="268">
        <f t="shared" si="27"/>
        <v>1.2820606705580051E-2</v>
      </c>
      <c r="G900" s="246">
        <v>44512</v>
      </c>
      <c r="H900">
        <v>1746.0500489999999</v>
      </c>
      <c r="I900" s="268">
        <f t="shared" si="26"/>
        <v>2.0425500257268414E-2</v>
      </c>
    </row>
    <row r="901" spans="2:9" x14ac:dyDescent="0.25">
      <c r="B901" s="246">
        <v>44515</v>
      </c>
      <c r="C901">
        <v>18109.449218999998</v>
      </c>
      <c r="D901" s="268">
        <f t="shared" si="27"/>
        <v>3.7006637113146112E-4</v>
      </c>
      <c r="G901" s="246">
        <v>44515</v>
      </c>
      <c r="H901">
        <v>1721</v>
      </c>
      <c r="I901" s="268">
        <f t="shared" si="26"/>
        <v>-1.4346695854650093E-2</v>
      </c>
    </row>
    <row r="902" spans="2:9" x14ac:dyDescent="0.25">
      <c r="B902" s="246">
        <v>44516</v>
      </c>
      <c r="C902">
        <v>17999.199218999998</v>
      </c>
      <c r="D902" s="268">
        <f t="shared" si="27"/>
        <v>-6.0879819516723721E-3</v>
      </c>
      <c r="G902" s="246">
        <v>44516</v>
      </c>
      <c r="H902">
        <v>1685.9499510000001</v>
      </c>
      <c r="I902" s="268">
        <f t="shared" si="26"/>
        <v>-2.0366094712376492E-2</v>
      </c>
    </row>
    <row r="903" spans="2:9" x14ac:dyDescent="0.25">
      <c r="B903" s="246">
        <v>44517</v>
      </c>
      <c r="C903">
        <v>17898.650390999999</v>
      </c>
      <c r="D903" s="268">
        <f t="shared" si="27"/>
        <v>-5.5862945221395455E-3</v>
      </c>
      <c r="G903" s="246">
        <v>44517</v>
      </c>
      <c r="H903">
        <v>1735.400024</v>
      </c>
      <c r="I903" s="268">
        <f t="shared" si="26"/>
        <v>2.9330688595274879E-2</v>
      </c>
    </row>
    <row r="904" spans="2:9" x14ac:dyDescent="0.25">
      <c r="B904" s="246">
        <v>44518</v>
      </c>
      <c r="C904">
        <v>17764.800781000002</v>
      </c>
      <c r="D904" s="268">
        <f t="shared" si="27"/>
        <v>-7.478195678222832E-3</v>
      </c>
      <c r="G904" s="246">
        <v>44518</v>
      </c>
      <c r="H904">
        <v>1742.150024</v>
      </c>
      <c r="I904" s="268">
        <f t="shared" ref="I904:I967" si="28">IFERROR(H904/H903-1,"")</f>
        <v>3.8895931235736203E-3</v>
      </c>
    </row>
    <row r="905" spans="2:9" x14ac:dyDescent="0.25">
      <c r="B905" s="246">
        <v>44522</v>
      </c>
      <c r="C905">
        <v>17416.550781000002</v>
      </c>
      <c r="D905" s="268">
        <f t="shared" ref="D905:D968" si="29">IFERROR(C905/C904-1,"")</f>
        <v>-1.9603372100432725E-2</v>
      </c>
      <c r="G905" s="246">
        <v>44522</v>
      </c>
      <c r="H905">
        <v>1719.349976</v>
      </c>
      <c r="I905" s="268">
        <f t="shared" si="28"/>
        <v>-1.3087304586806403E-2</v>
      </c>
    </row>
    <row r="906" spans="2:9" x14ac:dyDescent="0.25">
      <c r="B906" s="246">
        <v>44523</v>
      </c>
      <c r="C906">
        <v>17503.349609000001</v>
      </c>
      <c r="D906" s="268">
        <f t="shared" si="29"/>
        <v>4.9836979256931979E-3</v>
      </c>
      <c r="G906" s="246">
        <v>44523</v>
      </c>
      <c r="H906">
        <v>1704.150024</v>
      </c>
      <c r="I906" s="268">
        <f t="shared" si="28"/>
        <v>-8.8405224138031757E-3</v>
      </c>
    </row>
    <row r="907" spans="2:9" x14ac:dyDescent="0.25">
      <c r="B907" s="246">
        <v>44524</v>
      </c>
      <c r="C907">
        <v>17415.050781000002</v>
      </c>
      <c r="D907" s="268">
        <f t="shared" si="29"/>
        <v>-5.0446817307812086E-3</v>
      </c>
      <c r="G907" s="246">
        <v>44524</v>
      </c>
      <c r="H907">
        <v>1708.150024</v>
      </c>
      <c r="I907" s="268">
        <f t="shared" si="28"/>
        <v>2.3472111866131851E-3</v>
      </c>
    </row>
    <row r="908" spans="2:9" x14ac:dyDescent="0.25">
      <c r="B908" s="246">
        <v>44525</v>
      </c>
      <c r="C908">
        <v>17536.25</v>
      </c>
      <c r="D908" s="268">
        <f t="shared" si="29"/>
        <v>6.9594525174871968E-3</v>
      </c>
      <c r="G908" s="246">
        <v>44525</v>
      </c>
      <c r="H908">
        <v>1672.900024</v>
      </c>
      <c r="I908" s="268">
        <f t="shared" si="28"/>
        <v>-2.0636360685377331E-2</v>
      </c>
    </row>
    <row r="909" spans="2:9" x14ac:dyDescent="0.25">
      <c r="B909" s="246">
        <v>44526</v>
      </c>
      <c r="C909">
        <v>17026.449218999998</v>
      </c>
      <c r="D909" s="268">
        <f t="shared" si="29"/>
        <v>-2.9071254173497874E-2</v>
      </c>
      <c r="G909" s="246">
        <v>44526</v>
      </c>
      <c r="H909">
        <v>1588.3000489999999</v>
      </c>
      <c r="I909" s="268">
        <f t="shared" si="28"/>
        <v>-5.0570849295414999E-2</v>
      </c>
    </row>
    <row r="910" spans="2:9" x14ac:dyDescent="0.25">
      <c r="B910" s="246">
        <v>44529</v>
      </c>
      <c r="C910">
        <v>17053.949218999998</v>
      </c>
      <c r="D910" s="268">
        <f t="shared" si="29"/>
        <v>1.615134174265398E-3</v>
      </c>
      <c r="G910" s="246">
        <v>44529</v>
      </c>
      <c r="H910">
        <v>1583.150024</v>
      </c>
      <c r="I910" s="268">
        <f t="shared" si="28"/>
        <v>-3.24247613241746E-3</v>
      </c>
    </row>
    <row r="911" spans="2:9" x14ac:dyDescent="0.25">
      <c r="B911" s="246">
        <v>44530</v>
      </c>
      <c r="C911">
        <v>16983.199218999998</v>
      </c>
      <c r="D911" s="268">
        <f t="shared" si="29"/>
        <v>-4.1485991949111733E-3</v>
      </c>
      <c r="G911" s="246">
        <v>44530</v>
      </c>
      <c r="H911">
        <v>1622.5500489999999</v>
      </c>
      <c r="I911" s="268">
        <f t="shared" si="28"/>
        <v>2.4887107603644321E-2</v>
      </c>
    </row>
    <row r="912" spans="2:9" x14ac:dyDescent="0.25">
      <c r="B912" s="246">
        <v>44531</v>
      </c>
      <c r="C912">
        <v>17166.900390999999</v>
      </c>
      <c r="D912" s="268">
        <f t="shared" si="29"/>
        <v>1.0816641177622488E-2</v>
      </c>
      <c r="G912" s="246">
        <v>44531</v>
      </c>
      <c r="H912">
        <v>1642.349976</v>
      </c>
      <c r="I912" s="268">
        <f t="shared" si="28"/>
        <v>1.2202968415182536E-2</v>
      </c>
    </row>
    <row r="913" spans="2:9" x14ac:dyDescent="0.25">
      <c r="B913" s="246">
        <v>44532</v>
      </c>
      <c r="C913">
        <v>17401.650390999999</v>
      </c>
      <c r="D913" s="268">
        <f t="shared" si="29"/>
        <v>1.3674571102135102E-2</v>
      </c>
      <c r="G913" s="246">
        <v>44532</v>
      </c>
      <c r="H913">
        <v>1669.599976</v>
      </c>
      <c r="I913" s="268">
        <f t="shared" si="28"/>
        <v>1.6592078666672672E-2</v>
      </c>
    </row>
    <row r="914" spans="2:9" x14ac:dyDescent="0.25">
      <c r="B914" s="246">
        <v>44533</v>
      </c>
      <c r="C914">
        <v>17196.699218999998</v>
      </c>
      <c r="D914" s="268">
        <f t="shared" si="29"/>
        <v>-1.1777685874323707E-2</v>
      </c>
      <c r="G914" s="246">
        <v>44533</v>
      </c>
      <c r="H914">
        <v>1628.599976</v>
      </c>
      <c r="I914" s="268">
        <f t="shared" si="28"/>
        <v>-2.455678042007825E-2</v>
      </c>
    </row>
    <row r="915" spans="2:9" x14ac:dyDescent="0.25">
      <c r="B915" s="246">
        <v>44536</v>
      </c>
      <c r="C915">
        <v>16912.25</v>
      </c>
      <c r="D915" s="268">
        <f t="shared" si="29"/>
        <v>-1.6540919590296799E-2</v>
      </c>
      <c r="G915" s="246">
        <v>44536</v>
      </c>
      <c r="H915">
        <v>1637.650024</v>
      </c>
      <c r="I915" s="268">
        <f t="shared" si="28"/>
        <v>5.5569496090916992E-3</v>
      </c>
    </row>
    <row r="916" spans="2:9" x14ac:dyDescent="0.25">
      <c r="B916" s="246">
        <v>44537</v>
      </c>
      <c r="C916">
        <v>17176.699218999998</v>
      </c>
      <c r="D916" s="268">
        <f t="shared" si="29"/>
        <v>1.5636548596431377E-2</v>
      </c>
      <c r="G916" s="246">
        <v>44537</v>
      </c>
      <c r="H916">
        <v>1648</v>
      </c>
      <c r="I916" s="268">
        <f t="shared" si="28"/>
        <v>6.320017005049694E-3</v>
      </c>
    </row>
    <row r="917" spans="2:9" x14ac:dyDescent="0.25">
      <c r="B917" s="246">
        <v>44538</v>
      </c>
      <c r="C917">
        <v>17469.75</v>
      </c>
      <c r="D917" s="268">
        <f t="shared" si="29"/>
        <v>1.7060948513078822E-2</v>
      </c>
      <c r="G917" s="246">
        <v>44538</v>
      </c>
      <c r="H917">
        <v>1674.3000489999999</v>
      </c>
      <c r="I917" s="268">
        <f t="shared" si="28"/>
        <v>1.5958767597087364E-2</v>
      </c>
    </row>
    <row r="918" spans="2:9" x14ac:dyDescent="0.25">
      <c r="B918" s="246">
        <v>44539</v>
      </c>
      <c r="C918">
        <v>17516.849609000001</v>
      </c>
      <c r="D918" s="268">
        <f t="shared" si="29"/>
        <v>2.6960665722177701E-3</v>
      </c>
      <c r="G918" s="246">
        <v>44539</v>
      </c>
      <c r="H918">
        <v>1674.4499510000001</v>
      </c>
      <c r="I918" s="268">
        <f t="shared" si="28"/>
        <v>8.9531144725096823E-5</v>
      </c>
    </row>
    <row r="919" spans="2:9" x14ac:dyDescent="0.25">
      <c r="B919" s="246">
        <v>44540</v>
      </c>
      <c r="C919">
        <v>17511.300781000002</v>
      </c>
      <c r="D919" s="268">
        <f t="shared" si="29"/>
        <v>-3.1677088767989581E-4</v>
      </c>
      <c r="G919" s="246">
        <v>44540</v>
      </c>
      <c r="H919">
        <v>1660.849976</v>
      </c>
      <c r="I919" s="268">
        <f t="shared" si="28"/>
        <v>-8.1220552408138857E-3</v>
      </c>
    </row>
    <row r="920" spans="2:9" x14ac:dyDescent="0.25">
      <c r="B920" s="246">
        <v>44543</v>
      </c>
      <c r="C920">
        <v>17368.25</v>
      </c>
      <c r="D920" s="268">
        <f t="shared" si="29"/>
        <v>-8.169055102703382E-3</v>
      </c>
      <c r="G920" s="246">
        <v>44543</v>
      </c>
      <c r="H920">
        <v>1690</v>
      </c>
      <c r="I920" s="268">
        <f t="shared" si="28"/>
        <v>1.7551268580082713E-2</v>
      </c>
    </row>
    <row r="921" spans="2:9" x14ac:dyDescent="0.25">
      <c r="B921" s="246">
        <v>44544</v>
      </c>
      <c r="C921">
        <v>17324.900390999999</v>
      </c>
      <c r="D921" s="268">
        <f t="shared" si="29"/>
        <v>-2.4959111597311345E-3</v>
      </c>
      <c r="G921" s="246">
        <v>44544</v>
      </c>
      <c r="H921">
        <v>1627.75</v>
      </c>
      <c r="I921" s="268">
        <f t="shared" si="28"/>
        <v>-3.6834319526627191E-2</v>
      </c>
    </row>
    <row r="922" spans="2:9" x14ac:dyDescent="0.25">
      <c r="B922" s="246">
        <v>44545</v>
      </c>
      <c r="C922">
        <v>17221.400390999999</v>
      </c>
      <c r="D922" s="268">
        <f t="shared" si="29"/>
        <v>-5.9740603215108212E-3</v>
      </c>
      <c r="G922" s="246">
        <v>44545</v>
      </c>
      <c r="H922">
        <v>1626.75</v>
      </c>
      <c r="I922" s="268">
        <f t="shared" si="28"/>
        <v>-6.1434495469203654E-4</v>
      </c>
    </row>
    <row r="923" spans="2:9" x14ac:dyDescent="0.25">
      <c r="B923" s="246">
        <v>44546</v>
      </c>
      <c r="C923">
        <v>17248.400390999999</v>
      </c>
      <c r="D923" s="268">
        <f t="shared" si="29"/>
        <v>1.5678167504955542E-3</v>
      </c>
      <c r="G923" s="246">
        <v>44546</v>
      </c>
      <c r="H923">
        <v>1602.5</v>
      </c>
      <c r="I923" s="268">
        <f t="shared" si="28"/>
        <v>-1.4907023205778414E-2</v>
      </c>
    </row>
    <row r="924" spans="2:9" x14ac:dyDescent="0.25">
      <c r="B924" s="246">
        <v>44547</v>
      </c>
      <c r="C924">
        <v>16985.199218999998</v>
      </c>
      <c r="D924" s="268">
        <f t="shared" si="29"/>
        <v>-1.5259453980285387E-2</v>
      </c>
      <c r="G924" s="246">
        <v>44547</v>
      </c>
      <c r="H924">
        <v>1553.150024</v>
      </c>
      <c r="I924" s="268">
        <f t="shared" si="28"/>
        <v>-3.0795616848673935E-2</v>
      </c>
    </row>
    <row r="925" spans="2:9" x14ac:dyDescent="0.25">
      <c r="B925" s="246">
        <v>44550</v>
      </c>
      <c r="C925">
        <v>16614.199218999998</v>
      </c>
      <c r="D925" s="268">
        <f t="shared" si="29"/>
        <v>-2.1842546279056352E-2</v>
      </c>
      <c r="G925" s="246">
        <v>44550</v>
      </c>
      <c r="H925">
        <v>1572.849976</v>
      </c>
      <c r="I925" s="268">
        <f t="shared" si="28"/>
        <v>1.2683869359422451E-2</v>
      </c>
    </row>
    <row r="926" spans="2:9" x14ac:dyDescent="0.25">
      <c r="B926" s="246">
        <v>44551</v>
      </c>
      <c r="C926">
        <v>16770.849609000001</v>
      </c>
      <c r="D926" s="268">
        <f t="shared" si="29"/>
        <v>9.4287054064488007E-3</v>
      </c>
      <c r="G926" s="246">
        <v>44551</v>
      </c>
      <c r="H926">
        <v>1622.5500489999999</v>
      </c>
      <c r="I926" s="268">
        <f t="shared" si="28"/>
        <v>3.1598737170340341E-2</v>
      </c>
    </row>
    <row r="927" spans="2:9" x14ac:dyDescent="0.25">
      <c r="B927" s="246">
        <v>44552</v>
      </c>
      <c r="C927">
        <v>16955.449218999998</v>
      </c>
      <c r="D927" s="268">
        <f t="shared" si="29"/>
        <v>1.1007171032106466E-2</v>
      </c>
      <c r="G927" s="246">
        <v>44552</v>
      </c>
      <c r="H927">
        <v>1656.5500489999999</v>
      </c>
      <c r="I927" s="268">
        <f t="shared" si="28"/>
        <v>2.0954669485206079E-2</v>
      </c>
    </row>
    <row r="928" spans="2:9" x14ac:dyDescent="0.25">
      <c r="B928" s="246">
        <v>44553</v>
      </c>
      <c r="C928">
        <v>17072.599609000001</v>
      </c>
      <c r="D928" s="268">
        <f t="shared" si="29"/>
        <v>6.9093061756644314E-3</v>
      </c>
      <c r="G928" s="246">
        <v>44553</v>
      </c>
      <c r="H928">
        <v>1711.849976</v>
      </c>
      <c r="I928" s="268">
        <f t="shared" si="28"/>
        <v>3.33825875248277E-2</v>
      </c>
    </row>
    <row r="929" spans="2:9" x14ac:dyDescent="0.25">
      <c r="B929" s="246">
        <v>44554</v>
      </c>
      <c r="C929">
        <v>17003.75</v>
      </c>
      <c r="D929" s="268">
        <f t="shared" si="29"/>
        <v>-4.0327548573040328E-3</v>
      </c>
      <c r="G929" s="246">
        <v>44554</v>
      </c>
      <c r="H929">
        <v>1708.0500489999999</v>
      </c>
      <c r="I929" s="268">
        <f t="shared" si="28"/>
        <v>-2.2197780490549324E-3</v>
      </c>
    </row>
    <row r="930" spans="2:9" x14ac:dyDescent="0.25">
      <c r="B930" s="246">
        <v>44557</v>
      </c>
      <c r="C930">
        <v>17086.25</v>
      </c>
      <c r="D930" s="268">
        <f t="shared" si="29"/>
        <v>4.8518709108285041E-3</v>
      </c>
      <c r="G930" s="246">
        <v>44557</v>
      </c>
      <c r="H930">
        <v>1714.4499510000001</v>
      </c>
      <c r="I930" s="268">
        <f t="shared" si="28"/>
        <v>3.7469054280623304E-3</v>
      </c>
    </row>
    <row r="931" spans="2:9" x14ac:dyDescent="0.25">
      <c r="B931" s="246">
        <v>44558</v>
      </c>
      <c r="C931">
        <v>17233.25</v>
      </c>
      <c r="D931" s="268">
        <f t="shared" si="29"/>
        <v>8.6034091740434526E-3</v>
      </c>
      <c r="G931" s="246">
        <v>44558</v>
      </c>
      <c r="H931">
        <v>1744.900024</v>
      </c>
      <c r="I931" s="268">
        <f t="shared" si="28"/>
        <v>1.776084101040043E-2</v>
      </c>
    </row>
    <row r="932" spans="2:9" x14ac:dyDescent="0.25">
      <c r="B932" s="246">
        <v>44559</v>
      </c>
      <c r="C932">
        <v>17213.599609000001</v>
      </c>
      <c r="D932" s="268">
        <f t="shared" si="29"/>
        <v>-1.1402603107364406E-3</v>
      </c>
      <c r="G932" s="246">
        <v>44559</v>
      </c>
      <c r="H932">
        <v>1738.4499510000001</v>
      </c>
      <c r="I932" s="268">
        <f t="shared" si="28"/>
        <v>-3.6965286900586536E-3</v>
      </c>
    </row>
    <row r="933" spans="2:9" x14ac:dyDescent="0.25">
      <c r="B933" s="246">
        <v>44560</v>
      </c>
      <c r="C933">
        <v>17203.949218999998</v>
      </c>
      <c r="D933" s="268">
        <f t="shared" si="29"/>
        <v>-5.6062591318539745E-4</v>
      </c>
      <c r="G933" s="246">
        <v>44560</v>
      </c>
      <c r="H933">
        <v>1757.400024</v>
      </c>
      <c r="I933" s="268">
        <f t="shared" si="28"/>
        <v>1.0900557125098409E-2</v>
      </c>
    </row>
    <row r="934" spans="2:9" x14ac:dyDescent="0.25">
      <c r="B934" s="246">
        <v>44561</v>
      </c>
      <c r="C934">
        <v>17354.050781000002</v>
      </c>
      <c r="D934" s="268">
        <f t="shared" si="29"/>
        <v>8.7248317284167598E-3</v>
      </c>
      <c r="G934" s="246">
        <v>44561</v>
      </c>
      <c r="H934">
        <v>1754.8000489999999</v>
      </c>
      <c r="I934" s="268">
        <f t="shared" si="28"/>
        <v>-1.4794440448920865E-3</v>
      </c>
    </row>
    <row r="935" spans="2:9" x14ac:dyDescent="0.25">
      <c r="B935" s="246">
        <v>44564</v>
      </c>
      <c r="C935">
        <v>17625.699218999998</v>
      </c>
      <c r="D935" s="268">
        <f t="shared" si="29"/>
        <v>1.5653315841244853E-2</v>
      </c>
      <c r="G935" s="246">
        <v>44564</v>
      </c>
      <c r="H935">
        <v>1888.599976</v>
      </c>
      <c r="I935" s="268">
        <f t="shared" si="28"/>
        <v>7.6247961741423564E-2</v>
      </c>
    </row>
    <row r="936" spans="2:9" x14ac:dyDescent="0.25">
      <c r="B936" s="246">
        <v>44565</v>
      </c>
      <c r="C936">
        <v>17805.25</v>
      </c>
      <c r="D936" s="268">
        <f t="shared" si="29"/>
        <v>1.0186874220935893E-2</v>
      </c>
      <c r="G936" s="246">
        <v>44565</v>
      </c>
      <c r="H936">
        <v>1975.099976</v>
      </c>
      <c r="I936" s="268">
        <f t="shared" si="28"/>
        <v>4.5801123106654185E-2</v>
      </c>
    </row>
    <row r="937" spans="2:9" x14ac:dyDescent="0.25">
      <c r="B937" s="246">
        <v>44566</v>
      </c>
      <c r="C937">
        <v>17925.25</v>
      </c>
      <c r="D937" s="268">
        <f t="shared" si="29"/>
        <v>6.7395852346920915E-3</v>
      </c>
      <c r="G937" s="246">
        <v>44566</v>
      </c>
      <c r="H937">
        <v>1901.3000489999999</v>
      </c>
      <c r="I937" s="268">
        <f t="shared" si="28"/>
        <v>-3.7365160192782021E-2</v>
      </c>
    </row>
    <row r="938" spans="2:9" x14ac:dyDescent="0.25">
      <c r="B938" s="246">
        <v>44567</v>
      </c>
      <c r="C938">
        <v>17745.900390999999</v>
      </c>
      <c r="D938" s="268">
        <f t="shared" si="29"/>
        <v>-1.0005417441876774E-2</v>
      </c>
      <c r="G938" s="246">
        <v>44567</v>
      </c>
      <c r="H938">
        <v>1803.5500489999999</v>
      </c>
      <c r="I938" s="268">
        <f t="shared" si="28"/>
        <v>-5.1412190333352314E-2</v>
      </c>
    </row>
    <row r="939" spans="2:9" x14ac:dyDescent="0.25">
      <c r="B939" s="246">
        <v>44568</v>
      </c>
      <c r="C939">
        <v>17812.699218999998</v>
      </c>
      <c r="D939" s="268">
        <f t="shared" si="29"/>
        <v>3.7641836440081011E-3</v>
      </c>
      <c r="G939" s="246">
        <v>44568</v>
      </c>
      <c r="H939">
        <v>1777.25</v>
      </c>
      <c r="I939" s="268">
        <f t="shared" si="28"/>
        <v>-1.4582378245939109E-2</v>
      </c>
    </row>
    <row r="940" spans="2:9" x14ac:dyDescent="0.25">
      <c r="B940" s="246">
        <v>44571</v>
      </c>
      <c r="C940">
        <v>18003.300781000002</v>
      </c>
      <c r="D940" s="268">
        <f t="shared" si="29"/>
        <v>1.0700318893651861E-2</v>
      </c>
      <c r="G940" s="246">
        <v>44571</v>
      </c>
      <c r="H940">
        <v>1797.8000489999999</v>
      </c>
      <c r="I940" s="268">
        <f t="shared" si="28"/>
        <v>1.1562835279223416E-2</v>
      </c>
    </row>
    <row r="941" spans="2:9" x14ac:dyDescent="0.25">
      <c r="B941" s="246">
        <v>44572</v>
      </c>
      <c r="C941">
        <v>18055.75</v>
      </c>
      <c r="D941" s="268">
        <f t="shared" si="29"/>
        <v>2.9133112665289396E-3</v>
      </c>
      <c r="G941" s="246">
        <v>44572</v>
      </c>
      <c r="H941">
        <v>1762.650024</v>
      </c>
      <c r="I941" s="268">
        <f t="shared" si="28"/>
        <v>-1.9551687641543691E-2</v>
      </c>
    </row>
    <row r="942" spans="2:9" x14ac:dyDescent="0.25">
      <c r="B942" s="246">
        <v>44573</v>
      </c>
      <c r="C942">
        <v>18212.349609000001</v>
      </c>
      <c r="D942" s="268">
        <f t="shared" si="29"/>
        <v>8.673115711061552E-3</v>
      </c>
      <c r="G942" s="246">
        <v>44573</v>
      </c>
      <c r="H942">
        <v>1832.5</v>
      </c>
      <c r="I942" s="268">
        <f t="shared" si="28"/>
        <v>3.9627818936789572E-2</v>
      </c>
    </row>
    <row r="943" spans="2:9" x14ac:dyDescent="0.25">
      <c r="B943" s="246">
        <v>44574</v>
      </c>
      <c r="C943">
        <v>18257.800781000002</v>
      </c>
      <c r="D943" s="268">
        <f t="shared" si="29"/>
        <v>2.4956237375073353E-3</v>
      </c>
      <c r="G943" s="246">
        <v>44574</v>
      </c>
      <c r="H943">
        <v>1810.150024</v>
      </c>
      <c r="I943" s="268">
        <f t="shared" si="28"/>
        <v>-1.2196439836289152E-2</v>
      </c>
    </row>
    <row r="944" spans="2:9" x14ac:dyDescent="0.25">
      <c r="B944" s="246">
        <v>44575</v>
      </c>
      <c r="C944">
        <v>18255.75</v>
      </c>
      <c r="D944" s="268">
        <f t="shared" si="29"/>
        <v>-1.1232355005952321E-4</v>
      </c>
      <c r="G944" s="246">
        <v>44575</v>
      </c>
      <c r="H944">
        <v>1794.849976</v>
      </c>
      <c r="I944" s="268">
        <f t="shared" si="28"/>
        <v>-8.4523646090894911E-3</v>
      </c>
    </row>
    <row r="945" spans="2:9" x14ac:dyDescent="0.25">
      <c r="B945" s="246">
        <v>44578</v>
      </c>
      <c r="C945">
        <v>18308.099609000001</v>
      </c>
      <c r="D945" s="268">
        <f t="shared" si="29"/>
        <v>2.8675682456211771E-3</v>
      </c>
      <c r="G945" s="246">
        <v>44578</v>
      </c>
      <c r="H945">
        <v>1802.099976</v>
      </c>
      <c r="I945" s="268">
        <f t="shared" si="28"/>
        <v>4.0393348173630717E-3</v>
      </c>
    </row>
    <row r="946" spans="2:9" x14ac:dyDescent="0.25">
      <c r="B946" s="246">
        <v>44579</v>
      </c>
      <c r="C946">
        <v>18113.050781000002</v>
      </c>
      <c r="D946" s="268">
        <f t="shared" si="29"/>
        <v>-1.0653690561313933E-2</v>
      </c>
      <c r="G946" s="246">
        <v>44579</v>
      </c>
      <c r="H946">
        <v>1791.0500489999999</v>
      </c>
      <c r="I946" s="268">
        <f t="shared" si="28"/>
        <v>-6.1316947711895775E-3</v>
      </c>
    </row>
    <row r="947" spans="2:9" x14ac:dyDescent="0.25">
      <c r="B947" s="246">
        <v>44580</v>
      </c>
      <c r="C947">
        <v>17938.400390999999</v>
      </c>
      <c r="D947" s="268">
        <f t="shared" si="29"/>
        <v>-9.6422403995689576E-3</v>
      </c>
      <c r="G947" s="246">
        <v>44580</v>
      </c>
      <c r="H947">
        <v>1794.4499510000001</v>
      </c>
      <c r="I947" s="268">
        <f t="shared" si="28"/>
        <v>1.8982730281034144E-3</v>
      </c>
    </row>
    <row r="948" spans="2:9" x14ac:dyDescent="0.25">
      <c r="B948" s="246">
        <v>44581</v>
      </c>
      <c r="C948">
        <v>17757</v>
      </c>
      <c r="D948" s="268">
        <f t="shared" si="29"/>
        <v>-1.0112406181490452E-2</v>
      </c>
      <c r="G948" s="246">
        <v>44581</v>
      </c>
      <c r="H948">
        <v>1800.150024</v>
      </c>
      <c r="I948" s="268">
        <f t="shared" si="28"/>
        <v>3.1765015217188886E-3</v>
      </c>
    </row>
    <row r="949" spans="2:9" x14ac:dyDescent="0.25">
      <c r="B949" s="246">
        <v>44582</v>
      </c>
      <c r="C949">
        <v>17617.150390999999</v>
      </c>
      <c r="D949" s="268">
        <f t="shared" si="29"/>
        <v>-7.8757452835501729E-3</v>
      </c>
      <c r="G949" s="246">
        <v>44582</v>
      </c>
      <c r="H949">
        <v>1783</v>
      </c>
      <c r="I949" s="268">
        <f t="shared" si="28"/>
        <v>-9.5269970676622462E-3</v>
      </c>
    </row>
    <row r="950" spans="2:9" x14ac:dyDescent="0.25">
      <c r="B950" s="246">
        <v>44585</v>
      </c>
      <c r="C950">
        <v>17149.099609000001</v>
      </c>
      <c r="D950" s="268">
        <f t="shared" si="29"/>
        <v>-2.656790522939001E-2</v>
      </c>
      <c r="G950" s="246">
        <v>44585</v>
      </c>
      <c r="H950">
        <v>1714.599976</v>
      </c>
      <c r="I950" s="268">
        <f t="shared" si="28"/>
        <v>-3.8362324172742546E-2</v>
      </c>
    </row>
    <row r="951" spans="2:9" x14ac:dyDescent="0.25">
      <c r="B951" s="246">
        <v>44586</v>
      </c>
      <c r="C951">
        <v>17277.949218999998</v>
      </c>
      <c r="D951" s="268">
        <f t="shared" si="29"/>
        <v>7.513491258303473E-3</v>
      </c>
      <c r="G951" s="246">
        <v>44586</v>
      </c>
      <c r="H951">
        <v>1692.5</v>
      </c>
      <c r="I951" s="268">
        <f t="shared" si="28"/>
        <v>-1.2889289810651405E-2</v>
      </c>
    </row>
    <row r="952" spans="2:9" x14ac:dyDescent="0.25">
      <c r="B952" s="246">
        <v>44588</v>
      </c>
      <c r="C952">
        <v>17110.150390999999</v>
      </c>
      <c r="D952" s="268">
        <f t="shared" si="29"/>
        <v>-9.7117329072524683E-3</v>
      </c>
      <c r="G952" s="246">
        <v>44588</v>
      </c>
      <c r="H952">
        <v>1679.8000489999999</v>
      </c>
      <c r="I952" s="268">
        <f t="shared" si="28"/>
        <v>-7.5036638109305942E-3</v>
      </c>
    </row>
    <row r="953" spans="2:9" x14ac:dyDescent="0.25">
      <c r="B953" s="246">
        <v>44589</v>
      </c>
      <c r="C953">
        <v>17101.949218999998</v>
      </c>
      <c r="D953" s="268">
        <f t="shared" si="29"/>
        <v>-4.7931618440444357E-4</v>
      </c>
      <c r="G953" s="246">
        <v>44589</v>
      </c>
      <c r="H953">
        <v>1662.5</v>
      </c>
      <c r="I953" s="268">
        <f t="shared" si="28"/>
        <v>-1.0298873970326916E-2</v>
      </c>
    </row>
    <row r="954" spans="2:9" x14ac:dyDescent="0.25">
      <c r="B954" s="246">
        <v>44592</v>
      </c>
      <c r="C954">
        <v>17339.849609000001</v>
      </c>
      <c r="D954" s="268">
        <f t="shared" si="29"/>
        <v>1.3910717834181074E-2</v>
      </c>
      <c r="G954" s="246">
        <v>44592</v>
      </c>
      <c r="H954">
        <v>1695.349976</v>
      </c>
      <c r="I954" s="268">
        <f t="shared" si="28"/>
        <v>1.9759384060150431E-2</v>
      </c>
    </row>
    <row r="955" spans="2:9" x14ac:dyDescent="0.25">
      <c r="B955" s="246">
        <v>44593</v>
      </c>
      <c r="C955">
        <v>17576.849609000001</v>
      </c>
      <c r="D955" s="268">
        <f t="shared" si="29"/>
        <v>1.3667938612165864E-2</v>
      </c>
      <c r="G955" s="246">
        <v>44593</v>
      </c>
      <c r="H955">
        <v>1686.75</v>
      </c>
      <c r="I955" s="268">
        <f t="shared" si="28"/>
        <v>-5.0726847681861198E-3</v>
      </c>
    </row>
    <row r="956" spans="2:9" x14ac:dyDescent="0.25">
      <c r="B956" s="246">
        <v>44594</v>
      </c>
      <c r="C956">
        <v>17780</v>
      </c>
      <c r="D956" s="268">
        <f t="shared" si="29"/>
        <v>1.1557838606981008E-2</v>
      </c>
      <c r="G956" s="246">
        <v>44594</v>
      </c>
      <c r="H956">
        <v>1746.650024</v>
      </c>
      <c r="I956" s="268">
        <f t="shared" si="28"/>
        <v>3.5512093671261402E-2</v>
      </c>
    </row>
    <row r="957" spans="2:9" x14ac:dyDescent="0.25">
      <c r="B957" s="246">
        <v>44595</v>
      </c>
      <c r="C957">
        <v>17560.199218999998</v>
      </c>
      <c r="D957" s="268">
        <f t="shared" si="29"/>
        <v>-1.2362248650168772E-2</v>
      </c>
      <c r="G957" s="246">
        <v>44595</v>
      </c>
      <c r="H957">
        <v>1766.400024</v>
      </c>
      <c r="I957" s="268">
        <f t="shared" si="28"/>
        <v>1.1307359647681814E-2</v>
      </c>
    </row>
    <row r="958" spans="2:9" x14ac:dyDescent="0.25">
      <c r="B958" s="246">
        <v>44596</v>
      </c>
      <c r="C958">
        <v>17516.300781000002</v>
      </c>
      <c r="D958" s="268">
        <f t="shared" si="29"/>
        <v>-2.4998826865528789E-3</v>
      </c>
      <c r="G958" s="246">
        <v>44596</v>
      </c>
      <c r="H958">
        <v>1796.5</v>
      </c>
      <c r="I958" s="268">
        <f t="shared" si="28"/>
        <v>1.7040294152532276E-2</v>
      </c>
    </row>
    <row r="959" spans="2:9" x14ac:dyDescent="0.25">
      <c r="B959" s="246">
        <v>44599</v>
      </c>
      <c r="C959">
        <v>17213.599609000001</v>
      </c>
      <c r="D959" s="268">
        <f t="shared" si="29"/>
        <v>-1.7281112935006337E-2</v>
      </c>
      <c r="G959" s="246">
        <v>44599</v>
      </c>
      <c r="H959">
        <v>1801.6999510000001</v>
      </c>
      <c r="I959" s="268">
        <f t="shared" si="28"/>
        <v>2.8944898413583164E-3</v>
      </c>
    </row>
    <row r="960" spans="2:9" x14ac:dyDescent="0.25">
      <c r="B960" s="246">
        <v>44600</v>
      </c>
      <c r="C960">
        <v>17266.75</v>
      </c>
      <c r="D960" s="268">
        <f t="shared" si="29"/>
        <v>3.0876976464706551E-3</v>
      </c>
      <c r="G960" s="246">
        <v>44600</v>
      </c>
      <c r="H960">
        <v>1780.0500489999999</v>
      </c>
      <c r="I960" s="268">
        <f t="shared" si="28"/>
        <v>-1.2016374861965051E-2</v>
      </c>
    </row>
    <row r="961" spans="2:9" x14ac:dyDescent="0.25">
      <c r="B961" s="246">
        <v>44601</v>
      </c>
      <c r="C961">
        <v>17463.800781000002</v>
      </c>
      <c r="D961" s="268">
        <f t="shared" si="29"/>
        <v>1.141215231586723E-2</v>
      </c>
      <c r="G961" s="246">
        <v>44601</v>
      </c>
      <c r="H961">
        <v>1772.650024</v>
      </c>
      <c r="I961" s="268">
        <f t="shared" si="28"/>
        <v>-4.1572005259947753E-3</v>
      </c>
    </row>
    <row r="962" spans="2:9" x14ac:dyDescent="0.25">
      <c r="B962" s="246">
        <v>44602</v>
      </c>
      <c r="C962">
        <v>17605.849609000001</v>
      </c>
      <c r="D962" s="268">
        <f t="shared" si="29"/>
        <v>8.1339010780827614E-3</v>
      </c>
      <c r="G962" s="246">
        <v>44602</v>
      </c>
      <c r="H962">
        <v>1717.900024</v>
      </c>
      <c r="I962" s="268">
        <f t="shared" si="28"/>
        <v>-3.0885961277599572E-2</v>
      </c>
    </row>
    <row r="963" spans="2:9" x14ac:dyDescent="0.25">
      <c r="B963" s="246">
        <v>44603</v>
      </c>
      <c r="C963">
        <v>17374.75</v>
      </c>
      <c r="D963" s="268">
        <f t="shared" si="29"/>
        <v>-1.3126296891793565E-2</v>
      </c>
      <c r="G963" s="246">
        <v>44603</v>
      </c>
      <c r="H963">
        <v>1700.1999510000001</v>
      </c>
      <c r="I963" s="268">
        <f t="shared" si="28"/>
        <v>-1.0303319606915551E-2</v>
      </c>
    </row>
    <row r="964" spans="2:9" x14ac:dyDescent="0.25">
      <c r="B964" s="246">
        <v>44606</v>
      </c>
      <c r="C964">
        <v>16842.800781000002</v>
      </c>
      <c r="D964" s="268">
        <f t="shared" si="29"/>
        <v>-3.0616222909682023E-2</v>
      </c>
      <c r="G964" s="246">
        <v>44606</v>
      </c>
      <c r="H964">
        <v>1609.150024</v>
      </c>
      <c r="I964" s="268">
        <f t="shared" si="28"/>
        <v>-5.3552481839825639E-2</v>
      </c>
    </row>
    <row r="965" spans="2:9" x14ac:dyDescent="0.25">
      <c r="B965" s="246">
        <v>44607</v>
      </c>
      <c r="C965">
        <v>17352.449218999998</v>
      </c>
      <c r="D965" s="268">
        <f t="shared" si="29"/>
        <v>3.0259126414112769E-2</v>
      </c>
      <c r="G965" s="246">
        <v>44607</v>
      </c>
      <c r="H965">
        <v>1689</v>
      </c>
      <c r="I965" s="268">
        <f t="shared" si="28"/>
        <v>4.9622455836348944E-2</v>
      </c>
    </row>
    <row r="966" spans="2:9" x14ac:dyDescent="0.25">
      <c r="B966" s="246">
        <v>44608</v>
      </c>
      <c r="C966">
        <v>17322.199218999998</v>
      </c>
      <c r="D966" s="268">
        <f t="shared" si="29"/>
        <v>-1.7432697608402714E-3</v>
      </c>
      <c r="G966" s="246">
        <v>44608</v>
      </c>
      <c r="H966">
        <v>1665.650024</v>
      </c>
      <c r="I966" s="268">
        <f t="shared" si="28"/>
        <v>-1.3824734162226182E-2</v>
      </c>
    </row>
    <row r="967" spans="2:9" x14ac:dyDescent="0.25">
      <c r="B967" s="246">
        <v>44609</v>
      </c>
      <c r="C967">
        <v>17304.599609000001</v>
      </c>
      <c r="D967" s="268">
        <f t="shared" si="29"/>
        <v>-1.016014755256589E-3</v>
      </c>
      <c r="G967" s="246">
        <v>44609</v>
      </c>
      <c r="H967">
        <v>1646.349976</v>
      </c>
      <c r="I967" s="268">
        <f t="shared" si="28"/>
        <v>-1.1587096762170734E-2</v>
      </c>
    </row>
    <row r="968" spans="2:9" x14ac:dyDescent="0.25">
      <c r="B968" s="246">
        <v>44610</v>
      </c>
      <c r="C968">
        <v>17276.300781000002</v>
      </c>
      <c r="D968" s="268">
        <f t="shared" si="29"/>
        <v>-1.6353356124623186E-3</v>
      </c>
      <c r="G968" s="246">
        <v>44610</v>
      </c>
      <c r="H968">
        <v>1612.400024</v>
      </c>
      <c r="I968" s="268">
        <f t="shared" ref="I968:I1031" si="30">IFERROR(H968/H967-1,"")</f>
        <v>-2.0621345701043015E-2</v>
      </c>
    </row>
    <row r="969" spans="2:9" x14ac:dyDescent="0.25">
      <c r="B969" s="246">
        <v>44613</v>
      </c>
      <c r="C969">
        <v>17206.650390999999</v>
      </c>
      <c r="D969" s="268">
        <f t="shared" ref="D969:D1032" si="31">IFERROR(C969/C968-1,"")</f>
        <v>-4.0315569219888658E-3</v>
      </c>
      <c r="G969" s="246">
        <v>44613</v>
      </c>
      <c r="H969">
        <v>1634.349976</v>
      </c>
      <c r="I969" s="268">
        <f t="shared" si="30"/>
        <v>1.3613217361251984E-2</v>
      </c>
    </row>
    <row r="970" spans="2:9" x14ac:dyDescent="0.25">
      <c r="B970" s="246">
        <v>44614</v>
      </c>
      <c r="C970">
        <v>17092.199218999998</v>
      </c>
      <c r="D970" s="268">
        <f t="shared" si="31"/>
        <v>-6.6515660747000771E-3</v>
      </c>
      <c r="G970" s="246">
        <v>44614</v>
      </c>
      <c r="H970">
        <v>1627.5500489999999</v>
      </c>
      <c r="I970" s="268">
        <f t="shared" si="30"/>
        <v>-4.1606308929269531E-3</v>
      </c>
    </row>
    <row r="971" spans="2:9" x14ac:dyDescent="0.25">
      <c r="B971" s="246">
        <v>44615</v>
      </c>
      <c r="C971">
        <v>17063.25</v>
      </c>
      <c r="D971" s="268">
        <f t="shared" si="31"/>
        <v>-1.6937094301954225E-3</v>
      </c>
      <c r="G971" s="246">
        <v>44615</v>
      </c>
      <c r="H971">
        <v>1574.099976</v>
      </c>
      <c r="I971" s="268">
        <f t="shared" si="30"/>
        <v>-3.2840816804890705E-2</v>
      </c>
    </row>
    <row r="972" spans="2:9" x14ac:dyDescent="0.25">
      <c r="B972" s="246">
        <v>44616</v>
      </c>
      <c r="C972">
        <v>16247.950194999999</v>
      </c>
      <c r="D972" s="268">
        <f t="shared" si="31"/>
        <v>-4.7781038489150718E-2</v>
      </c>
      <c r="G972" s="246">
        <v>44616</v>
      </c>
      <c r="H972">
        <v>1507.8000489999999</v>
      </c>
      <c r="I972" s="268">
        <f t="shared" si="30"/>
        <v>-4.211926053672721E-2</v>
      </c>
    </row>
    <row r="973" spans="2:9" x14ac:dyDescent="0.25">
      <c r="B973" s="246">
        <v>44617</v>
      </c>
      <c r="C973">
        <v>16658.400390999999</v>
      </c>
      <c r="D973" s="268">
        <f t="shared" si="31"/>
        <v>2.5261660152448462E-2</v>
      </c>
      <c r="G973" s="246">
        <v>44617</v>
      </c>
      <c r="H973">
        <v>1547.900024</v>
      </c>
      <c r="I973" s="268">
        <f t="shared" si="30"/>
        <v>2.6595021685133391E-2</v>
      </c>
    </row>
    <row r="974" spans="2:9" x14ac:dyDescent="0.25">
      <c r="B974" s="246">
        <v>44620</v>
      </c>
      <c r="C974">
        <v>16793.900390999999</v>
      </c>
      <c r="D974" s="268">
        <f t="shared" si="31"/>
        <v>8.134034290183445E-3</v>
      </c>
      <c r="G974" s="246">
        <v>44620</v>
      </c>
      <c r="H974">
        <v>1514.4499510000001</v>
      </c>
      <c r="I974" s="268">
        <f t="shared" si="30"/>
        <v>-2.1609969947258056E-2</v>
      </c>
    </row>
    <row r="975" spans="2:9" x14ac:dyDescent="0.25">
      <c r="B975" s="246">
        <v>44622</v>
      </c>
      <c r="C975">
        <v>16605.949218999998</v>
      </c>
      <c r="D975" s="268">
        <f t="shared" si="31"/>
        <v>-1.1191633130128942E-2</v>
      </c>
      <c r="G975" s="246">
        <v>44622</v>
      </c>
      <c r="H975">
        <v>1516.25</v>
      </c>
      <c r="I975" s="268">
        <f t="shared" si="30"/>
        <v>1.1885826922253262E-3</v>
      </c>
    </row>
    <row r="976" spans="2:9" x14ac:dyDescent="0.25">
      <c r="B976" s="246">
        <v>44623</v>
      </c>
      <c r="C976">
        <v>16498.050781000002</v>
      </c>
      <c r="D976" s="268">
        <f t="shared" si="31"/>
        <v>-6.4975772584286995E-3</v>
      </c>
      <c r="G976" s="246">
        <v>44623</v>
      </c>
      <c r="H976">
        <v>1519.8000489999999</v>
      </c>
      <c r="I976" s="268">
        <f t="shared" si="30"/>
        <v>2.3413348722176597E-3</v>
      </c>
    </row>
    <row r="977" spans="2:9" x14ac:dyDescent="0.25">
      <c r="B977" s="246">
        <v>44624</v>
      </c>
      <c r="C977">
        <v>16245.349609000001</v>
      </c>
      <c r="D977" s="268">
        <f t="shared" si="31"/>
        <v>-1.5317032015141119E-2</v>
      </c>
      <c r="G977" s="246">
        <v>44624</v>
      </c>
      <c r="H977">
        <v>1493.099976</v>
      </c>
      <c r="I977" s="268">
        <f t="shared" si="30"/>
        <v>-1.7568148532149386E-2</v>
      </c>
    </row>
    <row r="978" spans="2:9" x14ac:dyDescent="0.25">
      <c r="B978" s="246">
        <v>44627</v>
      </c>
      <c r="C978">
        <v>15863.150390999999</v>
      </c>
      <c r="D978" s="268">
        <f t="shared" si="31"/>
        <v>-2.3526684694323952E-2</v>
      </c>
      <c r="G978" s="246">
        <v>44627</v>
      </c>
      <c r="H978">
        <v>1512.599976</v>
      </c>
      <c r="I978" s="268">
        <f t="shared" si="30"/>
        <v>1.3060076561142386E-2</v>
      </c>
    </row>
    <row r="979" spans="2:9" x14ac:dyDescent="0.25">
      <c r="B979" s="246">
        <v>44628</v>
      </c>
      <c r="C979">
        <v>16013.450194999999</v>
      </c>
      <c r="D979" s="268">
        <f t="shared" si="31"/>
        <v>9.4747764659202094E-3</v>
      </c>
      <c r="G979" s="246">
        <v>44628</v>
      </c>
      <c r="H979">
        <v>1461.5500489999999</v>
      </c>
      <c r="I979" s="268">
        <f t="shared" si="30"/>
        <v>-3.3749786995897701E-2</v>
      </c>
    </row>
    <row r="980" spans="2:9" x14ac:dyDescent="0.25">
      <c r="B980" s="246">
        <v>44629</v>
      </c>
      <c r="C980">
        <v>16345.349609000001</v>
      </c>
      <c r="D980" s="268">
        <f t="shared" si="31"/>
        <v>2.0726290084795984E-2</v>
      </c>
      <c r="G980" s="246">
        <v>44629</v>
      </c>
      <c r="H980">
        <v>1503.5500489999999</v>
      </c>
      <c r="I980" s="268">
        <f t="shared" si="30"/>
        <v>2.8736614273823013E-2</v>
      </c>
    </row>
    <row r="981" spans="2:9" x14ac:dyDescent="0.25">
      <c r="B981" s="246">
        <v>44630</v>
      </c>
      <c r="C981">
        <v>16594.900390999999</v>
      </c>
      <c r="D981" s="268">
        <f t="shared" si="31"/>
        <v>1.5267387236709284E-2</v>
      </c>
      <c r="G981" s="246">
        <v>44630</v>
      </c>
      <c r="H981">
        <v>1572.9499510000001</v>
      </c>
      <c r="I981" s="268">
        <f t="shared" si="30"/>
        <v>4.6157360738445341E-2</v>
      </c>
    </row>
    <row r="982" spans="2:9" x14ac:dyDescent="0.25">
      <c r="B982" s="246">
        <v>44631</v>
      </c>
      <c r="C982">
        <v>16630.449218999998</v>
      </c>
      <c r="D982" s="268">
        <f t="shared" si="31"/>
        <v>2.1421537437655847E-3</v>
      </c>
      <c r="G982" s="246">
        <v>44631</v>
      </c>
      <c r="H982">
        <v>1554.9499510000001</v>
      </c>
      <c r="I982" s="268">
        <f t="shared" si="30"/>
        <v>-1.1443466455214657E-2</v>
      </c>
    </row>
    <row r="983" spans="2:9" x14ac:dyDescent="0.25">
      <c r="B983" s="246">
        <v>44634</v>
      </c>
      <c r="C983">
        <v>16871.300781000002</v>
      </c>
      <c r="D983" s="268">
        <f t="shared" si="31"/>
        <v>1.4482565012425175E-2</v>
      </c>
      <c r="G983" s="246">
        <v>44634</v>
      </c>
      <c r="H983">
        <v>1566.9499510000001</v>
      </c>
      <c r="I983" s="268">
        <f t="shared" si="30"/>
        <v>7.7172901882036626E-3</v>
      </c>
    </row>
    <row r="984" spans="2:9" x14ac:dyDescent="0.25">
      <c r="B984" s="246">
        <v>44635</v>
      </c>
      <c r="C984">
        <v>16663</v>
      </c>
      <c r="D984" s="268">
        <f t="shared" si="31"/>
        <v>-1.234645648867716E-2</v>
      </c>
      <c r="G984" s="246">
        <v>44635</v>
      </c>
      <c r="H984">
        <v>1471.900024</v>
      </c>
      <c r="I984" s="268">
        <f t="shared" si="30"/>
        <v>-6.065919778697515E-2</v>
      </c>
    </row>
    <row r="985" spans="2:9" x14ac:dyDescent="0.25">
      <c r="B985" s="246">
        <v>44636</v>
      </c>
      <c r="C985">
        <v>16975.349609000001</v>
      </c>
      <c r="D985" s="268">
        <f t="shared" si="31"/>
        <v>1.874510046210176E-2</v>
      </c>
      <c r="G985" s="246">
        <v>44636</v>
      </c>
      <c r="H985">
        <v>1530.5</v>
      </c>
      <c r="I985" s="268">
        <f t="shared" si="30"/>
        <v>3.9812470306746839E-2</v>
      </c>
    </row>
    <row r="986" spans="2:9" x14ac:dyDescent="0.25">
      <c r="B986" s="246">
        <v>44637</v>
      </c>
      <c r="C986">
        <v>17287.050781000002</v>
      </c>
      <c r="D986" s="268">
        <f t="shared" si="31"/>
        <v>1.8361988364277604E-2</v>
      </c>
      <c r="G986" s="246">
        <v>44637</v>
      </c>
      <c r="H986">
        <v>1540.400024</v>
      </c>
      <c r="I986" s="268">
        <f t="shared" si="30"/>
        <v>6.4684900359359698E-3</v>
      </c>
    </row>
    <row r="987" spans="2:9" x14ac:dyDescent="0.25">
      <c r="B987" s="246">
        <v>44641</v>
      </c>
      <c r="C987">
        <v>17117.599609000001</v>
      </c>
      <c r="D987" s="268">
        <f t="shared" si="31"/>
        <v>-9.8022024778363637E-3</v>
      </c>
      <c r="G987" s="246">
        <v>44641</v>
      </c>
      <c r="H987">
        <v>1574.8000489999999</v>
      </c>
      <c r="I987" s="268">
        <f t="shared" si="30"/>
        <v>2.2331877735675798E-2</v>
      </c>
    </row>
    <row r="988" spans="2:9" x14ac:dyDescent="0.25">
      <c r="B988" s="246">
        <v>44642</v>
      </c>
      <c r="C988">
        <v>17315.5</v>
      </c>
      <c r="D988" s="268">
        <f t="shared" si="31"/>
        <v>1.1561223274316301E-2</v>
      </c>
      <c r="G988" s="246">
        <v>44642</v>
      </c>
      <c r="H988">
        <v>1610</v>
      </c>
      <c r="I988" s="268">
        <f t="shared" si="30"/>
        <v>2.235201289354305E-2</v>
      </c>
    </row>
    <row r="989" spans="2:9" x14ac:dyDescent="0.25">
      <c r="B989" s="246">
        <v>44643</v>
      </c>
      <c r="C989">
        <v>17245.650390999999</v>
      </c>
      <c r="D989" s="268">
        <f t="shared" si="31"/>
        <v>-4.033935433571112E-3</v>
      </c>
      <c r="G989" s="246">
        <v>44643</v>
      </c>
      <c r="H989">
        <v>1578.1999510000001</v>
      </c>
      <c r="I989" s="268">
        <f t="shared" si="30"/>
        <v>-1.975158322981363E-2</v>
      </c>
    </row>
    <row r="990" spans="2:9" x14ac:dyDescent="0.25">
      <c r="B990" s="246">
        <v>44644</v>
      </c>
      <c r="C990">
        <v>17222.75</v>
      </c>
      <c r="D990" s="268">
        <f t="shared" si="31"/>
        <v>-1.3278937286094195E-3</v>
      </c>
      <c r="G990" s="246">
        <v>44644</v>
      </c>
      <c r="H990">
        <v>1611.400024</v>
      </c>
      <c r="I990" s="268">
        <f t="shared" si="30"/>
        <v>2.1036670910402178E-2</v>
      </c>
    </row>
    <row r="991" spans="2:9" x14ac:dyDescent="0.25">
      <c r="B991" s="246">
        <v>44645</v>
      </c>
      <c r="C991">
        <v>17153</v>
      </c>
      <c r="D991" s="268">
        <f t="shared" si="31"/>
        <v>-4.049875890900112E-3</v>
      </c>
      <c r="G991" s="246">
        <v>44645</v>
      </c>
      <c r="H991">
        <v>1598.75</v>
      </c>
      <c r="I991" s="268">
        <f t="shared" si="30"/>
        <v>-7.8503312719325757E-3</v>
      </c>
    </row>
    <row r="992" spans="2:9" x14ac:dyDescent="0.25">
      <c r="B992" s="246">
        <v>44648</v>
      </c>
      <c r="C992">
        <v>17222</v>
      </c>
      <c r="D992" s="268">
        <f t="shared" si="31"/>
        <v>4.0226199498629711E-3</v>
      </c>
      <c r="G992" s="246">
        <v>44648</v>
      </c>
      <c r="H992">
        <v>1670.650024</v>
      </c>
      <c r="I992" s="268">
        <f t="shared" si="30"/>
        <v>4.4972649882720983E-2</v>
      </c>
    </row>
    <row r="993" spans="2:9" x14ac:dyDescent="0.25">
      <c r="B993" s="246">
        <v>44649</v>
      </c>
      <c r="C993">
        <v>17325.300781000002</v>
      </c>
      <c r="D993" s="268">
        <f t="shared" si="31"/>
        <v>5.9981872604808473E-3</v>
      </c>
      <c r="G993" s="246">
        <v>44649</v>
      </c>
      <c r="H993">
        <v>1643.1999510000001</v>
      </c>
      <c r="I993" s="268">
        <f t="shared" si="30"/>
        <v>-1.6430774013504568E-2</v>
      </c>
    </row>
    <row r="994" spans="2:9" x14ac:dyDescent="0.25">
      <c r="B994" s="246">
        <v>44650</v>
      </c>
      <c r="C994">
        <v>17498.25</v>
      </c>
      <c r="D994" s="268">
        <f t="shared" si="31"/>
        <v>9.9824655967684084E-3</v>
      </c>
      <c r="G994" s="246">
        <v>44650</v>
      </c>
      <c r="H994">
        <v>1663.650024</v>
      </c>
      <c r="I994" s="268">
        <f t="shared" si="30"/>
        <v>1.2445273618438613E-2</v>
      </c>
    </row>
    <row r="995" spans="2:9" x14ac:dyDescent="0.25">
      <c r="B995" s="246">
        <v>44651</v>
      </c>
      <c r="C995">
        <v>17464.75</v>
      </c>
      <c r="D995" s="268">
        <f t="shared" si="31"/>
        <v>-1.9144771620018819E-3</v>
      </c>
      <c r="G995" s="246">
        <v>44651</v>
      </c>
      <c r="H995">
        <v>1624.6999510000001</v>
      </c>
      <c r="I995" s="268">
        <f t="shared" si="30"/>
        <v>-2.3412419942957841E-2</v>
      </c>
    </row>
    <row r="996" spans="2:9" x14ac:dyDescent="0.25">
      <c r="B996" s="246">
        <v>44652</v>
      </c>
      <c r="C996">
        <v>17670.449218999998</v>
      </c>
      <c r="D996" s="268">
        <f t="shared" si="31"/>
        <v>1.1777965272906865E-2</v>
      </c>
      <c r="G996" s="246">
        <v>44652</v>
      </c>
      <c r="H996">
        <v>1614.900024</v>
      </c>
      <c r="I996" s="268">
        <f t="shared" si="30"/>
        <v>-6.0318380596787735E-3</v>
      </c>
    </row>
    <row r="997" spans="2:9" x14ac:dyDescent="0.25">
      <c r="B997" s="246">
        <v>44655</v>
      </c>
      <c r="C997">
        <v>18053.400390999999</v>
      </c>
      <c r="D997" s="268">
        <f t="shared" si="31"/>
        <v>2.1671841346751819E-2</v>
      </c>
      <c r="G997" s="246">
        <v>44655</v>
      </c>
      <c r="H997">
        <v>1612.5500489999999</v>
      </c>
      <c r="I997" s="268">
        <f t="shared" si="30"/>
        <v>-1.4551829618402179E-3</v>
      </c>
    </row>
    <row r="998" spans="2:9" x14ac:dyDescent="0.25">
      <c r="B998" s="246">
        <v>44656</v>
      </c>
      <c r="C998">
        <v>17957.400390999999</v>
      </c>
      <c r="D998" s="268">
        <f t="shared" si="31"/>
        <v>-5.3175577963616716E-3</v>
      </c>
      <c r="G998" s="246">
        <v>44656</v>
      </c>
      <c r="H998">
        <v>1699.8000489999999</v>
      </c>
      <c r="I998" s="268">
        <f t="shared" si="30"/>
        <v>5.4106847755892584E-2</v>
      </c>
    </row>
    <row r="999" spans="2:9" x14ac:dyDescent="0.25">
      <c r="B999" s="246">
        <v>44657</v>
      </c>
      <c r="C999">
        <v>17807.650390999999</v>
      </c>
      <c r="D999" s="268">
        <f t="shared" si="31"/>
        <v>-8.3391803233976436E-3</v>
      </c>
      <c r="G999" s="246">
        <v>44657</v>
      </c>
      <c r="H999">
        <v>1681.099976</v>
      </c>
      <c r="I999" s="268">
        <f t="shared" si="30"/>
        <v>-1.1001336899008396E-2</v>
      </c>
    </row>
    <row r="1000" spans="2:9" x14ac:dyDescent="0.25">
      <c r="B1000" s="246">
        <v>44658</v>
      </c>
      <c r="C1000">
        <v>17639.550781000002</v>
      </c>
      <c r="D1000" s="268">
        <f t="shared" si="31"/>
        <v>-9.439741139850466E-3</v>
      </c>
      <c r="G1000" s="246">
        <v>44658</v>
      </c>
      <c r="H1000">
        <v>1645.1999510000001</v>
      </c>
      <c r="I1000" s="268">
        <f t="shared" si="30"/>
        <v>-2.1355080312011054E-2</v>
      </c>
    </row>
    <row r="1001" spans="2:9" x14ac:dyDescent="0.25">
      <c r="B1001" s="246">
        <v>44659</v>
      </c>
      <c r="C1001">
        <v>17784.349609000001</v>
      </c>
      <c r="D1001" s="268">
        <f t="shared" si="31"/>
        <v>8.2087593838253703E-3</v>
      </c>
      <c r="G1001" s="246">
        <v>44659</v>
      </c>
      <c r="H1001">
        <v>1669.8000489999999</v>
      </c>
      <c r="I1001" s="268">
        <f t="shared" si="30"/>
        <v>1.4952649363408455E-2</v>
      </c>
    </row>
    <row r="1002" spans="2:9" x14ac:dyDescent="0.25">
      <c r="B1002" s="246">
        <v>44662</v>
      </c>
      <c r="C1002">
        <v>17674.949218999998</v>
      </c>
      <c r="D1002" s="268">
        <f t="shared" si="31"/>
        <v>-6.1514979408996417E-3</v>
      </c>
      <c r="G1002" s="246">
        <v>44662</v>
      </c>
      <c r="H1002">
        <v>1739.599976</v>
      </c>
      <c r="I1002" s="268">
        <f t="shared" si="30"/>
        <v>4.1801368398450611E-2</v>
      </c>
    </row>
    <row r="1003" spans="2:9" x14ac:dyDescent="0.25">
      <c r="B1003" s="246">
        <v>44663</v>
      </c>
      <c r="C1003">
        <v>17530.300781000002</v>
      </c>
      <c r="D1003" s="268">
        <f t="shared" si="31"/>
        <v>-8.1838106694249735E-3</v>
      </c>
      <c r="G1003" s="246">
        <v>44663</v>
      </c>
      <c r="H1003">
        <v>1769.3000489999999</v>
      </c>
      <c r="I1003" s="268">
        <f t="shared" si="30"/>
        <v>1.7072932518826356E-2</v>
      </c>
    </row>
    <row r="1004" spans="2:9" x14ac:dyDescent="0.25">
      <c r="B1004" s="246">
        <v>44664</v>
      </c>
      <c r="C1004">
        <v>17475.650390999999</v>
      </c>
      <c r="D1004" s="268">
        <f t="shared" si="31"/>
        <v>-3.1174815927422772E-3</v>
      </c>
      <c r="G1004" s="246">
        <v>44664</v>
      </c>
      <c r="H1004">
        <v>1744.150024</v>
      </c>
      <c r="I1004" s="268">
        <f t="shared" si="30"/>
        <v>-1.4214674901645186E-2</v>
      </c>
    </row>
    <row r="1005" spans="2:9" x14ac:dyDescent="0.25">
      <c r="B1005" s="246">
        <v>44669</v>
      </c>
      <c r="C1005">
        <v>17173.650390999999</v>
      </c>
      <c r="D1005" s="268">
        <f t="shared" si="31"/>
        <v>-1.7281188009776738E-2</v>
      </c>
      <c r="G1005" s="246">
        <v>44669</v>
      </c>
      <c r="H1005">
        <v>1650.8000489999999</v>
      </c>
      <c r="I1005" s="268">
        <f t="shared" si="30"/>
        <v>-5.3521757713200113E-2</v>
      </c>
    </row>
    <row r="1006" spans="2:9" x14ac:dyDescent="0.25">
      <c r="B1006" s="246">
        <v>44670</v>
      </c>
      <c r="C1006">
        <v>16958.650390999999</v>
      </c>
      <c r="D1006" s="268">
        <f t="shared" si="31"/>
        <v>-1.2519178806194464E-2</v>
      </c>
      <c r="G1006" s="246">
        <v>44670</v>
      </c>
      <c r="H1006">
        <v>1677.3000489999999</v>
      </c>
      <c r="I1006" s="268">
        <f t="shared" si="30"/>
        <v>1.6052822397269129E-2</v>
      </c>
    </row>
    <row r="1007" spans="2:9" x14ac:dyDescent="0.25">
      <c r="B1007" s="246">
        <v>44671</v>
      </c>
      <c r="C1007">
        <v>17136.550781000002</v>
      </c>
      <c r="D1007" s="268">
        <f t="shared" si="31"/>
        <v>1.0490244559461903E-2</v>
      </c>
      <c r="G1007" s="246">
        <v>44671</v>
      </c>
      <c r="H1007">
        <v>1728.5500489999999</v>
      </c>
      <c r="I1007" s="268">
        <f t="shared" si="30"/>
        <v>3.055505783270851E-2</v>
      </c>
    </row>
    <row r="1008" spans="2:9" x14ac:dyDescent="0.25">
      <c r="B1008" s="246">
        <v>44672</v>
      </c>
      <c r="C1008">
        <v>17392.599609000001</v>
      </c>
      <c r="D1008" s="268">
        <f t="shared" si="31"/>
        <v>1.4941678245069756E-2</v>
      </c>
      <c r="G1008" s="246">
        <v>44672</v>
      </c>
      <c r="H1008">
        <v>1770.599976</v>
      </c>
      <c r="I1008" s="268">
        <f t="shared" si="30"/>
        <v>2.4326704930717424E-2</v>
      </c>
    </row>
    <row r="1009" spans="2:9" x14ac:dyDescent="0.25">
      <c r="B1009" s="246">
        <v>44673</v>
      </c>
      <c r="C1009">
        <v>17171.949218999998</v>
      </c>
      <c r="D1009" s="268">
        <f t="shared" si="31"/>
        <v>-1.2686452569506845E-2</v>
      </c>
      <c r="G1009" s="246">
        <v>44673</v>
      </c>
      <c r="H1009">
        <v>1750</v>
      </c>
      <c r="I1009" s="268">
        <f t="shared" si="30"/>
        <v>-1.1634460792514956E-2</v>
      </c>
    </row>
    <row r="1010" spans="2:9" x14ac:dyDescent="0.25">
      <c r="B1010" s="246">
        <v>44676</v>
      </c>
      <c r="C1010">
        <v>16953.949218999998</v>
      </c>
      <c r="D1010" s="268">
        <f t="shared" si="31"/>
        <v>-1.269512256411709E-2</v>
      </c>
      <c r="G1010" s="246">
        <v>44676</v>
      </c>
      <c r="H1010">
        <v>1822.3000489999999</v>
      </c>
      <c r="I1010" s="268">
        <f t="shared" si="30"/>
        <v>4.1314313714285733E-2</v>
      </c>
    </row>
    <row r="1011" spans="2:9" x14ac:dyDescent="0.25">
      <c r="B1011" s="246">
        <v>44677</v>
      </c>
      <c r="C1011">
        <v>17200.800781000002</v>
      </c>
      <c r="D1011" s="268">
        <f t="shared" si="31"/>
        <v>1.4560121586500996E-2</v>
      </c>
      <c r="G1011" s="246">
        <v>44677</v>
      </c>
      <c r="H1011">
        <v>1870.150024</v>
      </c>
      <c r="I1011" s="268">
        <f t="shared" si="30"/>
        <v>2.625801114709847E-2</v>
      </c>
    </row>
    <row r="1012" spans="2:9" x14ac:dyDescent="0.25">
      <c r="B1012" s="246">
        <v>44678</v>
      </c>
      <c r="C1012">
        <v>17038.400390999999</v>
      </c>
      <c r="D1012" s="268">
        <f t="shared" si="31"/>
        <v>-9.4414435739171854E-3</v>
      </c>
      <c r="G1012" s="246">
        <v>44678</v>
      </c>
      <c r="H1012">
        <v>1833.099976</v>
      </c>
      <c r="I1012" s="268">
        <f t="shared" si="30"/>
        <v>-1.9811270499440981E-2</v>
      </c>
    </row>
    <row r="1013" spans="2:9" x14ac:dyDescent="0.25">
      <c r="B1013" s="246">
        <v>44679</v>
      </c>
      <c r="C1013">
        <v>17245.050781000002</v>
      </c>
      <c r="D1013" s="268">
        <f t="shared" si="31"/>
        <v>1.2128508853985975E-2</v>
      </c>
      <c r="G1013" s="246">
        <v>44679</v>
      </c>
      <c r="H1013">
        <v>1849.400024</v>
      </c>
      <c r="I1013" s="268">
        <f t="shared" si="30"/>
        <v>8.8920671067642676E-3</v>
      </c>
    </row>
    <row r="1014" spans="2:9" x14ac:dyDescent="0.25">
      <c r="B1014" s="246">
        <v>44680</v>
      </c>
      <c r="C1014">
        <v>17102.550781000002</v>
      </c>
      <c r="D1014" s="268">
        <f t="shared" si="31"/>
        <v>-8.263240381814474E-3</v>
      </c>
      <c r="G1014" s="246">
        <v>44680</v>
      </c>
      <c r="H1014">
        <v>1865.650024</v>
      </c>
      <c r="I1014" s="268">
        <f t="shared" si="30"/>
        <v>8.7866333887318682E-3</v>
      </c>
    </row>
    <row r="1015" spans="2:9" x14ac:dyDescent="0.25">
      <c r="B1015" s="246">
        <v>44683</v>
      </c>
      <c r="C1015">
        <v>17069.099609000001</v>
      </c>
      <c r="D1015" s="268">
        <f t="shared" si="31"/>
        <v>-1.9559171277049314E-3</v>
      </c>
      <c r="G1015" s="246">
        <v>44683</v>
      </c>
      <c r="H1015">
        <v>1845.4499510000001</v>
      </c>
      <c r="I1015" s="268">
        <f t="shared" si="30"/>
        <v>-1.0827364586145971E-2</v>
      </c>
    </row>
    <row r="1016" spans="2:9" x14ac:dyDescent="0.25">
      <c r="B1016" s="246">
        <v>44685</v>
      </c>
      <c r="C1016">
        <v>16677.599609000001</v>
      </c>
      <c r="D1016" s="268">
        <f t="shared" si="31"/>
        <v>-2.2936183452440195E-2</v>
      </c>
      <c r="G1016" s="246">
        <v>44685</v>
      </c>
      <c r="H1016">
        <v>1862.5</v>
      </c>
      <c r="I1016" s="268">
        <f t="shared" si="30"/>
        <v>9.2389658092655313E-3</v>
      </c>
    </row>
    <row r="1017" spans="2:9" x14ac:dyDescent="0.25">
      <c r="B1017" s="246">
        <v>44686</v>
      </c>
      <c r="C1017">
        <v>16682.650390999999</v>
      </c>
      <c r="D1017" s="268">
        <f t="shared" si="31"/>
        <v>3.0284825864712595E-4</v>
      </c>
      <c r="G1017" s="246">
        <v>44686</v>
      </c>
      <c r="H1017">
        <v>1879.400024</v>
      </c>
      <c r="I1017" s="268">
        <f t="shared" si="30"/>
        <v>9.0738383892616792E-3</v>
      </c>
    </row>
    <row r="1018" spans="2:9" x14ac:dyDescent="0.25">
      <c r="B1018" s="246">
        <v>44687</v>
      </c>
      <c r="C1018">
        <v>16411.25</v>
      </c>
      <c r="D1018" s="268">
        <f t="shared" si="31"/>
        <v>-1.6268421661968957E-2</v>
      </c>
      <c r="G1018" s="246">
        <v>44687</v>
      </c>
      <c r="H1018">
        <v>1822.4499510000001</v>
      </c>
      <c r="I1018" s="268">
        <f t="shared" si="30"/>
        <v>-3.0302262569301686E-2</v>
      </c>
    </row>
    <row r="1019" spans="2:9" x14ac:dyDescent="0.25">
      <c r="B1019" s="246">
        <v>44690</v>
      </c>
      <c r="C1019">
        <v>16301.849609000001</v>
      </c>
      <c r="D1019" s="268">
        <f t="shared" si="31"/>
        <v>-6.6661827100311655E-3</v>
      </c>
      <c r="G1019" s="246">
        <v>44690</v>
      </c>
      <c r="H1019">
        <v>1811.75</v>
      </c>
      <c r="I1019" s="268">
        <f t="shared" si="30"/>
        <v>-5.8711905883225279E-3</v>
      </c>
    </row>
    <row r="1020" spans="2:9" x14ac:dyDescent="0.25">
      <c r="B1020" s="246">
        <v>44691</v>
      </c>
      <c r="C1020">
        <v>16240.049805000001</v>
      </c>
      <c r="D1020" s="268">
        <f t="shared" si="31"/>
        <v>-3.7909688460063817E-3</v>
      </c>
      <c r="G1020" s="246">
        <v>44691</v>
      </c>
      <c r="H1020">
        <v>1804</v>
      </c>
      <c r="I1020" s="268">
        <f t="shared" si="30"/>
        <v>-4.2776321236374093E-3</v>
      </c>
    </row>
    <row r="1021" spans="2:9" x14ac:dyDescent="0.25">
      <c r="B1021" s="246">
        <v>44692</v>
      </c>
      <c r="C1021">
        <v>16167.099609000001</v>
      </c>
      <c r="D1021" s="268">
        <f t="shared" si="31"/>
        <v>-4.4919933667654233E-3</v>
      </c>
      <c r="G1021" s="246">
        <v>44692</v>
      </c>
      <c r="H1021">
        <v>1666.599976</v>
      </c>
      <c r="I1021" s="268">
        <f t="shared" si="30"/>
        <v>-7.6164093126385835E-2</v>
      </c>
    </row>
    <row r="1022" spans="2:9" x14ac:dyDescent="0.25">
      <c r="B1022" s="246">
        <v>44693</v>
      </c>
      <c r="C1022">
        <v>15808</v>
      </c>
      <c r="D1022" s="268">
        <f t="shared" si="31"/>
        <v>-2.2211752119105865E-2</v>
      </c>
      <c r="G1022" s="246">
        <v>44693</v>
      </c>
      <c r="H1022">
        <v>1635</v>
      </c>
      <c r="I1022" s="268">
        <f t="shared" si="30"/>
        <v>-1.8960744302806809E-2</v>
      </c>
    </row>
    <row r="1023" spans="2:9" x14ac:dyDescent="0.25">
      <c r="B1023" s="246">
        <v>44694</v>
      </c>
      <c r="C1023">
        <v>15782.150390999999</v>
      </c>
      <c r="D1023" s="268">
        <f t="shared" si="31"/>
        <v>-1.6352232413968659E-3</v>
      </c>
      <c r="G1023" s="246">
        <v>44694</v>
      </c>
      <c r="H1023">
        <v>1725</v>
      </c>
      <c r="I1023" s="268">
        <f t="shared" si="30"/>
        <v>5.504587155963292E-2</v>
      </c>
    </row>
    <row r="1024" spans="2:9" x14ac:dyDescent="0.25">
      <c r="B1024" s="246">
        <v>44697</v>
      </c>
      <c r="C1024">
        <v>15842.299805000001</v>
      </c>
      <c r="D1024" s="268">
        <f t="shared" si="31"/>
        <v>3.811230568066426E-3</v>
      </c>
      <c r="G1024" s="246">
        <v>44697</v>
      </c>
      <c r="H1024">
        <v>1729.150024</v>
      </c>
      <c r="I1024" s="268">
        <f t="shared" si="30"/>
        <v>2.4058110144926648E-3</v>
      </c>
    </row>
    <row r="1025" spans="2:9" x14ac:dyDescent="0.25">
      <c r="B1025" s="246">
        <v>44698</v>
      </c>
      <c r="C1025">
        <v>16259.299805000001</v>
      </c>
      <c r="D1025" s="268">
        <f t="shared" si="31"/>
        <v>2.6321935901528093E-2</v>
      </c>
      <c r="G1025" s="246">
        <v>44698</v>
      </c>
      <c r="H1025">
        <v>1692.900024</v>
      </c>
      <c r="I1025" s="268">
        <f t="shared" si="30"/>
        <v>-2.0964057193917585E-2</v>
      </c>
    </row>
    <row r="1026" spans="2:9" x14ac:dyDescent="0.25">
      <c r="B1026" s="246">
        <v>44699</v>
      </c>
      <c r="C1026">
        <v>16240.299805000001</v>
      </c>
      <c r="D1026" s="268">
        <f t="shared" si="31"/>
        <v>-1.1685620062283908E-3</v>
      </c>
      <c r="G1026" s="246">
        <v>44699</v>
      </c>
      <c r="H1026">
        <v>1669.3000489999999</v>
      </c>
      <c r="I1026" s="268">
        <f t="shared" si="30"/>
        <v>-1.3940560378892242E-2</v>
      </c>
    </row>
    <row r="1027" spans="2:9" x14ac:dyDescent="0.25">
      <c r="B1027" s="246">
        <v>44700</v>
      </c>
      <c r="C1027">
        <v>15809.400390999999</v>
      </c>
      <c r="D1027" s="268">
        <f t="shared" si="31"/>
        <v>-2.6532725329820428E-2</v>
      </c>
      <c r="G1027" s="246">
        <v>44700</v>
      </c>
      <c r="H1027">
        <v>1612.9499510000001</v>
      </c>
      <c r="I1027" s="268">
        <f t="shared" si="30"/>
        <v>-3.3756722186497612E-2</v>
      </c>
    </row>
    <row r="1028" spans="2:9" x14ac:dyDescent="0.25">
      <c r="B1028" s="246">
        <v>44701</v>
      </c>
      <c r="C1028">
        <v>16266.150390999999</v>
      </c>
      <c r="D1028" s="268">
        <f t="shared" si="31"/>
        <v>2.8891038793604107E-2</v>
      </c>
      <c r="G1028" s="246">
        <v>44701</v>
      </c>
      <c r="H1028">
        <v>1629.6999510000001</v>
      </c>
      <c r="I1028" s="268">
        <f t="shared" si="30"/>
        <v>1.0384699159211586E-2</v>
      </c>
    </row>
    <row r="1029" spans="2:9" x14ac:dyDescent="0.25">
      <c r="B1029" s="246">
        <v>44704</v>
      </c>
      <c r="C1029">
        <v>16214.700194999999</v>
      </c>
      <c r="D1029" s="268">
        <f t="shared" si="31"/>
        <v>-3.1630222740635094E-3</v>
      </c>
      <c r="G1029" s="246">
        <v>44704</v>
      </c>
      <c r="H1029">
        <v>1579.400024</v>
      </c>
      <c r="I1029" s="268">
        <f t="shared" si="30"/>
        <v>-3.0864532436866932E-2</v>
      </c>
    </row>
    <row r="1030" spans="2:9" x14ac:dyDescent="0.25">
      <c r="B1030" s="246">
        <v>44705</v>
      </c>
      <c r="C1030">
        <v>16125.150390999999</v>
      </c>
      <c r="D1030" s="268">
        <f t="shared" si="31"/>
        <v>-5.5227542244422612E-3</v>
      </c>
      <c r="G1030" s="246">
        <v>44705</v>
      </c>
      <c r="H1030">
        <v>1539.9499510000001</v>
      </c>
      <c r="I1030" s="268">
        <f t="shared" si="30"/>
        <v>-2.4977885526485166E-2</v>
      </c>
    </row>
    <row r="1031" spans="2:9" x14ac:dyDescent="0.25">
      <c r="B1031" s="246">
        <v>44706</v>
      </c>
      <c r="C1031">
        <v>16025.799805000001</v>
      </c>
      <c r="D1031" s="268">
        <f t="shared" si="31"/>
        <v>-6.1612191880981992E-3</v>
      </c>
      <c r="G1031" s="246">
        <v>44706</v>
      </c>
      <c r="H1031">
        <v>1552.400024</v>
      </c>
      <c r="I1031" s="268">
        <f t="shared" si="30"/>
        <v>8.0847257353495738E-3</v>
      </c>
    </row>
    <row r="1032" spans="2:9" x14ac:dyDescent="0.25">
      <c r="B1032" s="246">
        <v>44707</v>
      </c>
      <c r="C1032">
        <v>16170.150390999999</v>
      </c>
      <c r="D1032" s="268">
        <f t="shared" si="31"/>
        <v>9.0073873227196621E-3</v>
      </c>
      <c r="G1032" s="246">
        <v>44707</v>
      </c>
      <c r="H1032">
        <v>1593.099976</v>
      </c>
      <c r="I1032" s="268">
        <f t="shared" ref="I1032:I1095" si="32">IFERROR(H1032/H1031-1,"")</f>
        <v>2.6217438399112059E-2</v>
      </c>
    </row>
    <row r="1033" spans="2:9" x14ac:dyDescent="0.25">
      <c r="B1033" s="246">
        <v>44708</v>
      </c>
      <c r="C1033">
        <v>16352.450194999999</v>
      </c>
      <c r="D1033" s="268">
        <f t="shared" ref="D1033:D1096" si="33">IFERROR(C1033/C1032-1,"")</f>
        <v>1.1273847156144212E-2</v>
      </c>
      <c r="G1033" s="246">
        <v>44708</v>
      </c>
      <c r="H1033">
        <v>1590.6999510000001</v>
      </c>
      <c r="I1033" s="268">
        <f t="shared" si="32"/>
        <v>-1.5065124826791898E-3</v>
      </c>
    </row>
    <row r="1034" spans="2:9" x14ac:dyDescent="0.25">
      <c r="B1034" s="246">
        <v>44711</v>
      </c>
      <c r="C1034">
        <v>16661.400390999999</v>
      </c>
      <c r="D1034" s="268">
        <f t="shared" si="33"/>
        <v>1.889320513536652E-2</v>
      </c>
      <c r="G1034" s="246">
        <v>44711</v>
      </c>
      <c r="H1034">
        <v>1600.400024</v>
      </c>
      <c r="I1034" s="268">
        <f t="shared" si="32"/>
        <v>6.0979903808395797E-3</v>
      </c>
    </row>
    <row r="1035" spans="2:9" x14ac:dyDescent="0.25">
      <c r="B1035" s="246">
        <v>44712</v>
      </c>
      <c r="C1035">
        <v>16584.550781000002</v>
      </c>
      <c r="D1035" s="268">
        <f t="shared" si="33"/>
        <v>-4.6124340209428016E-3</v>
      </c>
      <c r="G1035" s="246">
        <v>44712</v>
      </c>
      <c r="H1035">
        <v>1570.349976</v>
      </c>
      <c r="I1035" s="268">
        <f t="shared" si="32"/>
        <v>-1.8776585571958271E-2</v>
      </c>
    </row>
    <row r="1036" spans="2:9" x14ac:dyDescent="0.25">
      <c r="B1036" s="246">
        <v>44713</v>
      </c>
      <c r="C1036">
        <v>16522.75</v>
      </c>
      <c r="D1036" s="268">
        <f t="shared" si="33"/>
        <v>-3.7264066911479876E-3</v>
      </c>
      <c r="G1036" s="246">
        <v>44713</v>
      </c>
      <c r="H1036">
        <v>1599.9499510000001</v>
      </c>
      <c r="I1036" s="268">
        <f t="shared" si="32"/>
        <v>1.8849285479277222E-2</v>
      </c>
    </row>
    <row r="1037" spans="2:9" x14ac:dyDescent="0.25">
      <c r="B1037" s="246">
        <v>44714</v>
      </c>
      <c r="C1037">
        <v>16628</v>
      </c>
      <c r="D1037" s="268">
        <f t="shared" si="33"/>
        <v>6.3700049931154634E-3</v>
      </c>
      <c r="G1037" s="246">
        <v>44714</v>
      </c>
      <c r="H1037">
        <v>1580</v>
      </c>
      <c r="I1037" s="268">
        <f t="shared" si="32"/>
        <v>-1.2469109416535784E-2</v>
      </c>
    </row>
    <row r="1038" spans="2:9" x14ac:dyDescent="0.25">
      <c r="B1038" s="246">
        <v>44715</v>
      </c>
      <c r="C1038">
        <v>16584.300781000002</v>
      </c>
      <c r="D1038" s="268">
        <f t="shared" si="33"/>
        <v>-2.6280502165021424E-3</v>
      </c>
      <c r="G1038" s="246">
        <v>44715</v>
      </c>
      <c r="H1038">
        <v>1566.599976</v>
      </c>
      <c r="I1038" s="268">
        <f t="shared" si="32"/>
        <v>-8.4810278481012302E-3</v>
      </c>
    </row>
    <row r="1039" spans="2:9" x14ac:dyDescent="0.25">
      <c r="B1039" s="246">
        <v>44718</v>
      </c>
      <c r="C1039">
        <v>16569.550781000002</v>
      </c>
      <c r="D1039" s="268">
        <f t="shared" si="33"/>
        <v>-8.8939535014331828E-4</v>
      </c>
      <c r="G1039" s="246">
        <v>44718</v>
      </c>
      <c r="H1039">
        <v>1566.25</v>
      </c>
      <c r="I1039" s="268">
        <f t="shared" si="32"/>
        <v>-2.2339844590935076E-4</v>
      </c>
    </row>
    <row r="1040" spans="2:9" x14ac:dyDescent="0.25">
      <c r="B1040" s="246">
        <v>44719</v>
      </c>
      <c r="C1040">
        <v>16416.349609000001</v>
      </c>
      <c r="D1040" s="268">
        <f t="shared" si="33"/>
        <v>-9.2459460141595118E-3</v>
      </c>
      <c r="G1040" s="246">
        <v>44719</v>
      </c>
      <c r="H1040">
        <v>1550.8000489999999</v>
      </c>
      <c r="I1040" s="268">
        <f t="shared" si="32"/>
        <v>-9.864294333599366E-3</v>
      </c>
    </row>
    <row r="1041" spans="2:9" x14ac:dyDescent="0.25">
      <c r="B1041" s="246">
        <v>44720</v>
      </c>
      <c r="C1041">
        <v>16356.25</v>
      </c>
      <c r="D1041" s="268">
        <f t="shared" si="33"/>
        <v>-3.6609605930328915E-3</v>
      </c>
      <c r="G1041" s="246">
        <v>44720</v>
      </c>
      <c r="H1041">
        <v>1553.1999510000001</v>
      </c>
      <c r="I1041" s="268">
        <f t="shared" si="32"/>
        <v>1.5475250994141376E-3</v>
      </c>
    </row>
    <row r="1042" spans="2:9" x14ac:dyDescent="0.25">
      <c r="B1042" s="246">
        <v>44721</v>
      </c>
      <c r="C1042">
        <v>16478.099609000001</v>
      </c>
      <c r="D1042" s="268">
        <f t="shared" si="33"/>
        <v>7.4497277187619559E-3</v>
      </c>
      <c r="G1042" s="246">
        <v>44721</v>
      </c>
      <c r="H1042">
        <v>1525.400024</v>
      </c>
      <c r="I1042" s="268">
        <f t="shared" si="32"/>
        <v>-1.7898485627752869E-2</v>
      </c>
    </row>
    <row r="1043" spans="2:9" x14ac:dyDescent="0.25">
      <c r="B1043" s="246">
        <v>44722</v>
      </c>
      <c r="C1043">
        <v>16201.799805000001</v>
      </c>
      <c r="D1043" s="268">
        <f t="shared" si="33"/>
        <v>-1.6767698372759599E-2</v>
      </c>
      <c r="G1043" s="246">
        <v>44722</v>
      </c>
      <c r="H1043">
        <v>1521.099976</v>
      </c>
      <c r="I1043" s="268">
        <f t="shared" si="32"/>
        <v>-2.8189641617575312E-3</v>
      </c>
    </row>
    <row r="1044" spans="2:9" x14ac:dyDescent="0.25">
      <c r="B1044" s="246">
        <v>44725</v>
      </c>
      <c r="C1044">
        <v>15774.400390999999</v>
      </c>
      <c r="D1044" s="268">
        <f t="shared" si="33"/>
        <v>-2.6379749110842732E-2</v>
      </c>
      <c r="G1044" s="246">
        <v>44725</v>
      </c>
      <c r="H1044">
        <v>1498.150024</v>
      </c>
      <c r="I1044" s="268">
        <f t="shared" si="32"/>
        <v>-1.5087734114854756E-2</v>
      </c>
    </row>
    <row r="1045" spans="2:9" x14ac:dyDescent="0.25">
      <c r="B1045" s="246">
        <v>44726</v>
      </c>
      <c r="C1045">
        <v>15732.099609000001</v>
      </c>
      <c r="D1045" s="268">
        <f t="shared" si="33"/>
        <v>-2.681609503466964E-3</v>
      </c>
      <c r="G1045" s="246">
        <v>44726</v>
      </c>
      <c r="H1045">
        <v>1524.4499510000001</v>
      </c>
      <c r="I1045" s="268">
        <f t="shared" si="32"/>
        <v>1.7554935472871014E-2</v>
      </c>
    </row>
    <row r="1046" spans="2:9" x14ac:dyDescent="0.25">
      <c r="B1046" s="246">
        <v>44727</v>
      </c>
      <c r="C1046">
        <v>15692.150390999999</v>
      </c>
      <c r="D1046" s="268">
        <f t="shared" si="33"/>
        <v>-2.5393443337434762E-3</v>
      </c>
      <c r="G1046" s="246">
        <v>44727</v>
      </c>
      <c r="H1046">
        <v>1554.150024</v>
      </c>
      <c r="I1046" s="268">
        <f t="shared" si="32"/>
        <v>1.9482484800840805E-2</v>
      </c>
    </row>
    <row r="1047" spans="2:9" x14ac:dyDescent="0.25">
      <c r="B1047" s="246">
        <v>44728</v>
      </c>
      <c r="C1047">
        <v>15360.599609000001</v>
      </c>
      <c r="D1047" s="268">
        <f t="shared" si="33"/>
        <v>-2.112844790157975E-2</v>
      </c>
      <c r="G1047" s="246">
        <v>44728</v>
      </c>
      <c r="H1047">
        <v>1516.5</v>
      </c>
      <c r="I1047" s="268">
        <f t="shared" si="32"/>
        <v>-2.4225475931273444E-2</v>
      </c>
    </row>
    <row r="1048" spans="2:9" x14ac:dyDescent="0.25">
      <c r="B1048" s="246">
        <v>44729</v>
      </c>
      <c r="C1048">
        <v>15293.5</v>
      </c>
      <c r="D1048" s="268">
        <f t="shared" si="33"/>
        <v>-4.368293602333484E-3</v>
      </c>
      <c r="G1048" s="246">
        <v>44729</v>
      </c>
      <c r="H1048">
        <v>1487.5</v>
      </c>
      <c r="I1048" s="268">
        <f t="shared" si="32"/>
        <v>-1.9122980547312873E-2</v>
      </c>
    </row>
    <row r="1049" spans="2:9" x14ac:dyDescent="0.25">
      <c r="B1049" s="246">
        <v>44732</v>
      </c>
      <c r="C1049">
        <v>15350.150390999999</v>
      </c>
      <c r="D1049" s="268">
        <f t="shared" si="33"/>
        <v>3.7042136201654863E-3</v>
      </c>
      <c r="G1049" s="246">
        <v>44732</v>
      </c>
      <c r="H1049">
        <v>1548.1999510000001</v>
      </c>
      <c r="I1049" s="268">
        <f t="shared" si="32"/>
        <v>4.0806689747899139E-2</v>
      </c>
    </row>
    <row r="1050" spans="2:9" x14ac:dyDescent="0.25">
      <c r="B1050" s="246">
        <v>44733</v>
      </c>
      <c r="C1050">
        <v>15638.799805000001</v>
      </c>
      <c r="D1050" s="268">
        <f t="shared" si="33"/>
        <v>1.8804337849956276E-2</v>
      </c>
      <c r="G1050" s="246">
        <v>44733</v>
      </c>
      <c r="H1050">
        <v>1550.849976</v>
      </c>
      <c r="I1050" s="268">
        <f t="shared" si="32"/>
        <v>1.7116813614987958E-3</v>
      </c>
    </row>
    <row r="1051" spans="2:9" x14ac:dyDescent="0.25">
      <c r="B1051" s="246">
        <v>44734</v>
      </c>
      <c r="C1051">
        <v>15413.299805000001</v>
      </c>
      <c r="D1051" s="268">
        <f t="shared" si="33"/>
        <v>-1.4419265085029331E-2</v>
      </c>
      <c r="G1051" s="246">
        <v>44734</v>
      </c>
      <c r="H1051">
        <v>1513.6999510000001</v>
      </c>
      <c r="I1051" s="268">
        <f t="shared" si="32"/>
        <v>-2.3954622029797146E-2</v>
      </c>
    </row>
    <row r="1052" spans="2:9" x14ac:dyDescent="0.25">
      <c r="B1052" s="246">
        <v>44735</v>
      </c>
      <c r="C1052">
        <v>15556.650390999999</v>
      </c>
      <c r="D1052" s="268">
        <f t="shared" si="33"/>
        <v>9.3004475234754747E-3</v>
      </c>
      <c r="G1052" s="246">
        <v>44735</v>
      </c>
      <c r="H1052">
        <v>1515.1999510000001</v>
      </c>
      <c r="I1052" s="268">
        <f t="shared" si="32"/>
        <v>9.9094936153565349E-4</v>
      </c>
    </row>
    <row r="1053" spans="2:9" x14ac:dyDescent="0.25">
      <c r="B1053" s="246">
        <v>44736</v>
      </c>
      <c r="C1053">
        <v>15699.25</v>
      </c>
      <c r="D1053" s="268">
        <f t="shared" si="33"/>
        <v>9.1664725642031097E-3</v>
      </c>
      <c r="G1053" s="246">
        <v>44736</v>
      </c>
      <c r="H1053">
        <v>1588.650024</v>
      </c>
      <c r="I1053" s="268">
        <f t="shared" si="32"/>
        <v>4.8475498531744599E-2</v>
      </c>
    </row>
    <row r="1054" spans="2:9" x14ac:dyDescent="0.25">
      <c r="B1054" s="246">
        <v>44739</v>
      </c>
      <c r="C1054">
        <v>15832.049805000001</v>
      </c>
      <c r="D1054" s="268">
        <f t="shared" si="33"/>
        <v>8.4589903976304281E-3</v>
      </c>
      <c r="G1054" s="246">
        <v>44739</v>
      </c>
      <c r="H1054">
        <v>1632.8000489999999</v>
      </c>
      <c r="I1054" s="268">
        <f t="shared" si="32"/>
        <v>2.7790906954343608E-2</v>
      </c>
    </row>
    <row r="1055" spans="2:9" x14ac:dyDescent="0.25">
      <c r="B1055" s="246">
        <v>44740</v>
      </c>
      <c r="C1055">
        <v>15850.200194999999</v>
      </c>
      <c r="D1055" s="268">
        <f t="shared" si="33"/>
        <v>1.146433356612242E-3</v>
      </c>
      <c r="G1055" s="246">
        <v>44740</v>
      </c>
      <c r="H1055">
        <v>1753.8000489999999</v>
      </c>
      <c r="I1055" s="268">
        <f t="shared" si="32"/>
        <v>7.4105828251356254E-2</v>
      </c>
    </row>
    <row r="1056" spans="2:9" x14ac:dyDescent="0.25">
      <c r="B1056" s="246">
        <v>44741</v>
      </c>
      <c r="C1056">
        <v>15799.099609000001</v>
      </c>
      <c r="D1056" s="268">
        <f t="shared" si="33"/>
        <v>-3.2239710143294742E-3</v>
      </c>
      <c r="G1056" s="246">
        <v>44741</v>
      </c>
      <c r="H1056">
        <v>1798.8000489999999</v>
      </c>
      <c r="I1056" s="268">
        <f t="shared" si="32"/>
        <v>2.5658569245484264E-2</v>
      </c>
    </row>
    <row r="1057" spans="2:9" x14ac:dyDescent="0.25">
      <c r="B1057" s="246">
        <v>44742</v>
      </c>
      <c r="C1057">
        <v>15780.25</v>
      </c>
      <c r="D1057" s="268">
        <f t="shared" si="33"/>
        <v>-1.1930812176956795E-3</v>
      </c>
      <c r="G1057" s="246">
        <v>44742</v>
      </c>
      <c r="H1057">
        <v>1841.3000489999999</v>
      </c>
      <c r="I1057" s="268">
        <f t="shared" si="32"/>
        <v>2.3626861709074909E-2</v>
      </c>
    </row>
    <row r="1058" spans="2:9" x14ac:dyDescent="0.25">
      <c r="B1058" s="246">
        <v>44743</v>
      </c>
      <c r="C1058">
        <v>15752.049805000001</v>
      </c>
      <c r="D1058" s="268">
        <f t="shared" si="33"/>
        <v>-1.7870562887153385E-3</v>
      </c>
      <c r="G1058" s="246">
        <v>44743</v>
      </c>
      <c r="H1058">
        <v>1764.900024</v>
      </c>
      <c r="I1058" s="268">
        <f t="shared" si="32"/>
        <v>-4.149243630417121E-2</v>
      </c>
    </row>
    <row r="1059" spans="2:9" x14ac:dyDescent="0.25">
      <c r="B1059" s="246">
        <v>44746</v>
      </c>
      <c r="C1059">
        <v>15835.349609000001</v>
      </c>
      <c r="D1059" s="268">
        <f t="shared" si="33"/>
        <v>5.2881882060555885E-3</v>
      </c>
      <c r="G1059" s="246">
        <v>44746</v>
      </c>
      <c r="H1059">
        <v>1746.25</v>
      </c>
      <c r="I1059" s="268">
        <f t="shared" si="32"/>
        <v>-1.0567184399335683E-2</v>
      </c>
    </row>
    <row r="1060" spans="2:9" x14ac:dyDescent="0.25">
      <c r="B1060" s="246">
        <v>44747</v>
      </c>
      <c r="C1060">
        <v>15810.849609000001</v>
      </c>
      <c r="D1060" s="268">
        <f t="shared" si="33"/>
        <v>-1.5471713984814839E-3</v>
      </c>
      <c r="G1060" s="246">
        <v>44747</v>
      </c>
      <c r="H1060">
        <v>1820.25</v>
      </c>
      <c r="I1060" s="268">
        <f t="shared" si="32"/>
        <v>4.2376521116678667E-2</v>
      </c>
    </row>
    <row r="1061" spans="2:9" x14ac:dyDescent="0.25">
      <c r="B1061" s="246">
        <v>44748</v>
      </c>
      <c r="C1061">
        <v>15989.799805000001</v>
      </c>
      <c r="D1061" s="268">
        <f t="shared" si="33"/>
        <v>1.1318189751051477E-2</v>
      </c>
      <c r="G1061" s="246">
        <v>44748</v>
      </c>
      <c r="H1061">
        <v>1975.75</v>
      </c>
      <c r="I1061" s="268">
        <f t="shared" si="32"/>
        <v>8.5427825848097827E-2</v>
      </c>
    </row>
    <row r="1062" spans="2:9" x14ac:dyDescent="0.25">
      <c r="B1062" s="246">
        <v>44749</v>
      </c>
      <c r="C1062">
        <v>16132.900390999999</v>
      </c>
      <c r="D1062" s="268">
        <f t="shared" si="33"/>
        <v>8.9494920352444218E-3</v>
      </c>
      <c r="G1062" s="246">
        <v>44749</v>
      </c>
      <c r="H1062">
        <v>2010.099976</v>
      </c>
      <c r="I1062" s="268">
        <f t="shared" si="32"/>
        <v>1.7385790712387772E-2</v>
      </c>
    </row>
    <row r="1063" spans="2:9" x14ac:dyDescent="0.25">
      <c r="B1063" s="246">
        <v>44750</v>
      </c>
      <c r="C1063">
        <v>16220.599609000001</v>
      </c>
      <c r="D1063" s="268">
        <f t="shared" si="33"/>
        <v>5.4360478199522166E-3</v>
      </c>
      <c r="G1063" s="246">
        <v>44750</v>
      </c>
      <c r="H1063">
        <v>2013.099976</v>
      </c>
      <c r="I1063" s="268">
        <f t="shared" si="32"/>
        <v>1.4924630793586857E-3</v>
      </c>
    </row>
    <row r="1064" spans="2:9" x14ac:dyDescent="0.25">
      <c r="B1064" s="246">
        <v>44753</v>
      </c>
      <c r="C1064">
        <v>16216</v>
      </c>
      <c r="D1064" s="268">
        <f t="shared" si="33"/>
        <v>-2.8356590452105479E-4</v>
      </c>
      <c r="G1064" s="246">
        <v>44753</v>
      </c>
      <c r="H1064">
        <v>2056.3999020000001</v>
      </c>
      <c r="I1064" s="268">
        <f t="shared" si="32"/>
        <v>2.1509078792021352E-2</v>
      </c>
    </row>
    <row r="1065" spans="2:9" x14ac:dyDescent="0.25">
      <c r="B1065" s="246">
        <v>44754</v>
      </c>
      <c r="C1065">
        <v>16058.299805000001</v>
      </c>
      <c r="D1065" s="268">
        <f t="shared" si="33"/>
        <v>-9.7249750246669597E-3</v>
      </c>
      <c r="G1065" s="246">
        <v>44754</v>
      </c>
      <c r="H1065">
        <v>1991.5</v>
      </c>
      <c r="I1065" s="268">
        <f t="shared" si="32"/>
        <v>-3.1559961628514044E-2</v>
      </c>
    </row>
    <row r="1066" spans="2:9" x14ac:dyDescent="0.25">
      <c r="B1066" s="246">
        <v>44755</v>
      </c>
      <c r="C1066">
        <v>15966.650390999999</v>
      </c>
      <c r="D1066" s="268">
        <f t="shared" si="33"/>
        <v>-5.7072924975198891E-3</v>
      </c>
      <c r="G1066" s="246">
        <v>44755</v>
      </c>
      <c r="H1066">
        <v>1991.3000489999999</v>
      </c>
      <c r="I1066" s="268">
        <f t="shared" si="32"/>
        <v>-1.0040220938989375E-4</v>
      </c>
    </row>
    <row r="1067" spans="2:9" x14ac:dyDescent="0.25">
      <c r="B1067" s="246">
        <v>44756</v>
      </c>
      <c r="C1067">
        <v>15938.650390999999</v>
      </c>
      <c r="D1067" s="268">
        <f t="shared" si="33"/>
        <v>-1.7536552322697796E-3</v>
      </c>
      <c r="G1067" s="246">
        <v>44756</v>
      </c>
      <c r="H1067">
        <v>1991</v>
      </c>
      <c r="I1067" s="268">
        <f t="shared" si="32"/>
        <v>-1.5067995410866786E-4</v>
      </c>
    </row>
    <row r="1068" spans="2:9" x14ac:dyDescent="0.25">
      <c r="B1068" s="246">
        <v>44757</v>
      </c>
      <c r="C1068">
        <v>16049.200194999999</v>
      </c>
      <c r="D1068" s="268">
        <f t="shared" si="33"/>
        <v>6.9359576430902958E-3</v>
      </c>
      <c r="G1068" s="246">
        <v>44757</v>
      </c>
      <c r="H1068">
        <v>1999.3000489999999</v>
      </c>
      <c r="I1068" s="268">
        <f t="shared" si="32"/>
        <v>4.1687840281265931E-3</v>
      </c>
    </row>
    <row r="1069" spans="2:9" x14ac:dyDescent="0.25">
      <c r="B1069" s="246">
        <v>44760</v>
      </c>
      <c r="C1069">
        <v>16278.5</v>
      </c>
      <c r="D1069" s="268">
        <f t="shared" si="33"/>
        <v>1.4287304178026039E-2</v>
      </c>
      <c r="G1069" s="246">
        <v>44760</v>
      </c>
      <c r="H1069">
        <v>2014.8000489999999</v>
      </c>
      <c r="I1069" s="268">
        <f t="shared" si="32"/>
        <v>7.7527132596995063E-3</v>
      </c>
    </row>
    <row r="1070" spans="2:9" x14ac:dyDescent="0.25">
      <c r="B1070" s="246">
        <v>44761</v>
      </c>
      <c r="C1070">
        <v>16340.549805000001</v>
      </c>
      <c r="D1070" s="268">
        <f t="shared" si="33"/>
        <v>3.8117642903217064E-3</v>
      </c>
      <c r="G1070" s="246">
        <v>44761</v>
      </c>
      <c r="H1070">
        <v>2263.75</v>
      </c>
      <c r="I1070" s="268">
        <f t="shared" si="32"/>
        <v>0.12356062385622857</v>
      </c>
    </row>
    <row r="1071" spans="2:9" x14ac:dyDescent="0.25">
      <c r="B1071" s="246">
        <v>44762</v>
      </c>
      <c r="C1071">
        <v>16520.849609000001</v>
      </c>
      <c r="D1071" s="268">
        <f t="shared" si="33"/>
        <v>1.1033888464685004E-2</v>
      </c>
      <c r="G1071" s="246">
        <v>44762</v>
      </c>
      <c r="H1071">
        <v>2194.8999020000001</v>
      </c>
      <c r="I1071" s="268">
        <f t="shared" si="32"/>
        <v>-3.0414179127553842E-2</v>
      </c>
    </row>
    <row r="1072" spans="2:9" x14ac:dyDescent="0.25">
      <c r="B1072" s="246">
        <v>44763</v>
      </c>
      <c r="C1072">
        <v>16605.25</v>
      </c>
      <c r="D1072" s="268">
        <f t="shared" si="33"/>
        <v>5.1087197691104258E-3</v>
      </c>
      <c r="G1072" s="246">
        <v>44763</v>
      </c>
      <c r="H1072">
        <v>2191.25</v>
      </c>
      <c r="I1072" s="268">
        <f t="shared" si="32"/>
        <v>-1.6629013453753894E-3</v>
      </c>
    </row>
    <row r="1073" spans="2:9" x14ac:dyDescent="0.25">
      <c r="B1073" s="246">
        <v>44764</v>
      </c>
      <c r="C1073">
        <v>16719.449218999998</v>
      </c>
      <c r="D1073" s="268">
        <f t="shared" si="33"/>
        <v>6.8772959756702168E-3</v>
      </c>
      <c r="G1073" s="246">
        <v>44764</v>
      </c>
      <c r="H1073">
        <v>2150.6000979999999</v>
      </c>
      <c r="I1073" s="268">
        <f t="shared" si="32"/>
        <v>-1.8551010610382224E-2</v>
      </c>
    </row>
    <row r="1074" spans="2:9" x14ac:dyDescent="0.25">
      <c r="B1074" s="246">
        <v>44767</v>
      </c>
      <c r="C1074">
        <v>16631</v>
      </c>
      <c r="D1074" s="268">
        <f t="shared" si="33"/>
        <v>-5.2901993266312175E-3</v>
      </c>
      <c r="G1074" s="246">
        <v>44767</v>
      </c>
      <c r="H1074">
        <v>2128.25</v>
      </c>
      <c r="I1074" s="268">
        <f t="shared" si="32"/>
        <v>-1.039249371409634E-2</v>
      </c>
    </row>
    <row r="1075" spans="2:9" x14ac:dyDescent="0.25">
      <c r="B1075" s="246">
        <v>44768</v>
      </c>
      <c r="C1075">
        <v>16483.849609000001</v>
      </c>
      <c r="D1075" s="268">
        <f t="shared" si="33"/>
        <v>-8.847958090313246E-3</v>
      </c>
      <c r="G1075" s="246">
        <v>44768</v>
      </c>
      <c r="H1075">
        <v>2149.4499510000001</v>
      </c>
      <c r="I1075" s="268">
        <f t="shared" si="32"/>
        <v>9.9612127334665068E-3</v>
      </c>
    </row>
    <row r="1076" spans="2:9" x14ac:dyDescent="0.25">
      <c r="B1076" s="246">
        <v>44769</v>
      </c>
      <c r="C1076">
        <v>16641.800781000002</v>
      </c>
      <c r="D1076" s="268">
        <f t="shared" si="33"/>
        <v>9.5821774492386158E-3</v>
      </c>
      <c r="G1076" s="246">
        <v>44769</v>
      </c>
      <c r="H1076">
        <v>2107.8500979999999</v>
      </c>
      <c r="I1076" s="268">
        <f t="shared" si="32"/>
        <v>-1.9353720229980942E-2</v>
      </c>
    </row>
    <row r="1077" spans="2:9" x14ac:dyDescent="0.25">
      <c r="B1077" s="246">
        <v>44770</v>
      </c>
      <c r="C1077">
        <v>16929.599609000001</v>
      </c>
      <c r="D1077" s="268">
        <f t="shared" si="33"/>
        <v>1.7293731116441391E-2</v>
      </c>
      <c r="G1077" s="246">
        <v>44770</v>
      </c>
      <c r="H1077">
        <v>2095.6999510000001</v>
      </c>
      <c r="I1077" s="268">
        <f t="shared" si="32"/>
        <v>-5.7642367507672043E-3</v>
      </c>
    </row>
    <row r="1078" spans="2:9" x14ac:dyDescent="0.25">
      <c r="B1078" s="246">
        <v>44771</v>
      </c>
      <c r="C1078">
        <v>17158.25</v>
      </c>
      <c r="D1078" s="268">
        <f t="shared" si="33"/>
        <v>1.3505953848928831E-2</v>
      </c>
      <c r="G1078" s="246">
        <v>44771</v>
      </c>
      <c r="H1078">
        <v>2082</v>
      </c>
      <c r="I1078" s="268">
        <f t="shared" si="32"/>
        <v>-6.5371719808757778E-3</v>
      </c>
    </row>
    <row r="1079" spans="2:9" x14ac:dyDescent="0.25">
      <c r="B1079" s="246">
        <v>44774</v>
      </c>
      <c r="C1079">
        <v>17340.050781000002</v>
      </c>
      <c r="D1079" s="268">
        <f t="shared" si="33"/>
        <v>1.0595531653869283E-2</v>
      </c>
      <c r="G1079" s="246">
        <v>44774</v>
      </c>
      <c r="H1079">
        <v>2023</v>
      </c>
      <c r="I1079" s="268">
        <f t="shared" si="32"/>
        <v>-2.8338136407300651E-2</v>
      </c>
    </row>
    <row r="1080" spans="2:9" x14ac:dyDescent="0.25">
      <c r="B1080" s="246">
        <v>44775</v>
      </c>
      <c r="C1080">
        <v>17345.449218999998</v>
      </c>
      <c r="D1080" s="268">
        <f t="shared" si="33"/>
        <v>3.1132769264496929E-4</v>
      </c>
      <c r="G1080" s="246">
        <v>44775</v>
      </c>
      <c r="H1080">
        <v>2079.6000979999999</v>
      </c>
      <c r="I1080" s="268">
        <f t="shared" si="32"/>
        <v>2.7978298566485371E-2</v>
      </c>
    </row>
    <row r="1081" spans="2:9" x14ac:dyDescent="0.25">
      <c r="B1081" s="246">
        <v>44776</v>
      </c>
      <c r="C1081">
        <v>17388.150390999999</v>
      </c>
      <c r="D1081" s="268">
        <f t="shared" si="33"/>
        <v>2.4618083660368217E-3</v>
      </c>
      <c r="G1081" s="246">
        <v>44776</v>
      </c>
      <c r="H1081">
        <v>2116.6499020000001</v>
      </c>
      <c r="I1081" s="268">
        <f t="shared" si="32"/>
        <v>1.7815831051187114E-2</v>
      </c>
    </row>
    <row r="1082" spans="2:9" x14ac:dyDescent="0.25">
      <c r="B1082" s="246">
        <v>44777</v>
      </c>
      <c r="C1082">
        <v>17382</v>
      </c>
      <c r="D1082" s="268">
        <f t="shared" si="33"/>
        <v>-3.5371162899433539E-4</v>
      </c>
      <c r="G1082" s="246">
        <v>44777</v>
      </c>
      <c r="H1082">
        <v>2219.5</v>
      </c>
      <c r="I1082" s="268">
        <f t="shared" si="32"/>
        <v>4.8590982336199184E-2</v>
      </c>
    </row>
    <row r="1083" spans="2:9" x14ac:dyDescent="0.25">
      <c r="B1083" s="246">
        <v>44778</v>
      </c>
      <c r="C1083">
        <v>17397.5</v>
      </c>
      <c r="D1083" s="268">
        <f t="shared" si="33"/>
        <v>8.9172707398454953E-4</v>
      </c>
      <c r="G1083" s="246">
        <v>44778</v>
      </c>
      <c r="H1083">
        <v>2306.75</v>
      </c>
      <c r="I1083" s="268">
        <f t="shared" si="32"/>
        <v>3.9310655553052465E-2</v>
      </c>
    </row>
    <row r="1084" spans="2:9" x14ac:dyDescent="0.25">
      <c r="B1084" s="246">
        <v>44781</v>
      </c>
      <c r="C1084">
        <v>17525.099609000001</v>
      </c>
      <c r="D1084" s="268">
        <f t="shared" si="33"/>
        <v>7.3343646500934057E-3</v>
      </c>
      <c r="G1084" s="246">
        <v>44781</v>
      </c>
      <c r="H1084">
        <v>2325.5500489999999</v>
      </c>
      <c r="I1084" s="268">
        <f t="shared" si="32"/>
        <v>8.1500158231277986E-3</v>
      </c>
    </row>
    <row r="1085" spans="2:9" x14ac:dyDescent="0.25">
      <c r="B1085" s="246">
        <v>44783</v>
      </c>
      <c r="C1085">
        <v>17534.75</v>
      </c>
      <c r="D1085" s="268">
        <f t="shared" si="33"/>
        <v>5.5066112120938371E-4</v>
      </c>
      <c r="G1085" s="246">
        <v>44783</v>
      </c>
      <c r="H1085">
        <v>2318.5500489999999</v>
      </c>
      <c r="I1085" s="268">
        <f t="shared" si="32"/>
        <v>-3.0100405721261714E-3</v>
      </c>
    </row>
    <row r="1086" spans="2:9" x14ac:dyDescent="0.25">
      <c r="B1086" s="246">
        <v>44784</v>
      </c>
      <c r="C1086">
        <v>17659</v>
      </c>
      <c r="D1086" s="268">
        <f t="shared" si="33"/>
        <v>7.0859293688247948E-3</v>
      </c>
      <c r="G1086" s="246">
        <v>44784</v>
      </c>
      <c r="H1086">
        <v>2241.6499020000001</v>
      </c>
      <c r="I1086" s="268">
        <f t="shared" si="32"/>
        <v>-3.3167343975674446E-2</v>
      </c>
    </row>
    <row r="1087" spans="2:9" x14ac:dyDescent="0.25">
      <c r="B1087" s="246">
        <v>44785</v>
      </c>
      <c r="C1087">
        <v>17698.150390999999</v>
      </c>
      <c r="D1087" s="268">
        <f t="shared" si="33"/>
        <v>2.2170219717989603E-3</v>
      </c>
      <c r="G1087" s="246">
        <v>44785</v>
      </c>
      <c r="H1087">
        <v>2239.3999020000001</v>
      </c>
      <c r="I1087" s="268">
        <f t="shared" si="32"/>
        <v>-1.0037249786385427E-3</v>
      </c>
    </row>
    <row r="1088" spans="2:9" x14ac:dyDescent="0.25">
      <c r="B1088" s="246">
        <v>44789</v>
      </c>
      <c r="C1088">
        <v>17825.25</v>
      </c>
      <c r="D1088" s="268">
        <f t="shared" si="33"/>
        <v>7.1815193221904661E-3</v>
      </c>
      <c r="G1088" s="246">
        <v>44789</v>
      </c>
      <c r="H1088">
        <v>2222.5</v>
      </c>
      <c r="I1088" s="268">
        <f t="shared" si="32"/>
        <v>-7.5466208536076884E-3</v>
      </c>
    </row>
    <row r="1089" spans="2:9" x14ac:dyDescent="0.25">
      <c r="B1089" s="246">
        <v>44790</v>
      </c>
      <c r="C1089">
        <v>17944.25</v>
      </c>
      <c r="D1089" s="268">
        <f t="shared" si="33"/>
        <v>6.6759231988331447E-3</v>
      </c>
      <c r="G1089" s="246">
        <v>44790</v>
      </c>
      <c r="H1089">
        <v>2234.25</v>
      </c>
      <c r="I1089" s="268">
        <f t="shared" si="32"/>
        <v>5.2868391451068586E-3</v>
      </c>
    </row>
    <row r="1090" spans="2:9" x14ac:dyDescent="0.25">
      <c r="B1090" s="246">
        <v>44791</v>
      </c>
      <c r="C1090">
        <v>17956.5</v>
      </c>
      <c r="D1090" s="268">
        <f t="shared" si="33"/>
        <v>6.826699360520383E-4</v>
      </c>
      <c r="G1090" s="246">
        <v>44791</v>
      </c>
      <c r="H1090">
        <v>2168.9499510000001</v>
      </c>
      <c r="I1090" s="268">
        <f t="shared" si="32"/>
        <v>-2.9226831822759314E-2</v>
      </c>
    </row>
    <row r="1091" spans="2:9" x14ac:dyDescent="0.25">
      <c r="B1091" s="246">
        <v>44792</v>
      </c>
      <c r="C1091">
        <v>17758.449218999998</v>
      </c>
      <c r="D1091" s="268">
        <f t="shared" si="33"/>
        <v>-1.1029475733021599E-2</v>
      </c>
      <c r="G1091" s="246">
        <v>44792</v>
      </c>
      <c r="H1091">
        <v>2172.6999510000001</v>
      </c>
      <c r="I1091" s="268">
        <f t="shared" si="32"/>
        <v>1.7289472254862215E-3</v>
      </c>
    </row>
    <row r="1092" spans="2:9" x14ac:dyDescent="0.25">
      <c r="B1092" s="246">
        <v>44795</v>
      </c>
      <c r="C1092">
        <v>17490.699218999998</v>
      </c>
      <c r="D1092" s="268">
        <f t="shared" si="33"/>
        <v>-1.5077330047126525E-2</v>
      </c>
      <c r="G1092" s="246">
        <v>44795</v>
      </c>
      <c r="H1092">
        <v>2112.3500979999999</v>
      </c>
      <c r="I1092" s="268">
        <f t="shared" si="32"/>
        <v>-2.777643225527926E-2</v>
      </c>
    </row>
    <row r="1093" spans="2:9" x14ac:dyDescent="0.25">
      <c r="B1093" s="246">
        <v>44796</v>
      </c>
      <c r="C1093">
        <v>17577.5</v>
      </c>
      <c r="D1093" s="268">
        <f t="shared" si="33"/>
        <v>4.9626821611403749E-3</v>
      </c>
      <c r="G1093" s="246">
        <v>44796</v>
      </c>
      <c r="H1093">
        <v>2093.4499510000001</v>
      </c>
      <c r="I1093" s="268">
        <f t="shared" si="32"/>
        <v>-8.9474500547492841E-3</v>
      </c>
    </row>
    <row r="1094" spans="2:9" x14ac:dyDescent="0.25">
      <c r="B1094" s="246">
        <v>44797</v>
      </c>
      <c r="C1094">
        <v>17604.949218999998</v>
      </c>
      <c r="D1094" s="268">
        <f t="shared" si="33"/>
        <v>1.5616110937277661E-3</v>
      </c>
      <c r="G1094" s="246">
        <v>44797</v>
      </c>
      <c r="H1094">
        <v>2059.8000489999999</v>
      </c>
      <c r="I1094" s="268">
        <f t="shared" si="32"/>
        <v>-1.6073898487005245E-2</v>
      </c>
    </row>
    <row r="1095" spans="2:9" x14ac:dyDescent="0.25">
      <c r="B1095" s="246">
        <v>44798</v>
      </c>
      <c r="C1095">
        <v>17522.449218999998</v>
      </c>
      <c r="D1095" s="268">
        <f t="shared" si="33"/>
        <v>-4.6861822192001412E-3</v>
      </c>
      <c r="G1095" s="246">
        <v>44798</v>
      </c>
      <c r="H1095">
        <v>2093.8999020000001</v>
      </c>
      <c r="I1095" s="268">
        <f t="shared" si="32"/>
        <v>1.655493358035165E-2</v>
      </c>
    </row>
    <row r="1096" spans="2:9" x14ac:dyDescent="0.25">
      <c r="B1096" s="246">
        <v>44799</v>
      </c>
      <c r="C1096">
        <v>17558.900390999999</v>
      </c>
      <c r="D1096" s="268">
        <f t="shared" si="33"/>
        <v>2.080255536450748E-3</v>
      </c>
      <c r="G1096" s="246">
        <v>44799</v>
      </c>
      <c r="H1096">
        <v>2150.3500979999999</v>
      </c>
      <c r="I1096" s="268">
        <f t="shared" ref="I1096:I1159" si="34">IFERROR(H1096/H1095-1,"")</f>
        <v>2.6959357486993962E-2</v>
      </c>
    </row>
    <row r="1097" spans="2:9" x14ac:dyDescent="0.25">
      <c r="B1097" s="246">
        <v>44802</v>
      </c>
      <c r="C1097">
        <v>17312.900390999999</v>
      </c>
      <c r="D1097" s="268">
        <f t="shared" ref="D1097:D1160" si="35">IFERROR(C1097/C1096-1,"")</f>
        <v>-1.4009988924254646E-2</v>
      </c>
      <c r="G1097" s="246">
        <v>44802</v>
      </c>
      <c r="H1097">
        <v>2153.5</v>
      </c>
      <c r="I1097" s="268">
        <f t="shared" si="34"/>
        <v>1.4648321698544908E-3</v>
      </c>
    </row>
    <row r="1098" spans="2:9" x14ac:dyDescent="0.25">
      <c r="B1098" s="246">
        <v>44803</v>
      </c>
      <c r="C1098">
        <v>17759.300781000002</v>
      </c>
      <c r="D1098" s="268">
        <f t="shared" si="35"/>
        <v>2.5784263752367087E-2</v>
      </c>
      <c r="G1098" s="246">
        <v>44803</v>
      </c>
      <c r="H1098">
        <v>2263.8999020000001</v>
      </c>
      <c r="I1098" s="268">
        <f t="shared" si="34"/>
        <v>5.1265336429068942E-2</v>
      </c>
    </row>
    <row r="1099" spans="2:9" x14ac:dyDescent="0.25">
      <c r="B1099" s="246">
        <v>44805</v>
      </c>
      <c r="C1099">
        <v>17542.800781000002</v>
      </c>
      <c r="D1099" s="268">
        <f t="shared" si="35"/>
        <v>-1.2190795272279287E-2</v>
      </c>
      <c r="G1099" s="246">
        <v>44805</v>
      </c>
      <c r="H1099">
        <v>2261.1499020000001</v>
      </c>
      <c r="I1099" s="268">
        <f t="shared" si="34"/>
        <v>-1.2147180171573346E-3</v>
      </c>
    </row>
    <row r="1100" spans="2:9" x14ac:dyDescent="0.25">
      <c r="B1100" s="246">
        <v>44806</v>
      </c>
      <c r="C1100">
        <v>17539.449218999998</v>
      </c>
      <c r="D1100" s="268">
        <f t="shared" si="35"/>
        <v>-1.9105056494927997E-4</v>
      </c>
      <c r="G1100" s="246">
        <v>44806</v>
      </c>
      <c r="H1100">
        <v>2292.3000489999999</v>
      </c>
      <c r="I1100" s="268">
        <f t="shared" si="34"/>
        <v>1.3776241447967408E-2</v>
      </c>
    </row>
    <row r="1101" spans="2:9" x14ac:dyDescent="0.25">
      <c r="B1101" s="246">
        <v>44809</v>
      </c>
      <c r="C1101">
        <v>17665.800781000002</v>
      </c>
      <c r="D1101" s="268">
        <f t="shared" si="35"/>
        <v>7.2038500424020935E-3</v>
      </c>
      <c r="G1101" s="246">
        <v>44809</v>
      </c>
      <c r="H1101">
        <v>2487.8500979999999</v>
      </c>
      <c r="I1101" s="268">
        <f t="shared" si="34"/>
        <v>8.5307352798472902E-2</v>
      </c>
    </row>
    <row r="1102" spans="2:9" x14ac:dyDescent="0.25">
      <c r="B1102" s="246">
        <v>44810</v>
      </c>
      <c r="C1102">
        <v>17655.599609000001</v>
      </c>
      <c r="D1102" s="268">
        <f t="shared" si="35"/>
        <v>-5.7745313255042063E-4</v>
      </c>
      <c r="G1102" s="246">
        <v>44810</v>
      </c>
      <c r="H1102">
        <v>2515.1000979999999</v>
      </c>
      <c r="I1102" s="268">
        <f t="shared" si="34"/>
        <v>1.0953232279511615E-2</v>
      </c>
    </row>
    <row r="1103" spans="2:9" x14ac:dyDescent="0.25">
      <c r="B1103" s="246">
        <v>44811</v>
      </c>
      <c r="C1103">
        <v>17624.400390999999</v>
      </c>
      <c r="D1103" s="268">
        <f t="shared" si="35"/>
        <v>-1.7671004492023634E-3</v>
      </c>
      <c r="G1103" s="246">
        <v>44811</v>
      </c>
      <c r="H1103">
        <v>2587.8999020000001</v>
      </c>
      <c r="I1103" s="268">
        <f t="shared" si="34"/>
        <v>2.894509210901397E-2</v>
      </c>
    </row>
    <row r="1104" spans="2:9" x14ac:dyDescent="0.25">
      <c r="B1104" s="246">
        <v>44812</v>
      </c>
      <c r="C1104">
        <v>17798.75</v>
      </c>
      <c r="D1104" s="268">
        <f t="shared" si="35"/>
        <v>9.8925129441018722E-3</v>
      </c>
      <c r="G1104" s="246">
        <v>44812</v>
      </c>
      <c r="H1104">
        <v>2623.6000979999999</v>
      </c>
      <c r="I1104" s="268">
        <f t="shared" si="34"/>
        <v>1.3795045153179863E-2</v>
      </c>
    </row>
    <row r="1105" spans="2:9" x14ac:dyDescent="0.25">
      <c r="B1105" s="246">
        <v>44813</v>
      </c>
      <c r="C1105">
        <v>17833.349609000001</v>
      </c>
      <c r="D1105" s="268">
        <f t="shared" si="35"/>
        <v>1.9439347707002064E-3</v>
      </c>
      <c r="G1105" s="246">
        <v>44813</v>
      </c>
      <c r="H1105">
        <v>2745.1999510000001</v>
      </c>
      <c r="I1105" s="268">
        <f t="shared" si="34"/>
        <v>4.6348470977988221E-2</v>
      </c>
    </row>
    <row r="1106" spans="2:9" x14ac:dyDescent="0.25">
      <c r="B1106" s="246">
        <v>44816</v>
      </c>
      <c r="C1106">
        <v>17936.349609000001</v>
      </c>
      <c r="D1106" s="268">
        <f t="shared" si="35"/>
        <v>5.7756956633665535E-3</v>
      </c>
      <c r="G1106" s="246">
        <v>44816</v>
      </c>
      <c r="H1106">
        <v>2735.6499020000001</v>
      </c>
      <c r="I1106" s="268">
        <f t="shared" si="34"/>
        <v>-3.4788172703125175E-3</v>
      </c>
    </row>
    <row r="1107" spans="2:9" x14ac:dyDescent="0.25">
      <c r="B1107" s="246">
        <v>44817</v>
      </c>
      <c r="C1107">
        <v>18070.050781000002</v>
      </c>
      <c r="D1107" s="268">
        <f t="shared" si="35"/>
        <v>7.4542019371051094E-3</v>
      </c>
      <c r="G1107" s="246">
        <v>44817</v>
      </c>
      <c r="H1107">
        <v>2649.6499020000001</v>
      </c>
      <c r="I1107" s="268">
        <f t="shared" si="34"/>
        <v>-3.1436771180817558E-2</v>
      </c>
    </row>
    <row r="1108" spans="2:9" x14ac:dyDescent="0.25">
      <c r="B1108" s="246">
        <v>44818</v>
      </c>
      <c r="C1108">
        <v>18003.75</v>
      </c>
      <c r="D1108" s="268">
        <f t="shared" si="35"/>
        <v>-3.6690976579719647E-3</v>
      </c>
      <c r="G1108" s="246">
        <v>44818</v>
      </c>
      <c r="H1108">
        <v>2623.8500979999999</v>
      </c>
      <c r="I1108" s="268">
        <f t="shared" si="34"/>
        <v>-9.7370614814153988E-3</v>
      </c>
    </row>
    <row r="1109" spans="2:9" x14ac:dyDescent="0.25">
      <c r="B1109" s="246">
        <v>44819</v>
      </c>
      <c r="C1109">
        <v>17877.400390999999</v>
      </c>
      <c r="D1109" s="268">
        <f t="shared" si="35"/>
        <v>-7.0179606470874845E-3</v>
      </c>
      <c r="G1109" s="246">
        <v>44819</v>
      </c>
      <c r="H1109">
        <v>2649.25</v>
      </c>
      <c r="I1109" s="268">
        <f t="shared" si="34"/>
        <v>9.6803937158456144E-3</v>
      </c>
    </row>
    <row r="1110" spans="2:9" x14ac:dyDescent="0.25">
      <c r="B1110" s="246">
        <v>44820</v>
      </c>
      <c r="C1110">
        <v>17530.849609000001</v>
      </c>
      <c r="D1110" s="268">
        <f t="shared" si="35"/>
        <v>-1.9384853190090312E-2</v>
      </c>
      <c r="G1110" s="246">
        <v>44820</v>
      </c>
      <c r="H1110">
        <v>2567.8500979999999</v>
      </c>
      <c r="I1110" s="268">
        <f t="shared" si="34"/>
        <v>-3.0725640086817108E-2</v>
      </c>
    </row>
    <row r="1111" spans="2:9" x14ac:dyDescent="0.25">
      <c r="B1111" s="246">
        <v>44823</v>
      </c>
      <c r="C1111">
        <v>17622.25</v>
      </c>
      <c r="D1111" s="268">
        <f t="shared" si="35"/>
        <v>5.2136886139890759E-3</v>
      </c>
      <c r="G1111" s="246">
        <v>44823</v>
      </c>
      <c r="H1111">
        <v>2559.1000979999999</v>
      </c>
      <c r="I1111" s="268">
        <f t="shared" si="34"/>
        <v>-3.407519779606738E-3</v>
      </c>
    </row>
    <row r="1112" spans="2:9" x14ac:dyDescent="0.25">
      <c r="B1112" s="246">
        <v>44824</v>
      </c>
      <c r="C1112">
        <v>17816.25</v>
      </c>
      <c r="D1112" s="268">
        <f t="shared" si="35"/>
        <v>1.1008809885230342E-2</v>
      </c>
      <c r="G1112" s="246">
        <v>44824</v>
      </c>
      <c r="H1112">
        <v>2718.8500979999999</v>
      </c>
      <c r="I1112" s="268">
        <f t="shared" si="34"/>
        <v>6.2424287398858969E-2</v>
      </c>
    </row>
    <row r="1113" spans="2:9" x14ac:dyDescent="0.25">
      <c r="B1113" s="246">
        <v>44825</v>
      </c>
      <c r="C1113">
        <v>17718.349609000001</v>
      </c>
      <c r="D1113" s="268">
        <f t="shared" si="35"/>
        <v>-5.495005458499902E-3</v>
      </c>
      <c r="G1113" s="246">
        <v>44825</v>
      </c>
      <c r="H1113">
        <v>2742.6499020000001</v>
      </c>
      <c r="I1113" s="268">
        <f t="shared" si="34"/>
        <v>8.7536286084721748E-3</v>
      </c>
    </row>
    <row r="1114" spans="2:9" x14ac:dyDescent="0.25">
      <c r="B1114" s="246">
        <v>44826</v>
      </c>
      <c r="C1114">
        <v>17629.800781000002</v>
      </c>
      <c r="D1114" s="268">
        <f t="shared" si="35"/>
        <v>-4.9975776499534552E-3</v>
      </c>
      <c r="G1114" s="246">
        <v>44826</v>
      </c>
      <c r="H1114">
        <v>2738.25</v>
      </c>
      <c r="I1114" s="268">
        <f t="shared" si="34"/>
        <v>-1.6042521492778405E-3</v>
      </c>
    </row>
    <row r="1115" spans="2:9" x14ac:dyDescent="0.25">
      <c r="B1115" s="246">
        <v>44827</v>
      </c>
      <c r="C1115">
        <v>17327.349609000001</v>
      </c>
      <c r="D1115" s="268">
        <f t="shared" si="35"/>
        <v>-1.7155677239754086E-2</v>
      </c>
      <c r="G1115" s="246">
        <v>44827</v>
      </c>
      <c r="H1115">
        <v>2772.3500979999999</v>
      </c>
      <c r="I1115" s="268">
        <f t="shared" si="34"/>
        <v>1.2453244955719756E-2</v>
      </c>
    </row>
    <row r="1116" spans="2:9" x14ac:dyDescent="0.25">
      <c r="B1116" s="246">
        <v>44830</v>
      </c>
      <c r="C1116">
        <v>17016.300781000002</v>
      </c>
      <c r="D1116" s="268">
        <f t="shared" si="35"/>
        <v>-1.7951321755430905E-2</v>
      </c>
      <c r="G1116" s="246">
        <v>44830</v>
      </c>
      <c r="H1116">
        <v>2672.1499020000001</v>
      </c>
      <c r="I1116" s="268">
        <f t="shared" si="34"/>
        <v>-3.6142692105259444E-2</v>
      </c>
    </row>
    <row r="1117" spans="2:9" x14ac:dyDescent="0.25">
      <c r="B1117" s="246">
        <v>44831</v>
      </c>
      <c r="C1117">
        <v>17007.400390999999</v>
      </c>
      <c r="D1117" s="268">
        <f t="shared" si="35"/>
        <v>-5.2305081548276178E-4</v>
      </c>
      <c r="G1117" s="246">
        <v>44831</v>
      </c>
      <c r="H1117">
        <v>2577.6999510000001</v>
      </c>
      <c r="I1117" s="268">
        <f t="shared" si="34"/>
        <v>-3.5346052603301925E-2</v>
      </c>
    </row>
    <row r="1118" spans="2:9" x14ac:dyDescent="0.25">
      <c r="B1118" s="246">
        <v>44832</v>
      </c>
      <c r="C1118">
        <v>16858.599609000001</v>
      </c>
      <c r="D1118" s="268">
        <f t="shared" si="35"/>
        <v>-8.7491785093000152E-3</v>
      </c>
      <c r="G1118" s="246">
        <v>44832</v>
      </c>
      <c r="H1118">
        <v>2641.8999020000001</v>
      </c>
      <c r="I1118" s="268">
        <f t="shared" si="34"/>
        <v>2.4905905349881463E-2</v>
      </c>
    </row>
    <row r="1119" spans="2:9" x14ac:dyDescent="0.25">
      <c r="B1119" s="246">
        <v>44833</v>
      </c>
      <c r="C1119">
        <v>16818.099609000001</v>
      </c>
      <c r="D1119" s="268">
        <f t="shared" si="35"/>
        <v>-2.4023347691571884E-3</v>
      </c>
      <c r="G1119" s="246">
        <v>44833</v>
      </c>
      <c r="H1119">
        <v>2583.9499510000001</v>
      </c>
      <c r="I1119" s="268">
        <f t="shared" si="34"/>
        <v>-2.1934953309975969E-2</v>
      </c>
    </row>
    <row r="1120" spans="2:9" x14ac:dyDescent="0.25">
      <c r="B1120" s="246">
        <v>44834</v>
      </c>
      <c r="C1120">
        <v>17094.349609000001</v>
      </c>
      <c r="D1120" s="268">
        <f t="shared" si="35"/>
        <v>1.6425755966635425E-2</v>
      </c>
      <c r="G1120" s="246">
        <v>44834</v>
      </c>
      <c r="H1120">
        <v>2744.3500979999999</v>
      </c>
      <c r="I1120" s="268">
        <f t="shared" si="34"/>
        <v>6.2075562623774561E-2</v>
      </c>
    </row>
    <row r="1121" spans="2:9" x14ac:dyDescent="0.25">
      <c r="B1121" s="246">
        <v>44837</v>
      </c>
      <c r="C1121">
        <v>16887.349609000001</v>
      </c>
      <c r="D1121" s="268">
        <f t="shared" si="35"/>
        <v>-1.2109264449056134E-2</v>
      </c>
      <c r="G1121" s="246">
        <v>44837</v>
      </c>
      <c r="H1121">
        <v>2699.4499510000001</v>
      </c>
      <c r="I1121" s="268">
        <f t="shared" si="34"/>
        <v>-1.6360939893463877E-2</v>
      </c>
    </row>
    <row r="1122" spans="2:9" x14ac:dyDescent="0.25">
      <c r="B1122" s="246">
        <v>44838</v>
      </c>
      <c r="C1122">
        <v>17274.300781000002</v>
      </c>
      <c r="D1122" s="268">
        <f t="shared" si="35"/>
        <v>2.2913670940629904E-2</v>
      </c>
      <c r="G1122" s="246">
        <v>44838</v>
      </c>
      <c r="H1122">
        <v>2753.8000489999999</v>
      </c>
      <c r="I1122" s="268">
        <f t="shared" si="34"/>
        <v>2.013376761434893E-2</v>
      </c>
    </row>
    <row r="1123" spans="2:9" x14ac:dyDescent="0.25">
      <c r="B1123" s="246">
        <v>44840</v>
      </c>
      <c r="C1123">
        <v>17331.800781000002</v>
      </c>
      <c r="D1123" s="268">
        <f t="shared" si="35"/>
        <v>3.328644136105563E-3</v>
      </c>
      <c r="G1123" s="246">
        <v>44840</v>
      </c>
      <c r="H1123">
        <v>2763.9499510000001</v>
      </c>
      <c r="I1123" s="268">
        <f t="shared" si="34"/>
        <v>3.6857803106242759E-3</v>
      </c>
    </row>
    <row r="1124" spans="2:9" x14ac:dyDescent="0.25">
      <c r="B1124" s="246">
        <v>44841</v>
      </c>
      <c r="C1124">
        <v>17314.650390999999</v>
      </c>
      <c r="D1124" s="268">
        <f t="shared" si="35"/>
        <v>-9.8953306795468432E-4</v>
      </c>
      <c r="G1124" s="246">
        <v>44841</v>
      </c>
      <c r="H1124">
        <v>2745.5500489999999</v>
      </c>
      <c r="I1124" s="268">
        <f t="shared" si="34"/>
        <v>-6.6571039006487753E-3</v>
      </c>
    </row>
    <row r="1125" spans="2:9" x14ac:dyDescent="0.25">
      <c r="B1125" s="246">
        <v>44844</v>
      </c>
      <c r="C1125">
        <v>17241</v>
      </c>
      <c r="D1125" s="268">
        <f t="shared" si="35"/>
        <v>-4.2536458627130402E-3</v>
      </c>
      <c r="G1125" s="246">
        <v>44844</v>
      </c>
      <c r="H1125">
        <v>2722.3999020000001</v>
      </c>
      <c r="I1125" s="268">
        <f t="shared" si="34"/>
        <v>-8.4318794364837135E-3</v>
      </c>
    </row>
    <row r="1126" spans="2:9" x14ac:dyDescent="0.25">
      <c r="B1126" s="246">
        <v>44845</v>
      </c>
      <c r="C1126">
        <v>16983.550781000002</v>
      </c>
      <c r="D1126" s="268">
        <f t="shared" si="35"/>
        <v>-1.4932383214430578E-2</v>
      </c>
      <c r="G1126" s="246">
        <v>44845</v>
      </c>
      <c r="H1126">
        <v>2682.8999020000001</v>
      </c>
      <c r="I1126" s="268">
        <f t="shared" si="34"/>
        <v>-1.4509257060647651E-2</v>
      </c>
    </row>
    <row r="1127" spans="2:9" x14ac:dyDescent="0.25">
      <c r="B1127" s="246">
        <v>44846</v>
      </c>
      <c r="C1127">
        <v>17123.599609000001</v>
      </c>
      <c r="D1127" s="268">
        <f t="shared" si="35"/>
        <v>8.2461453323809941E-3</v>
      </c>
      <c r="G1127" s="246">
        <v>44846</v>
      </c>
      <c r="H1127">
        <v>2648.8000489999999</v>
      </c>
      <c r="I1127" s="268">
        <f t="shared" si="34"/>
        <v>-1.2710072774082981E-2</v>
      </c>
    </row>
    <row r="1128" spans="2:9" x14ac:dyDescent="0.25">
      <c r="B1128" s="246">
        <v>44847</v>
      </c>
      <c r="C1128">
        <v>17014.349609000001</v>
      </c>
      <c r="D1128" s="268">
        <f t="shared" si="35"/>
        <v>-6.3800837729574011E-3</v>
      </c>
      <c r="G1128" s="246">
        <v>44847</v>
      </c>
      <c r="H1128">
        <v>2666.3500979999999</v>
      </c>
      <c r="I1128" s="268">
        <f t="shared" si="34"/>
        <v>6.6256601764356216E-3</v>
      </c>
    </row>
    <row r="1129" spans="2:9" x14ac:dyDescent="0.25">
      <c r="B1129" s="246">
        <v>44848</v>
      </c>
      <c r="C1129">
        <v>17185.699218999998</v>
      </c>
      <c r="D1129" s="268">
        <f t="shared" si="35"/>
        <v>1.0070888040842885E-2</v>
      </c>
      <c r="G1129" s="246">
        <v>44848</v>
      </c>
      <c r="H1129">
        <v>2643.8999020000001</v>
      </c>
      <c r="I1129" s="268">
        <f t="shared" si="34"/>
        <v>-8.4198230445580169E-3</v>
      </c>
    </row>
    <row r="1130" spans="2:9" x14ac:dyDescent="0.25">
      <c r="B1130" s="246">
        <v>44851</v>
      </c>
      <c r="C1130">
        <v>17311.800781000002</v>
      </c>
      <c r="D1130" s="268">
        <f t="shared" si="35"/>
        <v>7.3375869316152365E-3</v>
      </c>
      <c r="G1130" s="246">
        <v>44851</v>
      </c>
      <c r="H1130">
        <v>2669.3000489999999</v>
      </c>
      <c r="I1130" s="268">
        <f t="shared" si="34"/>
        <v>9.6070758884576613E-3</v>
      </c>
    </row>
    <row r="1131" spans="2:9" x14ac:dyDescent="0.25">
      <c r="B1131" s="246">
        <v>44852</v>
      </c>
      <c r="C1131">
        <v>17486.949218999998</v>
      </c>
      <c r="D1131" s="268">
        <f t="shared" si="35"/>
        <v>1.0117285903164186E-2</v>
      </c>
      <c r="G1131" s="246">
        <v>44852</v>
      </c>
      <c r="H1131">
        <v>2760.75</v>
      </c>
      <c r="I1131" s="268">
        <f t="shared" si="34"/>
        <v>3.4259899344871281E-2</v>
      </c>
    </row>
    <row r="1132" spans="2:9" x14ac:dyDescent="0.25">
      <c r="B1132" s="246">
        <v>44853</v>
      </c>
      <c r="C1132">
        <v>17512.25</v>
      </c>
      <c r="D1132" s="268">
        <f t="shared" si="35"/>
        <v>1.4468379065522008E-3</v>
      </c>
      <c r="G1132" s="246">
        <v>44853</v>
      </c>
      <c r="H1132">
        <v>2832.6000979999999</v>
      </c>
      <c r="I1132" s="268">
        <f t="shared" si="34"/>
        <v>2.6025572036584288E-2</v>
      </c>
    </row>
    <row r="1133" spans="2:9" x14ac:dyDescent="0.25">
      <c r="B1133" s="246">
        <v>44854</v>
      </c>
      <c r="C1133">
        <v>17563.949218999998</v>
      </c>
      <c r="D1133" s="268">
        <f t="shared" si="35"/>
        <v>2.952174563519705E-3</v>
      </c>
      <c r="G1133" s="246">
        <v>44854</v>
      </c>
      <c r="H1133">
        <v>2793.1499020000001</v>
      </c>
      <c r="I1133" s="268">
        <f t="shared" si="34"/>
        <v>-1.3927202794299931E-2</v>
      </c>
    </row>
    <row r="1134" spans="2:9" x14ac:dyDescent="0.25">
      <c r="B1134" s="246">
        <v>44855</v>
      </c>
      <c r="C1134">
        <v>17576.300781000002</v>
      </c>
      <c r="D1134" s="268">
        <f t="shared" si="35"/>
        <v>7.0323375716907499E-4</v>
      </c>
      <c r="G1134" s="246">
        <v>44855</v>
      </c>
      <c r="H1134">
        <v>2707.0500489999999</v>
      </c>
      <c r="I1134" s="268">
        <f t="shared" si="34"/>
        <v>-3.0825360621837494E-2</v>
      </c>
    </row>
    <row r="1135" spans="2:9" x14ac:dyDescent="0.25">
      <c r="B1135" s="246">
        <v>44858</v>
      </c>
      <c r="C1135">
        <v>17730.75</v>
      </c>
      <c r="D1135" s="268">
        <f t="shared" si="35"/>
        <v>8.7873563911102792E-3</v>
      </c>
      <c r="G1135" s="246">
        <v>44858</v>
      </c>
      <c r="H1135">
        <v>2720.5</v>
      </c>
      <c r="I1135" s="268">
        <f t="shared" si="34"/>
        <v>4.968489963814493E-3</v>
      </c>
    </row>
    <row r="1136" spans="2:9" x14ac:dyDescent="0.25">
      <c r="B1136" s="246">
        <v>44859</v>
      </c>
      <c r="C1136">
        <v>17656.349609000001</v>
      </c>
      <c r="D1136" s="268">
        <f t="shared" si="35"/>
        <v>-4.196122047854689E-3</v>
      </c>
      <c r="G1136" s="246">
        <v>44859</v>
      </c>
      <c r="H1136">
        <v>2829.8999020000001</v>
      </c>
      <c r="I1136" s="268">
        <f t="shared" si="34"/>
        <v>4.0213160080867505E-2</v>
      </c>
    </row>
    <row r="1137" spans="2:9" x14ac:dyDescent="0.25">
      <c r="B1137" s="246">
        <v>44861</v>
      </c>
      <c r="C1137">
        <v>17736.949218999998</v>
      </c>
      <c r="D1137" s="268">
        <f t="shared" si="35"/>
        <v>4.5649079104614909E-3</v>
      </c>
      <c r="G1137" s="246">
        <v>44861</v>
      </c>
      <c r="H1137">
        <v>2737.3999020000001</v>
      </c>
      <c r="I1137" s="268">
        <f t="shared" si="34"/>
        <v>-3.2686668505351291E-2</v>
      </c>
    </row>
    <row r="1138" spans="2:9" x14ac:dyDescent="0.25">
      <c r="B1138" s="246">
        <v>44862</v>
      </c>
      <c r="C1138">
        <v>17786.800781000002</v>
      </c>
      <c r="D1138" s="268">
        <f t="shared" si="35"/>
        <v>2.8106052165162154E-3</v>
      </c>
      <c r="G1138" s="246">
        <v>44862</v>
      </c>
      <c r="H1138">
        <v>2668.3000489999999</v>
      </c>
      <c r="I1138" s="268">
        <f t="shared" si="34"/>
        <v>-2.5242878451743334E-2</v>
      </c>
    </row>
    <row r="1139" spans="2:9" x14ac:dyDescent="0.25">
      <c r="B1139" s="246">
        <v>44865</v>
      </c>
      <c r="C1139">
        <v>18012.199218999998</v>
      </c>
      <c r="D1139" s="268">
        <f t="shared" si="35"/>
        <v>1.2672230423852682E-2</v>
      </c>
      <c r="G1139" s="246">
        <v>44865</v>
      </c>
      <c r="H1139">
        <v>2743.25</v>
      </c>
      <c r="I1139" s="268">
        <f t="shared" si="34"/>
        <v>2.8089026580083942E-2</v>
      </c>
    </row>
    <row r="1140" spans="2:9" x14ac:dyDescent="0.25">
      <c r="B1140" s="246">
        <v>44866</v>
      </c>
      <c r="C1140">
        <v>18145.400390999999</v>
      </c>
      <c r="D1140" s="268">
        <f t="shared" si="35"/>
        <v>7.3950532292299531E-3</v>
      </c>
      <c r="G1140" s="246">
        <v>44866</v>
      </c>
      <c r="H1140">
        <v>2797.8000489999999</v>
      </c>
      <c r="I1140" s="268">
        <f t="shared" si="34"/>
        <v>1.9885190558643906E-2</v>
      </c>
    </row>
    <row r="1141" spans="2:9" x14ac:dyDescent="0.25">
      <c r="B1141" s="246">
        <v>44867</v>
      </c>
      <c r="C1141">
        <v>18082.849609000001</v>
      </c>
      <c r="D1141" s="268">
        <f t="shared" si="35"/>
        <v>-3.4471976728065457E-3</v>
      </c>
      <c r="G1141" s="246">
        <v>44867</v>
      </c>
      <c r="H1141">
        <v>2843.4499510000001</v>
      </c>
      <c r="I1141" s="268">
        <f t="shared" si="34"/>
        <v>1.6316356137142884E-2</v>
      </c>
    </row>
    <row r="1142" spans="2:9" x14ac:dyDescent="0.25">
      <c r="B1142" s="246">
        <v>44868</v>
      </c>
      <c r="C1142">
        <v>18052.699218999998</v>
      </c>
      <c r="D1142" s="268">
        <f t="shared" si="35"/>
        <v>-1.667347273905162E-3</v>
      </c>
      <c r="G1142" s="246">
        <v>44868</v>
      </c>
      <c r="H1142">
        <v>2866.6000979999999</v>
      </c>
      <c r="I1142" s="268">
        <f t="shared" si="34"/>
        <v>8.1415700641602751E-3</v>
      </c>
    </row>
    <row r="1143" spans="2:9" x14ac:dyDescent="0.25">
      <c r="B1143" s="246">
        <v>44869</v>
      </c>
      <c r="C1143">
        <v>18117.150390999999</v>
      </c>
      <c r="D1143" s="268">
        <f t="shared" si="35"/>
        <v>3.5701681625630588E-3</v>
      </c>
      <c r="G1143" s="246">
        <v>44869</v>
      </c>
      <c r="H1143">
        <v>2885.0500489999999</v>
      </c>
      <c r="I1143" s="268">
        <f t="shared" si="34"/>
        <v>6.4361788771556405E-3</v>
      </c>
    </row>
    <row r="1144" spans="2:9" x14ac:dyDescent="0.25">
      <c r="B1144" s="246">
        <v>44872</v>
      </c>
      <c r="C1144">
        <v>18202.800781000002</v>
      </c>
      <c r="D1144" s="268">
        <f t="shared" si="35"/>
        <v>4.7275861905164973E-3</v>
      </c>
      <c r="G1144" s="246">
        <v>44872</v>
      </c>
      <c r="H1144">
        <v>2879.75</v>
      </c>
      <c r="I1144" s="268">
        <f t="shared" si="34"/>
        <v>-1.837073503053066E-3</v>
      </c>
    </row>
    <row r="1145" spans="2:9" x14ac:dyDescent="0.25">
      <c r="B1145" s="246">
        <v>44874</v>
      </c>
      <c r="C1145">
        <v>18157</v>
      </c>
      <c r="D1145" s="268">
        <f t="shared" si="35"/>
        <v>-2.5161392222567969E-3</v>
      </c>
      <c r="G1145" s="246">
        <v>44874</v>
      </c>
      <c r="H1145">
        <v>2713.1000979999999</v>
      </c>
      <c r="I1145" s="268">
        <f t="shared" si="34"/>
        <v>-5.7869572705964045E-2</v>
      </c>
    </row>
    <row r="1146" spans="2:9" x14ac:dyDescent="0.25">
      <c r="B1146" s="246">
        <v>44875</v>
      </c>
      <c r="C1146">
        <v>18028.199218999998</v>
      </c>
      <c r="D1146" s="268">
        <f t="shared" si="35"/>
        <v>-7.0937258908411183E-3</v>
      </c>
      <c r="G1146" s="246">
        <v>44875</v>
      </c>
      <c r="H1146">
        <v>2568.6999510000001</v>
      </c>
      <c r="I1146" s="268">
        <f t="shared" si="34"/>
        <v>-5.3223302415729701E-2</v>
      </c>
    </row>
    <row r="1147" spans="2:9" x14ac:dyDescent="0.25">
      <c r="B1147" s="246">
        <v>44876</v>
      </c>
      <c r="C1147">
        <v>18349.699218999998</v>
      </c>
      <c r="D1147" s="268">
        <f t="shared" si="35"/>
        <v>1.7833173246786016E-2</v>
      </c>
      <c r="G1147" s="246">
        <v>44876</v>
      </c>
      <c r="H1147">
        <v>2573.1499020000001</v>
      </c>
      <c r="I1147" s="268">
        <f t="shared" si="34"/>
        <v>1.7323747751338825E-3</v>
      </c>
    </row>
    <row r="1148" spans="2:9" x14ac:dyDescent="0.25">
      <c r="B1148" s="246">
        <v>44879</v>
      </c>
      <c r="C1148">
        <v>18329.150390999999</v>
      </c>
      <c r="D1148" s="268">
        <f t="shared" si="35"/>
        <v>-1.1198454947273229E-3</v>
      </c>
      <c r="G1148" s="246">
        <v>44879</v>
      </c>
      <c r="H1148">
        <v>2508.6999510000001</v>
      </c>
      <c r="I1148" s="268">
        <f t="shared" si="34"/>
        <v>-2.5047103143857163E-2</v>
      </c>
    </row>
    <row r="1149" spans="2:9" x14ac:dyDescent="0.25">
      <c r="B1149" s="246">
        <v>44880</v>
      </c>
      <c r="C1149">
        <v>18403.400390999999</v>
      </c>
      <c r="D1149" s="268">
        <f t="shared" si="35"/>
        <v>4.0509242608679497E-3</v>
      </c>
      <c r="G1149" s="246">
        <v>44880</v>
      </c>
      <c r="H1149">
        <v>2543.75</v>
      </c>
      <c r="I1149" s="268">
        <f t="shared" si="34"/>
        <v>1.3971399403913676E-2</v>
      </c>
    </row>
    <row r="1150" spans="2:9" x14ac:dyDescent="0.25">
      <c r="B1150" s="246">
        <v>44881</v>
      </c>
      <c r="C1150">
        <v>18409.650390999999</v>
      </c>
      <c r="D1150" s="268">
        <f t="shared" si="35"/>
        <v>3.396111515923117E-4</v>
      </c>
      <c r="G1150" s="246">
        <v>44881</v>
      </c>
      <c r="H1150">
        <v>2599.6000979999999</v>
      </c>
      <c r="I1150" s="268">
        <f t="shared" si="34"/>
        <v>2.1955812481572412E-2</v>
      </c>
    </row>
    <row r="1151" spans="2:9" x14ac:dyDescent="0.25">
      <c r="B1151" s="246">
        <v>44882</v>
      </c>
      <c r="C1151">
        <v>18343.900390999999</v>
      </c>
      <c r="D1151" s="268">
        <f t="shared" si="35"/>
        <v>-3.5714963947465206E-3</v>
      </c>
      <c r="G1151" s="246">
        <v>44882</v>
      </c>
      <c r="H1151">
        <v>2541.9499510000001</v>
      </c>
      <c r="I1151" s="268">
        <f t="shared" si="34"/>
        <v>-2.2176544401715015E-2</v>
      </c>
    </row>
    <row r="1152" spans="2:9" x14ac:dyDescent="0.25">
      <c r="B1152" s="246">
        <v>44883</v>
      </c>
      <c r="C1152">
        <v>18307.650390999999</v>
      </c>
      <c r="D1152" s="268">
        <f t="shared" si="35"/>
        <v>-1.9761337135141277E-3</v>
      </c>
      <c r="G1152" s="246">
        <v>44883</v>
      </c>
      <c r="H1152">
        <v>2575.1499020000001</v>
      </c>
      <c r="I1152" s="268">
        <f t="shared" si="34"/>
        <v>1.3060820094801251E-2</v>
      </c>
    </row>
    <row r="1153" spans="2:9" x14ac:dyDescent="0.25">
      <c r="B1153" s="246">
        <v>44886</v>
      </c>
      <c r="C1153">
        <v>18159.949218999998</v>
      </c>
      <c r="D1153" s="268">
        <f t="shared" si="35"/>
        <v>-8.0677295472394439E-3</v>
      </c>
      <c r="G1153" s="246">
        <v>44886</v>
      </c>
      <c r="H1153">
        <v>2569.1999510000001</v>
      </c>
      <c r="I1153" s="268">
        <f t="shared" si="34"/>
        <v>-2.310526076706787E-3</v>
      </c>
    </row>
    <row r="1154" spans="2:9" x14ac:dyDescent="0.25">
      <c r="B1154" s="246">
        <v>44887</v>
      </c>
      <c r="C1154">
        <v>18244.199218999998</v>
      </c>
      <c r="D1154" s="268">
        <f t="shared" si="35"/>
        <v>4.6393301536247211E-3</v>
      </c>
      <c r="G1154" s="246">
        <v>44887</v>
      </c>
      <c r="H1154">
        <v>2596.75</v>
      </c>
      <c r="I1154" s="268">
        <f t="shared" si="34"/>
        <v>1.0723201590159048E-2</v>
      </c>
    </row>
    <row r="1155" spans="2:9" x14ac:dyDescent="0.25">
      <c r="B1155" s="246">
        <v>44888</v>
      </c>
      <c r="C1155">
        <v>18267.25</v>
      </c>
      <c r="D1155" s="268">
        <f t="shared" si="35"/>
        <v>1.263458084583835E-3</v>
      </c>
      <c r="G1155" s="246">
        <v>44888</v>
      </c>
      <c r="H1155">
        <v>2582.1499020000001</v>
      </c>
      <c r="I1155" s="268">
        <f t="shared" si="34"/>
        <v>-5.6224503706555629E-3</v>
      </c>
    </row>
    <row r="1156" spans="2:9" x14ac:dyDescent="0.25">
      <c r="B1156" s="246">
        <v>44889</v>
      </c>
      <c r="C1156">
        <v>18484.099609000001</v>
      </c>
      <c r="D1156" s="268">
        <f t="shared" si="35"/>
        <v>1.1870949869301706E-2</v>
      </c>
      <c r="G1156" s="246">
        <v>44889</v>
      </c>
      <c r="H1156">
        <v>2602.3500979999999</v>
      </c>
      <c r="I1156" s="268">
        <f t="shared" si="34"/>
        <v>7.8230144517767997E-3</v>
      </c>
    </row>
    <row r="1157" spans="2:9" x14ac:dyDescent="0.25">
      <c r="B1157" s="246">
        <v>44890</v>
      </c>
      <c r="C1157">
        <v>18512.75</v>
      </c>
      <c r="D1157" s="268">
        <f t="shared" si="35"/>
        <v>1.550001980407556E-3</v>
      </c>
      <c r="G1157" s="246">
        <v>44890</v>
      </c>
      <c r="H1157">
        <v>2588.3000489999999</v>
      </c>
      <c r="I1157" s="268">
        <f t="shared" si="34"/>
        <v>-5.3989849447227956E-3</v>
      </c>
    </row>
    <row r="1158" spans="2:9" x14ac:dyDescent="0.25">
      <c r="B1158" s="246">
        <v>44893</v>
      </c>
      <c r="C1158">
        <v>18562.75</v>
      </c>
      <c r="D1158" s="268">
        <f t="shared" si="35"/>
        <v>2.7008413120686026E-3</v>
      </c>
      <c r="G1158" s="246">
        <v>44893</v>
      </c>
      <c r="H1158">
        <v>2746.9499510000001</v>
      </c>
      <c r="I1158" s="268">
        <f t="shared" si="34"/>
        <v>6.1295019509540749E-2</v>
      </c>
    </row>
    <row r="1159" spans="2:9" x14ac:dyDescent="0.25">
      <c r="B1159" s="246">
        <v>44894</v>
      </c>
      <c r="C1159">
        <v>18618.050781000002</v>
      </c>
      <c r="D1159" s="268">
        <f t="shared" si="35"/>
        <v>2.9791265302825387E-3</v>
      </c>
      <c r="G1159" s="246">
        <v>44894</v>
      </c>
      <c r="H1159">
        <v>2743.6999510000001</v>
      </c>
      <c r="I1159" s="268">
        <f t="shared" si="34"/>
        <v>-1.1831304020726296E-3</v>
      </c>
    </row>
    <row r="1160" spans="2:9" x14ac:dyDescent="0.25">
      <c r="B1160" s="246">
        <v>44895</v>
      </c>
      <c r="C1160">
        <v>18758.349609000001</v>
      </c>
      <c r="D1160" s="268">
        <f t="shared" si="35"/>
        <v>7.5356346188064638E-3</v>
      </c>
      <c r="G1160" s="246">
        <v>44895</v>
      </c>
      <c r="H1160">
        <v>2771.3500979999999</v>
      </c>
      <c r="I1160" s="268">
        <f t="shared" ref="I1160:I1223" si="36">IFERROR(H1160/H1159-1,"")</f>
        <v>1.0077686151476639E-2</v>
      </c>
    </row>
    <row r="1161" spans="2:9" x14ac:dyDescent="0.25">
      <c r="B1161" s="246">
        <v>44896</v>
      </c>
      <c r="C1161">
        <v>18812.5</v>
      </c>
      <c r="D1161" s="268">
        <f t="shared" ref="D1161:D1224" si="37">IFERROR(C1161/C1160-1,"")</f>
        <v>2.8867353540535934E-3</v>
      </c>
      <c r="G1161" s="246">
        <v>44896</v>
      </c>
      <c r="H1161">
        <v>2818.1000979999999</v>
      </c>
      <c r="I1161" s="268">
        <f t="shared" si="36"/>
        <v>1.6869034350347256E-2</v>
      </c>
    </row>
    <row r="1162" spans="2:9" x14ac:dyDescent="0.25">
      <c r="B1162" s="246">
        <v>44897</v>
      </c>
      <c r="C1162">
        <v>18696.099609000001</v>
      </c>
      <c r="D1162" s="268">
        <f t="shared" si="37"/>
        <v>-6.1873961993355042E-3</v>
      </c>
      <c r="G1162" s="246">
        <v>44897</v>
      </c>
      <c r="H1162">
        <v>2933.3000489999999</v>
      </c>
      <c r="I1162" s="268">
        <f t="shared" si="36"/>
        <v>4.0878587343919026E-2</v>
      </c>
    </row>
    <row r="1163" spans="2:9" x14ac:dyDescent="0.25">
      <c r="B1163" s="246">
        <v>44900</v>
      </c>
      <c r="C1163">
        <v>18701.050781000002</v>
      </c>
      <c r="D1163" s="268">
        <f t="shared" si="37"/>
        <v>2.6482379231751452E-4</v>
      </c>
      <c r="G1163" s="246">
        <v>44900</v>
      </c>
      <c r="H1163">
        <v>2957.6499020000001</v>
      </c>
      <c r="I1163" s="268">
        <f t="shared" si="36"/>
        <v>8.3011804429284908E-3</v>
      </c>
    </row>
    <row r="1164" spans="2:9" x14ac:dyDescent="0.25">
      <c r="B1164" s="246">
        <v>44901</v>
      </c>
      <c r="C1164">
        <v>18642.75</v>
      </c>
      <c r="D1164" s="268">
        <f t="shared" si="37"/>
        <v>-3.1175136457698427E-3</v>
      </c>
      <c r="G1164" s="246">
        <v>44901</v>
      </c>
      <c r="H1164">
        <v>2964.4499510000001</v>
      </c>
      <c r="I1164" s="268">
        <f t="shared" si="36"/>
        <v>2.2991392576252601E-3</v>
      </c>
    </row>
    <row r="1165" spans="2:9" x14ac:dyDescent="0.25">
      <c r="B1165" s="246">
        <v>44902</v>
      </c>
      <c r="C1165">
        <v>18560.5</v>
      </c>
      <c r="D1165" s="268">
        <f t="shared" si="37"/>
        <v>-4.4119027503989328E-3</v>
      </c>
      <c r="G1165" s="246">
        <v>44902</v>
      </c>
      <c r="H1165">
        <v>2943.8500979999999</v>
      </c>
      <c r="I1165" s="268">
        <f t="shared" si="36"/>
        <v>-6.9489629916170692E-3</v>
      </c>
    </row>
    <row r="1166" spans="2:9" x14ac:dyDescent="0.25">
      <c r="B1166" s="246">
        <v>44903</v>
      </c>
      <c r="C1166">
        <v>18609.349609000001</v>
      </c>
      <c r="D1166" s="268">
        <f t="shared" si="37"/>
        <v>2.6319123407236855E-3</v>
      </c>
      <c r="G1166" s="246">
        <v>44903</v>
      </c>
      <c r="H1166">
        <v>2898.1999510000001</v>
      </c>
      <c r="I1166" s="268">
        <f t="shared" si="36"/>
        <v>-1.5506953642447252E-2</v>
      </c>
    </row>
    <row r="1167" spans="2:9" x14ac:dyDescent="0.25">
      <c r="B1167" s="246">
        <v>44904</v>
      </c>
      <c r="C1167">
        <v>18496.599609000001</v>
      </c>
      <c r="D1167" s="268">
        <f t="shared" si="37"/>
        <v>-6.0587824061014706E-3</v>
      </c>
      <c r="G1167" s="246">
        <v>44904</v>
      </c>
      <c r="H1167">
        <v>3010.1999510000001</v>
      </c>
      <c r="I1167" s="268">
        <f t="shared" si="36"/>
        <v>3.8644676659163935E-2</v>
      </c>
    </row>
    <row r="1168" spans="2:9" x14ac:dyDescent="0.25">
      <c r="B1168" s="246">
        <v>44907</v>
      </c>
      <c r="C1168">
        <v>18497.150390999999</v>
      </c>
      <c r="D1168" s="268">
        <f t="shared" si="37"/>
        <v>2.9777473246062058E-5</v>
      </c>
      <c r="G1168" s="246">
        <v>44907</v>
      </c>
      <c r="H1168">
        <v>2999.25</v>
      </c>
      <c r="I1168" s="268">
        <f t="shared" si="36"/>
        <v>-3.6376158322514174E-3</v>
      </c>
    </row>
    <row r="1169" spans="2:9" x14ac:dyDescent="0.25">
      <c r="B1169" s="246">
        <v>44908</v>
      </c>
      <c r="C1169">
        <v>18608</v>
      </c>
      <c r="D1169" s="268">
        <f t="shared" si="37"/>
        <v>5.9927938442851936E-3</v>
      </c>
      <c r="G1169" s="246">
        <v>44908</v>
      </c>
      <c r="H1169">
        <v>2940.1499020000001</v>
      </c>
      <c r="I1169" s="268">
        <f t="shared" si="36"/>
        <v>-1.9704958906393233E-2</v>
      </c>
    </row>
    <row r="1170" spans="2:9" x14ac:dyDescent="0.25">
      <c r="B1170" s="246">
        <v>44909</v>
      </c>
      <c r="C1170">
        <v>18660.300781000002</v>
      </c>
      <c r="D1170" s="268">
        <f t="shared" si="37"/>
        <v>2.8106610597593562E-3</v>
      </c>
      <c r="G1170" s="246">
        <v>44909</v>
      </c>
      <c r="H1170">
        <v>2979.4499510000001</v>
      </c>
      <c r="I1170" s="268">
        <f t="shared" si="36"/>
        <v>1.3366682077422753E-2</v>
      </c>
    </row>
    <row r="1171" spans="2:9" x14ac:dyDescent="0.25">
      <c r="B1171" s="246">
        <v>44910</v>
      </c>
      <c r="C1171">
        <v>18414.900390999999</v>
      </c>
      <c r="D1171" s="268">
        <f t="shared" si="37"/>
        <v>-1.3150934322016417E-2</v>
      </c>
      <c r="G1171" s="246">
        <v>44910</v>
      </c>
      <c r="H1171">
        <v>2831.6999510000001</v>
      </c>
      <c r="I1171" s="268">
        <f t="shared" si="36"/>
        <v>-4.9589690187751057E-2</v>
      </c>
    </row>
    <row r="1172" spans="2:9" x14ac:dyDescent="0.25">
      <c r="B1172" s="246">
        <v>44911</v>
      </c>
      <c r="C1172">
        <v>18269</v>
      </c>
      <c r="D1172" s="268">
        <f t="shared" si="37"/>
        <v>-7.9229530381443869E-3</v>
      </c>
      <c r="G1172" s="246">
        <v>44911</v>
      </c>
      <c r="H1172">
        <v>2921.8500979999999</v>
      </c>
      <c r="I1172" s="268">
        <f t="shared" si="36"/>
        <v>3.1836052039398988E-2</v>
      </c>
    </row>
    <row r="1173" spans="2:9" x14ac:dyDescent="0.25">
      <c r="B1173" s="246">
        <v>44914</v>
      </c>
      <c r="C1173">
        <v>18420.449218999998</v>
      </c>
      <c r="D1173" s="268">
        <f t="shared" si="37"/>
        <v>8.2899567026109011E-3</v>
      </c>
      <c r="G1173" s="246">
        <v>44914</v>
      </c>
      <c r="H1173">
        <v>2972.0500489999999</v>
      </c>
      <c r="I1173" s="268">
        <f t="shared" si="36"/>
        <v>1.7180878318967086E-2</v>
      </c>
    </row>
    <row r="1174" spans="2:9" x14ac:dyDescent="0.25">
      <c r="B1174" s="246">
        <v>44915</v>
      </c>
      <c r="C1174">
        <v>18385.300781000002</v>
      </c>
      <c r="D1174" s="268">
        <f t="shared" si="37"/>
        <v>-1.9081205665572032E-3</v>
      </c>
      <c r="G1174" s="246">
        <v>44915</v>
      </c>
      <c r="H1174">
        <v>3017.3500979999999</v>
      </c>
      <c r="I1174" s="268">
        <f t="shared" si="36"/>
        <v>1.5242020912548782E-2</v>
      </c>
    </row>
    <row r="1175" spans="2:9" x14ac:dyDescent="0.25">
      <c r="B1175" s="246">
        <v>44916</v>
      </c>
      <c r="C1175">
        <v>18199.099609000001</v>
      </c>
      <c r="D1175" s="268">
        <f t="shared" si="37"/>
        <v>-1.0127719650495304E-2</v>
      </c>
      <c r="G1175" s="246">
        <v>44916</v>
      </c>
      <c r="H1175">
        <v>2900.1999510000001</v>
      </c>
      <c r="I1175" s="268">
        <f t="shared" si="36"/>
        <v>-3.8825506883556793E-2</v>
      </c>
    </row>
    <row r="1176" spans="2:9" x14ac:dyDescent="0.25">
      <c r="B1176" s="246">
        <v>44917</v>
      </c>
      <c r="C1176">
        <v>18127.349609000001</v>
      </c>
      <c r="D1176" s="268">
        <f t="shared" si="37"/>
        <v>-3.9425027359329956E-3</v>
      </c>
      <c r="G1176" s="246">
        <v>44917</v>
      </c>
      <c r="H1176">
        <v>2925.75</v>
      </c>
      <c r="I1176" s="268">
        <f t="shared" si="36"/>
        <v>8.8097543037299886E-3</v>
      </c>
    </row>
    <row r="1177" spans="2:9" x14ac:dyDescent="0.25">
      <c r="B1177" s="246">
        <v>44918</v>
      </c>
      <c r="C1177">
        <v>17806.800781000002</v>
      </c>
      <c r="D1177" s="268">
        <f t="shared" si="37"/>
        <v>-1.7683160247587981E-2</v>
      </c>
      <c r="G1177" s="246">
        <v>44918</v>
      </c>
      <c r="H1177">
        <v>2778.5</v>
      </c>
      <c r="I1177" s="268">
        <f t="shared" si="36"/>
        <v>-5.0328975476373605E-2</v>
      </c>
    </row>
    <row r="1178" spans="2:9" x14ac:dyDescent="0.25">
      <c r="B1178" s="246">
        <v>44921</v>
      </c>
      <c r="C1178">
        <v>18014.599609000001</v>
      </c>
      <c r="D1178" s="268">
        <f t="shared" si="37"/>
        <v>1.1669632886651016E-2</v>
      </c>
      <c r="G1178" s="246">
        <v>44921</v>
      </c>
      <c r="H1178">
        <v>2759.3999020000001</v>
      </c>
      <c r="I1178" s="268">
        <f t="shared" si="36"/>
        <v>-6.8742479755262709E-3</v>
      </c>
    </row>
    <row r="1179" spans="2:9" x14ac:dyDescent="0.25">
      <c r="B1179" s="246">
        <v>44922</v>
      </c>
      <c r="C1179">
        <v>18132.300781000002</v>
      </c>
      <c r="D1179" s="268">
        <f t="shared" si="37"/>
        <v>6.5336546220653435E-3</v>
      </c>
      <c r="G1179" s="246">
        <v>44922</v>
      </c>
      <c r="H1179">
        <v>2796.8500979999999</v>
      </c>
      <c r="I1179" s="268">
        <f t="shared" si="36"/>
        <v>1.3571862480989516E-2</v>
      </c>
    </row>
    <row r="1180" spans="2:9" x14ac:dyDescent="0.25">
      <c r="B1180" s="246">
        <v>44923</v>
      </c>
      <c r="C1180">
        <v>18122.5</v>
      </c>
      <c r="D1180" s="268">
        <f t="shared" si="37"/>
        <v>-5.4051502445140454E-4</v>
      </c>
      <c r="G1180" s="246">
        <v>44923</v>
      </c>
      <c r="H1180">
        <v>2785.8500979999999</v>
      </c>
      <c r="I1180" s="268">
        <f t="shared" si="36"/>
        <v>-3.9329959113167945E-3</v>
      </c>
    </row>
    <row r="1181" spans="2:9" x14ac:dyDescent="0.25">
      <c r="B1181" s="246">
        <v>44924</v>
      </c>
      <c r="C1181">
        <v>18191</v>
      </c>
      <c r="D1181" s="268">
        <f t="shared" si="37"/>
        <v>3.7798317009243299E-3</v>
      </c>
      <c r="G1181" s="246">
        <v>44924</v>
      </c>
      <c r="H1181">
        <v>2758.5</v>
      </c>
      <c r="I1181" s="268">
        <f t="shared" si="36"/>
        <v>-9.8175052633431292E-3</v>
      </c>
    </row>
    <row r="1182" spans="2:9" x14ac:dyDescent="0.25">
      <c r="B1182" s="246">
        <v>44925</v>
      </c>
      <c r="C1182">
        <v>18105.300781000002</v>
      </c>
      <c r="D1182" s="268">
        <f t="shared" si="37"/>
        <v>-4.7110779506348566E-3</v>
      </c>
      <c r="G1182" s="246">
        <v>44925</v>
      </c>
      <c r="H1182">
        <v>2775.5500489999999</v>
      </c>
      <c r="I1182" s="268">
        <f t="shared" si="36"/>
        <v>6.180913177451508E-3</v>
      </c>
    </row>
    <row r="1183" spans="2:9" x14ac:dyDescent="0.25">
      <c r="B1183" s="246">
        <v>44928</v>
      </c>
      <c r="C1183">
        <v>18197.449218999998</v>
      </c>
      <c r="D1183" s="268">
        <f t="shared" si="37"/>
        <v>5.0895833830442161E-3</v>
      </c>
      <c r="G1183" s="246">
        <v>44928</v>
      </c>
      <c r="H1183">
        <v>2785.3000489999999</v>
      </c>
      <c r="I1183" s="268">
        <f t="shared" si="36"/>
        <v>3.5128172174423433E-3</v>
      </c>
    </row>
    <row r="1184" spans="2:9" x14ac:dyDescent="0.25">
      <c r="B1184" s="246">
        <v>44929</v>
      </c>
      <c r="C1184">
        <v>18232.550781000002</v>
      </c>
      <c r="D1184" s="268">
        <f t="shared" si="37"/>
        <v>1.9289275973555231E-3</v>
      </c>
      <c r="G1184" s="246">
        <v>44929</v>
      </c>
      <c r="H1184">
        <v>2785.25</v>
      </c>
      <c r="I1184" s="268">
        <f t="shared" si="36"/>
        <v>-1.7968979685978326E-5</v>
      </c>
    </row>
    <row r="1185" spans="2:9" x14ac:dyDescent="0.25">
      <c r="B1185" s="246">
        <v>44930</v>
      </c>
      <c r="C1185">
        <v>18042.949218999998</v>
      </c>
      <c r="D1185" s="268">
        <f t="shared" si="37"/>
        <v>-1.0399069459748111E-2</v>
      </c>
      <c r="G1185" s="246">
        <v>44930</v>
      </c>
      <c r="H1185">
        <v>2781.1000979999999</v>
      </c>
      <c r="I1185" s="268">
        <f t="shared" si="36"/>
        <v>-1.4899567363791943E-3</v>
      </c>
    </row>
    <row r="1186" spans="2:9" x14ac:dyDescent="0.25">
      <c r="B1186" s="246">
        <v>44931</v>
      </c>
      <c r="C1186">
        <v>17992.150390999999</v>
      </c>
      <c r="D1186" s="268">
        <f t="shared" si="37"/>
        <v>-2.815439282315646E-3</v>
      </c>
      <c r="G1186" s="246">
        <v>44931</v>
      </c>
      <c r="H1186">
        <v>2771.5500489999999</v>
      </c>
      <c r="I1186" s="268">
        <f t="shared" si="36"/>
        <v>-3.4339105618196308E-3</v>
      </c>
    </row>
    <row r="1187" spans="2:9" x14ac:dyDescent="0.25">
      <c r="B1187" s="246">
        <v>44932</v>
      </c>
      <c r="C1187">
        <v>17859.449218999998</v>
      </c>
      <c r="D1187" s="268">
        <f t="shared" si="37"/>
        <v>-7.3755037122400502E-3</v>
      </c>
      <c r="G1187" s="246">
        <v>44932</v>
      </c>
      <c r="H1187">
        <v>2705.3999020000001</v>
      </c>
      <c r="I1187" s="268">
        <f t="shared" si="36"/>
        <v>-2.386756357651465E-2</v>
      </c>
    </row>
    <row r="1188" spans="2:9" x14ac:dyDescent="0.25">
      <c r="B1188" s="246">
        <v>44935</v>
      </c>
      <c r="C1188">
        <v>18101.199218999998</v>
      </c>
      <c r="D1188" s="268">
        <f t="shared" si="37"/>
        <v>1.3536251708300862E-2</v>
      </c>
      <c r="G1188" s="246">
        <v>44935</v>
      </c>
      <c r="H1188">
        <v>2730.3000489999999</v>
      </c>
      <c r="I1188" s="268">
        <f t="shared" si="36"/>
        <v>9.2038692622085083E-3</v>
      </c>
    </row>
    <row r="1189" spans="2:9" x14ac:dyDescent="0.25">
      <c r="B1189" s="246">
        <v>44936</v>
      </c>
      <c r="C1189">
        <v>17914.150390999999</v>
      </c>
      <c r="D1189" s="268">
        <f t="shared" si="37"/>
        <v>-1.0333504743910149E-2</v>
      </c>
      <c r="G1189" s="246">
        <v>44936</v>
      </c>
      <c r="H1189">
        <v>2674.6000979999999</v>
      </c>
      <c r="I1189" s="268">
        <f t="shared" si="36"/>
        <v>-2.0400670256150333E-2</v>
      </c>
    </row>
    <row r="1190" spans="2:9" x14ac:dyDescent="0.25">
      <c r="B1190" s="246">
        <v>44937</v>
      </c>
      <c r="C1190">
        <v>17895.699218999998</v>
      </c>
      <c r="D1190" s="268">
        <f t="shared" si="37"/>
        <v>-1.0299775092471597E-3</v>
      </c>
      <c r="G1190" s="246">
        <v>44937</v>
      </c>
      <c r="H1190">
        <v>2642.8999020000001</v>
      </c>
      <c r="I1190" s="268">
        <f t="shared" si="36"/>
        <v>-1.1852312434933454E-2</v>
      </c>
    </row>
    <row r="1191" spans="2:9" x14ac:dyDescent="0.25">
      <c r="B1191" s="246">
        <v>44938</v>
      </c>
      <c r="C1191">
        <v>17858.199218999998</v>
      </c>
      <c r="D1191" s="268">
        <f t="shared" si="37"/>
        <v>-2.0954755408598702E-3</v>
      </c>
      <c r="G1191" s="246">
        <v>44938</v>
      </c>
      <c r="H1191">
        <v>2684.5</v>
      </c>
      <c r="I1191" s="268">
        <f t="shared" si="36"/>
        <v>1.5740322956809383E-2</v>
      </c>
    </row>
    <row r="1192" spans="2:9" x14ac:dyDescent="0.25">
      <c r="B1192" s="246">
        <v>44939</v>
      </c>
      <c r="C1192">
        <v>17956.599609000001</v>
      </c>
      <c r="D1192" s="268">
        <f t="shared" si="37"/>
        <v>5.510095883313415E-3</v>
      </c>
      <c r="G1192" s="246">
        <v>44939</v>
      </c>
      <c r="H1192">
        <v>2652.8000489999999</v>
      </c>
      <c r="I1192" s="268">
        <f t="shared" si="36"/>
        <v>-1.1808512199664722E-2</v>
      </c>
    </row>
    <row r="1193" spans="2:9" x14ac:dyDescent="0.25">
      <c r="B1193" s="246">
        <v>44942</v>
      </c>
      <c r="C1193">
        <v>17894.849609000001</v>
      </c>
      <c r="D1193" s="268">
        <f t="shared" si="37"/>
        <v>-3.4388470726411935E-3</v>
      </c>
      <c r="G1193" s="246">
        <v>44942</v>
      </c>
      <c r="H1193">
        <v>2619.6999510000001</v>
      </c>
      <c r="I1193" s="268">
        <f t="shared" si="36"/>
        <v>-1.2477419100047626E-2</v>
      </c>
    </row>
    <row r="1194" spans="2:9" x14ac:dyDescent="0.25">
      <c r="B1194" s="246">
        <v>44943</v>
      </c>
      <c r="C1194">
        <v>18053.300781000002</v>
      </c>
      <c r="D1194" s="268">
        <f t="shared" si="37"/>
        <v>8.8545685189949097E-3</v>
      </c>
      <c r="G1194" s="246">
        <v>44943</v>
      </c>
      <c r="H1194">
        <v>2657.6999510000001</v>
      </c>
      <c r="I1194" s="268">
        <f t="shared" si="36"/>
        <v>1.4505477997774019E-2</v>
      </c>
    </row>
    <row r="1195" spans="2:9" x14ac:dyDescent="0.25">
      <c r="B1195" s="246">
        <v>44944</v>
      </c>
      <c r="C1195">
        <v>18165.349609000001</v>
      </c>
      <c r="D1195" s="268">
        <f t="shared" si="37"/>
        <v>6.2065563167221782E-3</v>
      </c>
      <c r="G1195" s="246">
        <v>44944</v>
      </c>
      <c r="H1195">
        <v>2638.25</v>
      </c>
      <c r="I1195" s="268">
        <f t="shared" si="36"/>
        <v>-7.3183396766371978E-3</v>
      </c>
    </row>
    <row r="1196" spans="2:9" x14ac:dyDescent="0.25">
      <c r="B1196" s="246">
        <v>44945</v>
      </c>
      <c r="C1196">
        <v>18107.849609000001</v>
      </c>
      <c r="D1196" s="268">
        <f t="shared" si="37"/>
        <v>-3.16536709932147E-3</v>
      </c>
      <c r="G1196" s="246">
        <v>44945</v>
      </c>
      <c r="H1196">
        <v>2598.6999510000001</v>
      </c>
      <c r="I1196" s="268">
        <f t="shared" si="36"/>
        <v>-1.499101639344258E-2</v>
      </c>
    </row>
    <row r="1197" spans="2:9" x14ac:dyDescent="0.25">
      <c r="B1197" s="246">
        <v>44946</v>
      </c>
      <c r="C1197">
        <v>18027.650390999999</v>
      </c>
      <c r="D1197" s="268">
        <f t="shared" si="37"/>
        <v>-4.4289752638624336E-3</v>
      </c>
      <c r="G1197" s="246">
        <v>44946</v>
      </c>
      <c r="H1197">
        <v>2634.75</v>
      </c>
      <c r="I1197" s="268">
        <f t="shared" si="36"/>
        <v>1.3872339892925245E-2</v>
      </c>
    </row>
    <row r="1198" spans="2:9" x14ac:dyDescent="0.25">
      <c r="B1198" s="246">
        <v>44949</v>
      </c>
      <c r="C1198">
        <v>18118.550781000002</v>
      </c>
      <c r="D1198" s="268">
        <f t="shared" si="37"/>
        <v>5.0422760608550554E-3</v>
      </c>
      <c r="G1198" s="246">
        <v>44949</v>
      </c>
      <c r="H1198">
        <v>2587.8000489999999</v>
      </c>
      <c r="I1198" s="268">
        <f t="shared" si="36"/>
        <v>-1.7819508871809497E-2</v>
      </c>
    </row>
    <row r="1199" spans="2:9" x14ac:dyDescent="0.25">
      <c r="B1199" s="246">
        <v>44950</v>
      </c>
      <c r="C1199">
        <v>18118.300781000002</v>
      </c>
      <c r="D1199" s="268">
        <f t="shared" si="37"/>
        <v>-1.3798013043242463E-5</v>
      </c>
      <c r="G1199" s="246">
        <v>44950</v>
      </c>
      <c r="H1199">
        <v>2638.8500979999999</v>
      </c>
      <c r="I1199" s="268">
        <f t="shared" si="36"/>
        <v>1.9727199951065533E-2</v>
      </c>
    </row>
    <row r="1200" spans="2:9" x14ac:dyDescent="0.25">
      <c r="B1200" s="246">
        <v>44951</v>
      </c>
      <c r="C1200">
        <v>17891.949218999998</v>
      </c>
      <c r="D1200" s="268">
        <f t="shared" si="37"/>
        <v>-1.2492979597588438E-2</v>
      </c>
      <c r="G1200" s="246">
        <v>44951</v>
      </c>
      <c r="H1200">
        <v>2570.1499020000001</v>
      </c>
      <c r="I1200" s="268">
        <f t="shared" si="36"/>
        <v>-2.6034141178412518E-2</v>
      </c>
    </row>
    <row r="1201" spans="2:9" x14ac:dyDescent="0.25">
      <c r="B1201" s="246">
        <v>44953</v>
      </c>
      <c r="C1201">
        <v>17604.349609000001</v>
      </c>
      <c r="D1201" s="268">
        <f t="shared" si="37"/>
        <v>-1.6074246940885994E-2</v>
      </c>
      <c r="G1201" s="246">
        <v>44953</v>
      </c>
      <c r="H1201">
        <v>2665.75</v>
      </c>
      <c r="I1201" s="268">
        <f t="shared" si="36"/>
        <v>3.7196312139462062E-2</v>
      </c>
    </row>
    <row r="1202" spans="2:9" x14ac:dyDescent="0.25">
      <c r="B1202" s="246">
        <v>44956</v>
      </c>
      <c r="C1202">
        <v>17648.949218999998</v>
      </c>
      <c r="D1202" s="268">
        <f t="shared" si="37"/>
        <v>2.5334426429020063E-3</v>
      </c>
      <c r="G1202" s="246">
        <v>44956</v>
      </c>
      <c r="H1202">
        <v>2586.8999020000001</v>
      </c>
      <c r="I1202" s="268">
        <f t="shared" si="36"/>
        <v>-2.9578954515614653E-2</v>
      </c>
    </row>
    <row r="1203" spans="2:9" x14ac:dyDescent="0.25">
      <c r="B1203" s="246">
        <v>44957</v>
      </c>
      <c r="C1203">
        <v>17662.150390999999</v>
      </c>
      <c r="D1203" s="268">
        <f t="shared" si="37"/>
        <v>7.4798628723971028E-4</v>
      </c>
      <c r="G1203" s="246">
        <v>44957</v>
      </c>
      <c r="H1203">
        <v>2609.9499510000001</v>
      </c>
      <c r="I1203" s="268">
        <f t="shared" si="36"/>
        <v>8.9102979911126479E-3</v>
      </c>
    </row>
    <row r="1204" spans="2:9" x14ac:dyDescent="0.25">
      <c r="B1204" s="246">
        <v>44958</v>
      </c>
      <c r="C1204">
        <v>17616.300781000002</v>
      </c>
      <c r="D1204" s="268">
        <f t="shared" si="37"/>
        <v>-2.5959245609957771E-3</v>
      </c>
      <c r="G1204" s="246">
        <v>44958</v>
      </c>
      <c r="H1204">
        <v>2616.8999020000001</v>
      </c>
      <c r="I1204" s="268">
        <f t="shared" si="36"/>
        <v>2.6628675378763678E-3</v>
      </c>
    </row>
    <row r="1205" spans="2:9" x14ac:dyDescent="0.25">
      <c r="B1205" s="246">
        <v>44959</v>
      </c>
      <c r="C1205">
        <v>17610.400390999999</v>
      </c>
      <c r="D1205" s="268">
        <f t="shared" si="37"/>
        <v>-3.349392175664434E-4</v>
      </c>
      <c r="G1205" s="246">
        <v>44959</v>
      </c>
      <c r="H1205">
        <v>2689.8500979999999</v>
      </c>
      <c r="I1205" s="268">
        <f t="shared" si="36"/>
        <v>2.7876571031336228E-2</v>
      </c>
    </row>
    <row r="1206" spans="2:9" x14ac:dyDescent="0.25">
      <c r="B1206" s="246">
        <v>44960</v>
      </c>
      <c r="C1206">
        <v>17854.050781000002</v>
      </c>
      <c r="D1206" s="268">
        <f t="shared" si="37"/>
        <v>1.3835596272105288E-2</v>
      </c>
      <c r="G1206" s="246">
        <v>44960</v>
      </c>
      <c r="H1206">
        <v>2689.75</v>
      </c>
      <c r="I1206" s="268">
        <f t="shared" si="36"/>
        <v>-3.7213226147581047E-5</v>
      </c>
    </row>
    <row r="1207" spans="2:9" x14ac:dyDescent="0.25">
      <c r="B1207" s="246">
        <v>44963</v>
      </c>
      <c r="C1207">
        <v>17764.599609000001</v>
      </c>
      <c r="D1207" s="268">
        <f t="shared" si="37"/>
        <v>-5.0101331679415217E-3</v>
      </c>
      <c r="G1207" s="246">
        <v>44963</v>
      </c>
      <c r="H1207">
        <v>2672.0500489999999</v>
      </c>
      <c r="I1207" s="268">
        <f t="shared" si="36"/>
        <v>-6.5805190073426889E-3</v>
      </c>
    </row>
    <row r="1208" spans="2:9" x14ac:dyDescent="0.25">
      <c r="B1208" s="246">
        <v>44964</v>
      </c>
      <c r="C1208">
        <v>17721.5</v>
      </c>
      <c r="D1208" s="268">
        <f t="shared" si="37"/>
        <v>-2.4261514443683074E-3</v>
      </c>
      <c r="G1208" s="246">
        <v>44964</v>
      </c>
      <c r="H1208">
        <v>2584.1999510000001</v>
      </c>
      <c r="I1208" s="268">
        <f t="shared" si="36"/>
        <v>-3.2877414864619481E-2</v>
      </c>
    </row>
    <row r="1209" spans="2:9" x14ac:dyDescent="0.25">
      <c r="B1209" s="246">
        <v>44965</v>
      </c>
      <c r="C1209">
        <v>17871.699218999998</v>
      </c>
      <c r="D1209" s="268">
        <f t="shared" si="37"/>
        <v>8.4755364387889554E-3</v>
      </c>
      <c r="G1209" s="246">
        <v>44965</v>
      </c>
      <c r="H1209">
        <v>2545</v>
      </c>
      <c r="I1209" s="268">
        <f t="shared" si="36"/>
        <v>-1.5169085884716882E-2</v>
      </c>
    </row>
    <row r="1210" spans="2:9" x14ac:dyDescent="0.25">
      <c r="B1210" s="246">
        <v>44966</v>
      </c>
      <c r="C1210">
        <v>17893.449218999998</v>
      </c>
      <c r="D1210" s="268">
        <f t="shared" si="37"/>
        <v>1.2170079483475593E-3</v>
      </c>
      <c r="G1210" s="246">
        <v>44966</v>
      </c>
      <c r="H1210">
        <v>2517.9499510000001</v>
      </c>
      <c r="I1210" s="268">
        <f t="shared" si="36"/>
        <v>-1.0628702946954838E-2</v>
      </c>
    </row>
    <row r="1211" spans="2:9" x14ac:dyDescent="0.25">
      <c r="B1211" s="246">
        <v>44967</v>
      </c>
      <c r="C1211">
        <v>17856.5</v>
      </c>
      <c r="D1211" s="268">
        <f t="shared" si="37"/>
        <v>-2.0649578819472714E-3</v>
      </c>
      <c r="G1211" s="246">
        <v>44967</v>
      </c>
      <c r="H1211">
        <v>2554.5500489999999</v>
      </c>
      <c r="I1211" s="268">
        <f t="shared" si="36"/>
        <v>1.4535673350244416E-2</v>
      </c>
    </row>
    <row r="1212" spans="2:9" x14ac:dyDescent="0.25">
      <c r="B1212" s="246">
        <v>44970</v>
      </c>
      <c r="C1212">
        <v>17770.900390999999</v>
      </c>
      <c r="D1212" s="268">
        <f t="shared" si="37"/>
        <v>-4.7937506790244333E-3</v>
      </c>
      <c r="G1212" s="246">
        <v>44970</v>
      </c>
      <c r="H1212">
        <v>2527.1000979999999</v>
      </c>
      <c r="I1212" s="268">
        <f t="shared" si="36"/>
        <v>-1.0745513093683767E-2</v>
      </c>
    </row>
    <row r="1213" spans="2:9" x14ac:dyDescent="0.25">
      <c r="B1213" s="246">
        <v>44971</v>
      </c>
      <c r="C1213">
        <v>17929.849609000001</v>
      </c>
      <c r="D1213" s="268">
        <f t="shared" si="37"/>
        <v>8.9443536626034881E-3</v>
      </c>
      <c r="G1213" s="246">
        <v>44971</v>
      </c>
      <c r="H1213">
        <v>2481.3500979999999</v>
      </c>
      <c r="I1213" s="268">
        <f t="shared" si="36"/>
        <v>-1.8103754590571008E-2</v>
      </c>
    </row>
    <row r="1214" spans="2:9" x14ac:dyDescent="0.25">
      <c r="B1214" s="246">
        <v>44972</v>
      </c>
      <c r="C1214">
        <v>18015.849609000001</v>
      </c>
      <c r="D1214" s="268">
        <f t="shared" si="37"/>
        <v>4.7964707945364893E-3</v>
      </c>
      <c r="G1214" s="246">
        <v>44972</v>
      </c>
      <c r="H1214">
        <v>2431.6000979999999</v>
      </c>
      <c r="I1214" s="268">
        <f t="shared" si="36"/>
        <v>-2.0049568998787848E-2</v>
      </c>
    </row>
    <row r="1215" spans="2:9" x14ac:dyDescent="0.25">
      <c r="B1215" s="246">
        <v>44973</v>
      </c>
      <c r="C1215">
        <v>18035.849609000001</v>
      </c>
      <c r="D1215" s="268">
        <f t="shared" si="37"/>
        <v>1.1101336009160523E-3</v>
      </c>
      <c r="G1215" s="246">
        <v>44973</v>
      </c>
      <c r="H1215">
        <v>2419.4499510000001</v>
      </c>
      <c r="I1215" s="268">
        <f t="shared" si="36"/>
        <v>-4.9967702378336254E-3</v>
      </c>
    </row>
    <row r="1216" spans="2:9" x14ac:dyDescent="0.25">
      <c r="B1216" s="246">
        <v>44974</v>
      </c>
      <c r="C1216">
        <v>17944.199218999998</v>
      </c>
      <c r="D1216" s="268">
        <f t="shared" si="37"/>
        <v>-5.0815676548039423E-3</v>
      </c>
      <c r="G1216" s="246">
        <v>44974</v>
      </c>
      <c r="H1216">
        <v>2421.6499020000001</v>
      </c>
      <c r="I1216" s="268">
        <f t="shared" si="36"/>
        <v>9.0927733350754103E-4</v>
      </c>
    </row>
    <row r="1217" spans="2:9" x14ac:dyDescent="0.25">
      <c r="B1217" s="246">
        <v>44977</v>
      </c>
      <c r="C1217">
        <v>17844.599609000001</v>
      </c>
      <c r="D1217" s="268">
        <f t="shared" si="37"/>
        <v>-5.550518514893521E-3</v>
      </c>
      <c r="G1217" s="246">
        <v>44977</v>
      </c>
      <c r="H1217">
        <v>2471.3999020000001</v>
      </c>
      <c r="I1217" s="268">
        <f t="shared" si="36"/>
        <v>2.0543844904629793E-2</v>
      </c>
    </row>
    <row r="1218" spans="2:9" x14ac:dyDescent="0.25">
      <c r="B1218" s="246">
        <v>44978</v>
      </c>
      <c r="C1218">
        <v>17826.699218999998</v>
      </c>
      <c r="D1218" s="268">
        <f t="shared" si="37"/>
        <v>-1.0031264579887234E-3</v>
      </c>
      <c r="G1218" s="246">
        <v>44978</v>
      </c>
      <c r="H1218">
        <v>2547.75</v>
      </c>
      <c r="I1218" s="268">
        <f t="shared" si="36"/>
        <v>3.089346161186346E-2</v>
      </c>
    </row>
    <row r="1219" spans="2:9" x14ac:dyDescent="0.25">
      <c r="B1219" s="246">
        <v>44979</v>
      </c>
      <c r="C1219">
        <v>17554.300781000002</v>
      </c>
      <c r="D1219" s="268">
        <f t="shared" si="37"/>
        <v>-1.5280363159415944E-2</v>
      </c>
      <c r="G1219" s="246">
        <v>44979</v>
      </c>
      <c r="H1219">
        <v>2515.5500489999999</v>
      </c>
      <c r="I1219" s="268">
        <f t="shared" si="36"/>
        <v>-1.263858345599056E-2</v>
      </c>
    </row>
    <row r="1220" spans="2:9" x14ac:dyDescent="0.25">
      <c r="B1220" s="246">
        <v>44980</v>
      </c>
      <c r="C1220">
        <v>17511.25</v>
      </c>
      <c r="D1220" s="268">
        <f t="shared" si="37"/>
        <v>-2.4524349637781162E-3</v>
      </c>
      <c r="G1220" s="246">
        <v>44980</v>
      </c>
      <c r="H1220">
        <v>2497.3999020000001</v>
      </c>
      <c r="I1220" s="268">
        <f t="shared" si="36"/>
        <v>-7.2151802375051144E-3</v>
      </c>
    </row>
    <row r="1221" spans="2:9" x14ac:dyDescent="0.25">
      <c r="B1221" s="246">
        <v>44981</v>
      </c>
      <c r="C1221">
        <v>17465.800781000002</v>
      </c>
      <c r="D1221" s="268">
        <f t="shared" si="37"/>
        <v>-2.595429738025401E-3</v>
      </c>
      <c r="G1221" s="246">
        <v>44981</v>
      </c>
      <c r="H1221">
        <v>2551.0500489999999</v>
      </c>
      <c r="I1221" s="268">
        <f t="shared" si="36"/>
        <v>2.1482401339503188E-2</v>
      </c>
    </row>
    <row r="1222" spans="2:9" x14ac:dyDescent="0.25">
      <c r="B1222" s="246">
        <v>44984</v>
      </c>
      <c r="C1222">
        <v>17392.699218999998</v>
      </c>
      <c r="D1222" s="268">
        <f t="shared" si="37"/>
        <v>-4.1854114172380497E-3</v>
      </c>
      <c r="G1222" s="246">
        <v>44984</v>
      </c>
      <c r="H1222">
        <v>2660.5</v>
      </c>
      <c r="I1222" s="268">
        <f t="shared" si="36"/>
        <v>4.2903882282867789E-2</v>
      </c>
    </row>
    <row r="1223" spans="2:9" x14ac:dyDescent="0.25">
      <c r="B1223" s="246">
        <v>44985</v>
      </c>
      <c r="C1223">
        <v>17303.949218999998</v>
      </c>
      <c r="D1223" s="268">
        <f t="shared" si="37"/>
        <v>-5.1027157362123488E-3</v>
      </c>
      <c r="G1223" s="246">
        <v>44985</v>
      </c>
      <c r="H1223">
        <v>2771.8000489999999</v>
      </c>
      <c r="I1223" s="268">
        <f t="shared" si="36"/>
        <v>4.1834260101484722E-2</v>
      </c>
    </row>
    <row r="1224" spans="2:9" x14ac:dyDescent="0.25">
      <c r="B1224" s="246">
        <v>44986</v>
      </c>
      <c r="C1224">
        <v>17450.900390999999</v>
      </c>
      <c r="D1224" s="268">
        <f t="shared" si="37"/>
        <v>8.4923487777370799E-3</v>
      </c>
      <c r="G1224" s="246">
        <v>44986</v>
      </c>
      <c r="H1224">
        <v>2782.9499510000001</v>
      </c>
      <c r="I1224" s="268">
        <f t="shared" ref="I1224:I1243" si="38">IFERROR(H1224/H1223-1,"")</f>
        <v>4.0226213301435276E-3</v>
      </c>
    </row>
    <row r="1225" spans="2:9" x14ac:dyDescent="0.25">
      <c r="B1225" s="246">
        <v>44987</v>
      </c>
      <c r="C1225">
        <v>17321.900390999999</v>
      </c>
      <c r="D1225" s="268">
        <f t="shared" ref="D1225:D1243" si="39">IFERROR(C1225/C1224-1,"")</f>
        <v>-7.3921687196455421E-3</v>
      </c>
      <c r="G1225" s="246">
        <v>44987</v>
      </c>
      <c r="H1225">
        <v>2811.6000979999999</v>
      </c>
      <c r="I1225" s="268">
        <f t="shared" si="38"/>
        <v>1.0294884027542306E-2</v>
      </c>
    </row>
    <row r="1226" spans="2:9" x14ac:dyDescent="0.25">
      <c r="B1226" s="246">
        <v>44988</v>
      </c>
      <c r="C1226">
        <v>17594.349609000001</v>
      </c>
      <c r="D1226" s="268">
        <f t="shared" si="39"/>
        <v>1.572859858618969E-2</v>
      </c>
      <c r="G1226" s="246">
        <v>44988</v>
      </c>
      <c r="H1226">
        <v>2707.0500489999999</v>
      </c>
      <c r="I1226" s="268">
        <f t="shared" si="38"/>
        <v>-3.7185248739452836E-2</v>
      </c>
    </row>
    <row r="1227" spans="2:9" x14ac:dyDescent="0.25">
      <c r="B1227" s="246">
        <v>44991</v>
      </c>
      <c r="C1227">
        <v>17711.449218999998</v>
      </c>
      <c r="D1227" s="268">
        <f t="shared" si="39"/>
        <v>6.6555236540313256E-3</v>
      </c>
      <c r="G1227" s="246">
        <v>44991</v>
      </c>
      <c r="H1227">
        <v>2763.6000979999999</v>
      </c>
      <c r="I1227" s="268">
        <f t="shared" si="38"/>
        <v>2.0889916320863788E-2</v>
      </c>
    </row>
    <row r="1228" spans="2:9" x14ac:dyDescent="0.25">
      <c r="B1228" s="246">
        <v>44993</v>
      </c>
      <c r="C1228">
        <v>17754.400390999999</v>
      </c>
      <c r="D1228" s="268">
        <f t="shared" si="39"/>
        <v>2.4250512461694296E-3</v>
      </c>
      <c r="G1228" s="246">
        <v>44993</v>
      </c>
      <c r="H1228">
        <v>2793.8999020000001</v>
      </c>
      <c r="I1228" s="268">
        <f t="shared" si="38"/>
        <v>1.0963888741329919E-2</v>
      </c>
    </row>
    <row r="1229" spans="2:9" x14ac:dyDescent="0.25">
      <c r="B1229" s="246">
        <v>44994</v>
      </c>
      <c r="C1229">
        <v>17589.599609000001</v>
      </c>
      <c r="D1229" s="268">
        <f t="shared" si="39"/>
        <v>-9.2822499420222027E-3</v>
      </c>
      <c r="G1229" s="246">
        <v>44994</v>
      </c>
      <c r="H1229">
        <v>2748.8000489999999</v>
      </c>
      <c r="I1229" s="268">
        <f t="shared" si="38"/>
        <v>-1.6142257984158914E-2</v>
      </c>
    </row>
    <row r="1230" spans="2:9" x14ac:dyDescent="0.25">
      <c r="B1230" s="246">
        <v>44995</v>
      </c>
      <c r="C1230">
        <v>17412.900390999999</v>
      </c>
      <c r="D1230" s="268">
        <f t="shared" si="39"/>
        <v>-1.0045664593160475E-2</v>
      </c>
      <c r="G1230" s="246">
        <v>44995</v>
      </c>
      <c r="H1230">
        <v>2701.75</v>
      </c>
      <c r="I1230" s="268">
        <f t="shared" si="38"/>
        <v>-1.7116577474275196E-2</v>
      </c>
    </row>
    <row r="1231" spans="2:9" x14ac:dyDescent="0.25">
      <c r="B1231" s="246">
        <v>44998</v>
      </c>
      <c r="C1231">
        <v>17154.300781000002</v>
      </c>
      <c r="D1231" s="268">
        <f t="shared" si="39"/>
        <v>-1.4851035967199167E-2</v>
      </c>
      <c r="G1231" s="246">
        <v>44998</v>
      </c>
      <c r="H1231">
        <v>2705</v>
      </c>
      <c r="I1231" s="268">
        <f t="shared" si="38"/>
        <v>1.2029240307207534E-3</v>
      </c>
    </row>
    <row r="1232" spans="2:9" x14ac:dyDescent="0.25">
      <c r="B1232" s="246">
        <v>44999</v>
      </c>
      <c r="C1232">
        <v>17043.300781000002</v>
      </c>
      <c r="D1232" s="268">
        <f t="shared" si="39"/>
        <v>-6.4706805259554523E-3</v>
      </c>
      <c r="G1232" s="246">
        <v>44999</v>
      </c>
      <c r="H1232">
        <v>2706.1999510000001</v>
      </c>
      <c r="I1232" s="268">
        <f t="shared" si="38"/>
        <v>4.4360480591509877E-4</v>
      </c>
    </row>
    <row r="1233" spans="2:9" x14ac:dyDescent="0.25">
      <c r="B1233" s="246">
        <v>45000</v>
      </c>
      <c r="C1233">
        <v>16972.150390999999</v>
      </c>
      <c r="D1233" s="268">
        <f t="shared" si="39"/>
        <v>-4.1746837020749661E-3</v>
      </c>
      <c r="G1233" s="246">
        <v>45000</v>
      </c>
      <c r="H1233">
        <v>2680.75</v>
      </c>
      <c r="I1233" s="268">
        <f t="shared" si="38"/>
        <v>-9.4043128596598136E-3</v>
      </c>
    </row>
    <row r="1234" spans="2:9" x14ac:dyDescent="0.25">
      <c r="B1234" s="246">
        <v>45001</v>
      </c>
      <c r="C1234">
        <v>16985.599609000001</v>
      </c>
      <c r="D1234" s="268">
        <f t="shared" si="39"/>
        <v>7.9242863692363663E-4</v>
      </c>
      <c r="G1234" s="246">
        <v>45001</v>
      </c>
      <c r="H1234">
        <v>2667.5500489999999</v>
      </c>
      <c r="I1234" s="268">
        <f t="shared" si="38"/>
        <v>-4.9239768721439647E-3</v>
      </c>
    </row>
    <row r="1235" spans="2:9" x14ac:dyDescent="0.25">
      <c r="B1235" s="246">
        <v>45002</v>
      </c>
      <c r="C1235">
        <v>17100.050781000002</v>
      </c>
      <c r="D1235" s="268">
        <f t="shared" si="39"/>
        <v>6.7381296294866111E-3</v>
      </c>
      <c r="G1235" s="246">
        <v>45002</v>
      </c>
      <c r="H1235">
        <v>2550.25</v>
      </c>
      <c r="I1235" s="268">
        <f t="shared" si="38"/>
        <v>-4.3972951526803694E-2</v>
      </c>
    </row>
    <row r="1236" spans="2:9" x14ac:dyDescent="0.25">
      <c r="B1236" s="246">
        <v>45005</v>
      </c>
      <c r="C1236">
        <v>16988.400390999999</v>
      </c>
      <c r="D1236" s="268">
        <f t="shared" si="39"/>
        <v>-6.5292431835383136E-3</v>
      </c>
      <c r="G1236" s="246">
        <v>45005</v>
      </c>
      <c r="H1236">
        <v>2541.6999510000001</v>
      </c>
      <c r="I1236" s="268">
        <f t="shared" si="38"/>
        <v>-3.3526317027742225E-3</v>
      </c>
    </row>
    <row r="1237" spans="2:9" x14ac:dyDescent="0.25">
      <c r="B1237" s="246">
        <v>45006</v>
      </c>
      <c r="C1237">
        <v>17107.5</v>
      </c>
      <c r="D1237" s="268">
        <f t="shared" si="39"/>
        <v>7.0106429245155866E-3</v>
      </c>
      <c r="G1237" s="246">
        <v>45006</v>
      </c>
      <c r="H1237">
        <v>2489.1000979999999</v>
      </c>
      <c r="I1237" s="268">
        <f t="shared" si="38"/>
        <v>-2.0694753123516985E-2</v>
      </c>
    </row>
    <row r="1238" spans="2:9" x14ac:dyDescent="0.25">
      <c r="B1238" s="246">
        <v>45007</v>
      </c>
      <c r="C1238">
        <v>17151.900390999999</v>
      </c>
      <c r="D1238" s="268">
        <f t="shared" si="39"/>
        <v>2.595375770860775E-3</v>
      </c>
      <c r="G1238" s="246">
        <v>45007</v>
      </c>
      <c r="H1238">
        <v>2483.6000979999999</v>
      </c>
      <c r="I1238" s="268">
        <f t="shared" si="38"/>
        <v>-2.2096339172615886E-3</v>
      </c>
    </row>
    <row r="1239" spans="2:9" x14ac:dyDescent="0.25">
      <c r="B1239" s="246">
        <v>45008</v>
      </c>
      <c r="C1239">
        <v>17076.900390999999</v>
      </c>
      <c r="D1239" s="268">
        <f t="shared" si="39"/>
        <v>-4.3726933045480365E-3</v>
      </c>
      <c r="G1239" s="246">
        <v>45008</v>
      </c>
      <c r="H1239">
        <v>2480</v>
      </c>
      <c r="I1239" s="268">
        <f t="shared" si="38"/>
        <v>-1.4495481792334841E-3</v>
      </c>
    </row>
    <row r="1240" spans="2:9" x14ac:dyDescent="0.25">
      <c r="B1240" s="246">
        <v>45009</v>
      </c>
      <c r="C1240">
        <v>16945.050781000002</v>
      </c>
      <c r="D1240" s="268">
        <f t="shared" si="39"/>
        <v>-7.7209333650201106E-3</v>
      </c>
      <c r="G1240" s="246">
        <v>45009</v>
      </c>
      <c r="H1240">
        <v>2551.3999020000001</v>
      </c>
      <c r="I1240" s="268">
        <f t="shared" si="38"/>
        <v>2.8790283064516142E-2</v>
      </c>
    </row>
    <row r="1241" spans="2:9" x14ac:dyDescent="0.25">
      <c r="B1241" s="246">
        <v>45012</v>
      </c>
      <c r="C1241">
        <v>16985.699218999998</v>
      </c>
      <c r="D1241" s="268">
        <f t="shared" si="39"/>
        <v>2.3988383702913119E-3</v>
      </c>
      <c r="G1241" s="246">
        <v>45012</v>
      </c>
      <c r="H1241">
        <v>2495.5</v>
      </c>
      <c r="I1241" s="268">
        <f t="shared" si="38"/>
        <v>-2.1909502291734495E-2</v>
      </c>
    </row>
    <row r="1242" spans="2:9" x14ac:dyDescent="0.25">
      <c r="B1242" s="246">
        <v>45013</v>
      </c>
      <c r="C1242">
        <v>16951.699218999998</v>
      </c>
      <c r="D1242" s="268">
        <f t="shared" si="39"/>
        <v>-2.0016838613253762E-3</v>
      </c>
      <c r="G1242" s="246">
        <v>45013</v>
      </c>
      <c r="H1242">
        <v>2538.75</v>
      </c>
      <c r="I1242" s="268">
        <f t="shared" si="38"/>
        <v>1.7331196153075545E-2</v>
      </c>
    </row>
    <row r="1243" spans="2:9" ht="15.75" thickBot="1" x14ac:dyDescent="0.3">
      <c r="B1243" s="248">
        <v>45014</v>
      </c>
      <c r="C1243" s="249">
        <v>17080.699218999998</v>
      </c>
      <c r="D1243" s="271">
        <f t="shared" si="39"/>
        <v>7.6098565892093184E-3</v>
      </c>
      <c r="G1243" s="248">
        <v>45014</v>
      </c>
      <c r="H1243" s="249">
        <v>2570.6499020000001</v>
      </c>
      <c r="I1243" s="271">
        <f t="shared" si="38"/>
        <v>1.2565200196947401E-2</v>
      </c>
    </row>
  </sheetData>
  <mergeCells count="2">
    <mergeCell ref="B4:D4"/>
    <mergeCell ref="G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2AC0-FE63-49E0-8771-DF2B0AE0F97C}">
  <dimension ref="B2:I17"/>
  <sheetViews>
    <sheetView showGridLines="0" workbookViewId="0">
      <selection activeCell="G14" sqref="G14"/>
    </sheetView>
  </sheetViews>
  <sheetFormatPr defaultRowHeight="15" x14ac:dyDescent="0.25"/>
  <cols>
    <col min="2" max="2" width="32.5703125" customWidth="1"/>
    <col min="3" max="3" width="11.7109375" customWidth="1"/>
    <col min="9" max="9" width="10.5703125" customWidth="1"/>
  </cols>
  <sheetData>
    <row r="2" spans="2:9" ht="15.75" thickBot="1" x14ac:dyDescent="0.3">
      <c r="B2" s="273" t="s">
        <v>290</v>
      </c>
    </row>
    <row r="3" spans="2:9" ht="15.75" thickBot="1" x14ac:dyDescent="0.3">
      <c r="B3" s="267" t="s">
        <v>273</v>
      </c>
      <c r="C3" s="263" t="s">
        <v>90</v>
      </c>
      <c r="F3" s="283"/>
      <c r="G3" s="284" t="s">
        <v>284</v>
      </c>
      <c r="H3" s="284" t="s">
        <v>285</v>
      </c>
      <c r="I3" s="285" t="s">
        <v>286</v>
      </c>
    </row>
    <row r="4" spans="2:9" x14ac:dyDescent="0.25">
      <c r="B4" s="274"/>
      <c r="C4" s="247"/>
      <c r="F4" s="282" t="s">
        <v>170</v>
      </c>
      <c r="G4" s="286">
        <v>0.14000000000000001</v>
      </c>
      <c r="H4" s="287">
        <f>C15</f>
        <v>8.9795999999999987E-2</v>
      </c>
      <c r="I4" s="288">
        <f>G4*H4</f>
        <v>1.257144E-2</v>
      </c>
    </row>
    <row r="5" spans="2:9" x14ac:dyDescent="0.25">
      <c r="B5" s="275" t="s">
        <v>274</v>
      </c>
      <c r="C5" s="290">
        <f>'10 Year Bond'!C5/100</f>
        <v>7.3150000000000007E-2</v>
      </c>
      <c r="F5" s="282" t="s">
        <v>194</v>
      </c>
      <c r="G5" s="286">
        <f>1-G4</f>
        <v>0.86</v>
      </c>
      <c r="H5" s="287">
        <f>C10</f>
        <v>0.10038388173105892</v>
      </c>
      <c r="I5" s="288">
        <f>G5*H5</f>
        <v>8.6330138288710667E-2</v>
      </c>
    </row>
    <row r="6" spans="2:9" ht="15.75" thickBot="1" x14ac:dyDescent="0.3">
      <c r="B6" s="275" t="s">
        <v>275</v>
      </c>
      <c r="C6" s="291">
        <f>RM!M9</f>
        <v>0.1160490285367819</v>
      </c>
      <c r="F6" s="311" t="s">
        <v>253</v>
      </c>
      <c r="G6" s="312"/>
      <c r="H6" s="313"/>
      <c r="I6" s="289">
        <f>SUM(I4:I5)</f>
        <v>9.890157828871067E-2</v>
      </c>
    </row>
    <row r="7" spans="2:9" x14ac:dyDescent="0.25">
      <c r="B7" s="275" t="s">
        <v>276</v>
      </c>
      <c r="C7" s="291">
        <f>C6-C5</f>
        <v>4.2899028536781889E-2</v>
      </c>
    </row>
    <row r="8" spans="2:9" x14ac:dyDescent="0.25">
      <c r="B8" s="275" t="s">
        <v>277</v>
      </c>
      <c r="C8" s="292">
        <f>BETA!H2</f>
        <v>0.6348367937448377</v>
      </c>
    </row>
    <row r="9" spans="2:9" x14ac:dyDescent="0.25">
      <c r="B9" s="276"/>
      <c r="C9" s="247"/>
    </row>
    <row r="10" spans="2:9" x14ac:dyDescent="0.25">
      <c r="B10" s="277" t="s">
        <v>278</v>
      </c>
      <c r="C10" s="281">
        <f>C5+C7*C8</f>
        <v>0.10038388173105892</v>
      </c>
    </row>
    <row r="11" spans="2:9" x14ac:dyDescent="0.25">
      <c r="B11" s="275"/>
      <c r="C11" s="247"/>
    </row>
    <row r="12" spans="2:9" x14ac:dyDescent="0.25">
      <c r="B12" s="275" t="s">
        <v>279</v>
      </c>
      <c r="C12" s="293">
        <v>0.12</v>
      </c>
    </row>
    <row r="13" spans="2:9" x14ac:dyDescent="0.25">
      <c r="B13" s="275" t="s">
        <v>280</v>
      </c>
      <c r="C13" s="290">
        <v>0.25169999999999998</v>
      </c>
    </row>
    <row r="14" spans="2:9" x14ac:dyDescent="0.25">
      <c r="B14" s="275"/>
      <c r="C14" s="247"/>
    </row>
    <row r="15" spans="2:9" x14ac:dyDescent="0.25">
      <c r="B15" s="277" t="s">
        <v>281</v>
      </c>
      <c r="C15" s="281">
        <f>C12*(1-C13)</f>
        <v>8.9795999999999987E-2</v>
      </c>
    </row>
    <row r="16" spans="2:9" x14ac:dyDescent="0.25">
      <c r="B16" s="278"/>
      <c r="C16" s="247"/>
    </row>
    <row r="17" spans="2:3" ht="24.75" thickBot="1" x14ac:dyDescent="0.3">
      <c r="B17" s="279" t="s">
        <v>282</v>
      </c>
      <c r="C17" s="295">
        <f>I6</f>
        <v>9.890157828871067E-2</v>
      </c>
    </row>
  </sheetData>
  <mergeCells count="1">
    <mergeCell ref="F6: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9F82-12CE-4796-9870-2E7AC0437A46}">
  <dimension ref="B1:M2473"/>
  <sheetViews>
    <sheetView showGridLines="0" workbookViewId="0">
      <selection activeCell="G1" sqref="G1"/>
    </sheetView>
  </sheetViews>
  <sheetFormatPr defaultRowHeight="15" x14ac:dyDescent="0.25"/>
  <cols>
    <col min="2" max="2" width="13" customWidth="1"/>
    <col min="10" max="10" width="16" customWidth="1"/>
  </cols>
  <sheetData>
    <row r="1" spans="2:13" ht="15.75" thickBot="1" x14ac:dyDescent="0.3">
      <c r="B1" s="251" t="s">
        <v>262</v>
      </c>
      <c r="C1" s="252"/>
      <c r="D1" s="252"/>
      <c r="E1" s="252"/>
      <c r="F1" s="252"/>
    </row>
    <row r="2" spans="2:13" ht="15.75" thickBot="1" x14ac:dyDescent="0.3">
      <c r="B2" s="314" t="s">
        <v>263</v>
      </c>
      <c r="C2" s="315"/>
      <c r="D2" s="315"/>
      <c r="E2" s="315"/>
      <c r="F2" s="316"/>
    </row>
    <row r="3" spans="2:13" ht="15.75" thickBot="1" x14ac:dyDescent="0.3"/>
    <row r="4" spans="2:13" x14ac:dyDescent="0.25">
      <c r="B4" s="253" t="s">
        <v>256</v>
      </c>
      <c r="C4" s="254" t="s">
        <v>257</v>
      </c>
      <c r="D4" s="254" t="s">
        <v>258</v>
      </c>
      <c r="E4" s="254" t="s">
        <v>259</v>
      </c>
      <c r="F4" s="255" t="s">
        <v>260</v>
      </c>
    </row>
    <row r="5" spans="2:13" x14ac:dyDescent="0.25">
      <c r="B5" s="246">
        <v>41365</v>
      </c>
      <c r="C5">
        <v>5697.3500979999999</v>
      </c>
      <c r="D5">
        <v>5720.9501950000003</v>
      </c>
      <c r="E5">
        <v>5675.8999020000001</v>
      </c>
      <c r="F5" s="247">
        <v>5704.3999020000001</v>
      </c>
      <c r="J5" s="256" t="s">
        <v>264</v>
      </c>
      <c r="M5">
        <f>F2473</f>
        <v>17080.699218999998</v>
      </c>
    </row>
    <row r="6" spans="2:13" x14ac:dyDescent="0.25">
      <c r="B6" s="246">
        <v>41366</v>
      </c>
      <c r="C6">
        <v>5701.7001950000003</v>
      </c>
      <c r="D6">
        <v>5754.6000979999999</v>
      </c>
      <c r="E6">
        <v>5687.1499020000001</v>
      </c>
      <c r="F6" s="247">
        <v>5748.1000979999999</v>
      </c>
      <c r="J6" s="256" t="s">
        <v>265</v>
      </c>
      <c r="M6">
        <f>C5</f>
        <v>5697.3500979999999</v>
      </c>
    </row>
    <row r="7" spans="2:13" x14ac:dyDescent="0.25">
      <c r="B7" s="246">
        <v>41367</v>
      </c>
      <c r="C7">
        <v>5740.2001950000003</v>
      </c>
      <c r="D7">
        <v>5744.9501950000003</v>
      </c>
      <c r="E7">
        <v>5650.1000979999999</v>
      </c>
      <c r="F7" s="247">
        <v>5672.8999020000001</v>
      </c>
      <c r="J7" s="256" t="s">
        <v>266</v>
      </c>
      <c r="M7">
        <v>10</v>
      </c>
    </row>
    <row r="8" spans="2:13" x14ac:dyDescent="0.25">
      <c r="B8" s="246">
        <v>41368</v>
      </c>
      <c r="C8">
        <v>5640.6499020000001</v>
      </c>
      <c r="D8">
        <v>5644.4501950000003</v>
      </c>
      <c r="E8">
        <v>5565.6499020000001</v>
      </c>
      <c r="F8" s="247">
        <v>5574.75</v>
      </c>
      <c r="J8" s="256"/>
    </row>
    <row r="9" spans="2:13" x14ac:dyDescent="0.25">
      <c r="B9" s="246">
        <v>41369</v>
      </c>
      <c r="C9">
        <v>5568.1000979999999</v>
      </c>
      <c r="D9">
        <v>5577.2998049999997</v>
      </c>
      <c r="E9">
        <v>5534.7001950000003</v>
      </c>
      <c r="F9" s="247">
        <v>5553.25</v>
      </c>
      <c r="J9" s="257" t="s">
        <v>267</v>
      </c>
      <c r="K9" s="258"/>
      <c r="L9" s="258"/>
      <c r="M9" s="259">
        <f>(M5/M6)^(1/M7)-1</f>
        <v>0.1160490285367819</v>
      </c>
    </row>
    <row r="10" spans="2:13" x14ac:dyDescent="0.25">
      <c r="B10" s="246">
        <v>41372</v>
      </c>
      <c r="C10">
        <v>5550.5</v>
      </c>
      <c r="D10">
        <v>5569.2001950000003</v>
      </c>
      <c r="E10">
        <v>5537.0498049999997</v>
      </c>
      <c r="F10" s="247">
        <v>5542.9501950000003</v>
      </c>
    </row>
    <row r="11" spans="2:13" x14ac:dyDescent="0.25">
      <c r="B11" s="246">
        <v>41373</v>
      </c>
      <c r="C11">
        <v>5568.75</v>
      </c>
      <c r="D11">
        <v>5603.0498049999997</v>
      </c>
      <c r="E11">
        <v>5487</v>
      </c>
      <c r="F11" s="247">
        <v>5495.1000979999999</v>
      </c>
    </row>
    <row r="12" spans="2:13" x14ac:dyDescent="0.25">
      <c r="B12" s="246">
        <v>41374</v>
      </c>
      <c r="C12">
        <v>5536.25</v>
      </c>
      <c r="D12">
        <v>5569.25</v>
      </c>
      <c r="E12">
        <v>5477.2001950000003</v>
      </c>
      <c r="F12" s="247">
        <v>5558.7001950000003</v>
      </c>
    </row>
    <row r="13" spans="2:13" x14ac:dyDescent="0.25">
      <c r="B13" s="246">
        <v>41375</v>
      </c>
      <c r="C13">
        <v>5601.6499020000001</v>
      </c>
      <c r="D13">
        <v>5610.6499020000001</v>
      </c>
      <c r="E13">
        <v>5542.8500979999999</v>
      </c>
      <c r="F13" s="247">
        <v>5594</v>
      </c>
    </row>
    <row r="14" spans="2:13" x14ac:dyDescent="0.25">
      <c r="B14" s="246">
        <v>41376</v>
      </c>
      <c r="C14">
        <v>5520.7001950000003</v>
      </c>
      <c r="D14">
        <v>5544.5</v>
      </c>
      <c r="E14">
        <v>5494.8999020000001</v>
      </c>
      <c r="F14" s="247">
        <v>5528.5498049999997</v>
      </c>
    </row>
    <row r="15" spans="2:13" x14ac:dyDescent="0.25">
      <c r="B15" s="246">
        <v>41379</v>
      </c>
      <c r="C15">
        <v>5508.5</v>
      </c>
      <c r="D15">
        <v>5592.8500979999999</v>
      </c>
      <c r="E15">
        <v>5500.2998049999997</v>
      </c>
      <c r="F15" s="247">
        <v>5568.3999020000001</v>
      </c>
    </row>
    <row r="16" spans="2:13" x14ac:dyDescent="0.25">
      <c r="B16" s="246">
        <v>41380</v>
      </c>
      <c r="C16">
        <v>5562.4501950000003</v>
      </c>
      <c r="D16">
        <v>5699.25</v>
      </c>
      <c r="E16">
        <v>5555.8500979999999</v>
      </c>
      <c r="F16" s="247">
        <v>5688.9501950000003</v>
      </c>
    </row>
    <row r="17" spans="2:6" x14ac:dyDescent="0.25">
      <c r="B17" s="246">
        <v>41381</v>
      </c>
      <c r="C17">
        <v>5708.6499020000001</v>
      </c>
      <c r="D17">
        <v>5732.1499020000001</v>
      </c>
      <c r="E17">
        <v>5669</v>
      </c>
      <c r="F17" s="247">
        <v>5688.7001950000003</v>
      </c>
    </row>
    <row r="18" spans="2:6" x14ac:dyDescent="0.25">
      <c r="B18" s="246">
        <v>41382</v>
      </c>
      <c r="C18">
        <v>5682.7001950000003</v>
      </c>
      <c r="D18">
        <v>5794.3500979999999</v>
      </c>
      <c r="E18">
        <v>5681.8500979999999</v>
      </c>
      <c r="F18" s="247">
        <v>5783.1000979999999</v>
      </c>
    </row>
    <row r="19" spans="2:6" x14ac:dyDescent="0.25">
      <c r="B19" s="246">
        <v>41386</v>
      </c>
      <c r="C19">
        <v>5789.8500979999999</v>
      </c>
      <c r="D19">
        <v>5844.8500979999999</v>
      </c>
      <c r="E19">
        <v>5789.7998049999997</v>
      </c>
      <c r="F19" s="247">
        <v>5834.3999020000001</v>
      </c>
    </row>
    <row r="20" spans="2:6" x14ac:dyDescent="0.25">
      <c r="B20" s="246">
        <v>41387</v>
      </c>
      <c r="C20">
        <v>5843.1000979999999</v>
      </c>
      <c r="D20">
        <v>5844.2998049999997</v>
      </c>
      <c r="E20">
        <v>5791.5498049999997</v>
      </c>
      <c r="F20" s="247">
        <v>5836.8999020000001</v>
      </c>
    </row>
    <row r="21" spans="2:6" x14ac:dyDescent="0.25">
      <c r="B21" s="246">
        <v>41389</v>
      </c>
      <c r="C21">
        <v>5856.1000979999999</v>
      </c>
      <c r="D21">
        <v>5924.6000979999999</v>
      </c>
      <c r="E21">
        <v>5853.2998049999997</v>
      </c>
      <c r="F21" s="247">
        <v>5916.2998049999997</v>
      </c>
    </row>
    <row r="22" spans="2:6" x14ac:dyDescent="0.25">
      <c r="B22" s="246">
        <v>41390</v>
      </c>
      <c r="C22">
        <v>5899.75</v>
      </c>
      <c r="D22">
        <v>5907.0498049999997</v>
      </c>
      <c r="E22">
        <v>5860.5</v>
      </c>
      <c r="F22" s="247">
        <v>5871.4501950000003</v>
      </c>
    </row>
    <row r="23" spans="2:6" x14ac:dyDescent="0.25">
      <c r="B23" s="246">
        <v>41393</v>
      </c>
      <c r="C23">
        <v>5877.6000979999999</v>
      </c>
      <c r="D23">
        <v>5918.6499020000001</v>
      </c>
      <c r="E23">
        <v>5868.7998049999997</v>
      </c>
      <c r="F23" s="247">
        <v>5904.1000979999999</v>
      </c>
    </row>
    <row r="24" spans="2:6" x14ac:dyDescent="0.25">
      <c r="B24" s="246">
        <v>41394</v>
      </c>
      <c r="C24">
        <v>5932.6000979999999</v>
      </c>
      <c r="D24">
        <v>5962.2998049999997</v>
      </c>
      <c r="E24">
        <v>5867.7998049999997</v>
      </c>
      <c r="F24" s="247">
        <v>5930.2001950000003</v>
      </c>
    </row>
    <row r="25" spans="2:6" x14ac:dyDescent="0.25">
      <c r="B25" s="246">
        <v>41396</v>
      </c>
      <c r="C25">
        <v>5911.3999020000001</v>
      </c>
      <c r="D25">
        <v>6019.4501950000003</v>
      </c>
      <c r="E25">
        <v>5910.9501950000003</v>
      </c>
      <c r="F25" s="247">
        <v>5999.3500979999999</v>
      </c>
    </row>
    <row r="26" spans="2:6" x14ac:dyDescent="0.25">
      <c r="B26" s="246">
        <v>41397</v>
      </c>
      <c r="C26">
        <v>5993.5</v>
      </c>
      <c r="D26">
        <v>6000.2998049999997</v>
      </c>
      <c r="E26">
        <v>5930.1499020000001</v>
      </c>
      <c r="F26" s="247">
        <v>5944</v>
      </c>
    </row>
    <row r="27" spans="2:6" x14ac:dyDescent="0.25">
      <c r="B27" s="246">
        <v>41400</v>
      </c>
      <c r="C27">
        <v>5944.8999020000001</v>
      </c>
      <c r="D27">
        <v>5976.5</v>
      </c>
      <c r="E27">
        <v>5928.4501950000003</v>
      </c>
      <c r="F27" s="247">
        <v>5971.0498049999997</v>
      </c>
    </row>
    <row r="28" spans="2:6" x14ac:dyDescent="0.25">
      <c r="B28" s="246">
        <v>41401</v>
      </c>
      <c r="C28">
        <v>5983.4501950000003</v>
      </c>
      <c r="D28">
        <v>6050.5</v>
      </c>
      <c r="E28">
        <v>5982.9501950000003</v>
      </c>
      <c r="F28" s="247">
        <v>6043.5498049999997</v>
      </c>
    </row>
    <row r="29" spans="2:6" x14ac:dyDescent="0.25">
      <c r="B29" s="246">
        <v>41402</v>
      </c>
      <c r="C29">
        <v>6064.1499020000001</v>
      </c>
      <c r="D29">
        <v>6083.5498049999997</v>
      </c>
      <c r="E29">
        <v>6024.9501950000003</v>
      </c>
      <c r="F29" s="247">
        <v>6069.2998049999997</v>
      </c>
    </row>
    <row r="30" spans="2:6" x14ac:dyDescent="0.25">
      <c r="B30" s="246">
        <v>41403</v>
      </c>
      <c r="C30">
        <v>6078.3500979999999</v>
      </c>
      <c r="D30">
        <v>6084.7001950000003</v>
      </c>
      <c r="E30">
        <v>6040.4501950000003</v>
      </c>
      <c r="F30" s="247">
        <v>6050.1499020000001</v>
      </c>
    </row>
    <row r="31" spans="2:6" x14ac:dyDescent="0.25">
      <c r="B31" s="246">
        <v>41404</v>
      </c>
      <c r="C31">
        <v>6046.25</v>
      </c>
      <c r="D31">
        <v>6105.2998049999997</v>
      </c>
      <c r="E31">
        <v>6045.6000979999999</v>
      </c>
      <c r="F31" s="247">
        <v>6094.75</v>
      </c>
    </row>
    <row r="32" spans="2:6" x14ac:dyDescent="0.25">
      <c r="B32" s="246">
        <v>41407</v>
      </c>
      <c r="C32">
        <v>6098.2001950000003</v>
      </c>
      <c r="D32">
        <v>6104.9501950000003</v>
      </c>
      <c r="E32">
        <v>5972.8999020000001</v>
      </c>
      <c r="F32" s="247">
        <v>5980.4501950000003</v>
      </c>
    </row>
    <row r="33" spans="2:6" x14ac:dyDescent="0.25">
      <c r="B33" s="246">
        <v>41408</v>
      </c>
      <c r="C33">
        <v>5989.7001950000003</v>
      </c>
      <c r="D33">
        <v>6026.2001950000003</v>
      </c>
      <c r="E33">
        <v>5970.0498049999997</v>
      </c>
      <c r="F33" s="247">
        <v>5995.3999020000001</v>
      </c>
    </row>
    <row r="34" spans="2:6" x14ac:dyDescent="0.25">
      <c r="B34" s="246">
        <v>41409</v>
      </c>
      <c r="C34">
        <v>6018.8500979999999</v>
      </c>
      <c r="D34">
        <v>6157.1000979999999</v>
      </c>
      <c r="E34">
        <v>6018.8500979999999</v>
      </c>
      <c r="F34" s="247">
        <v>6146.75</v>
      </c>
    </row>
    <row r="35" spans="2:6" x14ac:dyDescent="0.25">
      <c r="B35" s="246">
        <v>41410</v>
      </c>
      <c r="C35">
        <v>6128.25</v>
      </c>
      <c r="D35">
        <v>6187.2998049999997</v>
      </c>
      <c r="E35">
        <v>6128.25</v>
      </c>
      <c r="F35" s="247">
        <v>6169.8999020000001</v>
      </c>
    </row>
    <row r="36" spans="2:6" x14ac:dyDescent="0.25">
      <c r="B36" s="246">
        <v>41411</v>
      </c>
      <c r="C36">
        <v>6172.9501950000003</v>
      </c>
      <c r="D36">
        <v>6199.9501950000003</v>
      </c>
      <c r="E36">
        <v>6146.1499020000001</v>
      </c>
      <c r="F36" s="247">
        <v>6187.2998049999997</v>
      </c>
    </row>
    <row r="37" spans="2:6" x14ac:dyDescent="0.25">
      <c r="B37" s="246">
        <v>41414</v>
      </c>
      <c r="C37">
        <v>6198</v>
      </c>
      <c r="D37">
        <v>6229.4501950000003</v>
      </c>
      <c r="E37">
        <v>6146.0498049999997</v>
      </c>
      <c r="F37" s="247">
        <v>6156.8999020000001</v>
      </c>
    </row>
    <row r="38" spans="2:6" x14ac:dyDescent="0.25">
      <c r="B38" s="246">
        <v>41415</v>
      </c>
      <c r="C38">
        <v>6152.3500979999999</v>
      </c>
      <c r="D38">
        <v>6180.25</v>
      </c>
      <c r="E38">
        <v>6102.3500979999999</v>
      </c>
      <c r="F38" s="247">
        <v>6114.1000979999999</v>
      </c>
    </row>
    <row r="39" spans="2:6" x14ac:dyDescent="0.25">
      <c r="B39" s="246">
        <v>41416</v>
      </c>
      <c r="C39">
        <v>6127.0498049999997</v>
      </c>
      <c r="D39">
        <v>6147.6000979999999</v>
      </c>
      <c r="E39">
        <v>6074.4501950000003</v>
      </c>
      <c r="F39" s="247">
        <v>6094.5</v>
      </c>
    </row>
    <row r="40" spans="2:6" x14ac:dyDescent="0.25">
      <c r="B40" s="246">
        <v>41417</v>
      </c>
      <c r="C40">
        <v>6050.3999020000001</v>
      </c>
      <c r="D40">
        <v>6081.4501950000003</v>
      </c>
      <c r="E40">
        <v>5955.7001950000003</v>
      </c>
      <c r="F40" s="247">
        <v>5967.0498049999997</v>
      </c>
    </row>
    <row r="41" spans="2:6" x14ac:dyDescent="0.25">
      <c r="B41" s="246">
        <v>41418</v>
      </c>
      <c r="C41">
        <v>6010.7001950000003</v>
      </c>
      <c r="D41">
        <v>6015.2998049999997</v>
      </c>
      <c r="E41">
        <v>5936.7998049999997</v>
      </c>
      <c r="F41" s="247">
        <v>5983.5498049999997</v>
      </c>
    </row>
    <row r="42" spans="2:6" x14ac:dyDescent="0.25">
      <c r="B42" s="246">
        <v>41421</v>
      </c>
      <c r="C42">
        <v>5989.3999020000001</v>
      </c>
      <c r="D42">
        <v>6099.8999020000001</v>
      </c>
      <c r="E42">
        <v>5975.5498049999997</v>
      </c>
      <c r="F42" s="247">
        <v>6083.1499020000001</v>
      </c>
    </row>
    <row r="43" spans="2:6" x14ac:dyDescent="0.25">
      <c r="B43" s="246">
        <v>41422</v>
      </c>
      <c r="C43">
        <v>6086.3500979999999</v>
      </c>
      <c r="D43">
        <v>6127.6499020000001</v>
      </c>
      <c r="E43">
        <v>6055.3999020000001</v>
      </c>
      <c r="F43" s="247">
        <v>6111.25</v>
      </c>
    </row>
    <row r="44" spans="2:6" x14ac:dyDescent="0.25">
      <c r="B44" s="246">
        <v>41423</v>
      </c>
      <c r="C44">
        <v>6120.4501950000003</v>
      </c>
      <c r="D44">
        <v>6125.0498049999997</v>
      </c>
      <c r="E44">
        <v>6069.7998049999997</v>
      </c>
      <c r="F44" s="247">
        <v>6104.2998049999997</v>
      </c>
    </row>
    <row r="45" spans="2:6" x14ac:dyDescent="0.25">
      <c r="B45" s="246">
        <v>41424</v>
      </c>
      <c r="C45">
        <v>6072.1499020000001</v>
      </c>
      <c r="D45">
        <v>6133.75</v>
      </c>
      <c r="E45">
        <v>6072.1499020000001</v>
      </c>
      <c r="F45" s="247">
        <v>6124.0498049999997</v>
      </c>
    </row>
    <row r="46" spans="2:6" x14ac:dyDescent="0.25">
      <c r="B46" s="246">
        <v>41425</v>
      </c>
      <c r="C46">
        <v>6098.7001950000003</v>
      </c>
      <c r="D46">
        <v>6106.25</v>
      </c>
      <c r="E46">
        <v>5975.5498049999997</v>
      </c>
      <c r="F46" s="247">
        <v>5985.9501950000003</v>
      </c>
    </row>
    <row r="47" spans="2:6" x14ac:dyDescent="0.25">
      <c r="B47" s="246">
        <v>41428</v>
      </c>
      <c r="C47">
        <v>5997.3500979999999</v>
      </c>
      <c r="D47">
        <v>6011</v>
      </c>
      <c r="E47">
        <v>5916.3500979999999</v>
      </c>
      <c r="F47" s="247">
        <v>5939.2998049999997</v>
      </c>
    </row>
    <row r="48" spans="2:6" x14ac:dyDescent="0.25">
      <c r="B48" s="246">
        <v>41429</v>
      </c>
      <c r="C48">
        <v>5941.1000979999999</v>
      </c>
      <c r="D48">
        <v>5981.6000979999999</v>
      </c>
      <c r="E48">
        <v>5910.25</v>
      </c>
      <c r="F48" s="247">
        <v>5919.4501950000003</v>
      </c>
    </row>
    <row r="49" spans="2:6" x14ac:dyDescent="0.25">
      <c r="B49" s="246">
        <v>41430</v>
      </c>
      <c r="C49">
        <v>5908.2998049999997</v>
      </c>
      <c r="D49">
        <v>5935.2001950000003</v>
      </c>
      <c r="E49">
        <v>5883.7001950000003</v>
      </c>
      <c r="F49" s="247">
        <v>5923.8500979999999</v>
      </c>
    </row>
    <row r="50" spans="2:6" x14ac:dyDescent="0.25">
      <c r="B50" s="246">
        <v>41431</v>
      </c>
      <c r="C50">
        <v>5895</v>
      </c>
      <c r="D50">
        <v>5956.5498049999997</v>
      </c>
      <c r="E50">
        <v>5869.5</v>
      </c>
      <c r="F50" s="247">
        <v>5921.3999020000001</v>
      </c>
    </row>
    <row r="51" spans="2:6" x14ac:dyDescent="0.25">
      <c r="B51" s="246">
        <v>41432</v>
      </c>
      <c r="C51">
        <v>5900.0498049999997</v>
      </c>
      <c r="D51">
        <v>5972.7001950000003</v>
      </c>
      <c r="E51">
        <v>5871.2998049999997</v>
      </c>
      <c r="F51" s="247">
        <v>5881</v>
      </c>
    </row>
    <row r="52" spans="2:6" x14ac:dyDescent="0.25">
      <c r="B52" s="246">
        <v>41435</v>
      </c>
      <c r="C52">
        <v>5907.8999020000001</v>
      </c>
      <c r="D52">
        <v>5931.6499020000001</v>
      </c>
      <c r="E52">
        <v>5857.3999020000001</v>
      </c>
      <c r="F52" s="247">
        <v>5878</v>
      </c>
    </row>
    <row r="53" spans="2:6" x14ac:dyDescent="0.25">
      <c r="B53" s="246">
        <v>41436</v>
      </c>
      <c r="C53">
        <v>5848.75</v>
      </c>
      <c r="D53">
        <v>5868.0498049999997</v>
      </c>
      <c r="E53">
        <v>5780.3500979999999</v>
      </c>
      <c r="F53" s="247">
        <v>5788.7998049999997</v>
      </c>
    </row>
    <row r="54" spans="2:6" x14ac:dyDescent="0.25">
      <c r="B54" s="246">
        <v>41437</v>
      </c>
      <c r="C54">
        <v>5771.75</v>
      </c>
      <c r="D54">
        <v>5792.8999020000001</v>
      </c>
      <c r="E54">
        <v>5738.6000979999999</v>
      </c>
      <c r="F54" s="247">
        <v>5760.2001950000003</v>
      </c>
    </row>
    <row r="55" spans="2:6" x14ac:dyDescent="0.25">
      <c r="B55" s="246">
        <v>41438</v>
      </c>
      <c r="C55">
        <v>5709.3500979999999</v>
      </c>
      <c r="D55">
        <v>5729.8500979999999</v>
      </c>
      <c r="E55">
        <v>5683.1000979999999</v>
      </c>
      <c r="F55" s="247">
        <v>5699.1000979999999</v>
      </c>
    </row>
    <row r="56" spans="2:6" x14ac:dyDescent="0.25">
      <c r="B56" s="246">
        <v>41439</v>
      </c>
      <c r="C56">
        <v>5748.9501950000003</v>
      </c>
      <c r="D56">
        <v>5819.3999020000001</v>
      </c>
      <c r="E56">
        <v>5739.3999020000001</v>
      </c>
      <c r="F56" s="247">
        <v>5808.3999020000001</v>
      </c>
    </row>
    <row r="57" spans="2:6" x14ac:dyDescent="0.25">
      <c r="B57" s="246">
        <v>41442</v>
      </c>
      <c r="C57">
        <v>5820.3999020000001</v>
      </c>
      <c r="D57">
        <v>5854.8999020000001</v>
      </c>
      <c r="E57">
        <v>5770.25</v>
      </c>
      <c r="F57" s="247">
        <v>5850.0498049999997</v>
      </c>
    </row>
    <row r="58" spans="2:6" x14ac:dyDescent="0.25">
      <c r="B58" s="246">
        <v>41443</v>
      </c>
      <c r="C58">
        <v>5841.8999020000001</v>
      </c>
      <c r="D58">
        <v>5863.3999020000001</v>
      </c>
      <c r="E58">
        <v>5804.2998049999997</v>
      </c>
      <c r="F58" s="247">
        <v>5813.6000979999999</v>
      </c>
    </row>
    <row r="59" spans="2:6" x14ac:dyDescent="0.25">
      <c r="B59" s="246">
        <v>41444</v>
      </c>
      <c r="C59">
        <v>5805.75</v>
      </c>
      <c r="D59">
        <v>5828.3999020000001</v>
      </c>
      <c r="E59">
        <v>5777.8999020000001</v>
      </c>
      <c r="F59" s="247">
        <v>5822.25</v>
      </c>
    </row>
    <row r="60" spans="2:6" x14ac:dyDescent="0.25">
      <c r="B60" s="246">
        <v>41445</v>
      </c>
      <c r="C60">
        <v>5754.1499020000001</v>
      </c>
      <c r="D60">
        <v>5755</v>
      </c>
      <c r="E60">
        <v>5645.6499020000001</v>
      </c>
      <c r="F60" s="247">
        <v>5655.8999020000001</v>
      </c>
    </row>
    <row r="61" spans="2:6" x14ac:dyDescent="0.25">
      <c r="B61" s="246">
        <v>41446</v>
      </c>
      <c r="C61">
        <v>5639.8999020000001</v>
      </c>
      <c r="D61">
        <v>5686.1499020000001</v>
      </c>
      <c r="E61">
        <v>5616.8500979999999</v>
      </c>
      <c r="F61" s="247">
        <v>5667.6499020000001</v>
      </c>
    </row>
    <row r="62" spans="2:6" x14ac:dyDescent="0.25">
      <c r="B62" s="246">
        <v>41449</v>
      </c>
      <c r="C62">
        <v>5638.0498049999997</v>
      </c>
      <c r="D62">
        <v>5640</v>
      </c>
      <c r="E62">
        <v>5566.25</v>
      </c>
      <c r="F62" s="247">
        <v>5590.25</v>
      </c>
    </row>
    <row r="63" spans="2:6" x14ac:dyDescent="0.25">
      <c r="B63" s="246">
        <v>41450</v>
      </c>
      <c r="C63">
        <v>5606.9501950000003</v>
      </c>
      <c r="D63">
        <v>5666.25</v>
      </c>
      <c r="E63">
        <v>5570.25</v>
      </c>
      <c r="F63" s="247">
        <v>5609.1000979999999</v>
      </c>
    </row>
    <row r="64" spans="2:6" x14ac:dyDescent="0.25">
      <c r="B64" s="246">
        <v>41451</v>
      </c>
      <c r="C64">
        <v>5627.9501950000003</v>
      </c>
      <c r="D64">
        <v>5635.25</v>
      </c>
      <c r="E64">
        <v>5579.3500979999999</v>
      </c>
      <c r="F64" s="247">
        <v>5588.7001950000003</v>
      </c>
    </row>
    <row r="65" spans="2:6" x14ac:dyDescent="0.25">
      <c r="B65" s="246">
        <v>41452</v>
      </c>
      <c r="C65">
        <v>5647.9501950000003</v>
      </c>
      <c r="D65">
        <v>5699.3500979999999</v>
      </c>
      <c r="E65">
        <v>5630.9501950000003</v>
      </c>
      <c r="F65" s="247">
        <v>5682.3500979999999</v>
      </c>
    </row>
    <row r="66" spans="2:6" x14ac:dyDescent="0.25">
      <c r="B66" s="246">
        <v>41453</v>
      </c>
      <c r="C66">
        <v>5749.5</v>
      </c>
      <c r="D66">
        <v>5852.9501950000003</v>
      </c>
      <c r="E66">
        <v>5749.5</v>
      </c>
      <c r="F66" s="247">
        <v>5842.2001950000003</v>
      </c>
    </row>
    <row r="67" spans="2:6" x14ac:dyDescent="0.25">
      <c r="B67" s="246">
        <v>41456</v>
      </c>
      <c r="C67">
        <v>5834.1000979999999</v>
      </c>
      <c r="D67">
        <v>5904.3500979999999</v>
      </c>
      <c r="E67">
        <v>5822.2001950000003</v>
      </c>
      <c r="F67" s="247">
        <v>5898.8500979999999</v>
      </c>
    </row>
    <row r="68" spans="2:6" x14ac:dyDescent="0.25">
      <c r="B68" s="246">
        <v>41457</v>
      </c>
      <c r="C68">
        <v>5885.5</v>
      </c>
      <c r="D68">
        <v>5898.7998049999997</v>
      </c>
      <c r="E68">
        <v>5852.2998049999997</v>
      </c>
      <c r="F68" s="247">
        <v>5857.5498049999997</v>
      </c>
    </row>
    <row r="69" spans="2:6" x14ac:dyDescent="0.25">
      <c r="B69" s="246">
        <v>41458</v>
      </c>
      <c r="C69">
        <v>5811.9501950000003</v>
      </c>
      <c r="D69">
        <v>5815</v>
      </c>
      <c r="E69">
        <v>5760.3999020000001</v>
      </c>
      <c r="F69" s="247">
        <v>5770.8999020000001</v>
      </c>
    </row>
    <row r="70" spans="2:6" x14ac:dyDescent="0.25">
      <c r="B70" s="246">
        <v>41459</v>
      </c>
      <c r="C70">
        <v>5794.75</v>
      </c>
      <c r="D70">
        <v>5848.2001950000003</v>
      </c>
      <c r="E70">
        <v>5786.0498049999997</v>
      </c>
      <c r="F70" s="247">
        <v>5836.9501950000003</v>
      </c>
    </row>
    <row r="71" spans="2:6" x14ac:dyDescent="0.25">
      <c r="B71" s="246">
        <v>41460</v>
      </c>
      <c r="C71">
        <v>5889.9501950000003</v>
      </c>
      <c r="D71">
        <v>5900.4501950000003</v>
      </c>
      <c r="E71">
        <v>5858.4501950000003</v>
      </c>
      <c r="F71" s="247">
        <v>5867.8999020000001</v>
      </c>
    </row>
    <row r="72" spans="2:6" x14ac:dyDescent="0.25">
      <c r="B72" s="246">
        <v>41463</v>
      </c>
      <c r="C72">
        <v>5833.1499020000001</v>
      </c>
      <c r="D72">
        <v>5833.8500979999999</v>
      </c>
      <c r="E72">
        <v>5775.5498049999997</v>
      </c>
      <c r="F72" s="247">
        <v>5811.5498049999997</v>
      </c>
    </row>
    <row r="73" spans="2:6" x14ac:dyDescent="0.25">
      <c r="B73" s="246">
        <v>41464</v>
      </c>
      <c r="C73">
        <v>5834.6000979999999</v>
      </c>
      <c r="D73">
        <v>5864.9501950000003</v>
      </c>
      <c r="E73">
        <v>5834.6000979999999</v>
      </c>
      <c r="F73" s="247">
        <v>5859</v>
      </c>
    </row>
    <row r="74" spans="2:6" x14ac:dyDescent="0.25">
      <c r="B74" s="246">
        <v>41465</v>
      </c>
      <c r="C74">
        <v>5869.8999020000001</v>
      </c>
      <c r="D74">
        <v>5879.3500979999999</v>
      </c>
      <c r="E74">
        <v>5802.8500979999999</v>
      </c>
      <c r="F74" s="247">
        <v>5816.7001950000003</v>
      </c>
    </row>
    <row r="75" spans="2:6" x14ac:dyDescent="0.25">
      <c r="B75" s="246">
        <v>41466</v>
      </c>
      <c r="C75">
        <v>5894.5</v>
      </c>
      <c r="D75">
        <v>5948.8500979999999</v>
      </c>
      <c r="E75">
        <v>5887.9501950000003</v>
      </c>
      <c r="F75" s="247">
        <v>5935.1000979999999</v>
      </c>
    </row>
    <row r="76" spans="2:6" x14ac:dyDescent="0.25">
      <c r="B76" s="246">
        <v>41467</v>
      </c>
      <c r="C76">
        <v>6000.5</v>
      </c>
      <c r="D76">
        <v>6019</v>
      </c>
      <c r="E76">
        <v>5951.1499020000001</v>
      </c>
      <c r="F76" s="247">
        <v>6009</v>
      </c>
    </row>
    <row r="77" spans="2:6" x14ac:dyDescent="0.25">
      <c r="B77" s="246">
        <v>41470</v>
      </c>
      <c r="C77">
        <v>5991.2001950000003</v>
      </c>
      <c r="D77">
        <v>6038.2001950000003</v>
      </c>
      <c r="E77">
        <v>5980.9501950000003</v>
      </c>
      <c r="F77" s="247">
        <v>6030.7998049999997</v>
      </c>
    </row>
    <row r="78" spans="2:6" x14ac:dyDescent="0.25">
      <c r="B78" s="246">
        <v>41471</v>
      </c>
      <c r="C78">
        <v>5930.7998049999997</v>
      </c>
      <c r="D78">
        <v>5966.0498049999997</v>
      </c>
      <c r="E78">
        <v>5910.9501950000003</v>
      </c>
      <c r="F78" s="247">
        <v>5955.25</v>
      </c>
    </row>
    <row r="79" spans="2:6" x14ac:dyDescent="0.25">
      <c r="B79" s="246">
        <v>41472</v>
      </c>
      <c r="C79">
        <v>5972.25</v>
      </c>
      <c r="D79">
        <v>5989.7998049999997</v>
      </c>
      <c r="E79">
        <v>5926.75</v>
      </c>
      <c r="F79" s="247">
        <v>5973.2998049999997</v>
      </c>
    </row>
    <row r="80" spans="2:6" x14ac:dyDescent="0.25">
      <c r="B80" s="246">
        <v>41473</v>
      </c>
      <c r="C80">
        <v>5984.7001950000003</v>
      </c>
      <c r="D80">
        <v>6051.1000979999999</v>
      </c>
      <c r="E80">
        <v>5974.5498049999997</v>
      </c>
      <c r="F80" s="247">
        <v>6038.0498049999997</v>
      </c>
    </row>
    <row r="81" spans="2:6" x14ac:dyDescent="0.25">
      <c r="B81" s="246">
        <v>41474</v>
      </c>
      <c r="C81">
        <v>6057.2001950000003</v>
      </c>
      <c r="D81">
        <v>6066.8500979999999</v>
      </c>
      <c r="E81">
        <v>6020.25</v>
      </c>
      <c r="F81" s="247">
        <v>6029.2001950000003</v>
      </c>
    </row>
    <row r="82" spans="2:6" x14ac:dyDescent="0.25">
      <c r="B82" s="246">
        <v>41477</v>
      </c>
      <c r="C82">
        <v>6009.75</v>
      </c>
      <c r="D82">
        <v>6064.1499020000001</v>
      </c>
      <c r="E82">
        <v>6004.25</v>
      </c>
      <c r="F82" s="247">
        <v>6031.7998049999997</v>
      </c>
    </row>
    <row r="83" spans="2:6" x14ac:dyDescent="0.25">
      <c r="B83" s="246">
        <v>41478</v>
      </c>
      <c r="C83">
        <v>6064.2998049999997</v>
      </c>
      <c r="D83">
        <v>6093.3500979999999</v>
      </c>
      <c r="E83">
        <v>6061.2998049999997</v>
      </c>
      <c r="F83" s="247">
        <v>6077.7998049999997</v>
      </c>
    </row>
    <row r="84" spans="2:6" x14ac:dyDescent="0.25">
      <c r="B84" s="246">
        <v>41479</v>
      </c>
      <c r="C84">
        <v>6032.2001950000003</v>
      </c>
      <c r="D84">
        <v>6047.25</v>
      </c>
      <c r="E84">
        <v>5962.6000979999999</v>
      </c>
      <c r="F84" s="247">
        <v>5990.5</v>
      </c>
    </row>
    <row r="85" spans="2:6" x14ac:dyDescent="0.25">
      <c r="B85" s="246">
        <v>41480</v>
      </c>
      <c r="C85">
        <v>5970.3999020000001</v>
      </c>
      <c r="D85">
        <v>5990.6499020000001</v>
      </c>
      <c r="E85">
        <v>5896.3999020000001</v>
      </c>
      <c r="F85" s="247">
        <v>5907.5</v>
      </c>
    </row>
    <row r="86" spans="2:6" x14ac:dyDescent="0.25">
      <c r="B86" s="246">
        <v>41481</v>
      </c>
      <c r="C86">
        <v>5937.9501950000003</v>
      </c>
      <c r="D86">
        <v>5944.5</v>
      </c>
      <c r="E86">
        <v>5869.5</v>
      </c>
      <c r="F86" s="247">
        <v>5886.2001950000003</v>
      </c>
    </row>
    <row r="87" spans="2:6" x14ac:dyDescent="0.25">
      <c r="B87" s="246">
        <v>41484</v>
      </c>
      <c r="C87">
        <v>5869.9501950000003</v>
      </c>
      <c r="D87">
        <v>5886</v>
      </c>
      <c r="E87">
        <v>5825.7998049999997</v>
      </c>
      <c r="F87" s="247">
        <v>5831.6499020000001</v>
      </c>
    </row>
    <row r="88" spans="2:6" x14ac:dyDescent="0.25">
      <c r="B88" s="246">
        <v>41485</v>
      </c>
      <c r="C88">
        <v>5836.0498049999997</v>
      </c>
      <c r="D88">
        <v>5861.2998049999997</v>
      </c>
      <c r="E88">
        <v>5747.6000979999999</v>
      </c>
      <c r="F88" s="247">
        <v>5755.0498049999997</v>
      </c>
    </row>
    <row r="89" spans="2:6" x14ac:dyDescent="0.25">
      <c r="B89" s="246">
        <v>41486</v>
      </c>
      <c r="C89">
        <v>5738.3500979999999</v>
      </c>
      <c r="D89">
        <v>5752.1000979999999</v>
      </c>
      <c r="E89">
        <v>5675.75</v>
      </c>
      <c r="F89" s="247">
        <v>5742</v>
      </c>
    </row>
    <row r="90" spans="2:6" x14ac:dyDescent="0.25">
      <c r="B90" s="246">
        <v>41487</v>
      </c>
      <c r="C90">
        <v>5776.8999020000001</v>
      </c>
      <c r="D90">
        <v>5808.5</v>
      </c>
      <c r="E90">
        <v>5676.8500979999999</v>
      </c>
      <c r="F90" s="247">
        <v>5727.8500979999999</v>
      </c>
    </row>
    <row r="91" spans="2:6" x14ac:dyDescent="0.25">
      <c r="B91" s="246">
        <v>41488</v>
      </c>
      <c r="C91">
        <v>5750.0498049999997</v>
      </c>
      <c r="D91">
        <v>5761.8500979999999</v>
      </c>
      <c r="E91">
        <v>5649</v>
      </c>
      <c r="F91" s="247">
        <v>5677.8999020000001</v>
      </c>
    </row>
    <row r="92" spans="2:6" x14ac:dyDescent="0.25">
      <c r="B92" s="246">
        <v>41491</v>
      </c>
      <c r="C92">
        <v>5682.3999020000001</v>
      </c>
      <c r="D92">
        <v>5721</v>
      </c>
      <c r="E92">
        <v>5661.5</v>
      </c>
      <c r="F92" s="247">
        <v>5685.3999020000001</v>
      </c>
    </row>
    <row r="93" spans="2:6" x14ac:dyDescent="0.25">
      <c r="B93" s="246">
        <v>41492</v>
      </c>
      <c r="C93">
        <v>5664.8999020000001</v>
      </c>
      <c r="D93">
        <v>5664.8999020000001</v>
      </c>
      <c r="E93">
        <v>5521.7998049999997</v>
      </c>
      <c r="F93" s="247">
        <v>5542.25</v>
      </c>
    </row>
    <row r="94" spans="2:6" x14ac:dyDescent="0.25">
      <c r="B94" s="246">
        <v>41493</v>
      </c>
      <c r="C94">
        <v>5549.2998049999997</v>
      </c>
      <c r="D94">
        <v>5561.4501950000003</v>
      </c>
      <c r="E94">
        <v>5486.8500979999999</v>
      </c>
      <c r="F94" s="247">
        <v>5519.1000979999999</v>
      </c>
    </row>
    <row r="95" spans="2:6" x14ac:dyDescent="0.25">
      <c r="B95" s="246">
        <v>41494</v>
      </c>
      <c r="C95">
        <v>5510.0498049999997</v>
      </c>
      <c r="D95">
        <v>5577.6000979999999</v>
      </c>
      <c r="E95">
        <v>5510.0498049999997</v>
      </c>
      <c r="F95" s="247">
        <v>5565.6499020000001</v>
      </c>
    </row>
    <row r="96" spans="2:6" x14ac:dyDescent="0.25">
      <c r="B96" s="246">
        <v>41498</v>
      </c>
      <c r="C96">
        <v>5606.7001950000003</v>
      </c>
      <c r="D96">
        <v>5644.1000979999999</v>
      </c>
      <c r="E96">
        <v>5557.1000979999999</v>
      </c>
      <c r="F96" s="247">
        <v>5612.3999020000001</v>
      </c>
    </row>
    <row r="97" spans="2:6" x14ac:dyDescent="0.25">
      <c r="B97" s="246">
        <v>41499</v>
      </c>
      <c r="C97">
        <v>5600.25</v>
      </c>
      <c r="D97">
        <v>5704.75</v>
      </c>
      <c r="E97">
        <v>5578.8999020000001</v>
      </c>
      <c r="F97" s="247">
        <v>5699.2998049999997</v>
      </c>
    </row>
    <row r="98" spans="2:6" x14ac:dyDescent="0.25">
      <c r="B98" s="246">
        <v>41500</v>
      </c>
      <c r="C98">
        <v>5715.3999020000001</v>
      </c>
      <c r="D98">
        <v>5754.5498049999997</v>
      </c>
      <c r="E98">
        <v>5690.2001950000003</v>
      </c>
      <c r="F98" s="247">
        <v>5742.2998049999997</v>
      </c>
    </row>
    <row r="99" spans="2:6" x14ac:dyDescent="0.25">
      <c r="B99" s="246">
        <v>41502</v>
      </c>
      <c r="C99">
        <v>5705.4501950000003</v>
      </c>
      <c r="D99">
        <v>5716.6000979999999</v>
      </c>
      <c r="E99">
        <v>5496.0498049999997</v>
      </c>
      <c r="F99" s="247">
        <v>5507.8500979999999</v>
      </c>
    </row>
    <row r="100" spans="2:6" x14ac:dyDescent="0.25">
      <c r="B100" s="246">
        <v>41505</v>
      </c>
      <c r="C100">
        <v>5497.5498049999997</v>
      </c>
      <c r="D100">
        <v>5499.6499020000001</v>
      </c>
      <c r="E100">
        <v>5360.6499020000001</v>
      </c>
      <c r="F100" s="247">
        <v>5414.75</v>
      </c>
    </row>
    <row r="101" spans="2:6" x14ac:dyDescent="0.25">
      <c r="B101" s="246">
        <v>41506</v>
      </c>
      <c r="C101">
        <v>5353.4501950000003</v>
      </c>
      <c r="D101">
        <v>5417.7998049999997</v>
      </c>
      <c r="E101">
        <v>5306.3500979999999</v>
      </c>
      <c r="F101" s="247">
        <v>5401.4501950000003</v>
      </c>
    </row>
    <row r="102" spans="2:6" x14ac:dyDescent="0.25">
      <c r="B102" s="246">
        <v>41507</v>
      </c>
      <c r="C102">
        <v>5494.4501950000003</v>
      </c>
      <c r="D102">
        <v>5504.1000979999999</v>
      </c>
      <c r="E102">
        <v>5268.4501950000003</v>
      </c>
      <c r="F102" s="247">
        <v>5302.5498049999997</v>
      </c>
    </row>
    <row r="103" spans="2:6" x14ac:dyDescent="0.25">
      <c r="B103" s="246">
        <v>41508</v>
      </c>
      <c r="C103">
        <v>5282.7998049999997</v>
      </c>
      <c r="D103">
        <v>5418.9501950000003</v>
      </c>
      <c r="E103">
        <v>5254.0498049999997</v>
      </c>
      <c r="F103" s="247">
        <v>5408.4501950000003</v>
      </c>
    </row>
    <row r="104" spans="2:6" x14ac:dyDescent="0.25">
      <c r="B104" s="246">
        <v>41509</v>
      </c>
      <c r="C104">
        <v>5428.75</v>
      </c>
      <c r="D104">
        <v>5478.7998049999997</v>
      </c>
      <c r="E104">
        <v>5377.7998049999997</v>
      </c>
      <c r="F104" s="247">
        <v>5471.75</v>
      </c>
    </row>
    <row r="105" spans="2:6" x14ac:dyDescent="0.25">
      <c r="B105" s="246">
        <v>41512</v>
      </c>
      <c r="C105">
        <v>5499.3999020000001</v>
      </c>
      <c r="D105">
        <v>5528.7001950000003</v>
      </c>
      <c r="E105">
        <v>5454.4501950000003</v>
      </c>
      <c r="F105" s="247">
        <v>5476.5</v>
      </c>
    </row>
    <row r="106" spans="2:6" x14ac:dyDescent="0.25">
      <c r="B106" s="246">
        <v>41513</v>
      </c>
      <c r="C106">
        <v>5426.5</v>
      </c>
      <c r="D106">
        <v>5427.3999020000001</v>
      </c>
      <c r="E106">
        <v>5274.25</v>
      </c>
      <c r="F106" s="247">
        <v>5287.4501950000003</v>
      </c>
    </row>
    <row r="107" spans="2:6" x14ac:dyDescent="0.25">
      <c r="B107" s="246">
        <v>41514</v>
      </c>
      <c r="C107">
        <v>5233.4501950000003</v>
      </c>
      <c r="D107">
        <v>5317.7001950000003</v>
      </c>
      <c r="E107">
        <v>5118.8500979999999</v>
      </c>
      <c r="F107" s="247">
        <v>5285</v>
      </c>
    </row>
    <row r="108" spans="2:6" x14ac:dyDescent="0.25">
      <c r="B108" s="246">
        <v>41515</v>
      </c>
      <c r="C108">
        <v>5316.5</v>
      </c>
      <c r="D108">
        <v>5428.8999020000001</v>
      </c>
      <c r="E108">
        <v>5303</v>
      </c>
      <c r="F108" s="247">
        <v>5409.0498049999997</v>
      </c>
    </row>
    <row r="109" spans="2:6" x14ac:dyDescent="0.25">
      <c r="B109" s="246">
        <v>41516</v>
      </c>
      <c r="C109">
        <v>5407.4501950000003</v>
      </c>
      <c r="D109">
        <v>5493.2998049999997</v>
      </c>
      <c r="E109">
        <v>5360.2001950000003</v>
      </c>
      <c r="F109" s="247">
        <v>5471.7998049999997</v>
      </c>
    </row>
    <row r="110" spans="2:6" x14ac:dyDescent="0.25">
      <c r="B110" s="246">
        <v>41519</v>
      </c>
      <c r="C110">
        <v>5480.25</v>
      </c>
      <c r="D110">
        <v>5564.8999020000001</v>
      </c>
      <c r="E110">
        <v>5478.8500979999999</v>
      </c>
      <c r="F110" s="247">
        <v>5550.75</v>
      </c>
    </row>
    <row r="111" spans="2:6" x14ac:dyDescent="0.25">
      <c r="B111" s="246">
        <v>41520</v>
      </c>
      <c r="C111">
        <v>5574.7001950000003</v>
      </c>
      <c r="D111">
        <v>5580.9501950000003</v>
      </c>
      <c r="E111">
        <v>5323.75</v>
      </c>
      <c r="F111" s="247">
        <v>5341.4501950000003</v>
      </c>
    </row>
    <row r="112" spans="2:6" x14ac:dyDescent="0.25">
      <c r="B112" s="246">
        <v>41521</v>
      </c>
      <c r="C112">
        <v>5358.6499020000001</v>
      </c>
      <c r="D112">
        <v>5460.25</v>
      </c>
      <c r="E112">
        <v>5318.8999020000001</v>
      </c>
      <c r="F112" s="247">
        <v>5448.1000979999999</v>
      </c>
    </row>
    <row r="113" spans="2:6" x14ac:dyDescent="0.25">
      <c r="B113" s="246">
        <v>41522</v>
      </c>
      <c r="C113">
        <v>5553.75</v>
      </c>
      <c r="D113">
        <v>5625.75</v>
      </c>
      <c r="E113">
        <v>5552.7001950000003</v>
      </c>
      <c r="F113" s="247">
        <v>5592.9501950000003</v>
      </c>
    </row>
    <row r="114" spans="2:6" x14ac:dyDescent="0.25">
      <c r="B114" s="246">
        <v>41523</v>
      </c>
      <c r="C114">
        <v>5617.4501950000003</v>
      </c>
      <c r="D114">
        <v>5688.6000979999999</v>
      </c>
      <c r="E114">
        <v>5566.1499020000001</v>
      </c>
      <c r="F114" s="247">
        <v>5680.3999020000001</v>
      </c>
    </row>
    <row r="115" spans="2:6" x14ac:dyDescent="0.25">
      <c r="B115" s="246">
        <v>41527</v>
      </c>
      <c r="C115">
        <v>5738.5</v>
      </c>
      <c r="D115">
        <v>5904.8500979999999</v>
      </c>
      <c r="E115">
        <v>5738.2001950000003</v>
      </c>
      <c r="F115" s="247">
        <v>5896.75</v>
      </c>
    </row>
    <row r="116" spans="2:6" x14ac:dyDescent="0.25">
      <c r="B116" s="246">
        <v>41528</v>
      </c>
      <c r="C116">
        <v>5887.25</v>
      </c>
      <c r="D116">
        <v>5924.3500979999999</v>
      </c>
      <c r="E116">
        <v>5832.7001950000003</v>
      </c>
      <c r="F116" s="247">
        <v>5913.1499020000001</v>
      </c>
    </row>
    <row r="117" spans="2:6" x14ac:dyDescent="0.25">
      <c r="B117" s="246">
        <v>41529</v>
      </c>
      <c r="C117">
        <v>5931.1499020000001</v>
      </c>
      <c r="D117">
        <v>5932</v>
      </c>
      <c r="E117">
        <v>5815.7998049999997</v>
      </c>
      <c r="F117" s="247">
        <v>5850.7001950000003</v>
      </c>
    </row>
    <row r="118" spans="2:6" x14ac:dyDescent="0.25">
      <c r="B118" s="246">
        <v>41530</v>
      </c>
      <c r="C118">
        <v>5828</v>
      </c>
      <c r="D118">
        <v>5884.2998049999997</v>
      </c>
      <c r="E118">
        <v>5822.8999020000001</v>
      </c>
      <c r="F118" s="247">
        <v>5850.6000979999999</v>
      </c>
    </row>
    <row r="119" spans="2:6" x14ac:dyDescent="0.25">
      <c r="B119" s="246">
        <v>41533</v>
      </c>
      <c r="C119">
        <v>5930.2998049999997</v>
      </c>
      <c r="D119">
        <v>5957.25</v>
      </c>
      <c r="E119">
        <v>5798.1499020000001</v>
      </c>
      <c r="F119" s="247">
        <v>5840.5498049999997</v>
      </c>
    </row>
    <row r="120" spans="2:6" x14ac:dyDescent="0.25">
      <c r="B120" s="246">
        <v>41534</v>
      </c>
      <c r="C120">
        <v>5824.2001950000003</v>
      </c>
      <c r="D120">
        <v>5857.7998049999997</v>
      </c>
      <c r="E120">
        <v>5804.8999020000001</v>
      </c>
      <c r="F120" s="247">
        <v>5850.2001950000003</v>
      </c>
    </row>
    <row r="121" spans="2:6" x14ac:dyDescent="0.25">
      <c r="B121" s="246">
        <v>41535</v>
      </c>
      <c r="C121">
        <v>5872.75</v>
      </c>
      <c r="D121">
        <v>5916.8999020000001</v>
      </c>
      <c r="E121">
        <v>5840.2001950000003</v>
      </c>
      <c r="F121" s="247">
        <v>5899.4501950000003</v>
      </c>
    </row>
    <row r="122" spans="2:6" x14ac:dyDescent="0.25">
      <c r="B122" s="246">
        <v>41536</v>
      </c>
      <c r="C122">
        <v>6044.1499020000001</v>
      </c>
      <c r="D122">
        <v>6142.5</v>
      </c>
      <c r="E122">
        <v>6040.1499020000001</v>
      </c>
      <c r="F122" s="247">
        <v>6115.5498049999997</v>
      </c>
    </row>
    <row r="123" spans="2:6" x14ac:dyDescent="0.25">
      <c r="B123" s="246">
        <v>41537</v>
      </c>
      <c r="C123">
        <v>6104.5498049999997</v>
      </c>
      <c r="D123">
        <v>6130.9501950000003</v>
      </c>
      <c r="E123">
        <v>5932.8500979999999</v>
      </c>
      <c r="F123" s="247">
        <v>6012.1000979999999</v>
      </c>
    </row>
    <row r="124" spans="2:6" x14ac:dyDescent="0.25">
      <c r="B124" s="246">
        <v>41540</v>
      </c>
      <c r="C124">
        <v>5945.7998049999997</v>
      </c>
      <c r="D124">
        <v>5989.3999020000001</v>
      </c>
      <c r="E124">
        <v>5871.3999020000001</v>
      </c>
      <c r="F124" s="247">
        <v>5889.75</v>
      </c>
    </row>
    <row r="125" spans="2:6" x14ac:dyDescent="0.25">
      <c r="B125" s="246">
        <v>41541</v>
      </c>
      <c r="C125">
        <v>5855</v>
      </c>
      <c r="D125">
        <v>5938.3999020000001</v>
      </c>
      <c r="E125">
        <v>5854.5498049999997</v>
      </c>
      <c r="F125" s="247">
        <v>5892.4501950000003</v>
      </c>
    </row>
    <row r="126" spans="2:6" x14ac:dyDescent="0.25">
      <c r="B126" s="246">
        <v>41542</v>
      </c>
      <c r="C126">
        <v>5901.5498049999997</v>
      </c>
      <c r="D126">
        <v>5910.5498049999997</v>
      </c>
      <c r="E126">
        <v>5811.1000979999999</v>
      </c>
      <c r="F126" s="247">
        <v>5873.8500979999999</v>
      </c>
    </row>
    <row r="127" spans="2:6" x14ac:dyDescent="0.25">
      <c r="B127" s="246">
        <v>41543</v>
      </c>
      <c r="C127">
        <v>5872.7998049999997</v>
      </c>
      <c r="D127">
        <v>5917.6499020000001</v>
      </c>
      <c r="E127">
        <v>5864.1000979999999</v>
      </c>
      <c r="F127" s="247">
        <v>5882.25</v>
      </c>
    </row>
    <row r="128" spans="2:6" x14ac:dyDescent="0.25">
      <c r="B128" s="246">
        <v>41544</v>
      </c>
      <c r="C128">
        <v>5905.5498049999997</v>
      </c>
      <c r="D128">
        <v>5909.2001950000003</v>
      </c>
      <c r="E128">
        <v>5819.2998049999997</v>
      </c>
      <c r="F128" s="247">
        <v>5833.2001950000003</v>
      </c>
    </row>
    <row r="129" spans="2:6" x14ac:dyDescent="0.25">
      <c r="B129" s="246">
        <v>41547</v>
      </c>
      <c r="C129">
        <v>5801.0498049999997</v>
      </c>
      <c r="D129">
        <v>5810.2001950000003</v>
      </c>
      <c r="E129">
        <v>5718.5</v>
      </c>
      <c r="F129" s="247">
        <v>5735.2998049999997</v>
      </c>
    </row>
    <row r="130" spans="2:6" x14ac:dyDescent="0.25">
      <c r="B130" s="246">
        <v>41548</v>
      </c>
      <c r="C130">
        <v>5756.1000979999999</v>
      </c>
      <c r="D130">
        <v>5786.4501950000003</v>
      </c>
      <c r="E130">
        <v>5700.9501950000003</v>
      </c>
      <c r="F130" s="247">
        <v>5780.0498049999997</v>
      </c>
    </row>
    <row r="131" spans="2:6" x14ac:dyDescent="0.25">
      <c r="B131" s="246">
        <v>41550</v>
      </c>
      <c r="C131">
        <v>5819.1000979999999</v>
      </c>
      <c r="D131">
        <v>5917.6000979999999</v>
      </c>
      <c r="E131">
        <v>5802.7001950000003</v>
      </c>
      <c r="F131" s="247">
        <v>5909.7001950000003</v>
      </c>
    </row>
    <row r="132" spans="2:6" x14ac:dyDescent="0.25">
      <c r="B132" s="246">
        <v>41551</v>
      </c>
      <c r="C132">
        <v>5891.2998049999997</v>
      </c>
      <c r="D132">
        <v>5950.4501950000003</v>
      </c>
      <c r="E132">
        <v>5885</v>
      </c>
      <c r="F132" s="247">
        <v>5907.2998049999997</v>
      </c>
    </row>
    <row r="133" spans="2:6" x14ac:dyDescent="0.25">
      <c r="B133" s="246">
        <v>41554</v>
      </c>
      <c r="C133">
        <v>5889.0498049999997</v>
      </c>
      <c r="D133">
        <v>5912</v>
      </c>
      <c r="E133">
        <v>5825.8500979999999</v>
      </c>
      <c r="F133" s="247">
        <v>5906.1499020000001</v>
      </c>
    </row>
    <row r="134" spans="2:6" x14ac:dyDescent="0.25">
      <c r="B134" s="246">
        <v>41555</v>
      </c>
      <c r="C134">
        <v>5975</v>
      </c>
      <c r="D134">
        <v>5981.7001950000003</v>
      </c>
      <c r="E134">
        <v>5913</v>
      </c>
      <c r="F134" s="247">
        <v>5928.3999020000001</v>
      </c>
    </row>
    <row r="135" spans="2:6" x14ac:dyDescent="0.25">
      <c r="B135" s="246">
        <v>41556</v>
      </c>
      <c r="C135">
        <v>5893.25</v>
      </c>
      <c r="D135">
        <v>6015.5</v>
      </c>
      <c r="E135">
        <v>5877.1000979999999</v>
      </c>
      <c r="F135" s="247">
        <v>6007.4501950000003</v>
      </c>
    </row>
    <row r="136" spans="2:6" x14ac:dyDescent="0.25">
      <c r="B136" s="246">
        <v>41557</v>
      </c>
      <c r="C136">
        <v>6001.0498049999997</v>
      </c>
      <c r="D136">
        <v>6033.9501950000003</v>
      </c>
      <c r="E136">
        <v>5979.7998049999997</v>
      </c>
      <c r="F136" s="247">
        <v>6020.9501950000003</v>
      </c>
    </row>
    <row r="137" spans="2:6" x14ac:dyDescent="0.25">
      <c r="B137" s="246">
        <v>41558</v>
      </c>
      <c r="C137">
        <v>6104.8500979999999</v>
      </c>
      <c r="D137">
        <v>6107.6000979999999</v>
      </c>
      <c r="E137">
        <v>6046.3999020000001</v>
      </c>
      <c r="F137" s="247">
        <v>6096.2001950000003</v>
      </c>
    </row>
    <row r="138" spans="2:6" x14ac:dyDescent="0.25">
      <c r="B138" s="246">
        <v>41561</v>
      </c>
      <c r="C138">
        <v>6093</v>
      </c>
      <c r="D138">
        <v>6124.1000979999999</v>
      </c>
      <c r="E138">
        <v>6082.8999020000001</v>
      </c>
      <c r="F138" s="247">
        <v>6112.7001950000003</v>
      </c>
    </row>
    <row r="139" spans="2:6" x14ac:dyDescent="0.25">
      <c r="B139" s="246">
        <v>41562</v>
      </c>
      <c r="C139">
        <v>6147.5498049999997</v>
      </c>
      <c r="D139">
        <v>6156.2998049999997</v>
      </c>
      <c r="E139">
        <v>6056.5498049999997</v>
      </c>
      <c r="F139" s="247">
        <v>6089.0498049999997</v>
      </c>
    </row>
    <row r="140" spans="2:6" x14ac:dyDescent="0.25">
      <c r="B140" s="246">
        <v>41564</v>
      </c>
      <c r="C140">
        <v>6098.5</v>
      </c>
      <c r="D140">
        <v>6110.75</v>
      </c>
      <c r="E140">
        <v>6032.5498049999997</v>
      </c>
      <c r="F140" s="247">
        <v>6045.8500979999999</v>
      </c>
    </row>
    <row r="141" spans="2:6" x14ac:dyDescent="0.25">
      <c r="B141" s="246">
        <v>41565</v>
      </c>
      <c r="C141">
        <v>6070.8999020000001</v>
      </c>
      <c r="D141">
        <v>6201.4501950000003</v>
      </c>
      <c r="E141">
        <v>6070.8999020000001</v>
      </c>
      <c r="F141" s="247">
        <v>6189.3500979999999</v>
      </c>
    </row>
    <row r="142" spans="2:6" x14ac:dyDescent="0.25">
      <c r="B142" s="246">
        <v>41568</v>
      </c>
      <c r="C142">
        <v>6202</v>
      </c>
      <c r="D142">
        <v>6218.9501950000003</v>
      </c>
      <c r="E142">
        <v>6163.2998049999997</v>
      </c>
      <c r="F142" s="247">
        <v>6204.9501950000003</v>
      </c>
    </row>
    <row r="143" spans="2:6" x14ac:dyDescent="0.25">
      <c r="B143" s="246">
        <v>41569</v>
      </c>
      <c r="C143">
        <v>6192.2998049999997</v>
      </c>
      <c r="D143">
        <v>6220.1000979999999</v>
      </c>
      <c r="E143">
        <v>6181.7998049999997</v>
      </c>
      <c r="F143" s="247">
        <v>6202.7998049999997</v>
      </c>
    </row>
    <row r="144" spans="2:6" x14ac:dyDescent="0.25">
      <c r="B144" s="246">
        <v>41570</v>
      </c>
      <c r="C144">
        <v>6209.5498049999997</v>
      </c>
      <c r="D144">
        <v>6217.9501950000003</v>
      </c>
      <c r="E144">
        <v>6116.6000979999999</v>
      </c>
      <c r="F144" s="247">
        <v>6178.3500979999999</v>
      </c>
    </row>
    <row r="145" spans="2:6" x14ac:dyDescent="0.25">
      <c r="B145" s="246">
        <v>41571</v>
      </c>
      <c r="C145">
        <v>6162.7998049999997</v>
      </c>
      <c r="D145">
        <v>6252.4501950000003</v>
      </c>
      <c r="E145">
        <v>6142.9501950000003</v>
      </c>
      <c r="F145" s="247">
        <v>6164.3500979999999</v>
      </c>
    </row>
    <row r="146" spans="2:6" x14ac:dyDescent="0.25">
      <c r="B146" s="246">
        <v>41572</v>
      </c>
      <c r="C146">
        <v>6154</v>
      </c>
      <c r="D146">
        <v>6174.75</v>
      </c>
      <c r="E146">
        <v>6125.9501950000003</v>
      </c>
      <c r="F146" s="247">
        <v>6144.8999020000001</v>
      </c>
    </row>
    <row r="147" spans="2:6" x14ac:dyDescent="0.25">
      <c r="B147" s="246">
        <v>41575</v>
      </c>
      <c r="C147">
        <v>6155.1000979999999</v>
      </c>
      <c r="D147">
        <v>6168.75</v>
      </c>
      <c r="E147">
        <v>6094.1000979999999</v>
      </c>
      <c r="F147" s="247">
        <v>6101.1000979999999</v>
      </c>
    </row>
    <row r="148" spans="2:6" x14ac:dyDescent="0.25">
      <c r="B148" s="246">
        <v>41576</v>
      </c>
      <c r="C148">
        <v>6107.5498049999997</v>
      </c>
      <c r="D148">
        <v>6228.0498049999997</v>
      </c>
      <c r="E148">
        <v>6079.2001950000003</v>
      </c>
      <c r="F148" s="247">
        <v>6220.8999020000001</v>
      </c>
    </row>
    <row r="149" spans="2:6" x14ac:dyDescent="0.25">
      <c r="B149" s="246">
        <v>41577</v>
      </c>
      <c r="C149">
        <v>6230.7998049999997</v>
      </c>
      <c r="D149">
        <v>6269.2001950000003</v>
      </c>
      <c r="E149">
        <v>6222.6000979999999</v>
      </c>
      <c r="F149" s="247">
        <v>6251.7001950000003</v>
      </c>
    </row>
    <row r="150" spans="2:6" x14ac:dyDescent="0.25">
      <c r="B150" s="246">
        <v>41578</v>
      </c>
      <c r="C150">
        <v>6237.1499020000001</v>
      </c>
      <c r="D150">
        <v>6309.0498049999997</v>
      </c>
      <c r="E150">
        <v>6235.8999020000001</v>
      </c>
      <c r="F150" s="247">
        <v>6299.1499020000001</v>
      </c>
    </row>
    <row r="151" spans="2:6" x14ac:dyDescent="0.25">
      <c r="B151" s="246">
        <v>41579</v>
      </c>
      <c r="C151">
        <v>6289.75</v>
      </c>
      <c r="D151">
        <v>6332.6000979999999</v>
      </c>
      <c r="E151">
        <v>6286.9501950000003</v>
      </c>
      <c r="F151" s="247">
        <v>6307.2001950000003</v>
      </c>
    </row>
    <row r="152" spans="2:6" x14ac:dyDescent="0.25">
      <c r="B152" s="246">
        <v>41583</v>
      </c>
      <c r="C152">
        <v>6282.1499020000001</v>
      </c>
      <c r="D152">
        <v>6304.75</v>
      </c>
      <c r="E152">
        <v>6244.2998049999997</v>
      </c>
      <c r="F152" s="247">
        <v>6253.1499020000001</v>
      </c>
    </row>
    <row r="153" spans="2:6" x14ac:dyDescent="0.25">
      <c r="B153" s="246">
        <v>41584</v>
      </c>
      <c r="C153">
        <v>6260.5498049999997</v>
      </c>
      <c r="D153">
        <v>6269.7001950000003</v>
      </c>
      <c r="E153">
        <v>6208.7001950000003</v>
      </c>
      <c r="F153" s="247">
        <v>6215.1499020000001</v>
      </c>
    </row>
    <row r="154" spans="2:6" x14ac:dyDescent="0.25">
      <c r="B154" s="246">
        <v>41585</v>
      </c>
      <c r="C154">
        <v>6228.8999020000001</v>
      </c>
      <c r="D154">
        <v>6288.9501950000003</v>
      </c>
      <c r="E154">
        <v>6180.7998049999997</v>
      </c>
      <c r="F154" s="247">
        <v>6187.25</v>
      </c>
    </row>
    <row r="155" spans="2:6" x14ac:dyDescent="0.25">
      <c r="B155" s="246">
        <v>41586</v>
      </c>
      <c r="C155">
        <v>6170.1499020000001</v>
      </c>
      <c r="D155">
        <v>6185.1499020000001</v>
      </c>
      <c r="E155">
        <v>6120.9501950000003</v>
      </c>
      <c r="F155" s="247">
        <v>6140.75</v>
      </c>
    </row>
    <row r="156" spans="2:6" x14ac:dyDescent="0.25">
      <c r="B156" s="246">
        <v>41589</v>
      </c>
      <c r="C156">
        <v>6110.3999020000001</v>
      </c>
      <c r="D156">
        <v>6141.6499020000001</v>
      </c>
      <c r="E156">
        <v>6067.75</v>
      </c>
      <c r="F156" s="247">
        <v>6078.7998049999997</v>
      </c>
    </row>
    <row r="157" spans="2:6" x14ac:dyDescent="0.25">
      <c r="B157" s="246">
        <v>41590</v>
      </c>
      <c r="C157">
        <v>6087.25</v>
      </c>
      <c r="D157">
        <v>6108.7001950000003</v>
      </c>
      <c r="E157">
        <v>6011.75</v>
      </c>
      <c r="F157" s="247">
        <v>6018.0498049999997</v>
      </c>
    </row>
    <row r="158" spans="2:6" x14ac:dyDescent="0.25">
      <c r="B158" s="246">
        <v>41591</v>
      </c>
      <c r="C158">
        <v>5998.8500979999999</v>
      </c>
      <c r="D158">
        <v>6042.25</v>
      </c>
      <c r="E158">
        <v>5972.4501950000003</v>
      </c>
      <c r="F158" s="247">
        <v>5989.6000979999999</v>
      </c>
    </row>
    <row r="159" spans="2:6" x14ac:dyDescent="0.25">
      <c r="B159" s="246">
        <v>41592</v>
      </c>
      <c r="C159">
        <v>6037</v>
      </c>
      <c r="D159">
        <v>6101.6499020000001</v>
      </c>
      <c r="E159">
        <v>6036.6499020000001</v>
      </c>
      <c r="F159" s="247">
        <v>6056.1499020000001</v>
      </c>
    </row>
    <row r="160" spans="2:6" x14ac:dyDescent="0.25">
      <c r="B160" s="246">
        <v>41596</v>
      </c>
      <c r="C160">
        <v>6111.0498049999997</v>
      </c>
      <c r="D160">
        <v>6196.7998049999997</v>
      </c>
      <c r="E160">
        <v>6110.3999020000001</v>
      </c>
      <c r="F160" s="247">
        <v>6189</v>
      </c>
    </row>
    <row r="161" spans="2:6" x14ac:dyDescent="0.25">
      <c r="B161" s="246">
        <v>41597</v>
      </c>
      <c r="C161">
        <v>6197.25</v>
      </c>
      <c r="D161">
        <v>6212.3999020000001</v>
      </c>
      <c r="E161">
        <v>6180.2001950000003</v>
      </c>
      <c r="F161" s="247">
        <v>6203.3500979999999</v>
      </c>
    </row>
    <row r="162" spans="2:6" x14ac:dyDescent="0.25">
      <c r="B162" s="246">
        <v>41598</v>
      </c>
      <c r="C162">
        <v>6186.8500979999999</v>
      </c>
      <c r="D162">
        <v>6204.3500979999999</v>
      </c>
      <c r="E162">
        <v>6106.9501950000003</v>
      </c>
      <c r="F162" s="247">
        <v>6122.8999020000001</v>
      </c>
    </row>
    <row r="163" spans="2:6" x14ac:dyDescent="0.25">
      <c r="B163" s="246">
        <v>41599</v>
      </c>
      <c r="C163">
        <v>6096.5</v>
      </c>
      <c r="D163">
        <v>6097.3500979999999</v>
      </c>
      <c r="E163">
        <v>5985.3999020000001</v>
      </c>
      <c r="F163" s="247">
        <v>5999.0498049999997</v>
      </c>
    </row>
    <row r="164" spans="2:6" x14ac:dyDescent="0.25">
      <c r="B164" s="246">
        <v>41600</v>
      </c>
      <c r="C164">
        <v>6027.3500979999999</v>
      </c>
      <c r="D164">
        <v>6049.6000979999999</v>
      </c>
      <c r="E164">
        <v>5972.7998049999997</v>
      </c>
      <c r="F164" s="247">
        <v>5995.4501950000003</v>
      </c>
    </row>
    <row r="165" spans="2:6" x14ac:dyDescent="0.25">
      <c r="B165" s="246">
        <v>41603</v>
      </c>
      <c r="C165">
        <v>6035.9501950000003</v>
      </c>
      <c r="D165">
        <v>6123.5</v>
      </c>
      <c r="E165">
        <v>6035.9501950000003</v>
      </c>
      <c r="F165" s="247">
        <v>6115.3500979999999</v>
      </c>
    </row>
    <row r="166" spans="2:6" x14ac:dyDescent="0.25">
      <c r="B166" s="246">
        <v>41604</v>
      </c>
      <c r="C166">
        <v>6099.25</v>
      </c>
      <c r="D166">
        <v>6112.7001950000003</v>
      </c>
      <c r="E166">
        <v>6047.75</v>
      </c>
      <c r="F166" s="247">
        <v>6059.1000979999999</v>
      </c>
    </row>
    <row r="167" spans="2:6" x14ac:dyDescent="0.25">
      <c r="B167" s="246">
        <v>41605</v>
      </c>
      <c r="C167">
        <v>6062.7001950000003</v>
      </c>
      <c r="D167">
        <v>6074</v>
      </c>
      <c r="E167">
        <v>6030.2998049999997</v>
      </c>
      <c r="F167" s="247">
        <v>6057.1000979999999</v>
      </c>
    </row>
    <row r="168" spans="2:6" x14ac:dyDescent="0.25">
      <c r="B168" s="246">
        <v>41606</v>
      </c>
      <c r="C168">
        <v>6092</v>
      </c>
      <c r="D168">
        <v>6112.9501950000003</v>
      </c>
      <c r="E168">
        <v>6068.2998049999997</v>
      </c>
      <c r="F168" s="247">
        <v>6091.8500979999999</v>
      </c>
    </row>
    <row r="169" spans="2:6" x14ac:dyDescent="0.25">
      <c r="B169" s="246">
        <v>41607</v>
      </c>
      <c r="C169">
        <v>6103.8999020000001</v>
      </c>
      <c r="D169">
        <v>6182.5</v>
      </c>
      <c r="E169">
        <v>6103.7998049999997</v>
      </c>
      <c r="F169" s="247">
        <v>6176.1000979999999</v>
      </c>
    </row>
    <row r="170" spans="2:6" x14ac:dyDescent="0.25">
      <c r="B170" s="246">
        <v>41610</v>
      </c>
      <c r="C170">
        <v>6171.1499020000001</v>
      </c>
      <c r="D170">
        <v>6228.7001950000003</v>
      </c>
      <c r="E170">
        <v>6171.1499020000001</v>
      </c>
      <c r="F170" s="247">
        <v>6217.8500979999999</v>
      </c>
    </row>
    <row r="171" spans="2:6" x14ac:dyDescent="0.25">
      <c r="B171" s="246">
        <v>41611</v>
      </c>
      <c r="C171">
        <v>6204.25</v>
      </c>
      <c r="D171">
        <v>6225.3999020000001</v>
      </c>
      <c r="E171">
        <v>6191.3999020000001</v>
      </c>
      <c r="F171" s="247">
        <v>6201.8500979999999</v>
      </c>
    </row>
    <row r="172" spans="2:6" x14ac:dyDescent="0.25">
      <c r="B172" s="246">
        <v>41612</v>
      </c>
      <c r="C172">
        <v>6187.9501950000003</v>
      </c>
      <c r="D172">
        <v>6209.1499020000001</v>
      </c>
      <c r="E172">
        <v>6149.8999020000001</v>
      </c>
      <c r="F172" s="247">
        <v>6160.9501950000003</v>
      </c>
    </row>
    <row r="173" spans="2:6" x14ac:dyDescent="0.25">
      <c r="B173" s="246">
        <v>41613</v>
      </c>
      <c r="C173">
        <v>6262.4501950000003</v>
      </c>
      <c r="D173">
        <v>6300.5498049999997</v>
      </c>
      <c r="E173">
        <v>6232</v>
      </c>
      <c r="F173" s="247">
        <v>6241.1000979999999</v>
      </c>
    </row>
    <row r="174" spans="2:6" x14ac:dyDescent="0.25">
      <c r="B174" s="246">
        <v>41614</v>
      </c>
      <c r="C174">
        <v>6234.3999020000001</v>
      </c>
      <c r="D174">
        <v>6275.3500979999999</v>
      </c>
      <c r="E174">
        <v>6230.75</v>
      </c>
      <c r="F174" s="247">
        <v>6259.8999020000001</v>
      </c>
    </row>
    <row r="175" spans="2:6" x14ac:dyDescent="0.25">
      <c r="B175" s="246">
        <v>41617</v>
      </c>
      <c r="C175">
        <v>6415</v>
      </c>
      <c r="D175">
        <v>6415.25</v>
      </c>
      <c r="E175">
        <v>6345</v>
      </c>
      <c r="F175" s="247">
        <v>6363.8999020000001</v>
      </c>
    </row>
    <row r="176" spans="2:6" x14ac:dyDescent="0.25">
      <c r="B176" s="246">
        <v>41618</v>
      </c>
      <c r="C176">
        <v>6354.7001950000003</v>
      </c>
      <c r="D176">
        <v>6362.25</v>
      </c>
      <c r="E176">
        <v>6307.5498049999997</v>
      </c>
      <c r="F176" s="247">
        <v>6332.8500979999999</v>
      </c>
    </row>
    <row r="177" spans="2:6" x14ac:dyDescent="0.25">
      <c r="B177" s="246">
        <v>41619</v>
      </c>
      <c r="C177">
        <v>6307.2001950000003</v>
      </c>
      <c r="D177">
        <v>6326.6000979999999</v>
      </c>
      <c r="E177">
        <v>6280.25</v>
      </c>
      <c r="F177" s="247">
        <v>6307.8999020000001</v>
      </c>
    </row>
    <row r="178" spans="2:6" x14ac:dyDescent="0.25">
      <c r="B178" s="246">
        <v>41620</v>
      </c>
      <c r="C178">
        <v>6276.75</v>
      </c>
      <c r="D178">
        <v>6286.8500979999999</v>
      </c>
      <c r="E178">
        <v>6230.5498049999997</v>
      </c>
      <c r="F178" s="247">
        <v>6237.0498049999997</v>
      </c>
    </row>
    <row r="179" spans="2:6" x14ac:dyDescent="0.25">
      <c r="B179" s="246">
        <v>41621</v>
      </c>
      <c r="C179">
        <v>6201.2998049999997</v>
      </c>
      <c r="D179">
        <v>6208.6000979999999</v>
      </c>
      <c r="E179">
        <v>6161.3999020000001</v>
      </c>
      <c r="F179" s="247">
        <v>6168.3999020000001</v>
      </c>
    </row>
    <row r="180" spans="2:6" x14ac:dyDescent="0.25">
      <c r="B180" s="246">
        <v>41624</v>
      </c>
      <c r="C180">
        <v>6168.3500979999999</v>
      </c>
      <c r="D180">
        <v>6183.25</v>
      </c>
      <c r="E180">
        <v>6146.0498049999997</v>
      </c>
      <c r="F180" s="247">
        <v>6154.7001950000003</v>
      </c>
    </row>
    <row r="181" spans="2:6" x14ac:dyDescent="0.25">
      <c r="B181" s="246">
        <v>41625</v>
      </c>
      <c r="C181">
        <v>6178.2001950000003</v>
      </c>
      <c r="D181">
        <v>6190.5498049999997</v>
      </c>
      <c r="E181">
        <v>6133</v>
      </c>
      <c r="F181" s="247">
        <v>6139.0498049999997</v>
      </c>
    </row>
    <row r="182" spans="2:6" x14ac:dyDescent="0.25">
      <c r="B182" s="246">
        <v>41626</v>
      </c>
      <c r="C182">
        <v>6129.9501950000003</v>
      </c>
      <c r="D182">
        <v>6236</v>
      </c>
      <c r="E182">
        <v>6129.9501950000003</v>
      </c>
      <c r="F182" s="247">
        <v>6217.1499020000001</v>
      </c>
    </row>
    <row r="183" spans="2:6" x14ac:dyDescent="0.25">
      <c r="B183" s="246">
        <v>41627</v>
      </c>
      <c r="C183">
        <v>6253.8999020000001</v>
      </c>
      <c r="D183">
        <v>6263.75</v>
      </c>
      <c r="E183">
        <v>6150.7001950000003</v>
      </c>
      <c r="F183" s="247">
        <v>6166.6499020000001</v>
      </c>
    </row>
    <row r="184" spans="2:6" x14ac:dyDescent="0.25">
      <c r="B184" s="246">
        <v>41628</v>
      </c>
      <c r="C184">
        <v>6179.9501950000003</v>
      </c>
      <c r="D184">
        <v>6284.5</v>
      </c>
      <c r="E184">
        <v>6170.3500979999999</v>
      </c>
      <c r="F184" s="247">
        <v>6274.25</v>
      </c>
    </row>
    <row r="185" spans="2:6" x14ac:dyDescent="0.25">
      <c r="B185" s="246">
        <v>41631</v>
      </c>
      <c r="C185">
        <v>6267.2001950000003</v>
      </c>
      <c r="D185">
        <v>6317.5</v>
      </c>
      <c r="E185">
        <v>6266.9501950000003</v>
      </c>
      <c r="F185" s="247">
        <v>6284.5</v>
      </c>
    </row>
    <row r="186" spans="2:6" x14ac:dyDescent="0.25">
      <c r="B186" s="246">
        <v>41632</v>
      </c>
      <c r="C186">
        <v>6296.4501950000003</v>
      </c>
      <c r="D186">
        <v>6301.5</v>
      </c>
      <c r="E186">
        <v>6262</v>
      </c>
      <c r="F186" s="247">
        <v>6268.3999020000001</v>
      </c>
    </row>
    <row r="187" spans="2:6" x14ac:dyDescent="0.25">
      <c r="B187" s="246">
        <v>41634</v>
      </c>
      <c r="C187">
        <v>6270.1000979999999</v>
      </c>
      <c r="D187">
        <v>6302.75</v>
      </c>
      <c r="E187">
        <v>6259.4501950000003</v>
      </c>
      <c r="F187" s="247">
        <v>6278.8999020000001</v>
      </c>
    </row>
    <row r="188" spans="2:6" x14ac:dyDescent="0.25">
      <c r="B188" s="246">
        <v>41635</v>
      </c>
      <c r="C188">
        <v>6292.7998049999997</v>
      </c>
      <c r="D188">
        <v>6324.8999020000001</v>
      </c>
      <c r="E188">
        <v>6289.3999020000001</v>
      </c>
      <c r="F188" s="247">
        <v>6313.7998049999997</v>
      </c>
    </row>
    <row r="189" spans="2:6" x14ac:dyDescent="0.25">
      <c r="B189" s="246">
        <v>41638</v>
      </c>
      <c r="C189">
        <v>6336.3999020000001</v>
      </c>
      <c r="D189">
        <v>6344.0498049999997</v>
      </c>
      <c r="E189">
        <v>6273.1499020000001</v>
      </c>
      <c r="F189" s="247">
        <v>6291.1000979999999</v>
      </c>
    </row>
    <row r="190" spans="2:6" x14ac:dyDescent="0.25">
      <c r="B190" s="246">
        <v>41639</v>
      </c>
      <c r="C190">
        <v>6307.3500979999999</v>
      </c>
      <c r="D190">
        <v>6317.2998049999997</v>
      </c>
      <c r="E190">
        <v>6287.2998049999997</v>
      </c>
      <c r="F190" s="247">
        <v>6304</v>
      </c>
    </row>
    <row r="191" spans="2:6" x14ac:dyDescent="0.25">
      <c r="B191" s="246">
        <v>41640</v>
      </c>
      <c r="C191" t="s">
        <v>261</v>
      </c>
      <c r="D191" t="s">
        <v>261</v>
      </c>
      <c r="E191" t="s">
        <v>261</v>
      </c>
      <c r="F191" s="247" t="s">
        <v>261</v>
      </c>
    </row>
    <row r="192" spans="2:6" x14ac:dyDescent="0.25">
      <c r="B192" s="246">
        <v>41641</v>
      </c>
      <c r="C192">
        <v>6301.25</v>
      </c>
      <c r="D192">
        <v>6358.2998049999997</v>
      </c>
      <c r="E192">
        <v>6211.2998049999997</v>
      </c>
      <c r="F192" s="247">
        <v>6221.1499020000001</v>
      </c>
    </row>
    <row r="193" spans="2:6" x14ac:dyDescent="0.25">
      <c r="B193" s="246">
        <v>41642</v>
      </c>
      <c r="C193">
        <v>6194.5498049999997</v>
      </c>
      <c r="D193">
        <v>6221.7001950000003</v>
      </c>
      <c r="E193">
        <v>6171.25</v>
      </c>
      <c r="F193" s="247">
        <v>6211.1499020000001</v>
      </c>
    </row>
    <row r="194" spans="2:6" x14ac:dyDescent="0.25">
      <c r="B194" s="246">
        <v>41645</v>
      </c>
      <c r="C194">
        <v>6220.8500979999999</v>
      </c>
      <c r="D194">
        <v>6224.7001950000003</v>
      </c>
      <c r="E194">
        <v>6170.25</v>
      </c>
      <c r="F194" s="247">
        <v>6191.4501950000003</v>
      </c>
    </row>
    <row r="195" spans="2:6" x14ac:dyDescent="0.25">
      <c r="B195" s="246">
        <v>41646</v>
      </c>
      <c r="C195">
        <v>6203.8999020000001</v>
      </c>
      <c r="D195">
        <v>6221.5</v>
      </c>
      <c r="E195">
        <v>6144.75</v>
      </c>
      <c r="F195" s="247">
        <v>6162.25</v>
      </c>
    </row>
    <row r="196" spans="2:6" x14ac:dyDescent="0.25">
      <c r="B196" s="246">
        <v>41647</v>
      </c>
      <c r="C196">
        <v>6178.0498049999997</v>
      </c>
      <c r="D196">
        <v>6192.1000979999999</v>
      </c>
      <c r="E196">
        <v>6160.3500979999999</v>
      </c>
      <c r="F196" s="247">
        <v>6174.6000979999999</v>
      </c>
    </row>
    <row r="197" spans="2:6" x14ac:dyDescent="0.25">
      <c r="B197" s="246">
        <v>41648</v>
      </c>
      <c r="C197">
        <v>6181.7001950000003</v>
      </c>
      <c r="D197">
        <v>6188.0498049999997</v>
      </c>
      <c r="E197">
        <v>6148.25</v>
      </c>
      <c r="F197" s="247">
        <v>6168.3500979999999</v>
      </c>
    </row>
    <row r="198" spans="2:6" x14ac:dyDescent="0.25">
      <c r="B198" s="246">
        <v>41649</v>
      </c>
      <c r="C198">
        <v>6178.8500979999999</v>
      </c>
      <c r="D198">
        <v>6239.1000979999999</v>
      </c>
      <c r="E198">
        <v>6139.6000979999999</v>
      </c>
      <c r="F198" s="247">
        <v>6171.4501950000003</v>
      </c>
    </row>
    <row r="199" spans="2:6" x14ac:dyDescent="0.25">
      <c r="B199" s="246">
        <v>41652</v>
      </c>
      <c r="C199">
        <v>6189.5498049999997</v>
      </c>
      <c r="D199">
        <v>6288.2001950000003</v>
      </c>
      <c r="E199">
        <v>6189.5498049999997</v>
      </c>
      <c r="F199" s="247">
        <v>6272.75</v>
      </c>
    </row>
    <row r="200" spans="2:6" x14ac:dyDescent="0.25">
      <c r="B200" s="246">
        <v>41653</v>
      </c>
      <c r="C200">
        <v>6260.25</v>
      </c>
      <c r="D200">
        <v>6280.3500979999999</v>
      </c>
      <c r="E200">
        <v>6234.1499020000001</v>
      </c>
      <c r="F200" s="247">
        <v>6241.8500979999999</v>
      </c>
    </row>
    <row r="201" spans="2:6" x14ac:dyDescent="0.25">
      <c r="B201" s="246">
        <v>41654</v>
      </c>
      <c r="C201">
        <v>6265.9501950000003</v>
      </c>
      <c r="D201">
        <v>6325.2001950000003</v>
      </c>
      <c r="E201">
        <v>6265.2998049999997</v>
      </c>
      <c r="F201" s="247">
        <v>6320.8999020000001</v>
      </c>
    </row>
    <row r="202" spans="2:6" x14ac:dyDescent="0.25">
      <c r="B202" s="246">
        <v>41655</v>
      </c>
      <c r="C202">
        <v>6341.3500979999999</v>
      </c>
      <c r="D202">
        <v>6346.5</v>
      </c>
      <c r="E202">
        <v>6299.8500979999999</v>
      </c>
      <c r="F202" s="247">
        <v>6318.8999020000001</v>
      </c>
    </row>
    <row r="203" spans="2:6" x14ac:dyDescent="0.25">
      <c r="B203" s="246">
        <v>41656</v>
      </c>
      <c r="C203">
        <v>6306.25</v>
      </c>
      <c r="D203">
        <v>6327.1000979999999</v>
      </c>
      <c r="E203">
        <v>6246.3500979999999</v>
      </c>
      <c r="F203" s="247">
        <v>6261.6499020000001</v>
      </c>
    </row>
    <row r="204" spans="2:6" x14ac:dyDescent="0.25">
      <c r="B204" s="246">
        <v>41659</v>
      </c>
      <c r="C204">
        <v>6261.75</v>
      </c>
      <c r="D204">
        <v>6307.4501950000003</v>
      </c>
      <c r="E204">
        <v>6243.3500979999999</v>
      </c>
      <c r="F204" s="247">
        <v>6303.9501950000003</v>
      </c>
    </row>
    <row r="205" spans="2:6" x14ac:dyDescent="0.25">
      <c r="B205" s="246">
        <v>41660</v>
      </c>
      <c r="C205">
        <v>6320.1499020000001</v>
      </c>
      <c r="D205">
        <v>6330.2998049999997</v>
      </c>
      <c r="E205">
        <v>6297.8999020000001</v>
      </c>
      <c r="F205" s="247">
        <v>6313.7998049999997</v>
      </c>
    </row>
    <row r="206" spans="2:6" x14ac:dyDescent="0.25">
      <c r="B206" s="246">
        <v>41661</v>
      </c>
      <c r="C206">
        <v>6309.0498049999997</v>
      </c>
      <c r="D206">
        <v>6349.9501950000003</v>
      </c>
      <c r="E206">
        <v>6287.4501950000003</v>
      </c>
      <c r="F206" s="247">
        <v>6338.9501950000003</v>
      </c>
    </row>
    <row r="207" spans="2:6" x14ac:dyDescent="0.25">
      <c r="B207" s="246">
        <v>41662</v>
      </c>
      <c r="C207">
        <v>6325.9501950000003</v>
      </c>
      <c r="D207">
        <v>6355.6000979999999</v>
      </c>
      <c r="E207">
        <v>6316.3999020000001</v>
      </c>
      <c r="F207" s="247">
        <v>6345.6499020000001</v>
      </c>
    </row>
    <row r="208" spans="2:6" x14ac:dyDescent="0.25">
      <c r="B208" s="246">
        <v>41663</v>
      </c>
      <c r="C208">
        <v>6301.6499020000001</v>
      </c>
      <c r="D208">
        <v>6331.4501950000003</v>
      </c>
      <c r="E208">
        <v>6263.8999020000001</v>
      </c>
      <c r="F208" s="247">
        <v>6266.75</v>
      </c>
    </row>
    <row r="209" spans="2:6" x14ac:dyDescent="0.25">
      <c r="B209" s="246">
        <v>41666</v>
      </c>
      <c r="C209">
        <v>6186.2998049999997</v>
      </c>
      <c r="D209">
        <v>6188.5498049999997</v>
      </c>
      <c r="E209">
        <v>6130.25</v>
      </c>
      <c r="F209" s="247">
        <v>6135.8500979999999</v>
      </c>
    </row>
    <row r="210" spans="2:6" x14ac:dyDescent="0.25">
      <c r="B210" s="246">
        <v>41667</v>
      </c>
      <c r="C210">
        <v>6131.8500979999999</v>
      </c>
      <c r="D210">
        <v>6163.6000979999999</v>
      </c>
      <c r="E210">
        <v>6085.9501950000003</v>
      </c>
      <c r="F210" s="247">
        <v>6126.25</v>
      </c>
    </row>
    <row r="211" spans="2:6" x14ac:dyDescent="0.25">
      <c r="B211" s="246">
        <v>41668</v>
      </c>
      <c r="C211">
        <v>6161</v>
      </c>
      <c r="D211">
        <v>6170.4501950000003</v>
      </c>
      <c r="E211">
        <v>6109.7998049999997</v>
      </c>
      <c r="F211" s="247">
        <v>6120.25</v>
      </c>
    </row>
    <row r="212" spans="2:6" x14ac:dyDescent="0.25">
      <c r="B212" s="246">
        <v>41669</v>
      </c>
      <c r="C212">
        <v>6067</v>
      </c>
      <c r="D212">
        <v>6082.8500979999999</v>
      </c>
      <c r="E212">
        <v>6027.25</v>
      </c>
      <c r="F212" s="247">
        <v>6073.7001950000003</v>
      </c>
    </row>
    <row r="213" spans="2:6" x14ac:dyDescent="0.25">
      <c r="B213" s="246">
        <v>41670</v>
      </c>
      <c r="C213">
        <v>6082.75</v>
      </c>
      <c r="D213">
        <v>6097.8500979999999</v>
      </c>
      <c r="E213">
        <v>6067.3500979999999</v>
      </c>
      <c r="F213" s="247">
        <v>6089.5</v>
      </c>
    </row>
    <row r="214" spans="2:6" x14ac:dyDescent="0.25">
      <c r="B214" s="246">
        <v>41673</v>
      </c>
      <c r="C214">
        <v>6058.7998049999997</v>
      </c>
      <c r="D214">
        <v>6074.8500979999999</v>
      </c>
      <c r="E214">
        <v>5994.4501950000003</v>
      </c>
      <c r="F214" s="247">
        <v>6001.7998049999997</v>
      </c>
    </row>
    <row r="215" spans="2:6" x14ac:dyDescent="0.25">
      <c r="B215" s="246">
        <v>41674</v>
      </c>
      <c r="C215">
        <v>5947.6000979999999</v>
      </c>
      <c r="D215">
        <v>6017.7998049999997</v>
      </c>
      <c r="E215">
        <v>5933.2998049999997</v>
      </c>
      <c r="F215" s="247">
        <v>6000.8999020000001</v>
      </c>
    </row>
    <row r="216" spans="2:6" x14ac:dyDescent="0.25">
      <c r="B216" s="246">
        <v>41675</v>
      </c>
      <c r="C216">
        <v>6004.25</v>
      </c>
      <c r="D216">
        <v>6028.0498049999997</v>
      </c>
      <c r="E216">
        <v>5962.0498049999997</v>
      </c>
      <c r="F216" s="247">
        <v>6022.3999020000001</v>
      </c>
    </row>
    <row r="217" spans="2:6" x14ac:dyDescent="0.25">
      <c r="B217" s="246">
        <v>41676</v>
      </c>
      <c r="C217">
        <v>6028.3500979999999</v>
      </c>
      <c r="D217">
        <v>6048.3500979999999</v>
      </c>
      <c r="E217">
        <v>5965.3999020000001</v>
      </c>
      <c r="F217" s="247">
        <v>6036.2998049999997</v>
      </c>
    </row>
    <row r="218" spans="2:6" x14ac:dyDescent="0.25">
      <c r="B218" s="246">
        <v>41677</v>
      </c>
      <c r="C218">
        <v>6077.6499020000001</v>
      </c>
      <c r="D218">
        <v>6079.9501950000003</v>
      </c>
      <c r="E218">
        <v>6030.8999020000001</v>
      </c>
      <c r="F218" s="247">
        <v>6063.2001950000003</v>
      </c>
    </row>
    <row r="219" spans="2:6" x14ac:dyDescent="0.25">
      <c r="B219" s="246">
        <v>41680</v>
      </c>
      <c r="C219">
        <v>6072.7998049999997</v>
      </c>
      <c r="D219">
        <v>6083.0498049999997</v>
      </c>
      <c r="E219">
        <v>6046.3999020000001</v>
      </c>
      <c r="F219" s="247">
        <v>6053.4501950000003</v>
      </c>
    </row>
    <row r="220" spans="2:6" x14ac:dyDescent="0.25">
      <c r="B220" s="246">
        <v>41681</v>
      </c>
      <c r="C220">
        <v>6072.4501950000003</v>
      </c>
      <c r="D220">
        <v>6081.8500979999999</v>
      </c>
      <c r="E220">
        <v>6053.25</v>
      </c>
      <c r="F220" s="247">
        <v>6062.7001950000003</v>
      </c>
    </row>
    <row r="221" spans="2:6" x14ac:dyDescent="0.25">
      <c r="B221" s="246">
        <v>41682</v>
      </c>
      <c r="C221">
        <v>6085.3500979999999</v>
      </c>
      <c r="D221">
        <v>6106.6000979999999</v>
      </c>
      <c r="E221">
        <v>6077.3999020000001</v>
      </c>
      <c r="F221" s="247">
        <v>6084</v>
      </c>
    </row>
    <row r="222" spans="2:6" x14ac:dyDescent="0.25">
      <c r="B222" s="246">
        <v>41683</v>
      </c>
      <c r="C222">
        <v>6087.5498049999997</v>
      </c>
      <c r="D222">
        <v>6094.3999020000001</v>
      </c>
      <c r="E222">
        <v>5991.1000979999999</v>
      </c>
      <c r="F222" s="247">
        <v>6001.1000979999999</v>
      </c>
    </row>
    <row r="223" spans="2:6" x14ac:dyDescent="0.25">
      <c r="B223" s="246">
        <v>41684</v>
      </c>
      <c r="C223">
        <v>6023.75</v>
      </c>
      <c r="D223">
        <v>6056.3999020000001</v>
      </c>
      <c r="E223">
        <v>5984.6000979999999</v>
      </c>
      <c r="F223" s="247">
        <v>6048.3500979999999</v>
      </c>
    </row>
    <row r="224" spans="2:6" x14ac:dyDescent="0.25">
      <c r="B224" s="246">
        <v>41687</v>
      </c>
      <c r="C224" t="s">
        <v>261</v>
      </c>
      <c r="D224" t="s">
        <v>261</v>
      </c>
      <c r="E224" t="s">
        <v>261</v>
      </c>
      <c r="F224" s="247" t="s">
        <v>261</v>
      </c>
    </row>
    <row r="225" spans="2:6" x14ac:dyDescent="0.25">
      <c r="B225" s="246">
        <v>41688</v>
      </c>
      <c r="C225">
        <v>6071.2998049999997</v>
      </c>
      <c r="D225">
        <v>6141.7001950000003</v>
      </c>
      <c r="E225">
        <v>6066.7998049999997</v>
      </c>
      <c r="F225" s="247">
        <v>6127.1000979999999</v>
      </c>
    </row>
    <row r="226" spans="2:6" x14ac:dyDescent="0.25">
      <c r="B226" s="246">
        <v>41689</v>
      </c>
      <c r="C226">
        <v>6132.0498049999997</v>
      </c>
      <c r="D226">
        <v>6160.3500979999999</v>
      </c>
      <c r="E226">
        <v>6125.75</v>
      </c>
      <c r="F226" s="247">
        <v>6152.75</v>
      </c>
    </row>
    <row r="227" spans="2:6" x14ac:dyDescent="0.25">
      <c r="B227" s="246">
        <v>41690</v>
      </c>
      <c r="C227">
        <v>6127.1499020000001</v>
      </c>
      <c r="D227">
        <v>6129.1000979999999</v>
      </c>
      <c r="E227">
        <v>6086.4501950000003</v>
      </c>
      <c r="F227" s="247">
        <v>6091.4501950000003</v>
      </c>
    </row>
    <row r="228" spans="2:6" x14ac:dyDescent="0.25">
      <c r="B228" s="246">
        <v>41691</v>
      </c>
      <c r="C228">
        <v>6108.2998049999997</v>
      </c>
      <c r="D228">
        <v>6159.6499020000001</v>
      </c>
      <c r="E228">
        <v>6108</v>
      </c>
      <c r="F228" s="247">
        <v>6155.4501950000003</v>
      </c>
    </row>
    <row r="229" spans="2:6" x14ac:dyDescent="0.25">
      <c r="B229" s="246">
        <v>41694</v>
      </c>
      <c r="C229">
        <v>6140.9501950000003</v>
      </c>
      <c r="D229">
        <v>6191.8500979999999</v>
      </c>
      <c r="E229">
        <v>6130.7998049999997</v>
      </c>
      <c r="F229" s="247">
        <v>6186.1000979999999</v>
      </c>
    </row>
    <row r="230" spans="2:6" x14ac:dyDescent="0.25">
      <c r="B230" s="246">
        <v>41695</v>
      </c>
      <c r="C230">
        <v>6205.7001950000003</v>
      </c>
      <c r="D230">
        <v>6216.8500979999999</v>
      </c>
      <c r="E230">
        <v>6176.6000979999999</v>
      </c>
      <c r="F230" s="247">
        <v>6200.0498049999997</v>
      </c>
    </row>
    <row r="231" spans="2:6" x14ac:dyDescent="0.25">
      <c r="B231" s="246">
        <v>41696</v>
      </c>
      <c r="C231">
        <v>6202.4501950000003</v>
      </c>
      <c r="D231">
        <v>6245.9501950000003</v>
      </c>
      <c r="E231">
        <v>6202.1000979999999</v>
      </c>
      <c r="F231" s="247">
        <v>6238.7998049999997</v>
      </c>
    </row>
    <row r="232" spans="2:6" x14ac:dyDescent="0.25">
      <c r="B232" s="246">
        <v>41698</v>
      </c>
      <c r="C232">
        <v>6228.4501950000003</v>
      </c>
      <c r="D232">
        <v>6282.7001950000003</v>
      </c>
      <c r="E232">
        <v>6228.1000979999999</v>
      </c>
      <c r="F232" s="247">
        <v>6276.9501950000003</v>
      </c>
    </row>
    <row r="233" spans="2:6" x14ac:dyDescent="0.25">
      <c r="B233" s="246">
        <v>41701</v>
      </c>
      <c r="C233">
        <v>6264.3500979999999</v>
      </c>
      <c r="D233">
        <v>6277.75</v>
      </c>
      <c r="E233">
        <v>6212.25</v>
      </c>
      <c r="F233" s="247">
        <v>6221.4501950000003</v>
      </c>
    </row>
    <row r="234" spans="2:6" x14ac:dyDescent="0.25">
      <c r="B234" s="246">
        <v>41702</v>
      </c>
      <c r="C234">
        <v>6216.75</v>
      </c>
      <c r="D234">
        <v>6302.1499020000001</v>
      </c>
      <c r="E234">
        <v>6215.7001950000003</v>
      </c>
      <c r="F234" s="247">
        <v>6297.9501950000003</v>
      </c>
    </row>
    <row r="235" spans="2:6" x14ac:dyDescent="0.25">
      <c r="B235" s="246">
        <v>41703</v>
      </c>
      <c r="C235">
        <v>6328.4501950000003</v>
      </c>
      <c r="D235">
        <v>6336.25</v>
      </c>
      <c r="E235">
        <v>6287.7998049999997</v>
      </c>
      <c r="F235" s="247">
        <v>6328.6499020000001</v>
      </c>
    </row>
    <row r="236" spans="2:6" x14ac:dyDescent="0.25">
      <c r="B236" s="246">
        <v>41704</v>
      </c>
      <c r="C236">
        <v>6344.75</v>
      </c>
      <c r="D236">
        <v>6406.6000979999999</v>
      </c>
      <c r="E236">
        <v>6339.7001950000003</v>
      </c>
      <c r="F236" s="247">
        <v>6401.1499020000001</v>
      </c>
    </row>
    <row r="237" spans="2:6" x14ac:dyDescent="0.25">
      <c r="B237" s="246">
        <v>41705</v>
      </c>
      <c r="C237">
        <v>6413.9501950000003</v>
      </c>
      <c r="D237">
        <v>6537.7998049999997</v>
      </c>
      <c r="E237">
        <v>6413.5498049999997</v>
      </c>
      <c r="F237" s="247">
        <v>6526.6499020000001</v>
      </c>
    </row>
    <row r="238" spans="2:6" x14ac:dyDescent="0.25">
      <c r="B238" s="246">
        <v>41708</v>
      </c>
      <c r="C238">
        <v>6491.7001950000003</v>
      </c>
      <c r="D238">
        <v>6562.2001950000003</v>
      </c>
      <c r="E238">
        <v>6487.3500979999999</v>
      </c>
      <c r="F238" s="247">
        <v>6537.25</v>
      </c>
    </row>
    <row r="239" spans="2:6" x14ac:dyDescent="0.25">
      <c r="B239" s="246">
        <v>41709</v>
      </c>
      <c r="C239">
        <v>6537.3500979999999</v>
      </c>
      <c r="D239">
        <v>6562.8500979999999</v>
      </c>
      <c r="E239">
        <v>6494.25</v>
      </c>
      <c r="F239" s="247">
        <v>6511.8999020000001</v>
      </c>
    </row>
    <row r="240" spans="2:6" x14ac:dyDescent="0.25">
      <c r="B240" s="246">
        <v>41710</v>
      </c>
      <c r="C240">
        <v>6497.5</v>
      </c>
      <c r="D240">
        <v>6546.1499020000001</v>
      </c>
      <c r="E240">
        <v>6487.2998049999997</v>
      </c>
      <c r="F240" s="247">
        <v>6516.8999020000001</v>
      </c>
    </row>
    <row r="241" spans="2:6" x14ac:dyDescent="0.25">
      <c r="B241" s="246">
        <v>41711</v>
      </c>
      <c r="C241">
        <v>6491.75</v>
      </c>
      <c r="D241">
        <v>6561.4501950000003</v>
      </c>
      <c r="E241">
        <v>6476.6499020000001</v>
      </c>
      <c r="F241" s="247">
        <v>6493.1000979999999</v>
      </c>
    </row>
    <row r="242" spans="2:6" x14ac:dyDescent="0.25">
      <c r="B242" s="246">
        <v>41712</v>
      </c>
      <c r="C242">
        <v>6447.25</v>
      </c>
      <c r="D242">
        <v>6518.4501950000003</v>
      </c>
      <c r="E242">
        <v>6432.7001950000003</v>
      </c>
      <c r="F242" s="247">
        <v>6504.2001950000003</v>
      </c>
    </row>
    <row r="243" spans="2:6" x14ac:dyDescent="0.25">
      <c r="B243" s="246">
        <v>41716</v>
      </c>
      <c r="C243">
        <v>6532.4501950000003</v>
      </c>
      <c r="D243">
        <v>6574.9501950000003</v>
      </c>
      <c r="E243">
        <v>6497.6499020000001</v>
      </c>
      <c r="F243" s="247">
        <v>6516.6499020000001</v>
      </c>
    </row>
    <row r="244" spans="2:6" x14ac:dyDescent="0.25">
      <c r="B244" s="246">
        <v>41717</v>
      </c>
      <c r="C244">
        <v>6530</v>
      </c>
      <c r="D244">
        <v>6541.2001950000003</v>
      </c>
      <c r="E244">
        <v>6506</v>
      </c>
      <c r="F244" s="247">
        <v>6524.0498049999997</v>
      </c>
    </row>
    <row r="245" spans="2:6" x14ac:dyDescent="0.25">
      <c r="B245" s="246">
        <v>41718</v>
      </c>
      <c r="C245">
        <v>6508.3500979999999</v>
      </c>
      <c r="D245">
        <v>6523.6499020000001</v>
      </c>
      <c r="E245">
        <v>6473.25</v>
      </c>
      <c r="F245" s="247">
        <v>6483.1000979999999</v>
      </c>
    </row>
    <row r="246" spans="2:6" x14ac:dyDescent="0.25">
      <c r="B246" s="246">
        <v>41719</v>
      </c>
      <c r="C246">
        <v>6515.2001950000003</v>
      </c>
      <c r="D246">
        <v>6522.8999020000001</v>
      </c>
      <c r="E246">
        <v>6485.7001950000003</v>
      </c>
      <c r="F246" s="247">
        <v>6493.2001950000003</v>
      </c>
    </row>
    <row r="247" spans="2:6" x14ac:dyDescent="0.25">
      <c r="B247" s="246">
        <v>41720</v>
      </c>
      <c r="C247" t="s">
        <v>261</v>
      </c>
      <c r="D247" t="s">
        <v>261</v>
      </c>
      <c r="E247" t="s">
        <v>261</v>
      </c>
      <c r="F247" s="247" t="s">
        <v>261</v>
      </c>
    </row>
    <row r="248" spans="2:6" x14ac:dyDescent="0.25">
      <c r="B248" s="246">
        <v>41722</v>
      </c>
      <c r="C248">
        <v>6510.5</v>
      </c>
      <c r="D248">
        <v>6591.5</v>
      </c>
      <c r="E248">
        <v>6510.5</v>
      </c>
      <c r="F248" s="247">
        <v>6583.5</v>
      </c>
    </row>
    <row r="249" spans="2:6" x14ac:dyDescent="0.25">
      <c r="B249" s="246">
        <v>41723</v>
      </c>
      <c r="C249">
        <v>6550.1000979999999</v>
      </c>
      <c r="D249">
        <v>6595.5498049999997</v>
      </c>
      <c r="E249">
        <v>6544.8500979999999</v>
      </c>
      <c r="F249" s="247">
        <v>6589.75</v>
      </c>
    </row>
    <row r="250" spans="2:6" x14ac:dyDescent="0.25">
      <c r="B250" s="246">
        <v>41724</v>
      </c>
      <c r="C250">
        <v>6615.6499020000001</v>
      </c>
      <c r="D250">
        <v>6627.4501950000003</v>
      </c>
      <c r="E250">
        <v>6580.6000979999999</v>
      </c>
      <c r="F250" s="247">
        <v>6601.3999020000001</v>
      </c>
    </row>
    <row r="251" spans="2:6" x14ac:dyDescent="0.25">
      <c r="B251" s="246">
        <v>41725</v>
      </c>
      <c r="C251">
        <v>6613.1000979999999</v>
      </c>
      <c r="D251">
        <v>6673.9501950000003</v>
      </c>
      <c r="E251">
        <v>6599.5</v>
      </c>
      <c r="F251" s="247">
        <v>6641.75</v>
      </c>
    </row>
    <row r="252" spans="2:6" x14ac:dyDescent="0.25">
      <c r="B252" s="246">
        <v>41726</v>
      </c>
      <c r="C252">
        <v>6673.0498049999997</v>
      </c>
      <c r="D252">
        <v>6702.6000979999999</v>
      </c>
      <c r="E252">
        <v>6643.7998049999997</v>
      </c>
      <c r="F252" s="247">
        <v>6695.8999020000001</v>
      </c>
    </row>
    <row r="253" spans="2:6" x14ac:dyDescent="0.25">
      <c r="B253" s="246">
        <v>41729</v>
      </c>
      <c r="C253">
        <v>6723.1499020000001</v>
      </c>
      <c r="D253">
        <v>6730.0498049999997</v>
      </c>
      <c r="E253">
        <v>6662.3999020000001</v>
      </c>
      <c r="F253" s="247">
        <v>6704.2001950000003</v>
      </c>
    </row>
    <row r="254" spans="2:6" x14ac:dyDescent="0.25">
      <c r="B254" s="246">
        <v>41730</v>
      </c>
      <c r="C254">
        <v>6729.5</v>
      </c>
      <c r="D254">
        <v>6732.25</v>
      </c>
      <c r="E254">
        <v>6675.4501950000003</v>
      </c>
      <c r="F254" s="247">
        <v>6721.0498049999997</v>
      </c>
    </row>
    <row r="255" spans="2:6" x14ac:dyDescent="0.25">
      <c r="B255" s="246">
        <v>41731</v>
      </c>
      <c r="C255">
        <v>6757.6000979999999</v>
      </c>
      <c r="D255">
        <v>6763.5</v>
      </c>
      <c r="E255">
        <v>6723.6000979999999</v>
      </c>
      <c r="F255" s="247">
        <v>6752.5498049999997</v>
      </c>
    </row>
    <row r="256" spans="2:6" x14ac:dyDescent="0.25">
      <c r="B256" s="246">
        <v>41732</v>
      </c>
      <c r="C256">
        <v>6772.0498049999997</v>
      </c>
      <c r="D256">
        <v>6776.75</v>
      </c>
      <c r="E256">
        <v>6696.8999020000001</v>
      </c>
      <c r="F256" s="247">
        <v>6736.1000979999999</v>
      </c>
    </row>
    <row r="257" spans="2:6" x14ac:dyDescent="0.25">
      <c r="B257" s="246">
        <v>41733</v>
      </c>
      <c r="C257">
        <v>6741.8500979999999</v>
      </c>
      <c r="D257">
        <v>6741.8500979999999</v>
      </c>
      <c r="E257">
        <v>6685.1499020000001</v>
      </c>
      <c r="F257" s="247">
        <v>6694.3500979999999</v>
      </c>
    </row>
    <row r="258" spans="2:6" x14ac:dyDescent="0.25">
      <c r="B258" s="246">
        <v>41736</v>
      </c>
      <c r="C258">
        <v>6694.25</v>
      </c>
      <c r="D258">
        <v>6725.1499020000001</v>
      </c>
      <c r="E258">
        <v>6650.3999020000001</v>
      </c>
      <c r="F258" s="247">
        <v>6695.0498049999997</v>
      </c>
    </row>
    <row r="259" spans="2:6" x14ac:dyDescent="0.25">
      <c r="B259" s="246">
        <v>41738</v>
      </c>
      <c r="C259">
        <v>6722</v>
      </c>
      <c r="D259">
        <v>6808.7001950000003</v>
      </c>
      <c r="E259">
        <v>6705.1000979999999</v>
      </c>
      <c r="F259" s="247">
        <v>6796.2001950000003</v>
      </c>
    </row>
    <row r="260" spans="2:6" x14ac:dyDescent="0.25">
      <c r="B260" s="246">
        <v>41739</v>
      </c>
      <c r="C260">
        <v>6803.0498049999997</v>
      </c>
      <c r="D260">
        <v>6819.0498049999997</v>
      </c>
      <c r="E260">
        <v>6777.2998049999997</v>
      </c>
      <c r="F260" s="247">
        <v>6796.3999020000001</v>
      </c>
    </row>
    <row r="261" spans="2:6" x14ac:dyDescent="0.25">
      <c r="B261" s="246">
        <v>41740</v>
      </c>
      <c r="C261">
        <v>6758.3500979999999</v>
      </c>
      <c r="D261">
        <v>6789.3500979999999</v>
      </c>
      <c r="E261">
        <v>6743.1499020000001</v>
      </c>
      <c r="F261" s="247">
        <v>6776.2998049999997</v>
      </c>
    </row>
    <row r="262" spans="2:6" x14ac:dyDescent="0.25">
      <c r="B262" s="246">
        <v>41744</v>
      </c>
      <c r="C262">
        <v>6792.7001950000003</v>
      </c>
      <c r="D262">
        <v>6813.3999020000001</v>
      </c>
      <c r="E262">
        <v>6711.75</v>
      </c>
      <c r="F262" s="247">
        <v>6733.1000979999999</v>
      </c>
    </row>
    <row r="263" spans="2:6" x14ac:dyDescent="0.25">
      <c r="B263" s="246">
        <v>41745</v>
      </c>
      <c r="C263">
        <v>6727.25</v>
      </c>
      <c r="D263">
        <v>6748.6499020000001</v>
      </c>
      <c r="E263">
        <v>6665.1499020000001</v>
      </c>
      <c r="F263" s="247">
        <v>6675.2998049999997</v>
      </c>
    </row>
    <row r="264" spans="2:6" x14ac:dyDescent="0.25">
      <c r="B264" s="246">
        <v>41746</v>
      </c>
      <c r="C264">
        <v>6695.4501950000003</v>
      </c>
      <c r="D264">
        <v>6783.0498049999997</v>
      </c>
      <c r="E264">
        <v>6684.3999020000001</v>
      </c>
      <c r="F264" s="247">
        <v>6779.3999020000001</v>
      </c>
    </row>
    <row r="265" spans="2:6" x14ac:dyDescent="0.25">
      <c r="B265" s="246">
        <v>41750</v>
      </c>
      <c r="C265">
        <v>6789.25</v>
      </c>
      <c r="D265">
        <v>6825.4501950000003</v>
      </c>
      <c r="E265">
        <v>6786.8999020000001</v>
      </c>
      <c r="F265" s="247">
        <v>6817.6499020000001</v>
      </c>
    </row>
    <row r="266" spans="2:6" x14ac:dyDescent="0.25">
      <c r="B266" s="246">
        <v>41751</v>
      </c>
      <c r="C266">
        <v>6822.8999020000001</v>
      </c>
      <c r="D266">
        <v>6838</v>
      </c>
      <c r="E266">
        <v>6806.25</v>
      </c>
      <c r="F266" s="247">
        <v>6815.3500979999999</v>
      </c>
    </row>
    <row r="267" spans="2:6" x14ac:dyDescent="0.25">
      <c r="B267" s="246">
        <v>41752</v>
      </c>
      <c r="C267">
        <v>6823.25</v>
      </c>
      <c r="D267">
        <v>6861.6000979999999</v>
      </c>
      <c r="E267">
        <v>6820.75</v>
      </c>
      <c r="F267" s="247">
        <v>6840.7998049999997</v>
      </c>
    </row>
    <row r="268" spans="2:6" x14ac:dyDescent="0.25">
      <c r="B268" s="246">
        <v>41753</v>
      </c>
      <c r="C268" t="s">
        <v>261</v>
      </c>
      <c r="D268" t="s">
        <v>261</v>
      </c>
      <c r="E268" t="s">
        <v>261</v>
      </c>
      <c r="F268" s="247" t="s">
        <v>261</v>
      </c>
    </row>
    <row r="269" spans="2:6" x14ac:dyDescent="0.25">
      <c r="B269" s="246">
        <v>41754</v>
      </c>
      <c r="C269">
        <v>6855.7998049999997</v>
      </c>
      <c r="D269">
        <v>6869.8500979999999</v>
      </c>
      <c r="E269">
        <v>6772.8500979999999</v>
      </c>
      <c r="F269" s="247">
        <v>6782.75</v>
      </c>
    </row>
    <row r="270" spans="2:6" x14ac:dyDescent="0.25">
      <c r="B270" s="246">
        <v>41757</v>
      </c>
      <c r="C270">
        <v>6778.5498049999997</v>
      </c>
      <c r="D270">
        <v>6786.25</v>
      </c>
      <c r="E270">
        <v>6750.2998049999997</v>
      </c>
      <c r="F270" s="247">
        <v>6761.25</v>
      </c>
    </row>
    <row r="271" spans="2:6" x14ac:dyDescent="0.25">
      <c r="B271" s="246">
        <v>41758</v>
      </c>
      <c r="C271">
        <v>6769</v>
      </c>
      <c r="D271">
        <v>6779.7001950000003</v>
      </c>
      <c r="E271">
        <v>6708.6499020000001</v>
      </c>
      <c r="F271" s="247">
        <v>6715.25</v>
      </c>
    </row>
    <row r="272" spans="2:6" x14ac:dyDescent="0.25">
      <c r="B272" s="246">
        <v>41759</v>
      </c>
      <c r="C272">
        <v>6724.9501950000003</v>
      </c>
      <c r="D272">
        <v>6780.1499020000001</v>
      </c>
      <c r="E272">
        <v>6656.7998049999997</v>
      </c>
      <c r="F272" s="247">
        <v>6696.3999020000001</v>
      </c>
    </row>
    <row r="273" spans="2:6" x14ac:dyDescent="0.25">
      <c r="B273" s="246">
        <v>41761</v>
      </c>
      <c r="C273">
        <v>6709.9501950000003</v>
      </c>
      <c r="D273">
        <v>6737.6499020000001</v>
      </c>
      <c r="E273">
        <v>6689.5</v>
      </c>
      <c r="F273" s="247">
        <v>6694.7998049999997</v>
      </c>
    </row>
    <row r="274" spans="2:6" x14ac:dyDescent="0.25">
      <c r="B274" s="246">
        <v>41764</v>
      </c>
      <c r="C274">
        <v>6681.6499020000001</v>
      </c>
      <c r="D274">
        <v>6741.0498049999997</v>
      </c>
      <c r="E274">
        <v>6680.4501950000003</v>
      </c>
      <c r="F274" s="247">
        <v>6699.3500979999999</v>
      </c>
    </row>
    <row r="275" spans="2:6" x14ac:dyDescent="0.25">
      <c r="B275" s="246">
        <v>41765</v>
      </c>
      <c r="C275">
        <v>6719.25</v>
      </c>
      <c r="D275">
        <v>6743.4501950000003</v>
      </c>
      <c r="E275">
        <v>6701.8999020000001</v>
      </c>
      <c r="F275" s="247">
        <v>6715.2998049999997</v>
      </c>
    </row>
    <row r="276" spans="2:6" x14ac:dyDescent="0.25">
      <c r="B276" s="246">
        <v>41766</v>
      </c>
      <c r="C276">
        <v>6708.6000979999999</v>
      </c>
      <c r="D276">
        <v>6718.75</v>
      </c>
      <c r="E276">
        <v>6642.8999020000001</v>
      </c>
      <c r="F276" s="247">
        <v>6652.5498049999997</v>
      </c>
    </row>
    <row r="277" spans="2:6" x14ac:dyDescent="0.25">
      <c r="B277" s="246">
        <v>41767</v>
      </c>
      <c r="C277">
        <v>6669.8999020000001</v>
      </c>
      <c r="D277">
        <v>6688.3999020000001</v>
      </c>
      <c r="E277">
        <v>6638.5498049999997</v>
      </c>
      <c r="F277" s="247">
        <v>6659.8500979999999</v>
      </c>
    </row>
    <row r="278" spans="2:6" x14ac:dyDescent="0.25">
      <c r="B278" s="246">
        <v>41768</v>
      </c>
      <c r="C278">
        <v>6654.1499020000001</v>
      </c>
      <c r="D278">
        <v>6871.3500979999999</v>
      </c>
      <c r="E278">
        <v>6652.1499020000001</v>
      </c>
      <c r="F278" s="247">
        <v>6858.7998049999997</v>
      </c>
    </row>
    <row r="279" spans="2:6" x14ac:dyDescent="0.25">
      <c r="B279" s="246">
        <v>41771</v>
      </c>
      <c r="C279">
        <v>6863.3999020000001</v>
      </c>
      <c r="D279">
        <v>7020.0498049999997</v>
      </c>
      <c r="E279">
        <v>6862.8999020000001</v>
      </c>
      <c r="F279" s="247">
        <v>7014.25</v>
      </c>
    </row>
    <row r="280" spans="2:6" x14ac:dyDescent="0.25">
      <c r="B280" s="246">
        <v>41772</v>
      </c>
      <c r="C280">
        <v>7080</v>
      </c>
      <c r="D280">
        <v>7172.3500979999999</v>
      </c>
      <c r="E280">
        <v>7067.1499020000001</v>
      </c>
      <c r="F280" s="247">
        <v>7108.75</v>
      </c>
    </row>
    <row r="281" spans="2:6" x14ac:dyDescent="0.25">
      <c r="B281" s="246">
        <v>41773</v>
      </c>
      <c r="C281">
        <v>7112</v>
      </c>
      <c r="D281">
        <v>7142.25</v>
      </c>
      <c r="E281">
        <v>7080.8999020000001</v>
      </c>
      <c r="F281" s="247">
        <v>7108.75</v>
      </c>
    </row>
    <row r="282" spans="2:6" x14ac:dyDescent="0.25">
      <c r="B282" s="246">
        <v>41774</v>
      </c>
      <c r="C282">
        <v>7111.2998049999997</v>
      </c>
      <c r="D282">
        <v>7152.5498049999997</v>
      </c>
      <c r="E282">
        <v>7082.5498049999997</v>
      </c>
      <c r="F282" s="247">
        <v>7123.1499020000001</v>
      </c>
    </row>
    <row r="283" spans="2:6" x14ac:dyDescent="0.25">
      <c r="B283" s="246">
        <v>41775</v>
      </c>
      <c r="C283">
        <v>7270.2001950000003</v>
      </c>
      <c r="D283">
        <v>7563.5</v>
      </c>
      <c r="E283">
        <v>7130.6499020000001</v>
      </c>
      <c r="F283" s="247">
        <v>7203</v>
      </c>
    </row>
    <row r="284" spans="2:6" x14ac:dyDescent="0.25">
      <c r="B284" s="246">
        <v>41778</v>
      </c>
      <c r="C284">
        <v>7276.8500979999999</v>
      </c>
      <c r="D284">
        <v>7291.1000979999999</v>
      </c>
      <c r="E284">
        <v>7193.5498049999997</v>
      </c>
      <c r="F284" s="247">
        <v>7263.5498049999997</v>
      </c>
    </row>
    <row r="285" spans="2:6" x14ac:dyDescent="0.25">
      <c r="B285" s="246">
        <v>41779</v>
      </c>
      <c r="C285">
        <v>7309.9501950000003</v>
      </c>
      <c r="D285">
        <v>7353.6499020000001</v>
      </c>
      <c r="E285">
        <v>7247.7001950000003</v>
      </c>
      <c r="F285" s="247">
        <v>7275.5</v>
      </c>
    </row>
    <row r="286" spans="2:6" x14ac:dyDescent="0.25">
      <c r="B286" s="246">
        <v>41780</v>
      </c>
      <c r="C286">
        <v>7274.8500979999999</v>
      </c>
      <c r="D286">
        <v>7287.1499020000001</v>
      </c>
      <c r="E286">
        <v>7206.7001950000003</v>
      </c>
      <c r="F286" s="247">
        <v>7252.8999020000001</v>
      </c>
    </row>
    <row r="287" spans="2:6" x14ac:dyDescent="0.25">
      <c r="B287" s="246">
        <v>41781</v>
      </c>
      <c r="C287">
        <v>7289.9501950000003</v>
      </c>
      <c r="D287">
        <v>7319.5498049999997</v>
      </c>
      <c r="E287">
        <v>7258.1499020000001</v>
      </c>
      <c r="F287" s="247">
        <v>7276.3999020000001</v>
      </c>
    </row>
    <row r="288" spans="2:6" x14ac:dyDescent="0.25">
      <c r="B288" s="246">
        <v>41782</v>
      </c>
      <c r="C288">
        <v>7306.5</v>
      </c>
      <c r="D288">
        <v>7381</v>
      </c>
      <c r="E288">
        <v>7293.8999020000001</v>
      </c>
      <c r="F288" s="247">
        <v>7367.1000979999999</v>
      </c>
    </row>
    <row r="289" spans="2:6" x14ac:dyDescent="0.25">
      <c r="B289" s="246">
        <v>41785</v>
      </c>
      <c r="C289">
        <v>7428.75</v>
      </c>
      <c r="D289">
        <v>7504</v>
      </c>
      <c r="E289">
        <v>7269.0498049999997</v>
      </c>
      <c r="F289" s="247">
        <v>7359.0498049999997</v>
      </c>
    </row>
    <row r="290" spans="2:6" x14ac:dyDescent="0.25">
      <c r="B290" s="246">
        <v>41786</v>
      </c>
      <c r="C290">
        <v>7363.1000979999999</v>
      </c>
      <c r="D290">
        <v>7372.9501950000003</v>
      </c>
      <c r="E290">
        <v>7274.75</v>
      </c>
      <c r="F290" s="247">
        <v>7318</v>
      </c>
    </row>
    <row r="291" spans="2:6" x14ac:dyDescent="0.25">
      <c r="B291" s="246">
        <v>41787</v>
      </c>
      <c r="C291">
        <v>7324.9501950000003</v>
      </c>
      <c r="D291">
        <v>7344.75</v>
      </c>
      <c r="E291">
        <v>7302.6000979999999</v>
      </c>
      <c r="F291" s="247">
        <v>7329.6499020000001</v>
      </c>
    </row>
    <row r="292" spans="2:6" x14ac:dyDescent="0.25">
      <c r="B292" s="246">
        <v>41788</v>
      </c>
      <c r="C292">
        <v>7316.6000979999999</v>
      </c>
      <c r="D292">
        <v>7325.3999020000001</v>
      </c>
      <c r="E292">
        <v>7224.3999020000001</v>
      </c>
      <c r="F292" s="247">
        <v>7235.6499020000001</v>
      </c>
    </row>
    <row r="293" spans="2:6" x14ac:dyDescent="0.25">
      <c r="B293" s="246">
        <v>41789</v>
      </c>
      <c r="C293">
        <v>7254.8500979999999</v>
      </c>
      <c r="D293">
        <v>7272.5</v>
      </c>
      <c r="E293">
        <v>7118.4501950000003</v>
      </c>
      <c r="F293" s="247">
        <v>7229.9501950000003</v>
      </c>
    </row>
    <row r="294" spans="2:6" x14ac:dyDescent="0.25">
      <c r="B294" s="246">
        <v>41792</v>
      </c>
      <c r="C294">
        <v>7264.0498049999997</v>
      </c>
      <c r="D294">
        <v>7368.6000979999999</v>
      </c>
      <c r="E294">
        <v>7239.5</v>
      </c>
      <c r="F294" s="247">
        <v>7362.5</v>
      </c>
    </row>
    <row r="295" spans="2:6" x14ac:dyDescent="0.25">
      <c r="B295" s="246">
        <v>41793</v>
      </c>
      <c r="C295">
        <v>7375.3500979999999</v>
      </c>
      <c r="D295">
        <v>7424.9501950000003</v>
      </c>
      <c r="E295">
        <v>7342.1499020000001</v>
      </c>
      <c r="F295" s="247">
        <v>7415.8500979999999</v>
      </c>
    </row>
    <row r="296" spans="2:6" x14ac:dyDescent="0.25">
      <c r="B296" s="246">
        <v>41794</v>
      </c>
      <c r="C296">
        <v>7417.5498049999997</v>
      </c>
      <c r="D296">
        <v>7433.2998049999997</v>
      </c>
      <c r="E296">
        <v>7391.3500979999999</v>
      </c>
      <c r="F296" s="247">
        <v>7402.25</v>
      </c>
    </row>
    <row r="297" spans="2:6" x14ac:dyDescent="0.25">
      <c r="B297" s="246">
        <v>41795</v>
      </c>
      <c r="C297">
        <v>7399.75</v>
      </c>
      <c r="D297">
        <v>7484.7001950000003</v>
      </c>
      <c r="E297">
        <v>7360.5</v>
      </c>
      <c r="F297" s="247">
        <v>7474.1000979999999</v>
      </c>
    </row>
    <row r="298" spans="2:6" x14ac:dyDescent="0.25">
      <c r="B298" s="246">
        <v>41796</v>
      </c>
      <c r="C298">
        <v>7521.5</v>
      </c>
      <c r="D298">
        <v>7592.7001950000003</v>
      </c>
      <c r="E298">
        <v>7497.6499020000001</v>
      </c>
      <c r="F298" s="247">
        <v>7583.3999020000001</v>
      </c>
    </row>
    <row r="299" spans="2:6" x14ac:dyDescent="0.25">
      <c r="B299" s="246">
        <v>41799</v>
      </c>
      <c r="C299">
        <v>7621.6499020000001</v>
      </c>
      <c r="D299">
        <v>7673.7001950000003</v>
      </c>
      <c r="E299">
        <v>7580.25</v>
      </c>
      <c r="F299" s="247">
        <v>7654.6000979999999</v>
      </c>
    </row>
    <row r="300" spans="2:6" x14ac:dyDescent="0.25">
      <c r="B300" s="246">
        <v>41800</v>
      </c>
      <c r="C300">
        <v>7679.0498049999997</v>
      </c>
      <c r="D300">
        <v>7683.2001950000003</v>
      </c>
      <c r="E300">
        <v>7579.2998049999997</v>
      </c>
      <c r="F300" s="247">
        <v>7656.3999020000001</v>
      </c>
    </row>
    <row r="301" spans="2:6" x14ac:dyDescent="0.25">
      <c r="B301" s="246">
        <v>41801</v>
      </c>
      <c r="C301">
        <v>7672.3999020000001</v>
      </c>
      <c r="D301">
        <v>7700.0498049999997</v>
      </c>
      <c r="E301">
        <v>7589.0498049999997</v>
      </c>
      <c r="F301" s="247">
        <v>7626.8500979999999</v>
      </c>
    </row>
    <row r="302" spans="2:6" x14ac:dyDescent="0.25">
      <c r="B302" s="246">
        <v>41802</v>
      </c>
      <c r="C302">
        <v>7641.2998049999997</v>
      </c>
      <c r="D302">
        <v>7658</v>
      </c>
      <c r="E302">
        <v>7593.7998049999997</v>
      </c>
      <c r="F302" s="247">
        <v>7649.8999020000001</v>
      </c>
    </row>
    <row r="303" spans="2:6" x14ac:dyDescent="0.25">
      <c r="B303" s="246">
        <v>41803</v>
      </c>
      <c r="C303">
        <v>7668.2001950000003</v>
      </c>
      <c r="D303">
        <v>7678.5</v>
      </c>
      <c r="E303">
        <v>7525.3500979999999</v>
      </c>
      <c r="F303" s="247">
        <v>7542.1000979999999</v>
      </c>
    </row>
    <row r="304" spans="2:6" x14ac:dyDescent="0.25">
      <c r="B304" s="246">
        <v>41806</v>
      </c>
      <c r="C304">
        <v>7534.7998049999997</v>
      </c>
      <c r="D304">
        <v>7548.6000979999999</v>
      </c>
      <c r="E304">
        <v>7487.5498049999997</v>
      </c>
      <c r="F304" s="247">
        <v>7533.5498049999997</v>
      </c>
    </row>
    <row r="305" spans="2:6" x14ac:dyDescent="0.25">
      <c r="B305" s="246">
        <v>41807</v>
      </c>
      <c r="C305">
        <v>7525.0498049999997</v>
      </c>
      <c r="D305">
        <v>7637.6000979999999</v>
      </c>
      <c r="E305">
        <v>7509.25</v>
      </c>
      <c r="F305" s="247">
        <v>7631.7001950000003</v>
      </c>
    </row>
    <row r="306" spans="2:6" x14ac:dyDescent="0.25">
      <c r="B306" s="246">
        <v>41808</v>
      </c>
      <c r="C306">
        <v>7636.0498049999997</v>
      </c>
      <c r="D306">
        <v>7663</v>
      </c>
      <c r="E306">
        <v>7515.5</v>
      </c>
      <c r="F306" s="247">
        <v>7558.2001950000003</v>
      </c>
    </row>
    <row r="307" spans="2:6" x14ac:dyDescent="0.25">
      <c r="B307" s="246">
        <v>41809</v>
      </c>
      <c r="C307">
        <v>7580.0498049999997</v>
      </c>
      <c r="D307">
        <v>7606.4501950000003</v>
      </c>
      <c r="E307">
        <v>7502.5498049999997</v>
      </c>
      <c r="F307" s="247">
        <v>7540.7001950000003</v>
      </c>
    </row>
    <row r="308" spans="2:6" x14ac:dyDescent="0.25">
      <c r="B308" s="246">
        <v>41810</v>
      </c>
      <c r="C308">
        <v>7543.2998049999997</v>
      </c>
      <c r="D308">
        <v>7560.5498049999997</v>
      </c>
      <c r="E308">
        <v>7497.2998049999997</v>
      </c>
      <c r="F308" s="247">
        <v>7511.4501950000003</v>
      </c>
    </row>
    <row r="309" spans="2:6" x14ac:dyDescent="0.25">
      <c r="B309" s="246">
        <v>41813</v>
      </c>
      <c r="C309">
        <v>7514</v>
      </c>
      <c r="D309">
        <v>7534.7998049999997</v>
      </c>
      <c r="E309">
        <v>7441.6000979999999</v>
      </c>
      <c r="F309" s="247">
        <v>7493.3500979999999</v>
      </c>
    </row>
    <row r="310" spans="2:6" x14ac:dyDescent="0.25">
      <c r="B310" s="246">
        <v>41814</v>
      </c>
      <c r="C310">
        <v>7515.2001950000003</v>
      </c>
      <c r="D310">
        <v>7593.3500979999999</v>
      </c>
      <c r="E310">
        <v>7515.2001950000003</v>
      </c>
      <c r="F310" s="247">
        <v>7580.2001950000003</v>
      </c>
    </row>
    <row r="311" spans="2:6" x14ac:dyDescent="0.25">
      <c r="B311" s="246">
        <v>41815</v>
      </c>
      <c r="C311">
        <v>7588.5498049999997</v>
      </c>
      <c r="D311">
        <v>7589.25</v>
      </c>
      <c r="E311">
        <v>7557.0498049999997</v>
      </c>
      <c r="F311" s="247">
        <v>7569.25</v>
      </c>
    </row>
    <row r="312" spans="2:6" x14ac:dyDescent="0.25">
      <c r="B312" s="246">
        <v>41816</v>
      </c>
      <c r="C312">
        <v>7554.1000979999999</v>
      </c>
      <c r="D312">
        <v>7570.2001950000003</v>
      </c>
      <c r="E312">
        <v>7481.2998049999997</v>
      </c>
      <c r="F312" s="247">
        <v>7493.2001950000003</v>
      </c>
    </row>
    <row r="313" spans="2:6" x14ac:dyDescent="0.25">
      <c r="B313" s="246">
        <v>41817</v>
      </c>
      <c r="C313">
        <v>7514.2001950000003</v>
      </c>
      <c r="D313">
        <v>7538.75</v>
      </c>
      <c r="E313">
        <v>7482.2998049999997</v>
      </c>
      <c r="F313" s="247">
        <v>7508.7998049999997</v>
      </c>
    </row>
    <row r="314" spans="2:6" x14ac:dyDescent="0.25">
      <c r="B314" s="246">
        <v>41820</v>
      </c>
      <c r="C314">
        <v>7534.0498049999997</v>
      </c>
      <c r="D314">
        <v>7623.6499020000001</v>
      </c>
      <c r="E314">
        <v>7531.6000979999999</v>
      </c>
      <c r="F314" s="247">
        <v>7611.3500979999999</v>
      </c>
    </row>
    <row r="315" spans="2:6" x14ac:dyDescent="0.25">
      <c r="B315" s="246">
        <v>41821</v>
      </c>
      <c r="C315">
        <v>7629</v>
      </c>
      <c r="D315">
        <v>7649.5</v>
      </c>
      <c r="E315">
        <v>7618.1499020000001</v>
      </c>
      <c r="F315" s="247">
        <v>7634.7001950000003</v>
      </c>
    </row>
    <row r="316" spans="2:6" x14ac:dyDescent="0.25">
      <c r="B316" s="246">
        <v>41822</v>
      </c>
      <c r="C316">
        <v>7683.0498049999997</v>
      </c>
      <c r="D316">
        <v>7732.3999020000001</v>
      </c>
      <c r="E316">
        <v>7677.2998049999997</v>
      </c>
      <c r="F316" s="247">
        <v>7725.1499020000001</v>
      </c>
    </row>
    <row r="317" spans="2:6" x14ac:dyDescent="0.25">
      <c r="B317" s="246">
        <v>41823</v>
      </c>
      <c r="C317">
        <v>7734.3500979999999</v>
      </c>
      <c r="D317">
        <v>7754.6499020000001</v>
      </c>
      <c r="E317">
        <v>7706.7998049999997</v>
      </c>
      <c r="F317" s="247">
        <v>7714.7998049999997</v>
      </c>
    </row>
    <row r="318" spans="2:6" x14ac:dyDescent="0.25">
      <c r="B318" s="246">
        <v>41824</v>
      </c>
      <c r="C318">
        <v>7718.1000979999999</v>
      </c>
      <c r="D318">
        <v>7758</v>
      </c>
      <c r="E318">
        <v>7661.2998049999997</v>
      </c>
      <c r="F318" s="247">
        <v>7751.6000979999999</v>
      </c>
    </row>
    <row r="319" spans="2:6" x14ac:dyDescent="0.25">
      <c r="B319" s="246">
        <v>41827</v>
      </c>
      <c r="C319">
        <v>7780.3999020000001</v>
      </c>
      <c r="D319">
        <v>7792</v>
      </c>
      <c r="E319">
        <v>7755.1000979999999</v>
      </c>
      <c r="F319" s="247">
        <v>7787.1499020000001</v>
      </c>
    </row>
    <row r="320" spans="2:6" x14ac:dyDescent="0.25">
      <c r="B320" s="246">
        <v>41828</v>
      </c>
      <c r="C320">
        <v>7804.0498049999997</v>
      </c>
      <c r="D320">
        <v>7808.8500979999999</v>
      </c>
      <c r="E320">
        <v>7595.8999020000001</v>
      </c>
      <c r="F320" s="247">
        <v>7623.2001950000003</v>
      </c>
    </row>
    <row r="321" spans="2:6" x14ac:dyDescent="0.25">
      <c r="B321" s="246">
        <v>41829</v>
      </c>
      <c r="C321">
        <v>7637.9501950000003</v>
      </c>
      <c r="D321">
        <v>7650.1000979999999</v>
      </c>
      <c r="E321">
        <v>7551.6499020000001</v>
      </c>
      <c r="F321" s="247">
        <v>7585</v>
      </c>
    </row>
    <row r="322" spans="2:6" x14ac:dyDescent="0.25">
      <c r="B322" s="246">
        <v>41830</v>
      </c>
      <c r="C322">
        <v>7589.5</v>
      </c>
      <c r="D322">
        <v>7731.0498049999997</v>
      </c>
      <c r="E322">
        <v>7479.0498049999997</v>
      </c>
      <c r="F322" s="247">
        <v>7567.75</v>
      </c>
    </row>
    <row r="323" spans="2:6" x14ac:dyDescent="0.25">
      <c r="B323" s="246">
        <v>41831</v>
      </c>
      <c r="C323">
        <v>7584.1000979999999</v>
      </c>
      <c r="D323">
        <v>7625.8500979999999</v>
      </c>
      <c r="E323">
        <v>7447.2001950000003</v>
      </c>
      <c r="F323" s="247">
        <v>7459.6000979999999</v>
      </c>
    </row>
    <row r="324" spans="2:6" x14ac:dyDescent="0.25">
      <c r="B324" s="246">
        <v>41834</v>
      </c>
      <c r="C324">
        <v>7469</v>
      </c>
      <c r="D324">
        <v>7478.4501950000003</v>
      </c>
      <c r="E324">
        <v>7422.1499020000001</v>
      </c>
      <c r="F324" s="247">
        <v>7454.1499020000001</v>
      </c>
    </row>
    <row r="325" spans="2:6" x14ac:dyDescent="0.25">
      <c r="B325" s="246">
        <v>41835</v>
      </c>
      <c r="C325">
        <v>7491.2998049999997</v>
      </c>
      <c r="D325">
        <v>7534.8999020000001</v>
      </c>
      <c r="E325">
        <v>7459.1499020000001</v>
      </c>
      <c r="F325" s="247">
        <v>7526.6499020000001</v>
      </c>
    </row>
    <row r="326" spans="2:6" x14ac:dyDescent="0.25">
      <c r="B326" s="246">
        <v>41836</v>
      </c>
      <c r="C326">
        <v>7564.1499020000001</v>
      </c>
      <c r="D326">
        <v>7640.1000979999999</v>
      </c>
      <c r="E326">
        <v>7532.4501950000003</v>
      </c>
      <c r="F326" s="247">
        <v>7624.3999020000001</v>
      </c>
    </row>
    <row r="327" spans="2:6" x14ac:dyDescent="0.25">
      <c r="B327" s="246">
        <v>41837</v>
      </c>
      <c r="C327">
        <v>7612.7001950000003</v>
      </c>
      <c r="D327">
        <v>7655.6499020000001</v>
      </c>
      <c r="E327">
        <v>7612.7001950000003</v>
      </c>
      <c r="F327" s="247">
        <v>7640.4501950000003</v>
      </c>
    </row>
    <row r="328" spans="2:6" x14ac:dyDescent="0.25">
      <c r="B328" s="246">
        <v>41838</v>
      </c>
      <c r="C328">
        <v>7630.25</v>
      </c>
      <c r="D328">
        <v>7685</v>
      </c>
      <c r="E328">
        <v>7595.5</v>
      </c>
      <c r="F328" s="247">
        <v>7663.8999020000001</v>
      </c>
    </row>
    <row r="329" spans="2:6" x14ac:dyDescent="0.25">
      <c r="B329" s="246">
        <v>41841</v>
      </c>
      <c r="C329">
        <v>7701.6499020000001</v>
      </c>
      <c r="D329">
        <v>7722.1000979999999</v>
      </c>
      <c r="E329">
        <v>7674</v>
      </c>
      <c r="F329" s="247">
        <v>7684.2001950000003</v>
      </c>
    </row>
    <row r="330" spans="2:6" x14ac:dyDescent="0.25">
      <c r="B330" s="246">
        <v>41842</v>
      </c>
      <c r="C330">
        <v>7708.2001950000003</v>
      </c>
      <c r="D330">
        <v>7773.8500979999999</v>
      </c>
      <c r="E330">
        <v>7704.7998049999997</v>
      </c>
      <c r="F330" s="247">
        <v>7767.8500979999999</v>
      </c>
    </row>
    <row r="331" spans="2:6" x14ac:dyDescent="0.25">
      <c r="B331" s="246">
        <v>41843</v>
      </c>
      <c r="C331">
        <v>7794.8999020000001</v>
      </c>
      <c r="D331">
        <v>7809.2001950000003</v>
      </c>
      <c r="E331">
        <v>7752.8999020000001</v>
      </c>
      <c r="F331" s="247">
        <v>7795.75</v>
      </c>
    </row>
    <row r="332" spans="2:6" x14ac:dyDescent="0.25">
      <c r="B332" s="246">
        <v>41844</v>
      </c>
      <c r="C332">
        <v>7796.25</v>
      </c>
      <c r="D332">
        <v>7835.6499020000001</v>
      </c>
      <c r="E332">
        <v>7771.6499020000001</v>
      </c>
      <c r="F332" s="247">
        <v>7830.6000979999999</v>
      </c>
    </row>
    <row r="333" spans="2:6" x14ac:dyDescent="0.25">
      <c r="B333" s="246">
        <v>41845</v>
      </c>
      <c r="C333">
        <v>7828.2001950000003</v>
      </c>
      <c r="D333">
        <v>7840.9501950000003</v>
      </c>
      <c r="E333">
        <v>7748.6000979999999</v>
      </c>
      <c r="F333" s="247">
        <v>7790.4501950000003</v>
      </c>
    </row>
    <row r="334" spans="2:6" x14ac:dyDescent="0.25">
      <c r="B334" s="246">
        <v>41848</v>
      </c>
      <c r="C334">
        <v>7792.8999020000001</v>
      </c>
      <c r="D334">
        <v>7799.8999020000001</v>
      </c>
      <c r="E334">
        <v>7722.6499020000001</v>
      </c>
      <c r="F334" s="247">
        <v>7748.7001950000003</v>
      </c>
    </row>
    <row r="335" spans="2:6" x14ac:dyDescent="0.25">
      <c r="B335" s="246">
        <v>41850</v>
      </c>
      <c r="C335">
        <v>7746.2001950000003</v>
      </c>
      <c r="D335">
        <v>7798.7001950000003</v>
      </c>
      <c r="E335">
        <v>7707.6000979999999</v>
      </c>
      <c r="F335" s="247">
        <v>7791.3999020000001</v>
      </c>
    </row>
    <row r="336" spans="2:6" x14ac:dyDescent="0.25">
      <c r="B336" s="246">
        <v>41851</v>
      </c>
      <c r="C336">
        <v>7784.6499020000001</v>
      </c>
      <c r="D336">
        <v>7791.8500979999999</v>
      </c>
      <c r="E336">
        <v>7711.1499020000001</v>
      </c>
      <c r="F336" s="247">
        <v>7721.2998049999997</v>
      </c>
    </row>
    <row r="337" spans="2:6" x14ac:dyDescent="0.25">
      <c r="B337" s="246">
        <v>41852</v>
      </c>
      <c r="C337">
        <v>7662.5</v>
      </c>
      <c r="D337">
        <v>7716.7001950000003</v>
      </c>
      <c r="E337">
        <v>7593.8999020000001</v>
      </c>
      <c r="F337" s="247">
        <v>7602.6000979999999</v>
      </c>
    </row>
    <row r="338" spans="2:6" x14ac:dyDescent="0.25">
      <c r="B338" s="246">
        <v>41855</v>
      </c>
      <c r="C338">
        <v>7639.5498049999997</v>
      </c>
      <c r="D338">
        <v>7694.7998049999997</v>
      </c>
      <c r="E338">
        <v>7622.0498049999997</v>
      </c>
      <c r="F338" s="247">
        <v>7683.6499020000001</v>
      </c>
    </row>
    <row r="339" spans="2:6" x14ac:dyDescent="0.25">
      <c r="B339" s="246">
        <v>41856</v>
      </c>
      <c r="C339">
        <v>7706.6499020000001</v>
      </c>
      <c r="D339">
        <v>7752.4501950000003</v>
      </c>
      <c r="E339">
        <v>7638.0498049999997</v>
      </c>
      <c r="F339" s="247">
        <v>7746.5498049999997</v>
      </c>
    </row>
    <row r="340" spans="2:6" x14ac:dyDescent="0.25">
      <c r="B340" s="246">
        <v>41857</v>
      </c>
      <c r="C340">
        <v>7726.1499020000001</v>
      </c>
      <c r="D340">
        <v>7740.9501950000003</v>
      </c>
      <c r="E340">
        <v>7658.9501950000003</v>
      </c>
      <c r="F340" s="247">
        <v>7672.0498049999997</v>
      </c>
    </row>
    <row r="341" spans="2:6" x14ac:dyDescent="0.25">
      <c r="B341" s="246">
        <v>41858</v>
      </c>
      <c r="C341">
        <v>7651.1499020000001</v>
      </c>
      <c r="D341">
        <v>7708.9501950000003</v>
      </c>
      <c r="E341">
        <v>7630.3999020000001</v>
      </c>
      <c r="F341" s="247">
        <v>7649.25</v>
      </c>
    </row>
    <row r="342" spans="2:6" x14ac:dyDescent="0.25">
      <c r="B342" s="246">
        <v>41859</v>
      </c>
      <c r="C342">
        <v>7588.7001950000003</v>
      </c>
      <c r="D342">
        <v>7592.4501950000003</v>
      </c>
      <c r="E342">
        <v>7540.1000979999999</v>
      </c>
      <c r="F342" s="247">
        <v>7568.5498049999997</v>
      </c>
    </row>
    <row r="343" spans="2:6" x14ac:dyDescent="0.25">
      <c r="B343" s="246">
        <v>41862</v>
      </c>
      <c r="C343">
        <v>7619.8500979999999</v>
      </c>
      <c r="D343">
        <v>7635.5498049999997</v>
      </c>
      <c r="E343">
        <v>7598.6000979999999</v>
      </c>
      <c r="F343" s="247">
        <v>7625.9501950000003</v>
      </c>
    </row>
    <row r="344" spans="2:6" x14ac:dyDescent="0.25">
      <c r="B344" s="246">
        <v>41863</v>
      </c>
      <c r="C344">
        <v>7688.7998049999997</v>
      </c>
      <c r="D344">
        <v>7735.75</v>
      </c>
      <c r="E344">
        <v>7654.7998049999997</v>
      </c>
      <c r="F344" s="247">
        <v>7727.0498049999997</v>
      </c>
    </row>
    <row r="345" spans="2:6" x14ac:dyDescent="0.25">
      <c r="B345" s="246">
        <v>41864</v>
      </c>
      <c r="C345">
        <v>7717.2998049999997</v>
      </c>
      <c r="D345">
        <v>7757.1000979999999</v>
      </c>
      <c r="E345">
        <v>7695.7001950000003</v>
      </c>
      <c r="F345" s="247">
        <v>7739.5498049999997</v>
      </c>
    </row>
    <row r="346" spans="2:6" x14ac:dyDescent="0.25">
      <c r="B346" s="246">
        <v>41865</v>
      </c>
      <c r="C346">
        <v>7756.1499020000001</v>
      </c>
      <c r="D346">
        <v>7796.7001950000003</v>
      </c>
      <c r="E346">
        <v>7739.1000979999999</v>
      </c>
      <c r="F346" s="247">
        <v>7791.7001950000003</v>
      </c>
    </row>
    <row r="347" spans="2:6" x14ac:dyDescent="0.25">
      <c r="B347" s="246">
        <v>41869</v>
      </c>
      <c r="C347">
        <v>7785.25</v>
      </c>
      <c r="D347">
        <v>7880.5</v>
      </c>
      <c r="E347">
        <v>7779.2001950000003</v>
      </c>
      <c r="F347" s="247">
        <v>7874.25</v>
      </c>
    </row>
    <row r="348" spans="2:6" x14ac:dyDescent="0.25">
      <c r="B348" s="246">
        <v>41870</v>
      </c>
      <c r="C348">
        <v>7901</v>
      </c>
      <c r="D348">
        <v>7918.5498049999997</v>
      </c>
      <c r="E348">
        <v>7881.1499020000001</v>
      </c>
      <c r="F348" s="247">
        <v>7897.5</v>
      </c>
    </row>
    <row r="349" spans="2:6" x14ac:dyDescent="0.25">
      <c r="B349" s="246">
        <v>41871</v>
      </c>
      <c r="C349">
        <v>7915.7998049999997</v>
      </c>
      <c r="D349">
        <v>7922.7001950000003</v>
      </c>
      <c r="E349">
        <v>7864.0498049999997</v>
      </c>
      <c r="F349" s="247">
        <v>7875.2998049999997</v>
      </c>
    </row>
    <row r="350" spans="2:6" x14ac:dyDescent="0.25">
      <c r="B350" s="246">
        <v>41872</v>
      </c>
      <c r="C350">
        <v>7875.3500979999999</v>
      </c>
      <c r="D350">
        <v>7919.6499020000001</v>
      </c>
      <c r="E350">
        <v>7855.9501950000003</v>
      </c>
      <c r="F350" s="247">
        <v>7891.1000979999999</v>
      </c>
    </row>
    <row r="351" spans="2:6" x14ac:dyDescent="0.25">
      <c r="B351" s="246">
        <v>41873</v>
      </c>
      <c r="C351">
        <v>7904.5498049999997</v>
      </c>
      <c r="D351">
        <v>7929.0498049999997</v>
      </c>
      <c r="E351">
        <v>7900.0498049999997</v>
      </c>
      <c r="F351" s="247">
        <v>7913.2001950000003</v>
      </c>
    </row>
    <row r="352" spans="2:6" x14ac:dyDescent="0.25">
      <c r="B352" s="246">
        <v>41876</v>
      </c>
      <c r="C352">
        <v>7931.75</v>
      </c>
      <c r="D352">
        <v>7968.25</v>
      </c>
      <c r="E352">
        <v>7897.9501950000003</v>
      </c>
      <c r="F352" s="247">
        <v>7906.2998049999997</v>
      </c>
    </row>
    <row r="353" spans="2:6" x14ac:dyDescent="0.25">
      <c r="B353" s="246">
        <v>41877</v>
      </c>
      <c r="C353">
        <v>7874.5</v>
      </c>
      <c r="D353">
        <v>7915.4501950000003</v>
      </c>
      <c r="E353">
        <v>7862.4501950000003</v>
      </c>
      <c r="F353" s="247">
        <v>7904.75</v>
      </c>
    </row>
    <row r="354" spans="2:6" x14ac:dyDescent="0.25">
      <c r="B354" s="246">
        <v>41878</v>
      </c>
      <c r="C354">
        <v>7933.8999020000001</v>
      </c>
      <c r="D354">
        <v>7946.8500979999999</v>
      </c>
      <c r="E354">
        <v>7916.5498049999997</v>
      </c>
      <c r="F354" s="247">
        <v>7936.0498049999997</v>
      </c>
    </row>
    <row r="355" spans="2:6" x14ac:dyDescent="0.25">
      <c r="B355" s="246">
        <v>41879</v>
      </c>
      <c r="C355">
        <v>7942.25</v>
      </c>
      <c r="D355">
        <v>7967.7998049999997</v>
      </c>
      <c r="E355">
        <v>7939.2001950000003</v>
      </c>
      <c r="F355" s="247">
        <v>7954.3500979999999</v>
      </c>
    </row>
    <row r="356" spans="2:6" x14ac:dyDescent="0.25">
      <c r="B356" s="246">
        <v>41883</v>
      </c>
      <c r="C356">
        <v>7990.3500979999999</v>
      </c>
      <c r="D356">
        <v>8035</v>
      </c>
      <c r="E356">
        <v>7984</v>
      </c>
      <c r="F356" s="247">
        <v>8027.7001950000003</v>
      </c>
    </row>
    <row r="357" spans="2:6" x14ac:dyDescent="0.25">
      <c r="B357" s="246">
        <v>41884</v>
      </c>
      <c r="C357">
        <v>8038.6000979999999</v>
      </c>
      <c r="D357">
        <v>8101.9501950000003</v>
      </c>
      <c r="E357">
        <v>8036.5498049999997</v>
      </c>
      <c r="F357" s="247">
        <v>8083.0498049999997</v>
      </c>
    </row>
    <row r="358" spans="2:6" x14ac:dyDescent="0.25">
      <c r="B358" s="246">
        <v>41885</v>
      </c>
      <c r="C358">
        <v>8110.8500979999999</v>
      </c>
      <c r="D358">
        <v>8141.8999020000001</v>
      </c>
      <c r="E358">
        <v>8092.25</v>
      </c>
      <c r="F358" s="247">
        <v>8114.6000979999999</v>
      </c>
    </row>
    <row r="359" spans="2:6" x14ac:dyDescent="0.25">
      <c r="B359" s="246">
        <v>41886</v>
      </c>
      <c r="C359">
        <v>8114.2001950000003</v>
      </c>
      <c r="D359">
        <v>8114.7998049999997</v>
      </c>
      <c r="E359">
        <v>8060.8999020000001</v>
      </c>
      <c r="F359" s="247">
        <v>8095.9501950000003</v>
      </c>
    </row>
    <row r="360" spans="2:6" x14ac:dyDescent="0.25">
      <c r="B360" s="246">
        <v>41887</v>
      </c>
      <c r="C360">
        <v>8099.8999020000001</v>
      </c>
      <c r="D360">
        <v>8122.7001950000003</v>
      </c>
      <c r="E360">
        <v>8049.8500979999999</v>
      </c>
      <c r="F360" s="247">
        <v>8086.8500979999999</v>
      </c>
    </row>
    <row r="361" spans="2:6" x14ac:dyDescent="0.25">
      <c r="B361" s="246">
        <v>41890</v>
      </c>
      <c r="C361">
        <v>8132.9501950000003</v>
      </c>
      <c r="D361">
        <v>8180.2001950000003</v>
      </c>
      <c r="E361">
        <v>8126.1499020000001</v>
      </c>
      <c r="F361" s="247">
        <v>8173.8999020000001</v>
      </c>
    </row>
    <row r="362" spans="2:6" x14ac:dyDescent="0.25">
      <c r="B362" s="246">
        <v>41891</v>
      </c>
      <c r="C362">
        <v>8161.8999020000001</v>
      </c>
      <c r="D362">
        <v>8174.5498049999997</v>
      </c>
      <c r="E362">
        <v>8126.5</v>
      </c>
      <c r="F362" s="247">
        <v>8152.9501950000003</v>
      </c>
    </row>
    <row r="363" spans="2:6" x14ac:dyDescent="0.25">
      <c r="B363" s="246">
        <v>41892</v>
      </c>
      <c r="C363">
        <v>8135.5498049999997</v>
      </c>
      <c r="D363">
        <v>8135.75</v>
      </c>
      <c r="E363">
        <v>8082.1000979999999</v>
      </c>
      <c r="F363" s="247">
        <v>8094.1000979999999</v>
      </c>
    </row>
    <row r="364" spans="2:6" x14ac:dyDescent="0.25">
      <c r="B364" s="246">
        <v>41893</v>
      </c>
      <c r="C364">
        <v>8115.1499020000001</v>
      </c>
      <c r="D364">
        <v>8127.9501950000003</v>
      </c>
      <c r="E364">
        <v>8057.2998049999997</v>
      </c>
      <c r="F364" s="247">
        <v>8085.7001950000003</v>
      </c>
    </row>
    <row r="365" spans="2:6" x14ac:dyDescent="0.25">
      <c r="B365" s="246">
        <v>41894</v>
      </c>
      <c r="C365">
        <v>8087.0498049999997</v>
      </c>
      <c r="D365">
        <v>8114.2998049999997</v>
      </c>
      <c r="E365">
        <v>8071.6000979999999</v>
      </c>
      <c r="F365" s="247">
        <v>8105.5</v>
      </c>
    </row>
    <row r="366" spans="2:6" x14ac:dyDescent="0.25">
      <c r="B366" s="246">
        <v>41897</v>
      </c>
      <c r="C366">
        <v>8070.3500979999999</v>
      </c>
      <c r="D366">
        <v>8077.2998049999997</v>
      </c>
      <c r="E366">
        <v>8030</v>
      </c>
      <c r="F366" s="247">
        <v>8042</v>
      </c>
    </row>
    <row r="367" spans="2:6" x14ac:dyDescent="0.25">
      <c r="B367" s="246">
        <v>41898</v>
      </c>
      <c r="C367">
        <v>8036.6000979999999</v>
      </c>
      <c r="D367">
        <v>8044.8999020000001</v>
      </c>
      <c r="E367">
        <v>7925.1499020000001</v>
      </c>
      <c r="F367" s="247">
        <v>7932.8999020000001</v>
      </c>
    </row>
    <row r="368" spans="2:6" x14ac:dyDescent="0.25">
      <c r="B368" s="246">
        <v>41899</v>
      </c>
      <c r="C368">
        <v>7971.5</v>
      </c>
      <c r="D368">
        <v>7990.6499020000001</v>
      </c>
      <c r="E368">
        <v>7936.9501950000003</v>
      </c>
      <c r="F368" s="247">
        <v>7975.5</v>
      </c>
    </row>
    <row r="369" spans="2:6" x14ac:dyDescent="0.25">
      <c r="B369" s="246">
        <v>41900</v>
      </c>
      <c r="C369">
        <v>7950.6499020000001</v>
      </c>
      <c r="D369">
        <v>8120.8500979999999</v>
      </c>
      <c r="E369">
        <v>7939.7001950000003</v>
      </c>
      <c r="F369" s="247">
        <v>8114.75</v>
      </c>
    </row>
    <row r="370" spans="2:6" x14ac:dyDescent="0.25">
      <c r="B370" s="246">
        <v>41901</v>
      </c>
      <c r="C370">
        <v>8129.3999020000001</v>
      </c>
      <c r="D370">
        <v>8160.8999020000001</v>
      </c>
      <c r="E370">
        <v>8105.3500979999999</v>
      </c>
      <c r="F370" s="247">
        <v>8121.4501950000003</v>
      </c>
    </row>
    <row r="371" spans="2:6" x14ac:dyDescent="0.25">
      <c r="B371" s="246">
        <v>41904</v>
      </c>
      <c r="C371">
        <v>8084.4501950000003</v>
      </c>
      <c r="D371">
        <v>8159.8999020000001</v>
      </c>
      <c r="E371">
        <v>8064.7998049999997</v>
      </c>
      <c r="F371" s="247">
        <v>8146.2998049999997</v>
      </c>
    </row>
    <row r="372" spans="2:6" x14ac:dyDescent="0.25">
      <c r="B372" s="246">
        <v>41905</v>
      </c>
      <c r="C372">
        <v>8144.3999020000001</v>
      </c>
      <c r="D372">
        <v>8159.75</v>
      </c>
      <c r="E372">
        <v>8008.1000979999999</v>
      </c>
      <c r="F372" s="247">
        <v>8017.5498049999997</v>
      </c>
    </row>
    <row r="373" spans="2:6" x14ac:dyDescent="0.25">
      <c r="B373" s="246">
        <v>41906</v>
      </c>
      <c r="C373">
        <v>8015.5498049999997</v>
      </c>
      <c r="D373">
        <v>8042.0498049999997</v>
      </c>
      <c r="E373">
        <v>7950.0498049999997</v>
      </c>
      <c r="F373" s="247">
        <v>8002.3999020000001</v>
      </c>
    </row>
    <row r="374" spans="2:6" x14ac:dyDescent="0.25">
      <c r="B374" s="246">
        <v>41907</v>
      </c>
      <c r="C374">
        <v>8003.2998049999997</v>
      </c>
      <c r="D374">
        <v>8019.2998049999997</v>
      </c>
      <c r="E374">
        <v>7877.3500979999999</v>
      </c>
      <c r="F374" s="247">
        <v>7911.8500979999999</v>
      </c>
    </row>
    <row r="375" spans="2:6" x14ac:dyDescent="0.25">
      <c r="B375" s="246">
        <v>41908</v>
      </c>
      <c r="C375">
        <v>7885.8500979999999</v>
      </c>
      <c r="D375">
        <v>7993.2998049999997</v>
      </c>
      <c r="E375">
        <v>7841.7998049999997</v>
      </c>
      <c r="F375" s="247">
        <v>7968.8500979999999</v>
      </c>
    </row>
    <row r="376" spans="2:6" x14ac:dyDescent="0.25">
      <c r="B376" s="246">
        <v>41911</v>
      </c>
      <c r="C376">
        <v>7978.4501950000003</v>
      </c>
      <c r="D376">
        <v>7991.75</v>
      </c>
      <c r="E376">
        <v>7934.7001950000003</v>
      </c>
      <c r="F376" s="247">
        <v>7958.8999020000001</v>
      </c>
    </row>
    <row r="377" spans="2:6" x14ac:dyDescent="0.25">
      <c r="B377" s="246">
        <v>41912</v>
      </c>
      <c r="C377">
        <v>7948.7998049999997</v>
      </c>
      <c r="D377">
        <v>8030.8999020000001</v>
      </c>
      <c r="E377">
        <v>7923.8500979999999</v>
      </c>
      <c r="F377" s="247">
        <v>7964.7998049999997</v>
      </c>
    </row>
    <row r="378" spans="2:6" x14ac:dyDescent="0.25">
      <c r="B378" s="246">
        <v>41913</v>
      </c>
      <c r="C378">
        <v>7960.5</v>
      </c>
      <c r="D378">
        <v>7977.5</v>
      </c>
      <c r="E378">
        <v>7936.7001950000003</v>
      </c>
      <c r="F378" s="247">
        <v>7945.5498049999997</v>
      </c>
    </row>
    <row r="379" spans="2:6" x14ac:dyDescent="0.25">
      <c r="B379" s="246">
        <v>41919</v>
      </c>
      <c r="C379">
        <v>7897.3999020000001</v>
      </c>
      <c r="D379">
        <v>7943.0498049999997</v>
      </c>
      <c r="E379">
        <v>7842.7001950000003</v>
      </c>
      <c r="F379" s="247">
        <v>7852.3999020000001</v>
      </c>
    </row>
    <row r="380" spans="2:6" x14ac:dyDescent="0.25">
      <c r="B380" s="246">
        <v>41920</v>
      </c>
      <c r="C380">
        <v>7828.75</v>
      </c>
      <c r="D380">
        <v>7869.8999020000001</v>
      </c>
      <c r="E380">
        <v>7815.75</v>
      </c>
      <c r="F380" s="247">
        <v>7842.7001950000003</v>
      </c>
    </row>
    <row r="381" spans="2:6" x14ac:dyDescent="0.25">
      <c r="B381" s="246">
        <v>41921</v>
      </c>
      <c r="C381">
        <v>7886.5</v>
      </c>
      <c r="D381">
        <v>7972.3500979999999</v>
      </c>
      <c r="E381">
        <v>7886.5</v>
      </c>
      <c r="F381" s="247">
        <v>7960.5498049999997</v>
      </c>
    </row>
    <row r="382" spans="2:6" x14ac:dyDescent="0.25">
      <c r="B382" s="246">
        <v>41922</v>
      </c>
      <c r="C382">
        <v>7911</v>
      </c>
      <c r="D382">
        <v>7924.0498049999997</v>
      </c>
      <c r="E382">
        <v>7848.4501950000003</v>
      </c>
      <c r="F382" s="247">
        <v>7859.9501950000003</v>
      </c>
    </row>
    <row r="383" spans="2:6" x14ac:dyDescent="0.25">
      <c r="B383" s="246">
        <v>41925</v>
      </c>
      <c r="C383">
        <v>7831</v>
      </c>
      <c r="D383">
        <v>7901.1499020000001</v>
      </c>
      <c r="E383">
        <v>7796</v>
      </c>
      <c r="F383" s="247">
        <v>7884.25</v>
      </c>
    </row>
    <row r="384" spans="2:6" x14ac:dyDescent="0.25">
      <c r="B384" s="246">
        <v>41926</v>
      </c>
      <c r="C384">
        <v>7923.25</v>
      </c>
      <c r="D384">
        <v>7928</v>
      </c>
      <c r="E384">
        <v>7825.4501950000003</v>
      </c>
      <c r="F384" s="247">
        <v>7864</v>
      </c>
    </row>
    <row r="385" spans="2:6" x14ac:dyDescent="0.25">
      <c r="B385" s="246">
        <v>41927</v>
      </c>
      <c r="C385" t="s">
        <v>261</v>
      </c>
      <c r="D385" t="s">
        <v>261</v>
      </c>
      <c r="E385" t="s">
        <v>261</v>
      </c>
      <c r="F385" s="247" t="s">
        <v>261</v>
      </c>
    </row>
    <row r="386" spans="2:6" x14ac:dyDescent="0.25">
      <c r="B386" s="246">
        <v>41928</v>
      </c>
      <c r="C386">
        <v>7837.2998049999997</v>
      </c>
      <c r="D386">
        <v>7893.8999020000001</v>
      </c>
      <c r="E386">
        <v>7729.6499020000001</v>
      </c>
      <c r="F386" s="247">
        <v>7748.2001950000003</v>
      </c>
    </row>
    <row r="387" spans="2:6" x14ac:dyDescent="0.25">
      <c r="B387" s="246">
        <v>41929</v>
      </c>
      <c r="C387">
        <v>7733.75</v>
      </c>
      <c r="D387">
        <v>7819.2001950000003</v>
      </c>
      <c r="E387">
        <v>7723.8500979999999</v>
      </c>
      <c r="F387" s="247">
        <v>7779.7001950000003</v>
      </c>
    </row>
    <row r="388" spans="2:6" x14ac:dyDescent="0.25">
      <c r="B388" s="246">
        <v>41932</v>
      </c>
      <c r="C388">
        <v>7896.9501950000003</v>
      </c>
      <c r="D388">
        <v>7905.9501950000003</v>
      </c>
      <c r="E388">
        <v>7856.9501950000003</v>
      </c>
      <c r="F388" s="247">
        <v>7879.3999020000001</v>
      </c>
    </row>
    <row r="389" spans="2:6" x14ac:dyDescent="0.25">
      <c r="B389" s="246">
        <v>41933</v>
      </c>
      <c r="C389">
        <v>7906.1499020000001</v>
      </c>
      <c r="D389">
        <v>7936.6000979999999</v>
      </c>
      <c r="E389">
        <v>7874.3500979999999</v>
      </c>
      <c r="F389" s="247">
        <v>7927.75</v>
      </c>
    </row>
    <row r="390" spans="2:6" x14ac:dyDescent="0.25">
      <c r="B390" s="246">
        <v>41934</v>
      </c>
      <c r="C390">
        <v>7997.7998049999997</v>
      </c>
      <c r="D390">
        <v>8005</v>
      </c>
      <c r="E390">
        <v>7974.5498049999997</v>
      </c>
      <c r="F390" s="247">
        <v>7995.8999020000001</v>
      </c>
    </row>
    <row r="391" spans="2:6" x14ac:dyDescent="0.25">
      <c r="B391" s="246">
        <v>41939</v>
      </c>
      <c r="C391">
        <v>8064.3500979999999</v>
      </c>
      <c r="D391">
        <v>8064.3999020000001</v>
      </c>
      <c r="E391">
        <v>7985.6499020000001</v>
      </c>
      <c r="F391" s="247">
        <v>7991.7001950000003</v>
      </c>
    </row>
    <row r="392" spans="2:6" x14ac:dyDescent="0.25">
      <c r="B392" s="246">
        <v>41940</v>
      </c>
      <c r="C392">
        <v>8002.3999020000001</v>
      </c>
      <c r="D392">
        <v>8037.7998049999997</v>
      </c>
      <c r="E392">
        <v>7995.0498049999997</v>
      </c>
      <c r="F392" s="247">
        <v>8027.6000979999999</v>
      </c>
    </row>
    <row r="393" spans="2:6" x14ac:dyDescent="0.25">
      <c r="B393" s="246">
        <v>41941</v>
      </c>
      <c r="C393">
        <v>8077.0498049999997</v>
      </c>
      <c r="D393">
        <v>8097.9501950000003</v>
      </c>
      <c r="E393">
        <v>8052.25</v>
      </c>
      <c r="F393" s="247">
        <v>8090.4501950000003</v>
      </c>
    </row>
    <row r="394" spans="2:6" x14ac:dyDescent="0.25">
      <c r="B394" s="246">
        <v>41942</v>
      </c>
      <c r="C394">
        <v>8085.2001950000003</v>
      </c>
      <c r="D394">
        <v>8181.5498049999997</v>
      </c>
      <c r="E394">
        <v>8085.2001950000003</v>
      </c>
      <c r="F394" s="247">
        <v>8169.2001950000003</v>
      </c>
    </row>
    <row r="395" spans="2:6" x14ac:dyDescent="0.25">
      <c r="B395" s="246">
        <v>41943</v>
      </c>
      <c r="C395">
        <v>8200.7998050000006</v>
      </c>
      <c r="D395">
        <v>8330.75</v>
      </c>
      <c r="E395">
        <v>8198.0498050000006</v>
      </c>
      <c r="F395" s="247">
        <v>8322.2001949999994</v>
      </c>
    </row>
    <row r="396" spans="2:6" x14ac:dyDescent="0.25">
      <c r="B396" s="246">
        <v>41946</v>
      </c>
      <c r="C396">
        <v>8348.1503909999992</v>
      </c>
      <c r="D396">
        <v>8350.5996090000008</v>
      </c>
      <c r="E396">
        <v>8297.6503909999992</v>
      </c>
      <c r="F396" s="247">
        <v>8324.1503909999992</v>
      </c>
    </row>
    <row r="397" spans="2:6" x14ac:dyDescent="0.25">
      <c r="B397" s="246">
        <v>41948</v>
      </c>
      <c r="C397">
        <v>8351.25</v>
      </c>
      <c r="D397">
        <v>8365.5498050000006</v>
      </c>
      <c r="E397">
        <v>8323.5</v>
      </c>
      <c r="F397" s="247">
        <v>8338.2998050000006</v>
      </c>
    </row>
    <row r="398" spans="2:6" x14ac:dyDescent="0.25">
      <c r="B398" s="246">
        <v>41950</v>
      </c>
      <c r="C398">
        <v>8331.8496090000008</v>
      </c>
      <c r="D398">
        <v>8360.3496090000008</v>
      </c>
      <c r="E398">
        <v>8290.25</v>
      </c>
      <c r="F398" s="247">
        <v>8337</v>
      </c>
    </row>
    <row r="399" spans="2:6" x14ac:dyDescent="0.25">
      <c r="B399" s="246">
        <v>41953</v>
      </c>
      <c r="C399">
        <v>8337.7998050000006</v>
      </c>
      <c r="D399">
        <v>8383.0498050000006</v>
      </c>
      <c r="E399">
        <v>8304.4501949999994</v>
      </c>
      <c r="F399" s="247">
        <v>8344.25</v>
      </c>
    </row>
    <row r="400" spans="2:6" x14ac:dyDescent="0.25">
      <c r="B400" s="246">
        <v>41954</v>
      </c>
      <c r="C400">
        <v>8354.0996090000008</v>
      </c>
      <c r="D400">
        <v>8378.7001949999994</v>
      </c>
      <c r="E400">
        <v>8321.8496090000008</v>
      </c>
      <c r="F400" s="247">
        <v>8362.6503909999992</v>
      </c>
    </row>
    <row r="401" spans="2:6" x14ac:dyDescent="0.25">
      <c r="B401" s="246">
        <v>41955</v>
      </c>
      <c r="C401">
        <v>8378.9003909999992</v>
      </c>
      <c r="D401">
        <v>8415.0498050000006</v>
      </c>
      <c r="E401">
        <v>8370.5</v>
      </c>
      <c r="F401" s="247">
        <v>8383.2998050000006</v>
      </c>
    </row>
    <row r="402" spans="2:6" x14ac:dyDescent="0.25">
      <c r="B402" s="246">
        <v>41956</v>
      </c>
      <c r="C402">
        <v>8405.25</v>
      </c>
      <c r="D402">
        <v>8408</v>
      </c>
      <c r="E402">
        <v>8320.3496090000008</v>
      </c>
      <c r="F402" s="247">
        <v>8357.8496090000008</v>
      </c>
    </row>
    <row r="403" spans="2:6" x14ac:dyDescent="0.25">
      <c r="B403" s="246">
        <v>41957</v>
      </c>
      <c r="C403">
        <v>8360.7001949999994</v>
      </c>
      <c r="D403">
        <v>8400.6503909999992</v>
      </c>
      <c r="E403">
        <v>8346.7998050000006</v>
      </c>
      <c r="F403" s="247">
        <v>8389.9003909999992</v>
      </c>
    </row>
    <row r="404" spans="2:6" x14ac:dyDescent="0.25">
      <c r="B404" s="246">
        <v>41960</v>
      </c>
      <c r="C404">
        <v>8378.4003909999992</v>
      </c>
      <c r="D404">
        <v>8438.0996090000008</v>
      </c>
      <c r="E404">
        <v>8349.0996090000008</v>
      </c>
      <c r="F404" s="247">
        <v>8430.75</v>
      </c>
    </row>
    <row r="405" spans="2:6" x14ac:dyDescent="0.25">
      <c r="B405" s="246">
        <v>41961</v>
      </c>
      <c r="C405">
        <v>8441.25</v>
      </c>
      <c r="D405">
        <v>8454.5</v>
      </c>
      <c r="E405">
        <v>8407.25</v>
      </c>
      <c r="F405" s="247">
        <v>8425.9003909999992</v>
      </c>
    </row>
    <row r="406" spans="2:6" x14ac:dyDescent="0.25">
      <c r="B406" s="246">
        <v>41962</v>
      </c>
      <c r="C406">
        <v>8440.6503909999992</v>
      </c>
      <c r="D406">
        <v>8455.6503909999992</v>
      </c>
      <c r="E406">
        <v>8360.5</v>
      </c>
      <c r="F406" s="247">
        <v>8382.2998050000006</v>
      </c>
    </row>
    <row r="407" spans="2:6" x14ac:dyDescent="0.25">
      <c r="B407" s="246">
        <v>41963</v>
      </c>
      <c r="C407">
        <v>8406.5</v>
      </c>
      <c r="D407">
        <v>8410.8496090000008</v>
      </c>
      <c r="E407">
        <v>8353.1503909999992</v>
      </c>
      <c r="F407" s="247">
        <v>8401.9003909999992</v>
      </c>
    </row>
    <row r="408" spans="2:6" x14ac:dyDescent="0.25">
      <c r="B408" s="246">
        <v>41964</v>
      </c>
      <c r="C408">
        <v>8408.2001949999994</v>
      </c>
      <c r="D408">
        <v>8489.7998050000006</v>
      </c>
      <c r="E408">
        <v>8398.5996090000008</v>
      </c>
      <c r="F408" s="247">
        <v>8477.3496090000008</v>
      </c>
    </row>
    <row r="409" spans="2:6" x14ac:dyDescent="0.25">
      <c r="B409" s="246">
        <v>41967</v>
      </c>
      <c r="C409">
        <v>8490.9501949999994</v>
      </c>
      <c r="D409">
        <v>8534.6503909999992</v>
      </c>
      <c r="E409">
        <v>8490.7998050000006</v>
      </c>
      <c r="F409" s="247">
        <v>8530.1503909999992</v>
      </c>
    </row>
    <row r="410" spans="2:6" x14ac:dyDescent="0.25">
      <c r="B410" s="246">
        <v>41968</v>
      </c>
      <c r="C410">
        <v>8530.7998050000006</v>
      </c>
      <c r="D410">
        <v>8535.3496090000008</v>
      </c>
      <c r="E410">
        <v>8429.4501949999994</v>
      </c>
      <c r="F410" s="247">
        <v>8463.0996090000008</v>
      </c>
    </row>
    <row r="411" spans="2:6" x14ac:dyDescent="0.25">
      <c r="B411" s="246">
        <v>41969</v>
      </c>
      <c r="C411">
        <v>8450.2998050000006</v>
      </c>
      <c r="D411">
        <v>8500.2998050000006</v>
      </c>
      <c r="E411">
        <v>8438.6503909999992</v>
      </c>
      <c r="F411" s="247">
        <v>8475.75</v>
      </c>
    </row>
    <row r="412" spans="2:6" x14ac:dyDescent="0.25">
      <c r="B412" s="246">
        <v>41970</v>
      </c>
      <c r="C412">
        <v>8477.7998050000006</v>
      </c>
      <c r="D412">
        <v>8506.75</v>
      </c>
      <c r="E412">
        <v>8456.3496090000008</v>
      </c>
      <c r="F412" s="247">
        <v>8494.2001949999994</v>
      </c>
    </row>
    <row r="413" spans="2:6" x14ac:dyDescent="0.25">
      <c r="B413" s="246">
        <v>41971</v>
      </c>
      <c r="C413">
        <v>8516.7998050000006</v>
      </c>
      <c r="D413">
        <v>8617</v>
      </c>
      <c r="E413">
        <v>8516.25</v>
      </c>
      <c r="F413" s="247">
        <v>8588.25</v>
      </c>
    </row>
    <row r="414" spans="2:6" x14ac:dyDescent="0.25">
      <c r="B414" s="246">
        <v>41974</v>
      </c>
      <c r="C414">
        <v>8605.0996090000008</v>
      </c>
      <c r="D414">
        <v>8623</v>
      </c>
      <c r="E414">
        <v>8545.1503909999992</v>
      </c>
      <c r="F414" s="247">
        <v>8555.9003909999992</v>
      </c>
    </row>
    <row r="415" spans="2:6" x14ac:dyDescent="0.25">
      <c r="B415" s="246">
        <v>41975</v>
      </c>
      <c r="C415">
        <v>8535.4501949999994</v>
      </c>
      <c r="D415">
        <v>8560.2001949999994</v>
      </c>
      <c r="E415">
        <v>8504.6503909999992</v>
      </c>
      <c r="F415" s="247">
        <v>8524.7001949999994</v>
      </c>
    </row>
    <row r="416" spans="2:6" x14ac:dyDescent="0.25">
      <c r="B416" s="246">
        <v>41976</v>
      </c>
      <c r="C416">
        <v>8528.7001949999994</v>
      </c>
      <c r="D416">
        <v>8546.9501949999994</v>
      </c>
      <c r="E416">
        <v>8508.3496090000008</v>
      </c>
      <c r="F416" s="247">
        <v>8537.6503909999992</v>
      </c>
    </row>
    <row r="417" spans="2:6" x14ac:dyDescent="0.25">
      <c r="B417" s="246">
        <v>41977</v>
      </c>
      <c r="C417">
        <v>8582.4003909999992</v>
      </c>
      <c r="D417">
        <v>8626.9501949999994</v>
      </c>
      <c r="E417">
        <v>8526.4003909999992</v>
      </c>
      <c r="F417" s="247">
        <v>8564.4003909999992</v>
      </c>
    </row>
    <row r="418" spans="2:6" x14ac:dyDescent="0.25">
      <c r="B418" s="246">
        <v>41978</v>
      </c>
      <c r="C418">
        <v>8584.25</v>
      </c>
      <c r="D418">
        <v>8588.3496090000008</v>
      </c>
      <c r="E418">
        <v>8523.9003909999992</v>
      </c>
      <c r="F418" s="247">
        <v>8538.2998050000006</v>
      </c>
    </row>
    <row r="419" spans="2:6" x14ac:dyDescent="0.25">
      <c r="B419" s="246">
        <v>41981</v>
      </c>
      <c r="C419">
        <v>8538.6503909999992</v>
      </c>
      <c r="D419">
        <v>8546.3496090000008</v>
      </c>
      <c r="E419">
        <v>8432.25</v>
      </c>
      <c r="F419" s="247">
        <v>8438.25</v>
      </c>
    </row>
    <row r="420" spans="2:6" x14ac:dyDescent="0.25">
      <c r="B420" s="246">
        <v>41982</v>
      </c>
      <c r="C420">
        <v>8439.2998050000006</v>
      </c>
      <c r="D420">
        <v>8444.5</v>
      </c>
      <c r="E420">
        <v>8330.5</v>
      </c>
      <c r="F420" s="247">
        <v>8340.7001949999994</v>
      </c>
    </row>
    <row r="421" spans="2:6" x14ac:dyDescent="0.25">
      <c r="B421" s="246">
        <v>41983</v>
      </c>
      <c r="C421">
        <v>8318.0498050000006</v>
      </c>
      <c r="D421">
        <v>8376.7998050000006</v>
      </c>
      <c r="E421">
        <v>8317</v>
      </c>
      <c r="F421" s="247">
        <v>8355.6503909999992</v>
      </c>
    </row>
    <row r="422" spans="2:6" x14ac:dyDescent="0.25">
      <c r="B422" s="246">
        <v>41984</v>
      </c>
      <c r="C422">
        <v>8338.8496090000008</v>
      </c>
      <c r="D422">
        <v>8348.2998050000006</v>
      </c>
      <c r="E422">
        <v>8272.4003909999992</v>
      </c>
      <c r="F422" s="247">
        <v>8292.9003909999992</v>
      </c>
    </row>
    <row r="423" spans="2:6" x14ac:dyDescent="0.25">
      <c r="B423" s="246">
        <v>41985</v>
      </c>
      <c r="C423">
        <v>8302</v>
      </c>
      <c r="D423">
        <v>8321.9003909999992</v>
      </c>
      <c r="E423">
        <v>8216.2998050000006</v>
      </c>
      <c r="F423" s="247">
        <v>8224.0996090000008</v>
      </c>
    </row>
    <row r="424" spans="2:6" x14ac:dyDescent="0.25">
      <c r="B424" s="246">
        <v>41988</v>
      </c>
      <c r="C424">
        <v>8160.75</v>
      </c>
      <c r="D424">
        <v>8242.4003909999992</v>
      </c>
      <c r="E424">
        <v>8152.5</v>
      </c>
      <c r="F424" s="247">
        <v>8219.5996090000008</v>
      </c>
    </row>
    <row r="425" spans="2:6" x14ac:dyDescent="0.25">
      <c r="B425" s="246">
        <v>41989</v>
      </c>
      <c r="C425">
        <v>8172.6000979999999</v>
      </c>
      <c r="D425">
        <v>8189.3500979999999</v>
      </c>
      <c r="E425">
        <v>8052.6000979999999</v>
      </c>
      <c r="F425" s="247">
        <v>8067.6000979999999</v>
      </c>
    </row>
    <row r="426" spans="2:6" x14ac:dyDescent="0.25">
      <c r="B426" s="246">
        <v>41990</v>
      </c>
      <c r="C426">
        <v>8041.2001950000003</v>
      </c>
      <c r="D426">
        <v>8082</v>
      </c>
      <c r="E426">
        <v>7961.3500979999999</v>
      </c>
      <c r="F426" s="247">
        <v>8029.7998049999997</v>
      </c>
    </row>
    <row r="427" spans="2:6" x14ac:dyDescent="0.25">
      <c r="B427" s="246">
        <v>41991</v>
      </c>
      <c r="C427">
        <v>8138.8999020000001</v>
      </c>
      <c r="D427">
        <v>8174.2998049999997</v>
      </c>
      <c r="E427">
        <v>8084.8999020000001</v>
      </c>
      <c r="F427" s="247">
        <v>8159.2998049999997</v>
      </c>
    </row>
    <row r="428" spans="2:6" x14ac:dyDescent="0.25">
      <c r="B428" s="246">
        <v>41992</v>
      </c>
      <c r="C428">
        <v>8230.4501949999994</v>
      </c>
      <c r="D428">
        <v>8263.4501949999994</v>
      </c>
      <c r="E428">
        <v>8208.5996090000008</v>
      </c>
      <c r="F428" s="247">
        <v>8225.2001949999994</v>
      </c>
    </row>
    <row r="429" spans="2:6" x14ac:dyDescent="0.25">
      <c r="B429" s="246">
        <v>41995</v>
      </c>
      <c r="C429">
        <v>8255</v>
      </c>
      <c r="D429">
        <v>8330.9501949999994</v>
      </c>
      <c r="E429">
        <v>8228.2001949999994</v>
      </c>
      <c r="F429" s="247">
        <v>8324</v>
      </c>
    </row>
    <row r="430" spans="2:6" x14ac:dyDescent="0.25">
      <c r="B430" s="246">
        <v>41996</v>
      </c>
      <c r="C430">
        <v>8324.5996090000008</v>
      </c>
      <c r="D430">
        <v>8364.75</v>
      </c>
      <c r="E430">
        <v>8252.8496090000008</v>
      </c>
      <c r="F430" s="247">
        <v>8267</v>
      </c>
    </row>
    <row r="431" spans="2:6" x14ac:dyDescent="0.25">
      <c r="B431" s="246">
        <v>41997</v>
      </c>
      <c r="C431">
        <v>8272.0498050000006</v>
      </c>
      <c r="D431">
        <v>8286.4003909999992</v>
      </c>
      <c r="E431">
        <v>8155.25</v>
      </c>
      <c r="F431" s="247">
        <v>8174.1000979999999</v>
      </c>
    </row>
    <row r="432" spans="2:6" x14ac:dyDescent="0.25">
      <c r="B432" s="246">
        <v>41999</v>
      </c>
      <c r="C432">
        <v>8204.7998050000006</v>
      </c>
      <c r="D432">
        <v>8234.5498050000006</v>
      </c>
      <c r="E432">
        <v>8147.9501950000003</v>
      </c>
      <c r="F432" s="247">
        <v>8200.7001949999994</v>
      </c>
    </row>
    <row r="433" spans="2:6" x14ac:dyDescent="0.25">
      <c r="B433" s="246">
        <v>42002</v>
      </c>
      <c r="C433">
        <v>8214.7001949999994</v>
      </c>
      <c r="D433">
        <v>8279.1503909999992</v>
      </c>
      <c r="E433">
        <v>8214.7001949999994</v>
      </c>
      <c r="F433" s="247">
        <v>8246.2998050000006</v>
      </c>
    </row>
    <row r="434" spans="2:6" x14ac:dyDescent="0.25">
      <c r="B434" s="246">
        <v>42003</v>
      </c>
      <c r="C434">
        <v>8260.2998050000006</v>
      </c>
      <c r="D434">
        <v>8268.25</v>
      </c>
      <c r="E434">
        <v>8220.5498050000006</v>
      </c>
      <c r="F434" s="247">
        <v>8248.25</v>
      </c>
    </row>
    <row r="435" spans="2:6" x14ac:dyDescent="0.25">
      <c r="B435" s="246">
        <v>42004</v>
      </c>
      <c r="C435">
        <v>8243.9003909999992</v>
      </c>
      <c r="D435">
        <v>8291</v>
      </c>
      <c r="E435">
        <v>8243.75</v>
      </c>
      <c r="F435" s="247">
        <v>8282.7001949999994</v>
      </c>
    </row>
    <row r="436" spans="2:6" x14ac:dyDescent="0.25">
      <c r="B436" s="246">
        <v>42005</v>
      </c>
      <c r="C436" t="s">
        <v>261</v>
      </c>
      <c r="D436" t="s">
        <v>261</v>
      </c>
      <c r="E436" t="s">
        <v>261</v>
      </c>
      <c r="F436" s="247" t="s">
        <v>261</v>
      </c>
    </row>
    <row r="437" spans="2:6" x14ac:dyDescent="0.25">
      <c r="B437" s="246">
        <v>42006</v>
      </c>
      <c r="C437">
        <v>8288.7001949999994</v>
      </c>
      <c r="D437">
        <v>8410.5996090000008</v>
      </c>
      <c r="E437">
        <v>8288.7001949999994</v>
      </c>
      <c r="F437" s="247">
        <v>8395.4501949999994</v>
      </c>
    </row>
    <row r="438" spans="2:6" x14ac:dyDescent="0.25">
      <c r="B438" s="246">
        <v>42009</v>
      </c>
      <c r="C438">
        <v>8407.9501949999994</v>
      </c>
      <c r="D438">
        <v>8445.5996090000008</v>
      </c>
      <c r="E438">
        <v>8363.9003909999992</v>
      </c>
      <c r="F438" s="247">
        <v>8378.4003909999992</v>
      </c>
    </row>
    <row r="439" spans="2:6" x14ac:dyDescent="0.25">
      <c r="B439" s="246">
        <v>42010</v>
      </c>
      <c r="C439">
        <v>8325.2998050000006</v>
      </c>
      <c r="D439">
        <v>8327.8496090000008</v>
      </c>
      <c r="E439">
        <v>8111.3500979999999</v>
      </c>
      <c r="F439" s="247">
        <v>8127.3500979999999</v>
      </c>
    </row>
    <row r="440" spans="2:6" x14ac:dyDescent="0.25">
      <c r="B440" s="246">
        <v>42011</v>
      </c>
      <c r="C440">
        <v>8118.6499020000001</v>
      </c>
      <c r="D440">
        <v>8151.2001950000003</v>
      </c>
      <c r="E440">
        <v>8065.4501950000003</v>
      </c>
      <c r="F440" s="247">
        <v>8102.1000979999999</v>
      </c>
    </row>
    <row r="441" spans="2:6" x14ac:dyDescent="0.25">
      <c r="B441" s="246">
        <v>42012</v>
      </c>
      <c r="C441">
        <v>8191.3999020000001</v>
      </c>
      <c r="D441">
        <v>8243.5</v>
      </c>
      <c r="E441">
        <v>8167.2998049999997</v>
      </c>
      <c r="F441" s="247">
        <v>8234.5996090000008</v>
      </c>
    </row>
    <row r="442" spans="2:6" x14ac:dyDescent="0.25">
      <c r="B442" s="246">
        <v>42013</v>
      </c>
      <c r="C442">
        <v>8285.4501949999994</v>
      </c>
      <c r="D442">
        <v>8303.2998050000006</v>
      </c>
      <c r="E442">
        <v>8190.7998049999997</v>
      </c>
      <c r="F442" s="247">
        <v>8284.5</v>
      </c>
    </row>
    <row r="443" spans="2:6" x14ac:dyDescent="0.25">
      <c r="B443" s="246">
        <v>42016</v>
      </c>
      <c r="C443">
        <v>8291.3496090000008</v>
      </c>
      <c r="D443">
        <v>8332.5996090000008</v>
      </c>
      <c r="E443">
        <v>8245.5996090000008</v>
      </c>
      <c r="F443" s="247">
        <v>8323</v>
      </c>
    </row>
    <row r="444" spans="2:6" x14ac:dyDescent="0.25">
      <c r="B444" s="246">
        <v>42017</v>
      </c>
      <c r="C444">
        <v>8346.1503909999992</v>
      </c>
      <c r="D444">
        <v>8356.6503909999992</v>
      </c>
      <c r="E444">
        <v>8267.9003909999992</v>
      </c>
      <c r="F444" s="247">
        <v>8299.4003909999992</v>
      </c>
    </row>
    <row r="445" spans="2:6" x14ac:dyDescent="0.25">
      <c r="B445" s="246">
        <v>42018</v>
      </c>
      <c r="C445">
        <v>8307.25</v>
      </c>
      <c r="D445">
        <v>8326.4501949999994</v>
      </c>
      <c r="E445">
        <v>8236.6503909999992</v>
      </c>
      <c r="F445" s="247">
        <v>8277.5498050000006</v>
      </c>
    </row>
    <row r="446" spans="2:6" x14ac:dyDescent="0.25">
      <c r="B446" s="246">
        <v>42019</v>
      </c>
      <c r="C446">
        <v>8424.5</v>
      </c>
      <c r="D446">
        <v>8527.0996090000008</v>
      </c>
      <c r="E446">
        <v>8380.5498050000006</v>
      </c>
      <c r="F446" s="247">
        <v>8494.1503909999992</v>
      </c>
    </row>
    <row r="447" spans="2:6" x14ac:dyDescent="0.25">
      <c r="B447" s="246">
        <v>42020</v>
      </c>
      <c r="C447">
        <v>8504.0498050000006</v>
      </c>
      <c r="D447">
        <v>8530.75</v>
      </c>
      <c r="E447">
        <v>8452.25</v>
      </c>
      <c r="F447" s="247">
        <v>8513.7998050000006</v>
      </c>
    </row>
    <row r="448" spans="2:6" x14ac:dyDescent="0.25">
      <c r="B448" s="246">
        <v>42023</v>
      </c>
      <c r="C448">
        <v>8550.0498050000006</v>
      </c>
      <c r="D448">
        <v>8570.9501949999994</v>
      </c>
      <c r="E448">
        <v>8531.5</v>
      </c>
      <c r="F448" s="247">
        <v>8550.7001949999994</v>
      </c>
    </row>
    <row r="449" spans="2:6" x14ac:dyDescent="0.25">
      <c r="B449" s="246">
        <v>42024</v>
      </c>
      <c r="C449">
        <v>8575.0996090000008</v>
      </c>
      <c r="D449">
        <v>8707.9003909999992</v>
      </c>
      <c r="E449">
        <v>8574.5</v>
      </c>
      <c r="F449" s="247">
        <v>8695.5996090000008</v>
      </c>
    </row>
    <row r="450" spans="2:6" x14ac:dyDescent="0.25">
      <c r="B450" s="246">
        <v>42025</v>
      </c>
      <c r="C450">
        <v>8719.6503909999992</v>
      </c>
      <c r="D450">
        <v>8741.8496090000008</v>
      </c>
      <c r="E450">
        <v>8689.5996090000008</v>
      </c>
      <c r="F450" s="247">
        <v>8729.5</v>
      </c>
    </row>
    <row r="451" spans="2:6" x14ac:dyDescent="0.25">
      <c r="B451" s="246">
        <v>42026</v>
      </c>
      <c r="C451">
        <v>8745.8496090000008</v>
      </c>
      <c r="D451">
        <v>8774.1503909999992</v>
      </c>
      <c r="E451">
        <v>8727</v>
      </c>
      <c r="F451" s="247">
        <v>8761.4003909999992</v>
      </c>
    </row>
    <row r="452" spans="2:6" x14ac:dyDescent="0.25">
      <c r="B452" s="246">
        <v>42027</v>
      </c>
      <c r="C452">
        <v>8827.9501949999994</v>
      </c>
      <c r="D452">
        <v>8866.4003909999992</v>
      </c>
      <c r="E452">
        <v>8795.4003909999992</v>
      </c>
      <c r="F452" s="247">
        <v>8835.5996090000008</v>
      </c>
    </row>
    <row r="453" spans="2:6" x14ac:dyDescent="0.25">
      <c r="B453" s="246">
        <v>42031</v>
      </c>
      <c r="C453">
        <v>8871.3496090000008</v>
      </c>
      <c r="D453">
        <v>8925.0498050000006</v>
      </c>
      <c r="E453">
        <v>8825.4501949999994</v>
      </c>
      <c r="F453" s="247">
        <v>8910.5</v>
      </c>
    </row>
    <row r="454" spans="2:6" x14ac:dyDescent="0.25">
      <c r="B454" s="246">
        <v>42032</v>
      </c>
      <c r="C454">
        <v>8902.75</v>
      </c>
      <c r="D454">
        <v>8985.0498050000006</v>
      </c>
      <c r="E454">
        <v>8874.0498050000006</v>
      </c>
      <c r="F454" s="247">
        <v>8914.2998050000006</v>
      </c>
    </row>
    <row r="455" spans="2:6" x14ac:dyDescent="0.25">
      <c r="B455" s="246">
        <v>42033</v>
      </c>
      <c r="C455">
        <v>8901.5</v>
      </c>
      <c r="D455">
        <v>8966.6503909999992</v>
      </c>
      <c r="E455">
        <v>8861.25</v>
      </c>
      <c r="F455" s="247">
        <v>8952.3496090000008</v>
      </c>
    </row>
    <row r="456" spans="2:6" x14ac:dyDescent="0.25">
      <c r="B456" s="246">
        <v>42034</v>
      </c>
      <c r="C456">
        <v>8996.5996090000008</v>
      </c>
      <c r="D456">
        <v>8996.5996090000008</v>
      </c>
      <c r="E456">
        <v>8775.0996090000008</v>
      </c>
      <c r="F456" s="247">
        <v>8808.9003909999992</v>
      </c>
    </row>
    <row r="457" spans="2:6" x14ac:dyDescent="0.25">
      <c r="B457" s="246">
        <v>42037</v>
      </c>
      <c r="C457">
        <v>8802.5</v>
      </c>
      <c r="D457">
        <v>8840.7998050000006</v>
      </c>
      <c r="E457">
        <v>8751.0996090000008</v>
      </c>
      <c r="F457" s="247">
        <v>8797.4003909999992</v>
      </c>
    </row>
    <row r="458" spans="2:6" x14ac:dyDescent="0.25">
      <c r="B458" s="246">
        <v>42038</v>
      </c>
      <c r="C458">
        <v>8823.1503909999992</v>
      </c>
      <c r="D458">
        <v>8837.2998050000006</v>
      </c>
      <c r="E458">
        <v>8726.6503909999992</v>
      </c>
      <c r="F458" s="247">
        <v>8756.5498050000006</v>
      </c>
    </row>
    <row r="459" spans="2:6" x14ac:dyDescent="0.25">
      <c r="B459" s="246">
        <v>42039</v>
      </c>
      <c r="C459">
        <v>8789.1503909999992</v>
      </c>
      <c r="D459">
        <v>8792.8496090000008</v>
      </c>
      <c r="E459">
        <v>8704.4003909999992</v>
      </c>
      <c r="F459" s="247">
        <v>8723.7001949999994</v>
      </c>
    </row>
    <row r="460" spans="2:6" x14ac:dyDescent="0.25">
      <c r="B460" s="246">
        <v>42040</v>
      </c>
      <c r="C460">
        <v>8733.0996090000008</v>
      </c>
      <c r="D460">
        <v>8838.4501949999994</v>
      </c>
      <c r="E460">
        <v>8683.6503909999992</v>
      </c>
      <c r="F460" s="247">
        <v>8711.7001949999994</v>
      </c>
    </row>
    <row r="461" spans="2:6" x14ac:dyDescent="0.25">
      <c r="B461" s="246">
        <v>42041</v>
      </c>
      <c r="C461">
        <v>8696.8496090000008</v>
      </c>
      <c r="D461">
        <v>8726.2001949999994</v>
      </c>
      <c r="E461">
        <v>8645.5498050000006</v>
      </c>
      <c r="F461" s="247">
        <v>8661.0498050000006</v>
      </c>
    </row>
    <row r="462" spans="2:6" x14ac:dyDescent="0.25">
      <c r="B462" s="246">
        <v>42044</v>
      </c>
      <c r="C462">
        <v>8584.4003909999992</v>
      </c>
      <c r="D462">
        <v>8605.5498050000006</v>
      </c>
      <c r="E462">
        <v>8516.3496090000008</v>
      </c>
      <c r="F462" s="247">
        <v>8526.3496090000008</v>
      </c>
    </row>
    <row r="463" spans="2:6" x14ac:dyDescent="0.25">
      <c r="B463" s="246">
        <v>42045</v>
      </c>
      <c r="C463">
        <v>8478.0996090000008</v>
      </c>
      <c r="D463">
        <v>8646.25</v>
      </c>
      <c r="E463">
        <v>8470.5</v>
      </c>
      <c r="F463" s="247">
        <v>8565.5498050000006</v>
      </c>
    </row>
    <row r="464" spans="2:6" x14ac:dyDescent="0.25">
      <c r="B464" s="246">
        <v>42046</v>
      </c>
      <c r="C464">
        <v>8603.2998050000006</v>
      </c>
      <c r="D464">
        <v>8651.9501949999994</v>
      </c>
      <c r="E464">
        <v>8593.6503909999992</v>
      </c>
      <c r="F464" s="247">
        <v>8627.4003909999992</v>
      </c>
    </row>
    <row r="465" spans="2:6" x14ac:dyDescent="0.25">
      <c r="B465" s="246">
        <v>42047</v>
      </c>
      <c r="C465">
        <v>8676.9501949999994</v>
      </c>
      <c r="D465">
        <v>8732.5498050000006</v>
      </c>
      <c r="E465">
        <v>8599.25</v>
      </c>
      <c r="F465" s="247">
        <v>8711.5498050000006</v>
      </c>
    </row>
    <row r="466" spans="2:6" x14ac:dyDescent="0.25">
      <c r="B466" s="246">
        <v>42048</v>
      </c>
      <c r="C466">
        <v>8741.5</v>
      </c>
      <c r="D466">
        <v>8822.0996090000008</v>
      </c>
      <c r="E466">
        <v>8729.6503909999992</v>
      </c>
      <c r="F466" s="247">
        <v>8805.5</v>
      </c>
    </row>
    <row r="467" spans="2:6" x14ac:dyDescent="0.25">
      <c r="B467" s="246">
        <v>42051</v>
      </c>
      <c r="C467">
        <v>8831.4003909999992</v>
      </c>
      <c r="D467">
        <v>8870.0996090000008</v>
      </c>
      <c r="E467">
        <v>8793.4003909999992</v>
      </c>
      <c r="F467" s="247">
        <v>8809.3496090000008</v>
      </c>
    </row>
    <row r="468" spans="2:6" x14ac:dyDescent="0.25">
      <c r="B468" s="246">
        <v>42053</v>
      </c>
      <c r="C468">
        <v>8811.5498050000006</v>
      </c>
      <c r="D468">
        <v>8894.2998050000006</v>
      </c>
      <c r="E468">
        <v>8808.9003909999992</v>
      </c>
      <c r="F468" s="247">
        <v>8869.0996090000008</v>
      </c>
    </row>
    <row r="469" spans="2:6" x14ac:dyDescent="0.25">
      <c r="B469" s="246">
        <v>42054</v>
      </c>
      <c r="C469">
        <v>8883.0498050000006</v>
      </c>
      <c r="D469">
        <v>8913.4501949999994</v>
      </c>
      <c r="E469">
        <v>8794.4501949999994</v>
      </c>
      <c r="F469" s="247">
        <v>8895.2998050000006</v>
      </c>
    </row>
    <row r="470" spans="2:6" x14ac:dyDescent="0.25">
      <c r="B470" s="246">
        <v>42055</v>
      </c>
      <c r="C470">
        <v>8895.5</v>
      </c>
      <c r="D470">
        <v>8899.9501949999994</v>
      </c>
      <c r="E470">
        <v>8816.2998050000006</v>
      </c>
      <c r="F470" s="247">
        <v>8833.5996090000008</v>
      </c>
    </row>
    <row r="471" spans="2:6" x14ac:dyDescent="0.25">
      <c r="B471" s="246">
        <v>42058</v>
      </c>
      <c r="C471">
        <v>8856.8496090000008</v>
      </c>
      <c r="D471">
        <v>8869</v>
      </c>
      <c r="E471">
        <v>8736.0996090000008</v>
      </c>
      <c r="F471" s="247">
        <v>8754.9501949999994</v>
      </c>
    </row>
    <row r="472" spans="2:6" x14ac:dyDescent="0.25">
      <c r="B472" s="246">
        <v>42059</v>
      </c>
      <c r="C472">
        <v>8772.9003909999992</v>
      </c>
      <c r="D472">
        <v>8800.5</v>
      </c>
      <c r="E472">
        <v>8726.75</v>
      </c>
      <c r="F472" s="247">
        <v>8762.0996090000008</v>
      </c>
    </row>
    <row r="473" spans="2:6" x14ac:dyDescent="0.25">
      <c r="B473" s="246">
        <v>42060</v>
      </c>
      <c r="C473">
        <v>8801.9003909999992</v>
      </c>
      <c r="D473">
        <v>8840.6503909999992</v>
      </c>
      <c r="E473">
        <v>8751.4003909999992</v>
      </c>
      <c r="F473" s="247">
        <v>8767.25</v>
      </c>
    </row>
    <row r="474" spans="2:6" x14ac:dyDescent="0.25">
      <c r="B474" s="246">
        <v>42061</v>
      </c>
      <c r="C474">
        <v>8779</v>
      </c>
      <c r="D474">
        <v>8786.0498050000006</v>
      </c>
      <c r="E474">
        <v>8669.4501949999994</v>
      </c>
      <c r="F474" s="247">
        <v>8683.8496090000008</v>
      </c>
    </row>
    <row r="475" spans="2:6" x14ac:dyDescent="0.25">
      <c r="B475" s="246">
        <v>42062</v>
      </c>
      <c r="C475">
        <v>8729.5</v>
      </c>
      <c r="D475">
        <v>8856.9501949999994</v>
      </c>
      <c r="E475">
        <v>8717.4501949999994</v>
      </c>
      <c r="F475" s="247">
        <v>8844.5996090000008</v>
      </c>
    </row>
    <row r="476" spans="2:6" x14ac:dyDescent="0.25">
      <c r="B476" s="246">
        <v>42063</v>
      </c>
      <c r="C476" t="s">
        <v>261</v>
      </c>
      <c r="D476" t="s">
        <v>261</v>
      </c>
      <c r="E476" t="s">
        <v>261</v>
      </c>
      <c r="F476" s="247" t="s">
        <v>261</v>
      </c>
    </row>
    <row r="477" spans="2:6" x14ac:dyDescent="0.25">
      <c r="B477" s="246">
        <v>42065</v>
      </c>
      <c r="C477">
        <v>8953.8496090000008</v>
      </c>
      <c r="D477">
        <v>8972.3496090000008</v>
      </c>
      <c r="E477">
        <v>8885.4501949999994</v>
      </c>
      <c r="F477" s="247">
        <v>8956.75</v>
      </c>
    </row>
    <row r="478" spans="2:6" x14ac:dyDescent="0.25">
      <c r="B478" s="246">
        <v>42066</v>
      </c>
      <c r="C478">
        <v>8962.8496090000008</v>
      </c>
      <c r="D478">
        <v>9008.4003909999992</v>
      </c>
      <c r="E478">
        <v>8925.5498050000006</v>
      </c>
      <c r="F478" s="247">
        <v>8996.25</v>
      </c>
    </row>
    <row r="479" spans="2:6" x14ac:dyDescent="0.25">
      <c r="B479" s="246">
        <v>42067</v>
      </c>
      <c r="C479">
        <v>9109.1503909999992</v>
      </c>
      <c r="D479">
        <v>9119.2001949999994</v>
      </c>
      <c r="E479">
        <v>8893.9501949999994</v>
      </c>
      <c r="F479" s="247">
        <v>8922.6503909999992</v>
      </c>
    </row>
    <row r="480" spans="2:6" x14ac:dyDescent="0.25">
      <c r="B480" s="246">
        <v>42068</v>
      </c>
      <c r="C480">
        <v>8929.4003909999992</v>
      </c>
      <c r="D480">
        <v>8957.5498050000006</v>
      </c>
      <c r="E480">
        <v>8849.3496090000008</v>
      </c>
      <c r="F480" s="247">
        <v>8937.75</v>
      </c>
    </row>
    <row r="481" spans="2:6" x14ac:dyDescent="0.25">
      <c r="B481" s="246">
        <v>42072</v>
      </c>
      <c r="C481">
        <v>8891.1503909999992</v>
      </c>
      <c r="D481">
        <v>8891.2998050000006</v>
      </c>
      <c r="E481">
        <v>8740.4501949999994</v>
      </c>
      <c r="F481" s="247">
        <v>8756.75</v>
      </c>
    </row>
    <row r="482" spans="2:6" x14ac:dyDescent="0.25">
      <c r="B482" s="246">
        <v>42073</v>
      </c>
      <c r="C482">
        <v>8769.75</v>
      </c>
      <c r="D482">
        <v>8778</v>
      </c>
      <c r="E482">
        <v>8677.3496090000008</v>
      </c>
      <c r="F482" s="247">
        <v>8712.0498050000006</v>
      </c>
    </row>
    <row r="483" spans="2:6" x14ac:dyDescent="0.25">
      <c r="B483" s="246">
        <v>42074</v>
      </c>
      <c r="C483">
        <v>8728.75</v>
      </c>
      <c r="D483">
        <v>8755.5996090000008</v>
      </c>
      <c r="E483">
        <v>8682.3496090000008</v>
      </c>
      <c r="F483" s="247">
        <v>8699.9501949999994</v>
      </c>
    </row>
    <row r="484" spans="2:6" x14ac:dyDescent="0.25">
      <c r="B484" s="246">
        <v>42075</v>
      </c>
      <c r="C484">
        <v>8740.6503909999992</v>
      </c>
      <c r="D484">
        <v>8787.2001949999994</v>
      </c>
      <c r="E484">
        <v>8732.9003909999992</v>
      </c>
      <c r="F484" s="247">
        <v>8776</v>
      </c>
    </row>
    <row r="485" spans="2:6" x14ac:dyDescent="0.25">
      <c r="B485" s="246">
        <v>42076</v>
      </c>
      <c r="C485">
        <v>8844.0498050000006</v>
      </c>
      <c r="D485">
        <v>8849.75</v>
      </c>
      <c r="E485">
        <v>8631.75</v>
      </c>
      <c r="F485" s="247">
        <v>8647.75</v>
      </c>
    </row>
    <row r="486" spans="2:6" x14ac:dyDescent="0.25">
      <c r="B486" s="246">
        <v>42079</v>
      </c>
      <c r="C486">
        <v>8656.75</v>
      </c>
      <c r="D486">
        <v>8663.5498050000006</v>
      </c>
      <c r="E486">
        <v>8612</v>
      </c>
      <c r="F486" s="247">
        <v>8633.1503909999992</v>
      </c>
    </row>
    <row r="487" spans="2:6" x14ac:dyDescent="0.25">
      <c r="B487" s="246">
        <v>42080</v>
      </c>
      <c r="C487">
        <v>8689.0996090000008</v>
      </c>
      <c r="D487">
        <v>8742.5498050000006</v>
      </c>
      <c r="E487">
        <v>8630.7998050000006</v>
      </c>
      <c r="F487" s="247">
        <v>8723.2998050000006</v>
      </c>
    </row>
    <row r="488" spans="2:6" x14ac:dyDescent="0.25">
      <c r="B488" s="246">
        <v>42081</v>
      </c>
      <c r="C488">
        <v>8742.9003909999992</v>
      </c>
      <c r="D488">
        <v>8747.25</v>
      </c>
      <c r="E488">
        <v>8664</v>
      </c>
      <c r="F488" s="247">
        <v>8685.9003909999992</v>
      </c>
    </row>
    <row r="489" spans="2:6" x14ac:dyDescent="0.25">
      <c r="B489" s="246">
        <v>42082</v>
      </c>
      <c r="C489">
        <v>8749.4501949999994</v>
      </c>
      <c r="D489">
        <v>8788.2001949999994</v>
      </c>
      <c r="E489">
        <v>8614.6503909999992</v>
      </c>
      <c r="F489" s="247">
        <v>8634.6503909999992</v>
      </c>
    </row>
    <row r="490" spans="2:6" x14ac:dyDescent="0.25">
      <c r="B490" s="246">
        <v>42083</v>
      </c>
      <c r="C490">
        <v>8627.9003909999992</v>
      </c>
      <c r="D490">
        <v>8627.9003909999992</v>
      </c>
      <c r="E490">
        <v>8553</v>
      </c>
      <c r="F490" s="247">
        <v>8570.9003909999992</v>
      </c>
    </row>
    <row r="491" spans="2:6" x14ac:dyDescent="0.25">
      <c r="B491" s="246">
        <v>42086</v>
      </c>
      <c r="C491">
        <v>8591.5498050000006</v>
      </c>
      <c r="D491">
        <v>8608.3496090000008</v>
      </c>
      <c r="E491">
        <v>8540.5498050000006</v>
      </c>
      <c r="F491" s="247">
        <v>8550.9003909999992</v>
      </c>
    </row>
    <row r="492" spans="2:6" x14ac:dyDescent="0.25">
      <c r="B492" s="246">
        <v>42087</v>
      </c>
      <c r="C492">
        <v>8537.0498050000006</v>
      </c>
      <c r="D492">
        <v>8627.75</v>
      </c>
      <c r="E492">
        <v>8535.8496090000008</v>
      </c>
      <c r="F492" s="247">
        <v>8542.9501949999994</v>
      </c>
    </row>
    <row r="493" spans="2:6" x14ac:dyDescent="0.25">
      <c r="B493" s="246">
        <v>42088</v>
      </c>
      <c r="C493">
        <v>8568.9003909999992</v>
      </c>
      <c r="D493">
        <v>8573.75</v>
      </c>
      <c r="E493">
        <v>8516.5498050000006</v>
      </c>
      <c r="F493" s="247">
        <v>8530.7998050000006</v>
      </c>
    </row>
    <row r="494" spans="2:6" x14ac:dyDescent="0.25">
      <c r="B494" s="246">
        <v>42089</v>
      </c>
      <c r="C494">
        <v>8474.9501949999994</v>
      </c>
      <c r="D494">
        <v>8499.4501949999994</v>
      </c>
      <c r="E494">
        <v>8325.3496090000008</v>
      </c>
      <c r="F494" s="247">
        <v>8342.1503909999992</v>
      </c>
    </row>
    <row r="495" spans="2:6" x14ac:dyDescent="0.25">
      <c r="B495" s="246">
        <v>42090</v>
      </c>
      <c r="C495">
        <v>8396</v>
      </c>
      <c r="D495">
        <v>8413.2001949999994</v>
      </c>
      <c r="E495">
        <v>8269.1503909999992</v>
      </c>
      <c r="F495" s="247">
        <v>8341.4003909999992</v>
      </c>
    </row>
    <row r="496" spans="2:6" x14ac:dyDescent="0.25">
      <c r="B496" s="246">
        <v>42093</v>
      </c>
      <c r="C496">
        <v>8390.9501949999994</v>
      </c>
      <c r="D496">
        <v>8492.2998050000006</v>
      </c>
      <c r="E496">
        <v>8380.75</v>
      </c>
      <c r="F496" s="247">
        <v>8492.2998050000006</v>
      </c>
    </row>
    <row r="497" spans="2:6" x14ac:dyDescent="0.25">
      <c r="B497" s="246">
        <v>42094</v>
      </c>
      <c r="C497">
        <v>8527.5996090000008</v>
      </c>
      <c r="D497">
        <v>8550.4501949999994</v>
      </c>
      <c r="E497">
        <v>8454.1503909999992</v>
      </c>
      <c r="F497" s="247">
        <v>8491</v>
      </c>
    </row>
    <row r="498" spans="2:6" x14ac:dyDescent="0.25">
      <c r="B498" s="246">
        <v>42095</v>
      </c>
      <c r="C498">
        <v>8483.7001949999994</v>
      </c>
      <c r="D498">
        <v>8603.4003909999992</v>
      </c>
      <c r="E498">
        <v>8464.75</v>
      </c>
      <c r="F498" s="247">
        <v>8586.25</v>
      </c>
    </row>
    <row r="499" spans="2:6" x14ac:dyDescent="0.25">
      <c r="B499" s="246">
        <v>42100</v>
      </c>
      <c r="C499">
        <v>8615.7998050000006</v>
      </c>
      <c r="D499">
        <v>8667.5498050000006</v>
      </c>
      <c r="E499">
        <v>8573.75</v>
      </c>
      <c r="F499" s="247">
        <v>8659.9003909999992</v>
      </c>
    </row>
    <row r="500" spans="2:6" x14ac:dyDescent="0.25">
      <c r="B500" s="246">
        <v>42101</v>
      </c>
      <c r="C500">
        <v>8684.4501949999994</v>
      </c>
      <c r="D500">
        <v>8693.5996090000008</v>
      </c>
      <c r="E500">
        <v>8586.8496090000008</v>
      </c>
      <c r="F500" s="247">
        <v>8660.2998050000006</v>
      </c>
    </row>
    <row r="501" spans="2:6" x14ac:dyDescent="0.25">
      <c r="B501" s="246">
        <v>42102</v>
      </c>
      <c r="C501">
        <v>8698.9501949999994</v>
      </c>
      <c r="D501">
        <v>8730.5</v>
      </c>
      <c r="E501">
        <v>8679.7998050000006</v>
      </c>
      <c r="F501" s="247">
        <v>8714.4003909999992</v>
      </c>
    </row>
    <row r="502" spans="2:6" x14ac:dyDescent="0.25">
      <c r="B502" s="246">
        <v>42103</v>
      </c>
      <c r="C502">
        <v>8756.2001949999994</v>
      </c>
      <c r="D502">
        <v>8785.5</v>
      </c>
      <c r="E502">
        <v>8682.4501949999994</v>
      </c>
      <c r="F502" s="247">
        <v>8778.2998050000006</v>
      </c>
    </row>
    <row r="503" spans="2:6" x14ac:dyDescent="0.25">
      <c r="B503" s="246">
        <v>42104</v>
      </c>
      <c r="C503">
        <v>8774.3496090000008</v>
      </c>
      <c r="D503">
        <v>8787.4003909999992</v>
      </c>
      <c r="E503">
        <v>8733.5996090000008</v>
      </c>
      <c r="F503" s="247">
        <v>8780.3496090000008</v>
      </c>
    </row>
    <row r="504" spans="2:6" x14ac:dyDescent="0.25">
      <c r="B504" s="246">
        <v>42107</v>
      </c>
      <c r="C504">
        <v>8801.75</v>
      </c>
      <c r="D504">
        <v>8841.6503909999992</v>
      </c>
      <c r="E504">
        <v>8762.0996090000008</v>
      </c>
      <c r="F504" s="247">
        <v>8834</v>
      </c>
    </row>
    <row r="505" spans="2:6" x14ac:dyDescent="0.25">
      <c r="B505" s="246">
        <v>42109</v>
      </c>
      <c r="C505" t="s">
        <v>261</v>
      </c>
      <c r="D505" t="s">
        <v>261</v>
      </c>
      <c r="E505" t="s">
        <v>261</v>
      </c>
      <c r="F505" s="247" t="s">
        <v>261</v>
      </c>
    </row>
    <row r="506" spans="2:6" x14ac:dyDescent="0.25">
      <c r="B506" s="246">
        <v>42110</v>
      </c>
      <c r="C506">
        <v>8757.0498050000006</v>
      </c>
      <c r="D506">
        <v>8760</v>
      </c>
      <c r="E506">
        <v>8645.6503909999992</v>
      </c>
      <c r="F506" s="247">
        <v>8706.7001949999994</v>
      </c>
    </row>
    <row r="507" spans="2:6" x14ac:dyDescent="0.25">
      <c r="B507" s="246">
        <v>42111</v>
      </c>
      <c r="C507">
        <v>8698.0498050000006</v>
      </c>
      <c r="D507">
        <v>8699.8496090000008</v>
      </c>
      <c r="E507">
        <v>8596.7001949999994</v>
      </c>
      <c r="F507" s="247">
        <v>8606</v>
      </c>
    </row>
    <row r="508" spans="2:6" x14ac:dyDescent="0.25">
      <c r="B508" s="246">
        <v>42114</v>
      </c>
      <c r="C508">
        <v>8618.7998050000006</v>
      </c>
      <c r="D508">
        <v>8619.9501949999994</v>
      </c>
      <c r="E508">
        <v>8422.75</v>
      </c>
      <c r="F508" s="247">
        <v>8448.0996090000008</v>
      </c>
    </row>
    <row r="509" spans="2:6" x14ac:dyDescent="0.25">
      <c r="B509" s="246">
        <v>42115</v>
      </c>
      <c r="C509">
        <v>8416.0996090000008</v>
      </c>
      <c r="D509">
        <v>8469.3496090000008</v>
      </c>
      <c r="E509">
        <v>8352.7001949999994</v>
      </c>
      <c r="F509" s="247">
        <v>8377.75</v>
      </c>
    </row>
    <row r="510" spans="2:6" x14ac:dyDescent="0.25">
      <c r="B510" s="246">
        <v>42116</v>
      </c>
      <c r="C510">
        <v>8400.4003909999992</v>
      </c>
      <c r="D510">
        <v>8449.9501949999994</v>
      </c>
      <c r="E510">
        <v>8284.7001949999994</v>
      </c>
      <c r="F510" s="247">
        <v>8429.7001949999994</v>
      </c>
    </row>
    <row r="511" spans="2:6" x14ac:dyDescent="0.25">
      <c r="B511" s="246">
        <v>42117</v>
      </c>
      <c r="C511">
        <v>8478.2001949999994</v>
      </c>
      <c r="D511">
        <v>8504.9501949999994</v>
      </c>
      <c r="E511">
        <v>8361.8496090000008</v>
      </c>
      <c r="F511" s="247">
        <v>8398.2998050000006</v>
      </c>
    </row>
    <row r="512" spans="2:6" x14ac:dyDescent="0.25">
      <c r="B512" s="246">
        <v>42118</v>
      </c>
      <c r="C512">
        <v>8405.7001949999994</v>
      </c>
      <c r="D512">
        <v>8413.2998050000006</v>
      </c>
      <c r="E512">
        <v>8273.3496090000008</v>
      </c>
      <c r="F512" s="247">
        <v>8305.25</v>
      </c>
    </row>
    <row r="513" spans="2:6" x14ac:dyDescent="0.25">
      <c r="B513" s="246">
        <v>42121</v>
      </c>
      <c r="C513">
        <v>8330.5498050000006</v>
      </c>
      <c r="D513">
        <v>8334.4501949999994</v>
      </c>
      <c r="E513">
        <v>8202.3496090000008</v>
      </c>
      <c r="F513" s="247">
        <v>8213.7998050000006</v>
      </c>
    </row>
    <row r="514" spans="2:6" x14ac:dyDescent="0.25">
      <c r="B514" s="246">
        <v>42122</v>
      </c>
      <c r="C514">
        <v>8215.5498050000006</v>
      </c>
      <c r="D514">
        <v>8308</v>
      </c>
      <c r="E514">
        <v>8185.1499020000001</v>
      </c>
      <c r="F514" s="247">
        <v>8285.5996090000008</v>
      </c>
    </row>
    <row r="515" spans="2:6" x14ac:dyDescent="0.25">
      <c r="B515" s="246">
        <v>42123</v>
      </c>
      <c r="C515">
        <v>8274.7998050000006</v>
      </c>
      <c r="D515">
        <v>8308.2001949999994</v>
      </c>
      <c r="E515">
        <v>8219.2001949999994</v>
      </c>
      <c r="F515" s="247">
        <v>8239.75</v>
      </c>
    </row>
    <row r="516" spans="2:6" x14ac:dyDescent="0.25">
      <c r="B516" s="246">
        <v>42124</v>
      </c>
      <c r="C516">
        <v>8224.5</v>
      </c>
      <c r="D516">
        <v>8229.4003909999992</v>
      </c>
      <c r="E516">
        <v>8144.75</v>
      </c>
      <c r="F516" s="247">
        <v>8181.5</v>
      </c>
    </row>
    <row r="517" spans="2:6" x14ac:dyDescent="0.25">
      <c r="B517" s="246">
        <v>42128</v>
      </c>
      <c r="C517">
        <v>8230.0498050000006</v>
      </c>
      <c r="D517">
        <v>8346</v>
      </c>
      <c r="E517">
        <v>8220.4501949999994</v>
      </c>
      <c r="F517" s="247">
        <v>8331.9501949999994</v>
      </c>
    </row>
    <row r="518" spans="2:6" x14ac:dyDescent="0.25">
      <c r="B518" s="246">
        <v>42129</v>
      </c>
      <c r="C518">
        <v>8338.4003909999992</v>
      </c>
      <c r="D518">
        <v>8355.6503909999992</v>
      </c>
      <c r="E518">
        <v>8280.5996090000008</v>
      </c>
      <c r="F518" s="247">
        <v>8324.7998050000006</v>
      </c>
    </row>
    <row r="519" spans="2:6" x14ac:dyDescent="0.25">
      <c r="B519" s="246">
        <v>42130</v>
      </c>
      <c r="C519">
        <v>8316.5996090000008</v>
      </c>
      <c r="D519">
        <v>8331.9501949999994</v>
      </c>
      <c r="E519">
        <v>8083</v>
      </c>
      <c r="F519" s="247">
        <v>8097</v>
      </c>
    </row>
    <row r="520" spans="2:6" x14ac:dyDescent="0.25">
      <c r="B520" s="246">
        <v>42131</v>
      </c>
      <c r="C520">
        <v>8077</v>
      </c>
      <c r="D520">
        <v>8122.6000979999999</v>
      </c>
      <c r="E520">
        <v>7997.1499020000001</v>
      </c>
      <c r="F520" s="247">
        <v>8057.2998049999997</v>
      </c>
    </row>
    <row r="521" spans="2:6" x14ac:dyDescent="0.25">
      <c r="B521" s="246">
        <v>42132</v>
      </c>
      <c r="C521">
        <v>8131.5</v>
      </c>
      <c r="D521">
        <v>8224.9501949999994</v>
      </c>
      <c r="E521">
        <v>8123.4501950000003</v>
      </c>
      <c r="F521" s="247">
        <v>8191.5</v>
      </c>
    </row>
    <row r="522" spans="2:6" x14ac:dyDescent="0.25">
      <c r="B522" s="246">
        <v>42135</v>
      </c>
      <c r="C522">
        <v>8243.2001949999994</v>
      </c>
      <c r="D522">
        <v>8332.75</v>
      </c>
      <c r="E522">
        <v>8224.6503909999992</v>
      </c>
      <c r="F522" s="247">
        <v>8325.25</v>
      </c>
    </row>
    <row r="523" spans="2:6" x14ac:dyDescent="0.25">
      <c r="B523" s="246">
        <v>42136</v>
      </c>
      <c r="C523">
        <v>8326.1503909999992</v>
      </c>
      <c r="D523">
        <v>8326.6503909999992</v>
      </c>
      <c r="E523">
        <v>8115.2998049999997</v>
      </c>
      <c r="F523" s="247">
        <v>8126.9501950000003</v>
      </c>
    </row>
    <row r="524" spans="2:6" x14ac:dyDescent="0.25">
      <c r="B524" s="246">
        <v>42137</v>
      </c>
      <c r="C524">
        <v>8181.5498049999997</v>
      </c>
      <c r="D524">
        <v>8254.9501949999994</v>
      </c>
      <c r="E524">
        <v>8089.7998049999997</v>
      </c>
      <c r="F524" s="247">
        <v>8235.4501949999994</v>
      </c>
    </row>
    <row r="525" spans="2:6" x14ac:dyDescent="0.25">
      <c r="B525" s="246">
        <v>42138</v>
      </c>
      <c r="C525">
        <v>8232.4501949999994</v>
      </c>
      <c r="D525">
        <v>8236.25</v>
      </c>
      <c r="E525">
        <v>8137.2998049999997</v>
      </c>
      <c r="F525" s="247">
        <v>8224.2001949999994</v>
      </c>
    </row>
    <row r="526" spans="2:6" x14ac:dyDescent="0.25">
      <c r="B526" s="246">
        <v>42139</v>
      </c>
      <c r="C526">
        <v>8240.2998050000006</v>
      </c>
      <c r="D526">
        <v>8279.2001949999994</v>
      </c>
      <c r="E526">
        <v>8212.2001949999994</v>
      </c>
      <c r="F526" s="247">
        <v>8262.3496090000008</v>
      </c>
    </row>
    <row r="527" spans="2:6" x14ac:dyDescent="0.25">
      <c r="B527" s="246">
        <v>42142</v>
      </c>
      <c r="C527">
        <v>8284.9501949999994</v>
      </c>
      <c r="D527">
        <v>8384.5996090000008</v>
      </c>
      <c r="E527">
        <v>8271.9501949999994</v>
      </c>
      <c r="F527" s="247">
        <v>8373.6503909999992</v>
      </c>
    </row>
    <row r="528" spans="2:6" x14ac:dyDescent="0.25">
      <c r="B528" s="246">
        <v>42143</v>
      </c>
      <c r="C528">
        <v>8356.2001949999994</v>
      </c>
      <c r="D528">
        <v>8427.7998050000006</v>
      </c>
      <c r="E528">
        <v>8335</v>
      </c>
      <c r="F528" s="247">
        <v>8365.6503909999992</v>
      </c>
    </row>
    <row r="529" spans="2:6" x14ac:dyDescent="0.25">
      <c r="B529" s="246">
        <v>42144</v>
      </c>
      <c r="C529">
        <v>8392.6503909999992</v>
      </c>
      <c r="D529">
        <v>8440.3496090000008</v>
      </c>
      <c r="E529">
        <v>8391.4501949999994</v>
      </c>
      <c r="F529" s="247">
        <v>8423.25</v>
      </c>
    </row>
    <row r="530" spans="2:6" x14ac:dyDescent="0.25">
      <c r="B530" s="246">
        <v>42145</v>
      </c>
      <c r="C530">
        <v>8434.5</v>
      </c>
      <c r="D530">
        <v>8446.3496090000008</v>
      </c>
      <c r="E530">
        <v>8382.5</v>
      </c>
      <c r="F530" s="247">
        <v>8421</v>
      </c>
    </row>
    <row r="531" spans="2:6" x14ac:dyDescent="0.25">
      <c r="B531" s="246">
        <v>42146</v>
      </c>
      <c r="C531">
        <v>8432.5</v>
      </c>
      <c r="D531">
        <v>8489.5498050000006</v>
      </c>
      <c r="E531">
        <v>8420.5996090000008</v>
      </c>
      <c r="F531" s="247">
        <v>8458.9501949999994</v>
      </c>
    </row>
    <row r="532" spans="2:6" x14ac:dyDescent="0.25">
      <c r="B532" s="246">
        <v>42149</v>
      </c>
      <c r="C532">
        <v>8438.1503909999992</v>
      </c>
      <c r="D532">
        <v>8441.9501949999994</v>
      </c>
      <c r="E532">
        <v>8364.1503909999992</v>
      </c>
      <c r="F532" s="247">
        <v>8370.25</v>
      </c>
    </row>
    <row r="533" spans="2:6" x14ac:dyDescent="0.25">
      <c r="B533" s="246">
        <v>42150</v>
      </c>
      <c r="C533">
        <v>8377.0996090000008</v>
      </c>
      <c r="D533">
        <v>8378.9003909999992</v>
      </c>
      <c r="E533">
        <v>8320.0498050000006</v>
      </c>
      <c r="F533" s="247">
        <v>8339.3496090000008</v>
      </c>
    </row>
    <row r="534" spans="2:6" x14ac:dyDescent="0.25">
      <c r="B534" s="246">
        <v>42151</v>
      </c>
      <c r="C534">
        <v>8302.75</v>
      </c>
      <c r="D534">
        <v>8342.8496090000008</v>
      </c>
      <c r="E534">
        <v>8277.9501949999994</v>
      </c>
      <c r="F534" s="247">
        <v>8334.5996090000008</v>
      </c>
    </row>
    <row r="535" spans="2:6" x14ac:dyDescent="0.25">
      <c r="B535" s="246">
        <v>42152</v>
      </c>
      <c r="C535">
        <v>8345.7001949999994</v>
      </c>
      <c r="D535">
        <v>8364.5</v>
      </c>
      <c r="E535">
        <v>8270.1503909999992</v>
      </c>
      <c r="F535" s="247">
        <v>8319</v>
      </c>
    </row>
    <row r="536" spans="2:6" x14ac:dyDescent="0.25">
      <c r="B536" s="246">
        <v>42153</v>
      </c>
      <c r="C536">
        <v>8327.0996090000008</v>
      </c>
      <c r="D536">
        <v>8443.9003909999992</v>
      </c>
      <c r="E536">
        <v>8305.7001949999994</v>
      </c>
      <c r="F536" s="247">
        <v>8433.6503909999992</v>
      </c>
    </row>
    <row r="537" spans="2:6" x14ac:dyDescent="0.25">
      <c r="B537" s="246">
        <v>42156</v>
      </c>
      <c r="C537">
        <v>8417.25</v>
      </c>
      <c r="D537">
        <v>8467.1503909999992</v>
      </c>
      <c r="E537">
        <v>8405.4003909999992</v>
      </c>
      <c r="F537" s="247">
        <v>8433.4003909999992</v>
      </c>
    </row>
    <row r="538" spans="2:6" x14ac:dyDescent="0.25">
      <c r="B538" s="246">
        <v>42157</v>
      </c>
      <c r="C538">
        <v>8442.7998050000006</v>
      </c>
      <c r="D538">
        <v>8445.3496090000008</v>
      </c>
      <c r="E538">
        <v>8226.0498050000006</v>
      </c>
      <c r="F538" s="247">
        <v>8236.4501949999994</v>
      </c>
    </row>
    <row r="539" spans="2:6" x14ac:dyDescent="0.25">
      <c r="B539" s="246">
        <v>42158</v>
      </c>
      <c r="C539">
        <v>8232.4501949999994</v>
      </c>
      <c r="D539">
        <v>8236.7001949999994</v>
      </c>
      <c r="E539">
        <v>8094.1499020000001</v>
      </c>
      <c r="F539" s="247">
        <v>8135.1000979999999</v>
      </c>
    </row>
    <row r="540" spans="2:6" x14ac:dyDescent="0.25">
      <c r="B540" s="246">
        <v>42159</v>
      </c>
      <c r="C540">
        <v>8155.1499020000001</v>
      </c>
      <c r="D540">
        <v>8160.0498049999997</v>
      </c>
      <c r="E540">
        <v>8056.75</v>
      </c>
      <c r="F540" s="247">
        <v>8130.6499020000001</v>
      </c>
    </row>
    <row r="541" spans="2:6" x14ac:dyDescent="0.25">
      <c r="B541" s="246">
        <v>42160</v>
      </c>
      <c r="C541">
        <v>8119.1499020000001</v>
      </c>
      <c r="D541">
        <v>8191</v>
      </c>
      <c r="E541">
        <v>8100.1499020000001</v>
      </c>
      <c r="F541" s="247">
        <v>8114.7001950000003</v>
      </c>
    </row>
    <row r="542" spans="2:6" x14ac:dyDescent="0.25">
      <c r="B542" s="246">
        <v>42163</v>
      </c>
      <c r="C542">
        <v>8124.3500979999999</v>
      </c>
      <c r="D542">
        <v>8131</v>
      </c>
      <c r="E542">
        <v>8030.5498049999997</v>
      </c>
      <c r="F542" s="247">
        <v>8044.1499020000001</v>
      </c>
    </row>
    <row r="543" spans="2:6" x14ac:dyDescent="0.25">
      <c r="B543" s="246">
        <v>42164</v>
      </c>
      <c r="C543">
        <v>8026.5</v>
      </c>
      <c r="D543">
        <v>8057.1499020000001</v>
      </c>
      <c r="E543">
        <v>8005.1499020000001</v>
      </c>
      <c r="F543" s="247">
        <v>8022.3999020000001</v>
      </c>
    </row>
    <row r="544" spans="2:6" x14ac:dyDescent="0.25">
      <c r="B544" s="246">
        <v>42165</v>
      </c>
      <c r="C544">
        <v>8024.1499020000001</v>
      </c>
      <c r="D544">
        <v>8152.25</v>
      </c>
      <c r="E544">
        <v>8023.7998049999997</v>
      </c>
      <c r="F544" s="247">
        <v>8124.4501950000003</v>
      </c>
    </row>
    <row r="545" spans="2:6" x14ac:dyDescent="0.25">
      <c r="B545" s="246">
        <v>42166</v>
      </c>
      <c r="C545">
        <v>8157.2998049999997</v>
      </c>
      <c r="D545">
        <v>8163.0498049999997</v>
      </c>
      <c r="E545">
        <v>7958.25</v>
      </c>
      <c r="F545" s="247">
        <v>7965.3500979999999</v>
      </c>
    </row>
    <row r="546" spans="2:6" x14ac:dyDescent="0.25">
      <c r="B546" s="246">
        <v>42167</v>
      </c>
      <c r="C546">
        <v>7959.8500979999999</v>
      </c>
      <c r="D546">
        <v>7995.6000979999999</v>
      </c>
      <c r="E546">
        <v>7940.2998049999997</v>
      </c>
      <c r="F546" s="247">
        <v>7982.8999020000001</v>
      </c>
    </row>
    <row r="547" spans="2:6" x14ac:dyDescent="0.25">
      <c r="B547" s="246">
        <v>42170</v>
      </c>
      <c r="C547">
        <v>7986.6000979999999</v>
      </c>
      <c r="D547">
        <v>8057.7001950000003</v>
      </c>
      <c r="E547">
        <v>7944.8500979999999</v>
      </c>
      <c r="F547" s="247">
        <v>8013.8999020000001</v>
      </c>
    </row>
    <row r="548" spans="2:6" x14ac:dyDescent="0.25">
      <c r="B548" s="246">
        <v>42171</v>
      </c>
      <c r="C548">
        <v>8004.2001950000003</v>
      </c>
      <c r="D548">
        <v>8061.8500979999999</v>
      </c>
      <c r="E548">
        <v>7952.3500979999999</v>
      </c>
      <c r="F548" s="247">
        <v>8047.2998049999997</v>
      </c>
    </row>
    <row r="549" spans="2:6" x14ac:dyDescent="0.25">
      <c r="B549" s="246">
        <v>42172</v>
      </c>
      <c r="C549">
        <v>8084.2001950000003</v>
      </c>
      <c r="D549">
        <v>8136.8500979999999</v>
      </c>
      <c r="E549">
        <v>8048.9501950000003</v>
      </c>
      <c r="F549" s="247">
        <v>8091.5498049999997</v>
      </c>
    </row>
    <row r="550" spans="2:6" x14ac:dyDescent="0.25">
      <c r="B550" s="246">
        <v>42173</v>
      </c>
      <c r="C550">
        <v>8113.7001950000003</v>
      </c>
      <c r="D550">
        <v>8186.8999020000001</v>
      </c>
      <c r="E550">
        <v>8101.7998049999997</v>
      </c>
      <c r="F550" s="247">
        <v>8174.6000979999999</v>
      </c>
    </row>
    <row r="551" spans="2:6" x14ac:dyDescent="0.25">
      <c r="B551" s="246">
        <v>42174</v>
      </c>
      <c r="C551">
        <v>8201.1503909999992</v>
      </c>
      <c r="D551">
        <v>8250.7998050000006</v>
      </c>
      <c r="E551">
        <v>8195.6503909999992</v>
      </c>
      <c r="F551" s="247">
        <v>8224.9501949999994</v>
      </c>
    </row>
    <row r="552" spans="2:6" x14ac:dyDescent="0.25">
      <c r="B552" s="246">
        <v>42177</v>
      </c>
      <c r="C552">
        <v>8259.2998050000006</v>
      </c>
      <c r="D552">
        <v>8369.4501949999994</v>
      </c>
      <c r="E552">
        <v>8257.4003909999992</v>
      </c>
      <c r="F552" s="247">
        <v>8353.0996090000008</v>
      </c>
    </row>
    <row r="553" spans="2:6" x14ac:dyDescent="0.25">
      <c r="B553" s="246">
        <v>42178</v>
      </c>
      <c r="C553">
        <v>8377.4501949999994</v>
      </c>
      <c r="D553">
        <v>8398.4501949999994</v>
      </c>
      <c r="E553">
        <v>8334.9501949999994</v>
      </c>
      <c r="F553" s="247">
        <v>8381.5498050000006</v>
      </c>
    </row>
    <row r="554" spans="2:6" x14ac:dyDescent="0.25">
      <c r="B554" s="246">
        <v>42179</v>
      </c>
      <c r="C554">
        <v>8399.4003909999992</v>
      </c>
      <c r="D554">
        <v>8421.3496090000008</v>
      </c>
      <c r="E554">
        <v>8338.9003909999992</v>
      </c>
      <c r="F554" s="247">
        <v>8360.8496090000008</v>
      </c>
    </row>
    <row r="555" spans="2:6" x14ac:dyDescent="0.25">
      <c r="B555" s="246">
        <v>42180</v>
      </c>
      <c r="C555">
        <v>8336.25</v>
      </c>
      <c r="D555">
        <v>8423.1503909999992</v>
      </c>
      <c r="E555">
        <v>8329.5</v>
      </c>
      <c r="F555" s="247">
        <v>8398</v>
      </c>
    </row>
    <row r="556" spans="2:6" x14ac:dyDescent="0.25">
      <c r="B556" s="246">
        <v>42181</v>
      </c>
      <c r="C556">
        <v>8393.9501949999994</v>
      </c>
      <c r="D556">
        <v>8408.5498050000006</v>
      </c>
      <c r="E556">
        <v>8339.7001949999994</v>
      </c>
      <c r="F556" s="247">
        <v>8381.0996090000008</v>
      </c>
    </row>
    <row r="557" spans="2:6" x14ac:dyDescent="0.25">
      <c r="B557" s="246">
        <v>42184</v>
      </c>
      <c r="C557">
        <v>8247.0498050000006</v>
      </c>
      <c r="D557">
        <v>8329.4501949999994</v>
      </c>
      <c r="E557">
        <v>8195.6503909999992</v>
      </c>
      <c r="F557" s="247">
        <v>8318.4003909999992</v>
      </c>
    </row>
    <row r="558" spans="2:6" x14ac:dyDescent="0.25">
      <c r="B558" s="246">
        <v>42185</v>
      </c>
      <c r="C558">
        <v>8316.3496090000008</v>
      </c>
      <c r="D558">
        <v>8378</v>
      </c>
      <c r="E558">
        <v>8298.9501949999994</v>
      </c>
      <c r="F558" s="247">
        <v>8368.5</v>
      </c>
    </row>
    <row r="559" spans="2:6" x14ac:dyDescent="0.25">
      <c r="B559" s="246">
        <v>42186</v>
      </c>
      <c r="C559">
        <v>8376.25</v>
      </c>
      <c r="D559">
        <v>8481.5996090000008</v>
      </c>
      <c r="E559">
        <v>8370.1503909999992</v>
      </c>
      <c r="F559" s="247">
        <v>8453.0498050000006</v>
      </c>
    </row>
    <row r="560" spans="2:6" x14ac:dyDescent="0.25">
      <c r="B560" s="246">
        <v>42187</v>
      </c>
      <c r="C560">
        <v>8471.9501949999994</v>
      </c>
      <c r="D560">
        <v>8479.25</v>
      </c>
      <c r="E560">
        <v>8433.2001949999994</v>
      </c>
      <c r="F560" s="247">
        <v>8444.9003909999992</v>
      </c>
    </row>
    <row r="561" spans="2:6" x14ac:dyDescent="0.25">
      <c r="B561" s="246">
        <v>42188</v>
      </c>
      <c r="C561">
        <v>8440.0996090000008</v>
      </c>
      <c r="D561">
        <v>8497.75</v>
      </c>
      <c r="E561">
        <v>8424.1503909999992</v>
      </c>
      <c r="F561" s="247">
        <v>8484.9003909999992</v>
      </c>
    </row>
    <row r="562" spans="2:6" x14ac:dyDescent="0.25">
      <c r="B562" s="246">
        <v>42191</v>
      </c>
      <c r="C562">
        <v>8386.1503909999992</v>
      </c>
      <c r="D562">
        <v>8533.1503909999992</v>
      </c>
      <c r="E562">
        <v>8386.1503909999992</v>
      </c>
      <c r="F562" s="247">
        <v>8522.1503909999992</v>
      </c>
    </row>
    <row r="563" spans="2:6" x14ac:dyDescent="0.25">
      <c r="B563" s="246">
        <v>42192</v>
      </c>
      <c r="C563">
        <v>8525.5</v>
      </c>
      <c r="D563">
        <v>8561.3496090000008</v>
      </c>
      <c r="E563">
        <v>8483.8496090000008</v>
      </c>
      <c r="F563" s="247">
        <v>8510.7998050000006</v>
      </c>
    </row>
    <row r="564" spans="2:6" x14ac:dyDescent="0.25">
      <c r="B564" s="246">
        <v>42193</v>
      </c>
      <c r="C564">
        <v>8439.2001949999994</v>
      </c>
      <c r="D564">
        <v>8457.5</v>
      </c>
      <c r="E564">
        <v>8341.4003909999992</v>
      </c>
      <c r="F564" s="247">
        <v>8363.0498050000006</v>
      </c>
    </row>
    <row r="565" spans="2:6" x14ac:dyDescent="0.25">
      <c r="B565" s="246">
        <v>42194</v>
      </c>
      <c r="C565">
        <v>8364.8496090000008</v>
      </c>
      <c r="D565">
        <v>8400.2998050000006</v>
      </c>
      <c r="E565">
        <v>8323</v>
      </c>
      <c r="F565" s="247">
        <v>8328.5498050000006</v>
      </c>
    </row>
    <row r="566" spans="2:6" x14ac:dyDescent="0.25">
      <c r="B566" s="246">
        <v>42195</v>
      </c>
      <c r="C566">
        <v>8365.7001949999994</v>
      </c>
      <c r="D566">
        <v>8377.0996090000008</v>
      </c>
      <c r="E566">
        <v>8315.4003909999992</v>
      </c>
      <c r="F566" s="247">
        <v>8360.5498050000006</v>
      </c>
    </row>
    <row r="567" spans="2:6" x14ac:dyDescent="0.25">
      <c r="B567" s="246">
        <v>42198</v>
      </c>
      <c r="C567">
        <v>8397.25</v>
      </c>
      <c r="D567">
        <v>8471.6503909999992</v>
      </c>
      <c r="E567">
        <v>8355.4003909999992</v>
      </c>
      <c r="F567" s="247">
        <v>8459.6503909999992</v>
      </c>
    </row>
    <row r="568" spans="2:6" x14ac:dyDescent="0.25">
      <c r="B568" s="246">
        <v>42199</v>
      </c>
      <c r="C568">
        <v>8470.5996090000008</v>
      </c>
      <c r="D568">
        <v>8480.25</v>
      </c>
      <c r="E568">
        <v>8424.0996090000008</v>
      </c>
      <c r="F568" s="247">
        <v>8454.0996090000008</v>
      </c>
    </row>
    <row r="569" spans="2:6" x14ac:dyDescent="0.25">
      <c r="B569" s="246">
        <v>42200</v>
      </c>
      <c r="C569">
        <v>8463.4003909999992</v>
      </c>
      <c r="D569">
        <v>8531.4003909999992</v>
      </c>
      <c r="E569">
        <v>8462.9501949999994</v>
      </c>
      <c r="F569" s="247">
        <v>8523.7998050000006</v>
      </c>
    </row>
    <row r="570" spans="2:6" x14ac:dyDescent="0.25">
      <c r="B570" s="246">
        <v>42201</v>
      </c>
      <c r="C570">
        <v>8546.1503909999992</v>
      </c>
      <c r="D570">
        <v>8616.0996090000008</v>
      </c>
      <c r="E570">
        <v>8542.9003909999992</v>
      </c>
      <c r="F570" s="247">
        <v>8608.0498050000006</v>
      </c>
    </row>
    <row r="571" spans="2:6" x14ac:dyDescent="0.25">
      <c r="B571" s="246">
        <v>42202</v>
      </c>
      <c r="C571">
        <v>8623.6503909999992</v>
      </c>
      <c r="D571">
        <v>8642.9501949999994</v>
      </c>
      <c r="E571">
        <v>8593.1503909999992</v>
      </c>
      <c r="F571" s="247">
        <v>8609.8496090000008</v>
      </c>
    </row>
    <row r="572" spans="2:6" x14ac:dyDescent="0.25">
      <c r="B572" s="246">
        <v>42205</v>
      </c>
      <c r="C572">
        <v>8623.9003909999992</v>
      </c>
      <c r="D572">
        <v>8624.0996090000008</v>
      </c>
      <c r="E572">
        <v>8559</v>
      </c>
      <c r="F572" s="247">
        <v>8603.4501949999994</v>
      </c>
    </row>
    <row r="573" spans="2:6" x14ac:dyDescent="0.25">
      <c r="B573" s="246">
        <v>42206</v>
      </c>
      <c r="C573">
        <v>8601.5</v>
      </c>
      <c r="D573">
        <v>8646.75</v>
      </c>
      <c r="E573">
        <v>8517.9003909999992</v>
      </c>
      <c r="F573" s="247">
        <v>8529.4501949999994</v>
      </c>
    </row>
    <row r="574" spans="2:6" x14ac:dyDescent="0.25">
      <c r="B574" s="246">
        <v>42207</v>
      </c>
      <c r="C574">
        <v>8512.25</v>
      </c>
      <c r="D574">
        <v>8643.9003909999992</v>
      </c>
      <c r="E574">
        <v>8498.6503909999992</v>
      </c>
      <c r="F574" s="247">
        <v>8633.5</v>
      </c>
    </row>
    <row r="575" spans="2:6" x14ac:dyDescent="0.25">
      <c r="B575" s="246">
        <v>42208</v>
      </c>
      <c r="C575">
        <v>8643.9501949999994</v>
      </c>
      <c r="D575">
        <v>8654.75</v>
      </c>
      <c r="E575">
        <v>8573.7998050000006</v>
      </c>
      <c r="F575" s="247">
        <v>8589.7998050000006</v>
      </c>
    </row>
    <row r="576" spans="2:6" x14ac:dyDescent="0.25">
      <c r="B576" s="246">
        <v>42209</v>
      </c>
      <c r="C576">
        <v>8588.1503909999992</v>
      </c>
      <c r="D576">
        <v>8589.1503909999992</v>
      </c>
      <c r="E576">
        <v>8513.5</v>
      </c>
      <c r="F576" s="247">
        <v>8521.5498050000006</v>
      </c>
    </row>
    <row r="577" spans="2:6" x14ac:dyDescent="0.25">
      <c r="B577" s="246">
        <v>42212</v>
      </c>
      <c r="C577">
        <v>8492.0996090000008</v>
      </c>
      <c r="D577">
        <v>8492.2001949999994</v>
      </c>
      <c r="E577">
        <v>8351.5498050000006</v>
      </c>
      <c r="F577" s="247">
        <v>8361</v>
      </c>
    </row>
    <row r="578" spans="2:6" x14ac:dyDescent="0.25">
      <c r="B578" s="246">
        <v>42213</v>
      </c>
      <c r="C578">
        <v>8371.0996090000008</v>
      </c>
      <c r="D578">
        <v>8397.4003909999992</v>
      </c>
      <c r="E578">
        <v>8321.75</v>
      </c>
      <c r="F578" s="247">
        <v>8337</v>
      </c>
    </row>
    <row r="579" spans="2:6" x14ac:dyDescent="0.25">
      <c r="B579" s="246">
        <v>42214</v>
      </c>
      <c r="C579">
        <v>8365.5996090000008</v>
      </c>
      <c r="D579">
        <v>8381.5</v>
      </c>
      <c r="E579">
        <v>8338.4501949999994</v>
      </c>
      <c r="F579" s="247">
        <v>8375.0498050000006</v>
      </c>
    </row>
    <row r="580" spans="2:6" x14ac:dyDescent="0.25">
      <c r="B580" s="246">
        <v>42215</v>
      </c>
      <c r="C580">
        <v>8417</v>
      </c>
      <c r="D580">
        <v>8458.9003909999992</v>
      </c>
      <c r="E580">
        <v>8408.2998050000006</v>
      </c>
      <c r="F580" s="247">
        <v>8421.7998050000006</v>
      </c>
    </row>
    <row r="581" spans="2:6" x14ac:dyDescent="0.25">
      <c r="B581" s="246">
        <v>42216</v>
      </c>
      <c r="C581">
        <v>8456.0996090000008</v>
      </c>
      <c r="D581">
        <v>8548.9501949999994</v>
      </c>
      <c r="E581">
        <v>8448</v>
      </c>
      <c r="F581" s="247">
        <v>8532.8496090000008</v>
      </c>
    </row>
    <row r="582" spans="2:6" x14ac:dyDescent="0.25">
      <c r="B582" s="246">
        <v>42219</v>
      </c>
      <c r="C582">
        <v>8510.6503909999992</v>
      </c>
      <c r="D582">
        <v>8563.9501949999994</v>
      </c>
      <c r="E582">
        <v>8508.0996090000008</v>
      </c>
      <c r="F582" s="247">
        <v>8543.0498050000006</v>
      </c>
    </row>
    <row r="583" spans="2:6" x14ac:dyDescent="0.25">
      <c r="B583" s="246">
        <v>42220</v>
      </c>
      <c r="C583">
        <v>8564.0996090000008</v>
      </c>
      <c r="D583">
        <v>8565.1503909999992</v>
      </c>
      <c r="E583">
        <v>8448.25</v>
      </c>
      <c r="F583" s="247">
        <v>8516.9003909999992</v>
      </c>
    </row>
    <row r="584" spans="2:6" x14ac:dyDescent="0.25">
      <c r="B584" s="246">
        <v>42221</v>
      </c>
      <c r="C584">
        <v>8547.4501949999994</v>
      </c>
      <c r="D584">
        <v>8591.8496090000008</v>
      </c>
      <c r="E584">
        <v>8545.8496090000008</v>
      </c>
      <c r="F584" s="247">
        <v>8567.9501949999994</v>
      </c>
    </row>
    <row r="585" spans="2:6" x14ac:dyDescent="0.25">
      <c r="B585" s="246">
        <v>42222</v>
      </c>
      <c r="C585">
        <v>8585.7998050000006</v>
      </c>
      <c r="D585">
        <v>8606.2998050000006</v>
      </c>
      <c r="E585">
        <v>8551.5</v>
      </c>
      <c r="F585" s="247">
        <v>8588.6503909999992</v>
      </c>
    </row>
    <row r="586" spans="2:6" x14ac:dyDescent="0.25">
      <c r="B586" s="246">
        <v>42223</v>
      </c>
      <c r="C586">
        <v>8580.7998050000006</v>
      </c>
      <c r="D586">
        <v>8595.9501949999994</v>
      </c>
      <c r="E586">
        <v>8552.7001949999994</v>
      </c>
      <c r="F586" s="247">
        <v>8564.5996090000008</v>
      </c>
    </row>
    <row r="587" spans="2:6" x14ac:dyDescent="0.25">
      <c r="B587" s="246">
        <v>42226</v>
      </c>
      <c r="C587">
        <v>8577</v>
      </c>
      <c r="D587">
        <v>8621.5498050000006</v>
      </c>
      <c r="E587">
        <v>8497.7998050000006</v>
      </c>
      <c r="F587" s="247">
        <v>8525.5996090000008</v>
      </c>
    </row>
    <row r="588" spans="2:6" x14ac:dyDescent="0.25">
      <c r="B588" s="246">
        <v>42227</v>
      </c>
      <c r="C588">
        <v>8548.4501949999994</v>
      </c>
      <c r="D588">
        <v>8556.25</v>
      </c>
      <c r="E588">
        <v>8441.2998050000006</v>
      </c>
      <c r="F588" s="247">
        <v>8462.3496090000008</v>
      </c>
    </row>
    <row r="589" spans="2:6" x14ac:dyDescent="0.25">
      <c r="B589" s="246">
        <v>42228</v>
      </c>
      <c r="C589">
        <v>8445.7001949999994</v>
      </c>
      <c r="D589">
        <v>8446.9501949999994</v>
      </c>
      <c r="E589">
        <v>8337.9501949999994</v>
      </c>
      <c r="F589" s="247">
        <v>8349.4501949999994</v>
      </c>
    </row>
    <row r="590" spans="2:6" x14ac:dyDescent="0.25">
      <c r="B590" s="246">
        <v>42229</v>
      </c>
      <c r="C590">
        <v>8384.4501949999994</v>
      </c>
      <c r="D590">
        <v>8429.5</v>
      </c>
      <c r="E590">
        <v>8339.75</v>
      </c>
      <c r="F590" s="247">
        <v>8355.8496090000008</v>
      </c>
    </row>
    <row r="591" spans="2:6" x14ac:dyDescent="0.25">
      <c r="B591" s="246">
        <v>42230</v>
      </c>
      <c r="C591">
        <v>8402.3496090000008</v>
      </c>
      <c r="D591">
        <v>8530.0996090000008</v>
      </c>
      <c r="E591">
        <v>8381.2001949999994</v>
      </c>
      <c r="F591" s="247">
        <v>8518.5498050000006</v>
      </c>
    </row>
    <row r="592" spans="2:6" x14ac:dyDescent="0.25">
      <c r="B592" s="246">
        <v>42233</v>
      </c>
      <c r="C592">
        <v>8530.5</v>
      </c>
      <c r="D592">
        <v>8530.5996090000008</v>
      </c>
      <c r="E592">
        <v>8428.0498050000006</v>
      </c>
      <c r="F592" s="247">
        <v>8477.2998050000006</v>
      </c>
    </row>
    <row r="593" spans="2:6" x14ac:dyDescent="0.25">
      <c r="B593" s="246">
        <v>42234</v>
      </c>
      <c r="C593">
        <v>8505.8496090000008</v>
      </c>
      <c r="D593">
        <v>8525.75</v>
      </c>
      <c r="E593">
        <v>8433.5996090000008</v>
      </c>
      <c r="F593" s="247">
        <v>8466.5498050000006</v>
      </c>
    </row>
    <row r="594" spans="2:6" x14ac:dyDescent="0.25">
      <c r="B594" s="246">
        <v>42235</v>
      </c>
      <c r="C594">
        <v>8468.0498050000006</v>
      </c>
      <c r="D594">
        <v>8520.4501949999994</v>
      </c>
      <c r="E594">
        <v>8425.9501949999994</v>
      </c>
      <c r="F594" s="247">
        <v>8495.1503909999992</v>
      </c>
    </row>
    <row r="595" spans="2:6" x14ac:dyDescent="0.25">
      <c r="B595" s="246">
        <v>42236</v>
      </c>
      <c r="C595">
        <v>8471.0498050000006</v>
      </c>
      <c r="D595">
        <v>8501.3496090000008</v>
      </c>
      <c r="E595">
        <v>8359.75</v>
      </c>
      <c r="F595" s="247">
        <v>8372.75</v>
      </c>
    </row>
    <row r="596" spans="2:6" x14ac:dyDescent="0.25">
      <c r="B596" s="246">
        <v>42237</v>
      </c>
      <c r="C596">
        <v>8305.4003909999992</v>
      </c>
      <c r="D596">
        <v>8322.2001949999994</v>
      </c>
      <c r="E596">
        <v>8225.0498050000006</v>
      </c>
      <c r="F596" s="247">
        <v>8299.9501949999994</v>
      </c>
    </row>
    <row r="597" spans="2:6" x14ac:dyDescent="0.25">
      <c r="B597" s="246">
        <v>42240</v>
      </c>
      <c r="C597">
        <v>8055.9501950000003</v>
      </c>
      <c r="D597">
        <v>8060.0498049999997</v>
      </c>
      <c r="E597">
        <v>7769.3999020000001</v>
      </c>
      <c r="F597" s="247">
        <v>7809</v>
      </c>
    </row>
    <row r="598" spans="2:6" x14ac:dyDescent="0.25">
      <c r="B598" s="246">
        <v>42241</v>
      </c>
      <c r="C598">
        <v>7895.3999020000001</v>
      </c>
      <c r="D598">
        <v>7925.3999020000001</v>
      </c>
      <c r="E598">
        <v>7667.25</v>
      </c>
      <c r="F598" s="247">
        <v>7880.7001950000003</v>
      </c>
    </row>
    <row r="599" spans="2:6" x14ac:dyDescent="0.25">
      <c r="B599" s="246">
        <v>42242</v>
      </c>
      <c r="C599">
        <v>7865.25</v>
      </c>
      <c r="D599">
        <v>7930.0498049999997</v>
      </c>
      <c r="E599">
        <v>7777.1000979999999</v>
      </c>
      <c r="F599" s="247">
        <v>7791.8500979999999</v>
      </c>
    </row>
    <row r="600" spans="2:6" x14ac:dyDescent="0.25">
      <c r="B600" s="246">
        <v>42243</v>
      </c>
      <c r="C600">
        <v>7921.6000979999999</v>
      </c>
      <c r="D600">
        <v>7963.6000979999999</v>
      </c>
      <c r="E600">
        <v>7862.2998049999997</v>
      </c>
      <c r="F600" s="247">
        <v>7948.9501950000003</v>
      </c>
    </row>
    <row r="601" spans="2:6" x14ac:dyDescent="0.25">
      <c r="B601" s="246">
        <v>42244</v>
      </c>
      <c r="C601">
        <v>8053.7001950000003</v>
      </c>
      <c r="D601">
        <v>8091.7998049999997</v>
      </c>
      <c r="E601">
        <v>7961.6499020000001</v>
      </c>
      <c r="F601" s="247">
        <v>8001.9501950000003</v>
      </c>
    </row>
    <row r="602" spans="2:6" x14ac:dyDescent="0.25">
      <c r="B602" s="246">
        <v>42247</v>
      </c>
      <c r="C602">
        <v>8009.25</v>
      </c>
      <c r="D602">
        <v>8043.6000979999999</v>
      </c>
      <c r="E602">
        <v>7947.9501950000003</v>
      </c>
      <c r="F602" s="247">
        <v>7971.2998049999997</v>
      </c>
    </row>
    <row r="603" spans="2:6" x14ac:dyDescent="0.25">
      <c r="B603" s="246">
        <v>42248</v>
      </c>
      <c r="C603">
        <v>7907.9501950000003</v>
      </c>
      <c r="D603">
        <v>7929.1000979999999</v>
      </c>
      <c r="E603">
        <v>7746.5</v>
      </c>
      <c r="F603" s="247">
        <v>7785.8500979999999</v>
      </c>
    </row>
    <row r="604" spans="2:6" x14ac:dyDescent="0.25">
      <c r="B604" s="246">
        <v>42249</v>
      </c>
      <c r="C604">
        <v>7856.6499020000001</v>
      </c>
      <c r="D604">
        <v>7862.5498049999997</v>
      </c>
      <c r="E604">
        <v>7699.25</v>
      </c>
      <c r="F604" s="247">
        <v>7717</v>
      </c>
    </row>
    <row r="605" spans="2:6" x14ac:dyDescent="0.25">
      <c r="B605" s="246">
        <v>42250</v>
      </c>
      <c r="C605">
        <v>7774.4501950000003</v>
      </c>
      <c r="D605">
        <v>7845.6000979999999</v>
      </c>
      <c r="E605">
        <v>7754.0498049999997</v>
      </c>
      <c r="F605" s="247">
        <v>7823</v>
      </c>
    </row>
    <row r="606" spans="2:6" x14ac:dyDescent="0.25">
      <c r="B606" s="246">
        <v>42251</v>
      </c>
      <c r="C606">
        <v>7803.3999020000001</v>
      </c>
      <c r="D606">
        <v>7804.8999020000001</v>
      </c>
      <c r="E606">
        <v>7626.8500979999999</v>
      </c>
      <c r="F606" s="247">
        <v>7655.0498049999997</v>
      </c>
    </row>
    <row r="607" spans="2:6" x14ac:dyDescent="0.25">
      <c r="B607" s="246">
        <v>42254</v>
      </c>
      <c r="C607">
        <v>7685.8500979999999</v>
      </c>
      <c r="D607">
        <v>7705.0498049999997</v>
      </c>
      <c r="E607">
        <v>7545.8999020000001</v>
      </c>
      <c r="F607" s="247">
        <v>7558.7998049999997</v>
      </c>
    </row>
    <row r="608" spans="2:6" x14ac:dyDescent="0.25">
      <c r="B608" s="246">
        <v>42255</v>
      </c>
      <c r="C608">
        <v>7587.7001950000003</v>
      </c>
      <c r="D608">
        <v>7720.8999020000001</v>
      </c>
      <c r="E608">
        <v>7539.5</v>
      </c>
      <c r="F608" s="247">
        <v>7688.25</v>
      </c>
    </row>
    <row r="609" spans="2:6" x14ac:dyDescent="0.25">
      <c r="B609" s="246">
        <v>42256</v>
      </c>
      <c r="C609">
        <v>7805.8500979999999</v>
      </c>
      <c r="D609">
        <v>7846.0498049999997</v>
      </c>
      <c r="E609">
        <v>7764.5498049999997</v>
      </c>
      <c r="F609" s="247">
        <v>7818.6000979999999</v>
      </c>
    </row>
    <row r="610" spans="2:6" x14ac:dyDescent="0.25">
      <c r="B610" s="246">
        <v>42257</v>
      </c>
      <c r="C610">
        <v>7729.0498049999997</v>
      </c>
      <c r="D610">
        <v>7819.8500979999999</v>
      </c>
      <c r="E610">
        <v>7678.5</v>
      </c>
      <c r="F610" s="247">
        <v>7788.1000979999999</v>
      </c>
    </row>
    <row r="611" spans="2:6" x14ac:dyDescent="0.25">
      <c r="B611" s="246">
        <v>42258</v>
      </c>
      <c r="C611">
        <v>7833.7998049999997</v>
      </c>
      <c r="D611">
        <v>7864.8500979999999</v>
      </c>
      <c r="E611">
        <v>7759.8999020000001</v>
      </c>
      <c r="F611" s="247">
        <v>7789.2998049999997</v>
      </c>
    </row>
    <row r="612" spans="2:6" x14ac:dyDescent="0.25">
      <c r="B612" s="246">
        <v>42261</v>
      </c>
      <c r="C612">
        <v>7811.1000979999999</v>
      </c>
      <c r="D612">
        <v>7879.9501950000003</v>
      </c>
      <c r="E612">
        <v>7761.8500979999999</v>
      </c>
      <c r="F612" s="247">
        <v>7872.25</v>
      </c>
    </row>
    <row r="613" spans="2:6" x14ac:dyDescent="0.25">
      <c r="B613" s="246">
        <v>42262</v>
      </c>
      <c r="C613">
        <v>7867.3500979999999</v>
      </c>
      <c r="D613">
        <v>7880</v>
      </c>
      <c r="E613">
        <v>7799.75</v>
      </c>
      <c r="F613" s="247">
        <v>7829.1000979999999</v>
      </c>
    </row>
    <row r="614" spans="2:6" x14ac:dyDescent="0.25">
      <c r="B614" s="246">
        <v>42263</v>
      </c>
      <c r="C614">
        <v>7886.8500979999999</v>
      </c>
      <c r="D614">
        <v>7913.8999020000001</v>
      </c>
      <c r="E614">
        <v>7853.2998049999997</v>
      </c>
      <c r="F614" s="247">
        <v>7899.1499020000001</v>
      </c>
    </row>
    <row r="615" spans="2:6" x14ac:dyDescent="0.25">
      <c r="B615" s="246">
        <v>42265</v>
      </c>
      <c r="C615">
        <v>7967.4501950000003</v>
      </c>
      <c r="D615">
        <v>8055</v>
      </c>
      <c r="E615">
        <v>7955.8500979999999</v>
      </c>
      <c r="F615" s="247">
        <v>7981.8999020000001</v>
      </c>
    </row>
    <row r="616" spans="2:6" x14ac:dyDescent="0.25">
      <c r="B616" s="246">
        <v>42268</v>
      </c>
      <c r="C616">
        <v>7911.5</v>
      </c>
      <c r="D616">
        <v>7987.8999020000001</v>
      </c>
      <c r="E616">
        <v>7908.3500979999999</v>
      </c>
      <c r="F616" s="247">
        <v>7977.1000979999999</v>
      </c>
    </row>
    <row r="617" spans="2:6" x14ac:dyDescent="0.25">
      <c r="B617" s="246">
        <v>42269</v>
      </c>
      <c r="C617">
        <v>8014.7998049999997</v>
      </c>
      <c r="D617">
        <v>8021.6000979999999</v>
      </c>
      <c r="E617">
        <v>7787.75</v>
      </c>
      <c r="F617" s="247">
        <v>7812</v>
      </c>
    </row>
    <row r="618" spans="2:6" x14ac:dyDescent="0.25">
      <c r="B618" s="246">
        <v>42270</v>
      </c>
      <c r="C618">
        <v>7737.3500979999999</v>
      </c>
      <c r="D618">
        <v>7882.8999020000001</v>
      </c>
      <c r="E618">
        <v>7723.25</v>
      </c>
      <c r="F618" s="247">
        <v>7845.9501950000003</v>
      </c>
    </row>
    <row r="619" spans="2:6" x14ac:dyDescent="0.25">
      <c r="B619" s="246">
        <v>42271</v>
      </c>
      <c r="C619">
        <v>7838.3999020000001</v>
      </c>
      <c r="D619">
        <v>7894.5</v>
      </c>
      <c r="E619">
        <v>7804.1000979999999</v>
      </c>
      <c r="F619" s="247">
        <v>7868.5</v>
      </c>
    </row>
    <row r="620" spans="2:6" x14ac:dyDescent="0.25">
      <c r="B620" s="246">
        <v>42275</v>
      </c>
      <c r="C620">
        <v>7892.7998049999997</v>
      </c>
      <c r="D620">
        <v>7893.9501950000003</v>
      </c>
      <c r="E620">
        <v>7787.9501950000003</v>
      </c>
      <c r="F620" s="247">
        <v>7795.7001950000003</v>
      </c>
    </row>
    <row r="621" spans="2:6" x14ac:dyDescent="0.25">
      <c r="B621" s="246">
        <v>42276</v>
      </c>
      <c r="C621">
        <v>7725.7001950000003</v>
      </c>
      <c r="D621">
        <v>7926.5498049999997</v>
      </c>
      <c r="E621">
        <v>7691.2001950000003</v>
      </c>
      <c r="F621" s="247">
        <v>7843.2998049999997</v>
      </c>
    </row>
    <row r="622" spans="2:6" x14ac:dyDescent="0.25">
      <c r="B622" s="246">
        <v>42277</v>
      </c>
      <c r="C622">
        <v>7924.25</v>
      </c>
      <c r="D622">
        <v>7957.7001950000003</v>
      </c>
      <c r="E622">
        <v>7874.5</v>
      </c>
      <c r="F622" s="247">
        <v>7948.8999020000001</v>
      </c>
    </row>
    <row r="623" spans="2:6" x14ac:dyDescent="0.25">
      <c r="B623" s="246">
        <v>42278</v>
      </c>
      <c r="C623">
        <v>7992.0498049999997</v>
      </c>
      <c r="D623">
        <v>8008.25</v>
      </c>
      <c r="E623">
        <v>7930.6499020000001</v>
      </c>
      <c r="F623" s="247">
        <v>7950.8999020000001</v>
      </c>
    </row>
    <row r="624" spans="2:6" x14ac:dyDescent="0.25">
      <c r="B624" s="246">
        <v>42282</v>
      </c>
      <c r="C624">
        <v>8005.1000979999999</v>
      </c>
      <c r="D624">
        <v>8128.8999020000001</v>
      </c>
      <c r="E624">
        <v>8005.1000979999999</v>
      </c>
      <c r="F624" s="247">
        <v>8119.2998049999997</v>
      </c>
    </row>
    <row r="625" spans="2:6" x14ac:dyDescent="0.25">
      <c r="B625" s="246">
        <v>42283</v>
      </c>
      <c r="C625">
        <v>8180.4501950000003</v>
      </c>
      <c r="D625">
        <v>8180.9501950000003</v>
      </c>
      <c r="E625">
        <v>8096.5</v>
      </c>
      <c r="F625" s="247">
        <v>8152.8999020000001</v>
      </c>
    </row>
    <row r="626" spans="2:6" x14ac:dyDescent="0.25">
      <c r="B626" s="246">
        <v>42284</v>
      </c>
      <c r="C626">
        <v>8146.2001950000003</v>
      </c>
      <c r="D626">
        <v>8188.8999020000001</v>
      </c>
      <c r="E626">
        <v>8132.8999020000001</v>
      </c>
      <c r="F626" s="247">
        <v>8177.3999020000001</v>
      </c>
    </row>
    <row r="627" spans="2:6" x14ac:dyDescent="0.25">
      <c r="B627" s="246">
        <v>42285</v>
      </c>
      <c r="C627">
        <v>8196.75</v>
      </c>
      <c r="D627">
        <v>8196.75</v>
      </c>
      <c r="E627">
        <v>8105.8500979999999</v>
      </c>
      <c r="F627" s="247">
        <v>8129.3500979999999</v>
      </c>
    </row>
    <row r="628" spans="2:6" x14ac:dyDescent="0.25">
      <c r="B628" s="246">
        <v>42286</v>
      </c>
      <c r="C628">
        <v>8186.3500979999999</v>
      </c>
      <c r="D628">
        <v>8232.2001949999994</v>
      </c>
      <c r="E628">
        <v>8139.6499020000001</v>
      </c>
      <c r="F628" s="247">
        <v>8189.7001950000003</v>
      </c>
    </row>
    <row r="629" spans="2:6" x14ac:dyDescent="0.25">
      <c r="B629" s="246">
        <v>42289</v>
      </c>
      <c r="C629">
        <v>8231.5</v>
      </c>
      <c r="D629">
        <v>8244.5</v>
      </c>
      <c r="E629">
        <v>8128.2001950000003</v>
      </c>
      <c r="F629" s="247">
        <v>8143.6000979999999</v>
      </c>
    </row>
    <row r="630" spans="2:6" x14ac:dyDescent="0.25">
      <c r="B630" s="246">
        <v>42290</v>
      </c>
      <c r="C630">
        <v>8121.9501950000003</v>
      </c>
      <c r="D630">
        <v>8150.25</v>
      </c>
      <c r="E630">
        <v>8088.6000979999999</v>
      </c>
      <c r="F630" s="247">
        <v>8131.7001950000003</v>
      </c>
    </row>
    <row r="631" spans="2:6" x14ac:dyDescent="0.25">
      <c r="B631" s="246">
        <v>42291</v>
      </c>
      <c r="C631">
        <v>8102.3999020000001</v>
      </c>
      <c r="D631">
        <v>8139.2998049999997</v>
      </c>
      <c r="E631">
        <v>8096.3500979999999</v>
      </c>
      <c r="F631" s="247">
        <v>8107.8999020000001</v>
      </c>
    </row>
    <row r="632" spans="2:6" x14ac:dyDescent="0.25">
      <c r="B632" s="246">
        <v>42292</v>
      </c>
      <c r="C632">
        <v>8134.3500979999999</v>
      </c>
      <c r="D632">
        <v>8190.5498049999997</v>
      </c>
      <c r="E632">
        <v>8129.7998049999997</v>
      </c>
      <c r="F632" s="247">
        <v>8179.5</v>
      </c>
    </row>
    <row r="633" spans="2:6" x14ac:dyDescent="0.25">
      <c r="B633" s="246">
        <v>42293</v>
      </c>
      <c r="C633">
        <v>8193.6503909999992</v>
      </c>
      <c r="D633">
        <v>8246.4003909999992</v>
      </c>
      <c r="E633">
        <v>8147.6499020000001</v>
      </c>
      <c r="F633" s="247">
        <v>8238.1503909999992</v>
      </c>
    </row>
    <row r="634" spans="2:6" x14ac:dyDescent="0.25">
      <c r="B634" s="246">
        <v>42296</v>
      </c>
      <c r="C634">
        <v>8262.5498050000006</v>
      </c>
      <c r="D634">
        <v>8283.0498050000006</v>
      </c>
      <c r="E634">
        <v>8239.2001949999994</v>
      </c>
      <c r="F634" s="247">
        <v>8275.0498050000006</v>
      </c>
    </row>
    <row r="635" spans="2:6" x14ac:dyDescent="0.25">
      <c r="B635" s="246">
        <v>42297</v>
      </c>
      <c r="C635">
        <v>8280.2998050000006</v>
      </c>
      <c r="D635">
        <v>8294.0498050000006</v>
      </c>
      <c r="E635">
        <v>8229.2001949999994</v>
      </c>
      <c r="F635" s="247">
        <v>8261.6503909999992</v>
      </c>
    </row>
    <row r="636" spans="2:6" x14ac:dyDescent="0.25">
      <c r="B636" s="246">
        <v>42298</v>
      </c>
      <c r="C636">
        <v>8258.3496090000008</v>
      </c>
      <c r="D636">
        <v>8294.4003909999992</v>
      </c>
      <c r="E636">
        <v>8217.1503909999992</v>
      </c>
      <c r="F636" s="247">
        <v>8251.7001949999994</v>
      </c>
    </row>
    <row r="637" spans="2:6" x14ac:dyDescent="0.25">
      <c r="B637" s="246">
        <v>42300</v>
      </c>
      <c r="C637">
        <v>8308.25</v>
      </c>
      <c r="D637">
        <v>8328.0996090000008</v>
      </c>
      <c r="E637">
        <v>8280.75</v>
      </c>
      <c r="F637" s="247">
        <v>8295.4501949999994</v>
      </c>
    </row>
    <row r="638" spans="2:6" x14ac:dyDescent="0.25">
      <c r="B638" s="246">
        <v>42303</v>
      </c>
      <c r="C638">
        <v>8333.6503909999992</v>
      </c>
      <c r="D638">
        <v>8336.2998050000006</v>
      </c>
      <c r="E638">
        <v>8252.0498050000006</v>
      </c>
      <c r="F638" s="247">
        <v>8260.5498050000006</v>
      </c>
    </row>
    <row r="639" spans="2:6" x14ac:dyDescent="0.25">
      <c r="B639" s="246">
        <v>42304</v>
      </c>
      <c r="C639">
        <v>8230.3496090000008</v>
      </c>
      <c r="D639">
        <v>8241.9501949999994</v>
      </c>
      <c r="E639">
        <v>8217.0498050000006</v>
      </c>
      <c r="F639" s="247">
        <v>8232.9003909999992</v>
      </c>
    </row>
    <row r="640" spans="2:6" x14ac:dyDescent="0.25">
      <c r="B640" s="246">
        <v>42305</v>
      </c>
      <c r="C640">
        <v>8188.8999020000001</v>
      </c>
      <c r="D640">
        <v>8209.0996090000008</v>
      </c>
      <c r="E640">
        <v>8131.7998049999997</v>
      </c>
      <c r="F640" s="247">
        <v>8171.2001950000003</v>
      </c>
    </row>
    <row r="641" spans="2:6" x14ac:dyDescent="0.25">
      <c r="B641" s="246">
        <v>42306</v>
      </c>
      <c r="C641">
        <v>8175.4501950000003</v>
      </c>
      <c r="D641">
        <v>8179.6000979999999</v>
      </c>
      <c r="E641">
        <v>8098</v>
      </c>
      <c r="F641" s="247">
        <v>8111.75</v>
      </c>
    </row>
    <row r="642" spans="2:6" x14ac:dyDescent="0.25">
      <c r="B642" s="246">
        <v>42307</v>
      </c>
      <c r="C642">
        <v>8123.5498049999997</v>
      </c>
      <c r="D642">
        <v>8146.1000979999999</v>
      </c>
      <c r="E642">
        <v>8044.3999020000001</v>
      </c>
      <c r="F642" s="247">
        <v>8065.7998049999997</v>
      </c>
    </row>
    <row r="643" spans="2:6" x14ac:dyDescent="0.25">
      <c r="B643" s="246">
        <v>42310</v>
      </c>
      <c r="C643">
        <v>8054.5498049999997</v>
      </c>
      <c r="D643">
        <v>8060.7001950000003</v>
      </c>
      <c r="E643">
        <v>7995.6000979999999</v>
      </c>
      <c r="F643" s="247">
        <v>8050.7998049999997</v>
      </c>
    </row>
    <row r="644" spans="2:6" x14ac:dyDescent="0.25">
      <c r="B644" s="246">
        <v>42311</v>
      </c>
      <c r="C644">
        <v>8086.3500979999999</v>
      </c>
      <c r="D644">
        <v>8100.3500979999999</v>
      </c>
      <c r="E644">
        <v>8031.75</v>
      </c>
      <c r="F644" s="247">
        <v>8060.7001950000003</v>
      </c>
    </row>
    <row r="645" spans="2:6" x14ac:dyDescent="0.25">
      <c r="B645" s="246">
        <v>42312</v>
      </c>
      <c r="C645">
        <v>8104.8999020000001</v>
      </c>
      <c r="D645">
        <v>8116.1000979999999</v>
      </c>
      <c r="E645">
        <v>8027.2998049999997</v>
      </c>
      <c r="F645" s="247">
        <v>8040.2001950000003</v>
      </c>
    </row>
    <row r="646" spans="2:6" x14ac:dyDescent="0.25">
      <c r="B646" s="246">
        <v>42313</v>
      </c>
      <c r="C646">
        <v>8030.3500979999999</v>
      </c>
      <c r="D646">
        <v>8031.2001950000003</v>
      </c>
      <c r="E646">
        <v>7944.1000979999999</v>
      </c>
      <c r="F646" s="247">
        <v>7955.4501950000003</v>
      </c>
    </row>
    <row r="647" spans="2:6" x14ac:dyDescent="0.25">
      <c r="B647" s="246">
        <v>42314</v>
      </c>
      <c r="C647">
        <v>7956.5498049999997</v>
      </c>
      <c r="D647">
        <v>8002.6499020000001</v>
      </c>
      <c r="E647">
        <v>7926.1499020000001</v>
      </c>
      <c r="F647" s="247">
        <v>7954.2998049999997</v>
      </c>
    </row>
    <row r="648" spans="2:6" x14ac:dyDescent="0.25">
      <c r="B648" s="246">
        <v>42317</v>
      </c>
      <c r="C648">
        <v>7788.25</v>
      </c>
      <c r="D648">
        <v>7937.75</v>
      </c>
      <c r="E648">
        <v>7771.7001950000003</v>
      </c>
      <c r="F648" s="247">
        <v>7915.2001950000003</v>
      </c>
    </row>
    <row r="649" spans="2:6" x14ac:dyDescent="0.25">
      <c r="B649" s="246">
        <v>42318</v>
      </c>
      <c r="C649">
        <v>7877.6000979999999</v>
      </c>
      <c r="D649">
        <v>7885.1000979999999</v>
      </c>
      <c r="E649">
        <v>7772.8500979999999</v>
      </c>
      <c r="F649" s="247">
        <v>7783.3500979999999</v>
      </c>
    </row>
    <row r="650" spans="2:6" x14ac:dyDescent="0.25">
      <c r="B650" s="246">
        <v>42321</v>
      </c>
      <c r="C650">
        <v>7762.4501950000003</v>
      </c>
      <c r="D650">
        <v>7775.1000979999999</v>
      </c>
      <c r="E650">
        <v>7730.8999020000001</v>
      </c>
      <c r="F650" s="247">
        <v>7762.25</v>
      </c>
    </row>
    <row r="651" spans="2:6" x14ac:dyDescent="0.25">
      <c r="B651" s="246">
        <v>42324</v>
      </c>
      <c r="C651">
        <v>7732.9501950000003</v>
      </c>
      <c r="D651">
        <v>7838.8500979999999</v>
      </c>
      <c r="E651">
        <v>7714.1499020000001</v>
      </c>
      <c r="F651" s="247">
        <v>7806.6000979999999</v>
      </c>
    </row>
    <row r="652" spans="2:6" x14ac:dyDescent="0.25">
      <c r="B652" s="246">
        <v>42325</v>
      </c>
      <c r="C652">
        <v>7848.75</v>
      </c>
      <c r="D652">
        <v>7860.4501950000003</v>
      </c>
      <c r="E652">
        <v>7793</v>
      </c>
      <c r="F652" s="247">
        <v>7837.5498049999997</v>
      </c>
    </row>
    <row r="653" spans="2:6" x14ac:dyDescent="0.25">
      <c r="B653" s="246">
        <v>42326</v>
      </c>
      <c r="C653">
        <v>7823.1499020000001</v>
      </c>
      <c r="D653">
        <v>7843.3999020000001</v>
      </c>
      <c r="E653">
        <v>7725.0498049999997</v>
      </c>
      <c r="F653" s="247">
        <v>7731.7998049999997</v>
      </c>
    </row>
    <row r="654" spans="2:6" x14ac:dyDescent="0.25">
      <c r="B654" s="246">
        <v>42327</v>
      </c>
      <c r="C654">
        <v>7788.5</v>
      </c>
      <c r="D654">
        <v>7854.8999020000001</v>
      </c>
      <c r="E654">
        <v>7765.4501950000003</v>
      </c>
      <c r="F654" s="247">
        <v>7842.75</v>
      </c>
    </row>
    <row r="655" spans="2:6" x14ac:dyDescent="0.25">
      <c r="B655" s="246">
        <v>42328</v>
      </c>
      <c r="C655">
        <v>7841.8999020000001</v>
      </c>
      <c r="D655">
        <v>7906.9501950000003</v>
      </c>
      <c r="E655">
        <v>7817.7998049999997</v>
      </c>
      <c r="F655" s="247">
        <v>7856.5498049999997</v>
      </c>
    </row>
    <row r="656" spans="2:6" x14ac:dyDescent="0.25">
      <c r="B656" s="246">
        <v>42331</v>
      </c>
      <c r="C656">
        <v>7869.5</v>
      </c>
      <c r="D656">
        <v>7877.5</v>
      </c>
      <c r="E656">
        <v>7825.2001950000003</v>
      </c>
      <c r="F656" s="247">
        <v>7849.25</v>
      </c>
    </row>
    <row r="657" spans="2:6" x14ac:dyDescent="0.25">
      <c r="B657" s="246">
        <v>42332</v>
      </c>
      <c r="C657">
        <v>7837</v>
      </c>
      <c r="D657">
        <v>7870.3500979999999</v>
      </c>
      <c r="E657">
        <v>7812.6499020000001</v>
      </c>
      <c r="F657" s="247">
        <v>7831.6000979999999</v>
      </c>
    </row>
    <row r="658" spans="2:6" x14ac:dyDescent="0.25">
      <c r="B658" s="246">
        <v>42334</v>
      </c>
      <c r="C658">
        <v>7837.1499020000001</v>
      </c>
      <c r="D658">
        <v>7897.1000979999999</v>
      </c>
      <c r="E658">
        <v>7832</v>
      </c>
      <c r="F658" s="247">
        <v>7883.7998049999997</v>
      </c>
    </row>
    <row r="659" spans="2:6" x14ac:dyDescent="0.25">
      <c r="B659" s="246">
        <v>42335</v>
      </c>
      <c r="C659">
        <v>7910.6000979999999</v>
      </c>
      <c r="D659">
        <v>7959.2998049999997</v>
      </c>
      <c r="E659">
        <v>7879.4501950000003</v>
      </c>
      <c r="F659" s="247">
        <v>7942.7001950000003</v>
      </c>
    </row>
    <row r="660" spans="2:6" x14ac:dyDescent="0.25">
      <c r="B660" s="246">
        <v>42338</v>
      </c>
      <c r="C660">
        <v>7936.25</v>
      </c>
      <c r="D660">
        <v>7966</v>
      </c>
      <c r="E660">
        <v>7922.7998049999997</v>
      </c>
      <c r="F660" s="247">
        <v>7935.25</v>
      </c>
    </row>
    <row r="661" spans="2:6" x14ac:dyDescent="0.25">
      <c r="B661" s="246">
        <v>42339</v>
      </c>
      <c r="C661">
        <v>7958.1499020000001</v>
      </c>
      <c r="D661">
        <v>7972.1499020000001</v>
      </c>
      <c r="E661">
        <v>7934.1499020000001</v>
      </c>
      <c r="F661" s="247">
        <v>7954.8999020000001</v>
      </c>
    </row>
    <row r="662" spans="2:6" x14ac:dyDescent="0.25">
      <c r="B662" s="246">
        <v>42340</v>
      </c>
      <c r="C662">
        <v>7976.7001950000003</v>
      </c>
      <c r="D662">
        <v>7979.2998049999997</v>
      </c>
      <c r="E662">
        <v>7910.7998049999997</v>
      </c>
      <c r="F662" s="247">
        <v>7931.3500979999999</v>
      </c>
    </row>
    <row r="663" spans="2:6" x14ac:dyDescent="0.25">
      <c r="B663" s="246">
        <v>42341</v>
      </c>
      <c r="C663">
        <v>7902.2998049999997</v>
      </c>
      <c r="D663">
        <v>7912.2998049999997</v>
      </c>
      <c r="E663">
        <v>7853.2998049999997</v>
      </c>
      <c r="F663" s="247">
        <v>7864.1499020000001</v>
      </c>
    </row>
    <row r="664" spans="2:6" x14ac:dyDescent="0.25">
      <c r="B664" s="246">
        <v>42342</v>
      </c>
      <c r="C664">
        <v>7817.6000979999999</v>
      </c>
      <c r="D664">
        <v>7821.3999020000001</v>
      </c>
      <c r="E664">
        <v>7775.7001950000003</v>
      </c>
      <c r="F664" s="247">
        <v>7781.8999020000001</v>
      </c>
    </row>
    <row r="665" spans="2:6" x14ac:dyDescent="0.25">
      <c r="B665" s="246">
        <v>42345</v>
      </c>
      <c r="C665">
        <v>7816.5498049999997</v>
      </c>
      <c r="D665">
        <v>7825.3999020000001</v>
      </c>
      <c r="E665">
        <v>7746.0498049999997</v>
      </c>
      <c r="F665" s="247">
        <v>7765.3999020000001</v>
      </c>
    </row>
    <row r="666" spans="2:6" x14ac:dyDescent="0.25">
      <c r="B666" s="246">
        <v>42346</v>
      </c>
      <c r="C666">
        <v>7738.5</v>
      </c>
      <c r="D666">
        <v>7771.25</v>
      </c>
      <c r="E666">
        <v>7685.4501950000003</v>
      </c>
      <c r="F666" s="247">
        <v>7701.7001950000003</v>
      </c>
    </row>
    <row r="667" spans="2:6" x14ac:dyDescent="0.25">
      <c r="B667" s="246">
        <v>42347</v>
      </c>
      <c r="C667">
        <v>7695.5</v>
      </c>
      <c r="D667">
        <v>7702.8500979999999</v>
      </c>
      <c r="E667">
        <v>7606.8999020000001</v>
      </c>
      <c r="F667" s="247">
        <v>7612.5</v>
      </c>
    </row>
    <row r="668" spans="2:6" x14ac:dyDescent="0.25">
      <c r="B668" s="246">
        <v>42348</v>
      </c>
      <c r="C668">
        <v>7643.2998049999997</v>
      </c>
      <c r="D668">
        <v>7691.9501950000003</v>
      </c>
      <c r="E668">
        <v>7610</v>
      </c>
      <c r="F668" s="247">
        <v>7683.2998049999997</v>
      </c>
    </row>
    <row r="669" spans="2:6" x14ac:dyDescent="0.25">
      <c r="B669" s="246">
        <v>42349</v>
      </c>
      <c r="C669">
        <v>7699.6000979999999</v>
      </c>
      <c r="D669">
        <v>7703.0498049999997</v>
      </c>
      <c r="E669">
        <v>7575.2998049999997</v>
      </c>
      <c r="F669" s="247">
        <v>7610.4501950000003</v>
      </c>
    </row>
    <row r="670" spans="2:6" x14ac:dyDescent="0.25">
      <c r="B670" s="246">
        <v>42352</v>
      </c>
      <c r="C670">
        <v>7558.2001950000003</v>
      </c>
      <c r="D670">
        <v>7663.9501950000003</v>
      </c>
      <c r="E670">
        <v>7551.0498049999997</v>
      </c>
      <c r="F670" s="247">
        <v>7650.0498049999997</v>
      </c>
    </row>
    <row r="671" spans="2:6" x14ac:dyDescent="0.25">
      <c r="B671" s="246">
        <v>42353</v>
      </c>
      <c r="C671">
        <v>7659.1499020000001</v>
      </c>
      <c r="D671">
        <v>7705</v>
      </c>
      <c r="E671">
        <v>7625.1000979999999</v>
      </c>
      <c r="F671" s="247">
        <v>7700.8999020000001</v>
      </c>
    </row>
    <row r="672" spans="2:6" x14ac:dyDescent="0.25">
      <c r="B672" s="246">
        <v>42354</v>
      </c>
      <c r="C672">
        <v>7725.25</v>
      </c>
      <c r="D672">
        <v>7776.6000979999999</v>
      </c>
      <c r="E672">
        <v>7715.75</v>
      </c>
      <c r="F672" s="247">
        <v>7750.8999020000001</v>
      </c>
    </row>
    <row r="673" spans="2:6" x14ac:dyDescent="0.25">
      <c r="B673" s="246">
        <v>42355</v>
      </c>
      <c r="C673">
        <v>7783.0498049999997</v>
      </c>
      <c r="D673">
        <v>7852.8999020000001</v>
      </c>
      <c r="E673">
        <v>7737.5498049999997</v>
      </c>
      <c r="F673" s="247">
        <v>7844.3500979999999</v>
      </c>
    </row>
    <row r="674" spans="2:6" x14ac:dyDescent="0.25">
      <c r="B674" s="246">
        <v>42356</v>
      </c>
      <c r="C674">
        <v>7828.8999020000001</v>
      </c>
      <c r="D674">
        <v>7836.1499020000001</v>
      </c>
      <c r="E674">
        <v>7753.3500979999999</v>
      </c>
      <c r="F674" s="247">
        <v>7761.9501950000003</v>
      </c>
    </row>
    <row r="675" spans="2:6" x14ac:dyDescent="0.25">
      <c r="B675" s="246">
        <v>42359</v>
      </c>
      <c r="C675">
        <v>7745.6499020000001</v>
      </c>
      <c r="D675">
        <v>7840.75</v>
      </c>
      <c r="E675">
        <v>7733.4501950000003</v>
      </c>
      <c r="F675" s="247">
        <v>7834.4501950000003</v>
      </c>
    </row>
    <row r="676" spans="2:6" x14ac:dyDescent="0.25">
      <c r="B676" s="246">
        <v>42360</v>
      </c>
      <c r="C676">
        <v>7829.3999020000001</v>
      </c>
      <c r="D676">
        <v>7846.2998049999997</v>
      </c>
      <c r="E676">
        <v>7776.8500979999999</v>
      </c>
      <c r="F676" s="247">
        <v>7786.1000979999999</v>
      </c>
    </row>
    <row r="677" spans="2:6" x14ac:dyDescent="0.25">
      <c r="B677" s="246">
        <v>42361</v>
      </c>
      <c r="C677">
        <v>7830.4501950000003</v>
      </c>
      <c r="D677">
        <v>7871.4501950000003</v>
      </c>
      <c r="E677">
        <v>7826.1000979999999</v>
      </c>
      <c r="F677" s="247">
        <v>7865.9501950000003</v>
      </c>
    </row>
    <row r="678" spans="2:6" x14ac:dyDescent="0.25">
      <c r="B678" s="246">
        <v>42362</v>
      </c>
      <c r="C678">
        <v>7888.75</v>
      </c>
      <c r="D678">
        <v>7888.75</v>
      </c>
      <c r="E678">
        <v>7835.5</v>
      </c>
      <c r="F678" s="247">
        <v>7861.0498049999997</v>
      </c>
    </row>
    <row r="679" spans="2:6" x14ac:dyDescent="0.25">
      <c r="B679" s="246">
        <v>42366</v>
      </c>
      <c r="C679">
        <v>7863.2001950000003</v>
      </c>
      <c r="D679">
        <v>7937.2001950000003</v>
      </c>
      <c r="E679">
        <v>7863</v>
      </c>
      <c r="F679" s="247">
        <v>7925.1499020000001</v>
      </c>
    </row>
    <row r="680" spans="2:6" x14ac:dyDescent="0.25">
      <c r="B680" s="246">
        <v>42367</v>
      </c>
      <c r="C680">
        <v>7929.2001950000003</v>
      </c>
      <c r="D680">
        <v>7942.1499020000001</v>
      </c>
      <c r="E680">
        <v>7902.75</v>
      </c>
      <c r="F680" s="247">
        <v>7928.9501950000003</v>
      </c>
    </row>
    <row r="681" spans="2:6" x14ac:dyDescent="0.25">
      <c r="B681" s="246">
        <v>42368</v>
      </c>
      <c r="C681">
        <v>7938.6000979999999</v>
      </c>
      <c r="D681">
        <v>7944.75</v>
      </c>
      <c r="E681">
        <v>7889.8500979999999</v>
      </c>
      <c r="F681" s="247">
        <v>7896.25</v>
      </c>
    </row>
    <row r="682" spans="2:6" x14ac:dyDescent="0.25">
      <c r="B682" s="246">
        <v>42369</v>
      </c>
      <c r="C682">
        <v>7897.7998049999997</v>
      </c>
      <c r="D682">
        <v>7955.5498049999997</v>
      </c>
      <c r="E682">
        <v>7891.1499020000001</v>
      </c>
      <c r="F682" s="247">
        <v>7946.3500979999999</v>
      </c>
    </row>
    <row r="683" spans="2:6" x14ac:dyDescent="0.25">
      <c r="B683" s="246">
        <v>42370</v>
      </c>
      <c r="C683" t="s">
        <v>261</v>
      </c>
      <c r="D683" t="s">
        <v>261</v>
      </c>
      <c r="E683" t="s">
        <v>261</v>
      </c>
      <c r="F683" s="247" t="s">
        <v>261</v>
      </c>
    </row>
    <row r="684" spans="2:6" x14ac:dyDescent="0.25">
      <c r="B684" s="246">
        <v>42373</v>
      </c>
      <c r="C684">
        <v>7924.5498049999997</v>
      </c>
      <c r="D684">
        <v>7937.5498049999997</v>
      </c>
      <c r="E684">
        <v>7781.1000979999999</v>
      </c>
      <c r="F684" s="247">
        <v>7791.2998049999997</v>
      </c>
    </row>
    <row r="685" spans="2:6" x14ac:dyDescent="0.25">
      <c r="B685" s="246">
        <v>42374</v>
      </c>
      <c r="C685">
        <v>7828.3999020000001</v>
      </c>
      <c r="D685">
        <v>7831.2001950000003</v>
      </c>
      <c r="E685">
        <v>7763.25</v>
      </c>
      <c r="F685" s="247">
        <v>7784.6499020000001</v>
      </c>
    </row>
    <row r="686" spans="2:6" x14ac:dyDescent="0.25">
      <c r="B686" s="246">
        <v>42375</v>
      </c>
      <c r="C686">
        <v>7788.0498049999997</v>
      </c>
      <c r="D686">
        <v>7800.9501950000003</v>
      </c>
      <c r="E686">
        <v>7721.2001950000003</v>
      </c>
      <c r="F686" s="247">
        <v>7741</v>
      </c>
    </row>
    <row r="687" spans="2:6" x14ac:dyDescent="0.25">
      <c r="B687" s="246">
        <v>42376</v>
      </c>
      <c r="C687">
        <v>7673.3500979999999</v>
      </c>
      <c r="D687">
        <v>7674.9501950000003</v>
      </c>
      <c r="E687">
        <v>7556.6000979999999</v>
      </c>
      <c r="F687" s="247">
        <v>7568.2998049999997</v>
      </c>
    </row>
    <row r="688" spans="2:6" x14ac:dyDescent="0.25">
      <c r="B688" s="246">
        <v>42377</v>
      </c>
      <c r="C688">
        <v>7611.6499020000001</v>
      </c>
      <c r="D688">
        <v>7634.1000979999999</v>
      </c>
      <c r="E688">
        <v>7581.0498049999997</v>
      </c>
      <c r="F688" s="247">
        <v>7601.3500979999999</v>
      </c>
    </row>
    <row r="689" spans="2:6" x14ac:dyDescent="0.25">
      <c r="B689" s="246">
        <v>42380</v>
      </c>
      <c r="C689">
        <v>7527.4501950000003</v>
      </c>
      <c r="D689">
        <v>7605.1000979999999</v>
      </c>
      <c r="E689">
        <v>7494.3500979999999</v>
      </c>
      <c r="F689" s="247">
        <v>7563.8500979999999</v>
      </c>
    </row>
    <row r="690" spans="2:6" x14ac:dyDescent="0.25">
      <c r="B690" s="246">
        <v>42381</v>
      </c>
      <c r="C690">
        <v>7587.2001950000003</v>
      </c>
      <c r="D690">
        <v>7588.2998049999997</v>
      </c>
      <c r="E690">
        <v>7487.7998049999997</v>
      </c>
      <c r="F690" s="247">
        <v>7510.2998049999997</v>
      </c>
    </row>
    <row r="691" spans="2:6" x14ac:dyDescent="0.25">
      <c r="B691" s="246">
        <v>42382</v>
      </c>
      <c r="C691">
        <v>7557.8999020000001</v>
      </c>
      <c r="D691">
        <v>7590.9501950000003</v>
      </c>
      <c r="E691">
        <v>7425.7998049999997</v>
      </c>
      <c r="F691" s="247">
        <v>7562.3999020000001</v>
      </c>
    </row>
    <row r="692" spans="2:6" x14ac:dyDescent="0.25">
      <c r="B692" s="246">
        <v>42383</v>
      </c>
      <c r="C692">
        <v>7467.3999020000001</v>
      </c>
      <c r="D692">
        <v>7604.7998049999997</v>
      </c>
      <c r="E692">
        <v>7443.7998049999997</v>
      </c>
      <c r="F692" s="247">
        <v>7536.7998049999997</v>
      </c>
    </row>
    <row r="693" spans="2:6" x14ac:dyDescent="0.25">
      <c r="B693" s="246">
        <v>42384</v>
      </c>
      <c r="C693">
        <v>7561.6499020000001</v>
      </c>
      <c r="D693">
        <v>7566.5</v>
      </c>
      <c r="E693">
        <v>7427.2998049999997</v>
      </c>
      <c r="F693" s="247">
        <v>7437.7998049999997</v>
      </c>
    </row>
    <row r="694" spans="2:6" x14ac:dyDescent="0.25">
      <c r="B694" s="246">
        <v>42387</v>
      </c>
      <c r="C694">
        <v>7420.3500979999999</v>
      </c>
      <c r="D694">
        <v>7463.6499020000001</v>
      </c>
      <c r="E694">
        <v>7336.3999020000001</v>
      </c>
      <c r="F694" s="247">
        <v>7351</v>
      </c>
    </row>
    <row r="695" spans="2:6" x14ac:dyDescent="0.25">
      <c r="B695" s="246">
        <v>42388</v>
      </c>
      <c r="C695">
        <v>7381.7998049999997</v>
      </c>
      <c r="D695">
        <v>7462.75</v>
      </c>
      <c r="E695">
        <v>7364.1499020000001</v>
      </c>
      <c r="F695" s="247">
        <v>7435.1000979999999</v>
      </c>
    </row>
    <row r="696" spans="2:6" x14ac:dyDescent="0.25">
      <c r="B696" s="246">
        <v>42389</v>
      </c>
      <c r="C696">
        <v>7357</v>
      </c>
      <c r="D696">
        <v>7470.8999020000001</v>
      </c>
      <c r="E696">
        <v>7241.5</v>
      </c>
      <c r="F696" s="247">
        <v>7309.2998049999997</v>
      </c>
    </row>
    <row r="697" spans="2:6" x14ac:dyDescent="0.25">
      <c r="B697" s="246">
        <v>42390</v>
      </c>
      <c r="C697">
        <v>7376.6499020000001</v>
      </c>
      <c r="D697">
        <v>7398.7001950000003</v>
      </c>
      <c r="E697">
        <v>7250</v>
      </c>
      <c r="F697" s="247">
        <v>7276.7998049999997</v>
      </c>
    </row>
    <row r="698" spans="2:6" x14ac:dyDescent="0.25">
      <c r="B698" s="246">
        <v>42391</v>
      </c>
      <c r="C698">
        <v>7355.7001950000003</v>
      </c>
      <c r="D698">
        <v>7433.3999020000001</v>
      </c>
      <c r="E698">
        <v>7327.6000979999999</v>
      </c>
      <c r="F698" s="247">
        <v>7422.4501950000003</v>
      </c>
    </row>
    <row r="699" spans="2:6" x14ac:dyDescent="0.25">
      <c r="B699" s="246">
        <v>42394</v>
      </c>
      <c r="C699">
        <v>7468.75</v>
      </c>
      <c r="D699">
        <v>7487.1499020000001</v>
      </c>
      <c r="E699">
        <v>7421.2001950000003</v>
      </c>
      <c r="F699" s="247">
        <v>7436.1499020000001</v>
      </c>
    </row>
    <row r="700" spans="2:6" x14ac:dyDescent="0.25">
      <c r="B700" s="246">
        <v>42396</v>
      </c>
      <c r="C700">
        <v>7469.6000979999999</v>
      </c>
      <c r="D700">
        <v>7477.8999020000001</v>
      </c>
      <c r="E700">
        <v>7419.7001950000003</v>
      </c>
      <c r="F700" s="247">
        <v>7437.75</v>
      </c>
    </row>
    <row r="701" spans="2:6" x14ac:dyDescent="0.25">
      <c r="B701" s="246">
        <v>42397</v>
      </c>
      <c r="C701">
        <v>7426.5</v>
      </c>
      <c r="D701">
        <v>7468.8500979999999</v>
      </c>
      <c r="E701">
        <v>7409.6000979999999</v>
      </c>
      <c r="F701" s="247">
        <v>7424.6499020000001</v>
      </c>
    </row>
    <row r="702" spans="2:6" x14ac:dyDescent="0.25">
      <c r="B702" s="246">
        <v>42398</v>
      </c>
      <c r="C702">
        <v>7413.3500979999999</v>
      </c>
      <c r="D702">
        <v>7575.6499020000001</v>
      </c>
      <c r="E702">
        <v>7402.7998049999997</v>
      </c>
      <c r="F702" s="247">
        <v>7563.5498049999997</v>
      </c>
    </row>
    <row r="703" spans="2:6" x14ac:dyDescent="0.25">
      <c r="B703" s="246">
        <v>42401</v>
      </c>
      <c r="C703">
        <v>7589.5</v>
      </c>
      <c r="D703">
        <v>7600.4501950000003</v>
      </c>
      <c r="E703">
        <v>7541.25</v>
      </c>
      <c r="F703" s="247">
        <v>7555.9501950000003</v>
      </c>
    </row>
    <row r="704" spans="2:6" x14ac:dyDescent="0.25">
      <c r="B704" s="246">
        <v>42402</v>
      </c>
      <c r="C704">
        <v>7566.6499020000001</v>
      </c>
      <c r="D704">
        <v>7576.2998049999997</v>
      </c>
      <c r="E704">
        <v>7428.0498049999997</v>
      </c>
      <c r="F704" s="247">
        <v>7455.5498049999997</v>
      </c>
    </row>
    <row r="705" spans="2:6" x14ac:dyDescent="0.25">
      <c r="B705" s="246">
        <v>42403</v>
      </c>
      <c r="C705">
        <v>7392.4501950000003</v>
      </c>
      <c r="D705">
        <v>7419.3999020000001</v>
      </c>
      <c r="E705">
        <v>7350.2998049999997</v>
      </c>
      <c r="F705" s="247">
        <v>7361.7998049999997</v>
      </c>
    </row>
    <row r="706" spans="2:6" x14ac:dyDescent="0.25">
      <c r="B706" s="246">
        <v>42404</v>
      </c>
      <c r="C706">
        <v>7411.4501950000003</v>
      </c>
      <c r="D706">
        <v>7457.0498049999997</v>
      </c>
      <c r="E706">
        <v>7365.9501950000003</v>
      </c>
      <c r="F706" s="247">
        <v>7404</v>
      </c>
    </row>
    <row r="707" spans="2:6" x14ac:dyDescent="0.25">
      <c r="B707" s="246">
        <v>42405</v>
      </c>
      <c r="C707">
        <v>7418.25</v>
      </c>
      <c r="D707">
        <v>7503.1499020000001</v>
      </c>
      <c r="E707">
        <v>7406.6499020000001</v>
      </c>
      <c r="F707" s="247">
        <v>7489.1000979999999</v>
      </c>
    </row>
    <row r="708" spans="2:6" x14ac:dyDescent="0.25">
      <c r="B708" s="246">
        <v>42408</v>
      </c>
      <c r="C708">
        <v>7489.7001950000003</v>
      </c>
      <c r="D708">
        <v>7512.5498049999997</v>
      </c>
      <c r="E708">
        <v>7363.2001950000003</v>
      </c>
      <c r="F708" s="247">
        <v>7387.25</v>
      </c>
    </row>
    <row r="709" spans="2:6" x14ac:dyDescent="0.25">
      <c r="B709" s="246">
        <v>42409</v>
      </c>
      <c r="C709">
        <v>7303.9501950000003</v>
      </c>
      <c r="D709">
        <v>7323.4501950000003</v>
      </c>
      <c r="E709">
        <v>7275.1499020000001</v>
      </c>
      <c r="F709" s="247">
        <v>7298.2001950000003</v>
      </c>
    </row>
    <row r="710" spans="2:6" x14ac:dyDescent="0.25">
      <c r="B710" s="246">
        <v>42410</v>
      </c>
      <c r="C710">
        <v>7264.2998049999997</v>
      </c>
      <c r="D710">
        <v>7271.8500979999999</v>
      </c>
      <c r="E710">
        <v>7177.75</v>
      </c>
      <c r="F710" s="247">
        <v>7215.7001950000003</v>
      </c>
    </row>
    <row r="711" spans="2:6" x14ac:dyDescent="0.25">
      <c r="B711" s="246">
        <v>42411</v>
      </c>
      <c r="C711">
        <v>7203.6000979999999</v>
      </c>
      <c r="D711">
        <v>7208.6499020000001</v>
      </c>
      <c r="E711">
        <v>6959.9501950000003</v>
      </c>
      <c r="F711" s="247">
        <v>6976.3500979999999</v>
      </c>
    </row>
    <row r="712" spans="2:6" x14ac:dyDescent="0.25">
      <c r="B712" s="246">
        <v>42412</v>
      </c>
      <c r="C712">
        <v>7023.6499020000001</v>
      </c>
      <c r="D712">
        <v>7034.7998049999997</v>
      </c>
      <c r="E712">
        <v>6869</v>
      </c>
      <c r="F712" s="247">
        <v>6980.9501950000003</v>
      </c>
    </row>
    <row r="713" spans="2:6" x14ac:dyDescent="0.25">
      <c r="B713" s="246">
        <v>42415</v>
      </c>
      <c r="C713">
        <v>7057.3500979999999</v>
      </c>
      <c r="D713">
        <v>7182.7998049999997</v>
      </c>
      <c r="E713">
        <v>7056.7998049999997</v>
      </c>
      <c r="F713" s="247">
        <v>7162.9501950000003</v>
      </c>
    </row>
    <row r="714" spans="2:6" x14ac:dyDescent="0.25">
      <c r="B714" s="246">
        <v>42416</v>
      </c>
      <c r="C714">
        <v>7201.25</v>
      </c>
      <c r="D714">
        <v>7204.6499020000001</v>
      </c>
      <c r="E714">
        <v>7037.7001950000003</v>
      </c>
      <c r="F714" s="247">
        <v>7048.25</v>
      </c>
    </row>
    <row r="715" spans="2:6" x14ac:dyDescent="0.25">
      <c r="B715" s="246">
        <v>42417</v>
      </c>
      <c r="C715">
        <v>7058.8500979999999</v>
      </c>
      <c r="D715">
        <v>7123.7001950000003</v>
      </c>
      <c r="E715">
        <v>6960.6499020000001</v>
      </c>
      <c r="F715" s="247">
        <v>7108.4501950000003</v>
      </c>
    </row>
    <row r="716" spans="2:6" x14ac:dyDescent="0.25">
      <c r="B716" s="246">
        <v>42418</v>
      </c>
      <c r="C716">
        <v>7177.3999020000001</v>
      </c>
      <c r="D716">
        <v>7215.1000979999999</v>
      </c>
      <c r="E716">
        <v>7127.8500979999999</v>
      </c>
      <c r="F716" s="247">
        <v>7191.75</v>
      </c>
    </row>
    <row r="717" spans="2:6" x14ac:dyDescent="0.25">
      <c r="B717" s="246">
        <v>42419</v>
      </c>
      <c r="C717">
        <v>7170.5498049999997</v>
      </c>
      <c r="D717">
        <v>7226.8500979999999</v>
      </c>
      <c r="E717">
        <v>7145.9501950000003</v>
      </c>
      <c r="F717" s="247">
        <v>7210.75</v>
      </c>
    </row>
    <row r="718" spans="2:6" x14ac:dyDescent="0.25">
      <c r="B718" s="246">
        <v>42422</v>
      </c>
      <c r="C718">
        <v>7208.8500979999999</v>
      </c>
      <c r="D718">
        <v>7252.3999020000001</v>
      </c>
      <c r="E718">
        <v>7200.7001950000003</v>
      </c>
      <c r="F718" s="247">
        <v>7234.5498049999997</v>
      </c>
    </row>
    <row r="719" spans="2:6" x14ac:dyDescent="0.25">
      <c r="B719" s="246">
        <v>42423</v>
      </c>
      <c r="C719">
        <v>7240.2998049999997</v>
      </c>
      <c r="D719">
        <v>7241.7001950000003</v>
      </c>
      <c r="E719">
        <v>7090.7001950000003</v>
      </c>
      <c r="F719" s="247">
        <v>7109.5498049999997</v>
      </c>
    </row>
    <row r="720" spans="2:6" x14ac:dyDescent="0.25">
      <c r="B720" s="246">
        <v>42424</v>
      </c>
      <c r="C720">
        <v>7075</v>
      </c>
      <c r="D720">
        <v>7090.7998049999997</v>
      </c>
      <c r="E720">
        <v>7009.75</v>
      </c>
      <c r="F720" s="247">
        <v>7018.7001950000003</v>
      </c>
    </row>
    <row r="721" spans="2:6" x14ac:dyDescent="0.25">
      <c r="B721" s="246">
        <v>42425</v>
      </c>
      <c r="C721">
        <v>7029.8500979999999</v>
      </c>
      <c r="D721">
        <v>7034.2001950000003</v>
      </c>
      <c r="E721">
        <v>6961.3999020000001</v>
      </c>
      <c r="F721" s="247">
        <v>6970.6000979999999</v>
      </c>
    </row>
    <row r="722" spans="2:6" x14ac:dyDescent="0.25">
      <c r="B722" s="246">
        <v>42426</v>
      </c>
      <c r="C722">
        <v>7039.2998049999997</v>
      </c>
      <c r="D722">
        <v>7052.8999020000001</v>
      </c>
      <c r="E722">
        <v>6985.1000979999999</v>
      </c>
      <c r="F722" s="247">
        <v>7029.75</v>
      </c>
    </row>
    <row r="723" spans="2:6" x14ac:dyDescent="0.25">
      <c r="B723" s="246">
        <v>42429</v>
      </c>
      <c r="C723">
        <v>7050.4501950000003</v>
      </c>
      <c r="D723">
        <v>7094.6000979999999</v>
      </c>
      <c r="E723">
        <v>6825.7998049999997</v>
      </c>
      <c r="F723" s="247">
        <v>6987.0498049999997</v>
      </c>
    </row>
    <row r="724" spans="2:6" x14ac:dyDescent="0.25">
      <c r="B724" s="246">
        <v>42430</v>
      </c>
      <c r="C724">
        <v>7038.25</v>
      </c>
      <c r="D724">
        <v>7235.5</v>
      </c>
      <c r="E724">
        <v>7035.1000979999999</v>
      </c>
      <c r="F724" s="247">
        <v>7222.2998049999997</v>
      </c>
    </row>
    <row r="725" spans="2:6" x14ac:dyDescent="0.25">
      <c r="B725" s="246">
        <v>42431</v>
      </c>
      <c r="C725">
        <v>7321.7001950000003</v>
      </c>
      <c r="D725">
        <v>7380.3500979999999</v>
      </c>
      <c r="E725">
        <v>7308.1499020000001</v>
      </c>
      <c r="F725" s="247">
        <v>7368.8500979999999</v>
      </c>
    </row>
    <row r="726" spans="2:6" x14ac:dyDescent="0.25">
      <c r="B726" s="246">
        <v>42432</v>
      </c>
      <c r="C726">
        <v>7429.5498049999997</v>
      </c>
      <c r="D726">
        <v>7483.9501950000003</v>
      </c>
      <c r="E726">
        <v>7406.0498049999997</v>
      </c>
      <c r="F726" s="247">
        <v>7475.6000979999999</v>
      </c>
    </row>
    <row r="727" spans="2:6" x14ac:dyDescent="0.25">
      <c r="B727" s="246">
        <v>42433</v>
      </c>
      <c r="C727">
        <v>7505.3999020000001</v>
      </c>
      <c r="D727">
        <v>7505.8999020000001</v>
      </c>
      <c r="E727">
        <v>7444.1000979999999</v>
      </c>
      <c r="F727" s="247">
        <v>7485.3500979999999</v>
      </c>
    </row>
    <row r="728" spans="2:6" x14ac:dyDescent="0.25">
      <c r="B728" s="246">
        <v>42437</v>
      </c>
      <c r="C728">
        <v>7486.3999020000001</v>
      </c>
      <c r="D728">
        <v>7527.1499020000001</v>
      </c>
      <c r="E728">
        <v>7442.1499020000001</v>
      </c>
      <c r="F728" s="247">
        <v>7485.2998049999997</v>
      </c>
    </row>
    <row r="729" spans="2:6" x14ac:dyDescent="0.25">
      <c r="B729" s="246">
        <v>42438</v>
      </c>
      <c r="C729">
        <v>7436.1000979999999</v>
      </c>
      <c r="D729">
        <v>7539</v>
      </c>
      <c r="E729">
        <v>7424.2998049999997</v>
      </c>
      <c r="F729" s="247">
        <v>7531.7998049999997</v>
      </c>
    </row>
    <row r="730" spans="2:6" x14ac:dyDescent="0.25">
      <c r="B730" s="246">
        <v>42439</v>
      </c>
      <c r="C730">
        <v>7545.3500979999999</v>
      </c>
      <c r="D730">
        <v>7547.1000979999999</v>
      </c>
      <c r="E730">
        <v>7447.3999020000001</v>
      </c>
      <c r="F730" s="247">
        <v>7486.1499020000001</v>
      </c>
    </row>
    <row r="731" spans="2:6" x14ac:dyDescent="0.25">
      <c r="B731" s="246">
        <v>42440</v>
      </c>
      <c r="C731">
        <v>7484.8500979999999</v>
      </c>
      <c r="D731">
        <v>7543.9501950000003</v>
      </c>
      <c r="E731">
        <v>7460.6000979999999</v>
      </c>
      <c r="F731" s="247">
        <v>7510.2001950000003</v>
      </c>
    </row>
    <row r="732" spans="2:6" x14ac:dyDescent="0.25">
      <c r="B732" s="246">
        <v>42443</v>
      </c>
      <c r="C732">
        <v>7542.6000979999999</v>
      </c>
      <c r="D732">
        <v>7583.7001950000003</v>
      </c>
      <c r="E732">
        <v>7515.0498049999997</v>
      </c>
      <c r="F732" s="247">
        <v>7538.75</v>
      </c>
    </row>
    <row r="733" spans="2:6" x14ac:dyDescent="0.25">
      <c r="B733" s="246">
        <v>42444</v>
      </c>
      <c r="C733">
        <v>7535.8500979999999</v>
      </c>
      <c r="D733">
        <v>7545.2001950000003</v>
      </c>
      <c r="E733">
        <v>7452.7998049999997</v>
      </c>
      <c r="F733" s="247">
        <v>7460.6000979999999</v>
      </c>
    </row>
    <row r="734" spans="2:6" x14ac:dyDescent="0.25">
      <c r="B734" s="246">
        <v>42445</v>
      </c>
      <c r="C734">
        <v>7457.0498049999997</v>
      </c>
      <c r="D734">
        <v>7508</v>
      </c>
      <c r="E734">
        <v>7405.1499020000001</v>
      </c>
      <c r="F734" s="247">
        <v>7498.75</v>
      </c>
    </row>
    <row r="735" spans="2:6" x14ac:dyDescent="0.25">
      <c r="B735" s="246">
        <v>42446</v>
      </c>
      <c r="C735">
        <v>7557.3999020000001</v>
      </c>
      <c r="D735">
        <v>7585.2998049999997</v>
      </c>
      <c r="E735">
        <v>7479.3999020000001</v>
      </c>
      <c r="F735" s="247">
        <v>7512.5498049999997</v>
      </c>
    </row>
    <row r="736" spans="2:6" x14ac:dyDescent="0.25">
      <c r="B736" s="246">
        <v>42447</v>
      </c>
      <c r="C736">
        <v>7534.6499020000001</v>
      </c>
      <c r="D736">
        <v>7613.6000979999999</v>
      </c>
      <c r="E736">
        <v>7517.8999020000001</v>
      </c>
      <c r="F736" s="247">
        <v>7604.3500979999999</v>
      </c>
    </row>
    <row r="737" spans="2:6" x14ac:dyDescent="0.25">
      <c r="B737" s="246">
        <v>42450</v>
      </c>
      <c r="C737">
        <v>7619.2001950000003</v>
      </c>
      <c r="D737">
        <v>7713.5498049999997</v>
      </c>
      <c r="E737">
        <v>7617.7001950000003</v>
      </c>
      <c r="F737" s="247">
        <v>7704.25</v>
      </c>
    </row>
    <row r="738" spans="2:6" x14ac:dyDescent="0.25">
      <c r="B738" s="246">
        <v>42451</v>
      </c>
      <c r="C738">
        <v>7695.5498049999997</v>
      </c>
      <c r="D738">
        <v>7728.2001950000003</v>
      </c>
      <c r="E738">
        <v>7643.7998049999997</v>
      </c>
      <c r="F738" s="247">
        <v>7714.8999020000001</v>
      </c>
    </row>
    <row r="739" spans="2:6" x14ac:dyDescent="0.25">
      <c r="B739" s="246">
        <v>42452</v>
      </c>
      <c r="C739">
        <v>7717.4501950000003</v>
      </c>
      <c r="D739">
        <v>7726.8500979999999</v>
      </c>
      <c r="E739">
        <v>7670.6000979999999</v>
      </c>
      <c r="F739" s="247">
        <v>7716.5</v>
      </c>
    </row>
    <row r="740" spans="2:6" x14ac:dyDescent="0.25">
      <c r="B740" s="246">
        <v>42457</v>
      </c>
      <c r="C740">
        <v>7741</v>
      </c>
      <c r="D740">
        <v>7749.3999020000001</v>
      </c>
      <c r="E740">
        <v>7587.7001950000003</v>
      </c>
      <c r="F740" s="247">
        <v>7615.1000979999999</v>
      </c>
    </row>
    <row r="741" spans="2:6" x14ac:dyDescent="0.25">
      <c r="B741" s="246">
        <v>42458</v>
      </c>
      <c r="C741">
        <v>7606.5498049999997</v>
      </c>
      <c r="D741">
        <v>7652.8999020000001</v>
      </c>
      <c r="E741">
        <v>7582.25</v>
      </c>
      <c r="F741" s="247">
        <v>7597</v>
      </c>
    </row>
    <row r="742" spans="2:6" x14ac:dyDescent="0.25">
      <c r="B742" s="246">
        <v>42459</v>
      </c>
      <c r="C742">
        <v>7651.1000979999999</v>
      </c>
      <c r="D742">
        <v>7741.9501950000003</v>
      </c>
      <c r="E742">
        <v>7643.4501950000003</v>
      </c>
      <c r="F742" s="247">
        <v>7735.2001950000003</v>
      </c>
    </row>
    <row r="743" spans="2:6" x14ac:dyDescent="0.25">
      <c r="B743" s="246">
        <v>42460</v>
      </c>
      <c r="C743">
        <v>7727.6499020000001</v>
      </c>
      <c r="D743">
        <v>7777.6000979999999</v>
      </c>
      <c r="E743">
        <v>7702</v>
      </c>
      <c r="F743" s="247">
        <v>7738.3999020000001</v>
      </c>
    </row>
    <row r="744" spans="2:6" x14ac:dyDescent="0.25">
      <c r="B744" s="246">
        <v>42461</v>
      </c>
      <c r="C744">
        <v>7718.0498049999997</v>
      </c>
      <c r="D744">
        <v>7740.1499020000001</v>
      </c>
      <c r="E744">
        <v>7666.1000979999999</v>
      </c>
      <c r="F744" s="247">
        <v>7713.0498049999997</v>
      </c>
    </row>
    <row r="745" spans="2:6" x14ac:dyDescent="0.25">
      <c r="B745" s="246">
        <v>42464</v>
      </c>
      <c r="C745">
        <v>7733.1499020000001</v>
      </c>
      <c r="D745">
        <v>7764.4501950000003</v>
      </c>
      <c r="E745">
        <v>7704.3999020000001</v>
      </c>
      <c r="F745" s="247">
        <v>7758.7998049999997</v>
      </c>
    </row>
    <row r="746" spans="2:6" x14ac:dyDescent="0.25">
      <c r="B746" s="246">
        <v>42465</v>
      </c>
      <c r="C746">
        <v>7736.2998049999997</v>
      </c>
      <c r="D746">
        <v>7736.2998049999997</v>
      </c>
      <c r="E746">
        <v>7588.6499020000001</v>
      </c>
      <c r="F746" s="247">
        <v>7603.2001950000003</v>
      </c>
    </row>
    <row r="747" spans="2:6" x14ac:dyDescent="0.25">
      <c r="B747" s="246">
        <v>42466</v>
      </c>
      <c r="C747">
        <v>7636.0498049999997</v>
      </c>
      <c r="D747">
        <v>7638.6499020000001</v>
      </c>
      <c r="E747">
        <v>7591.75</v>
      </c>
      <c r="F747" s="247">
        <v>7614.3500979999999</v>
      </c>
    </row>
    <row r="748" spans="2:6" x14ac:dyDescent="0.25">
      <c r="B748" s="246">
        <v>42467</v>
      </c>
      <c r="C748">
        <v>7630.3999020000001</v>
      </c>
      <c r="D748">
        <v>7630.75</v>
      </c>
      <c r="E748">
        <v>7535.8500979999999</v>
      </c>
      <c r="F748" s="247">
        <v>7546.4501950000003</v>
      </c>
    </row>
    <row r="749" spans="2:6" x14ac:dyDescent="0.25">
      <c r="B749" s="246">
        <v>42468</v>
      </c>
      <c r="C749">
        <v>7542.3500979999999</v>
      </c>
      <c r="D749">
        <v>7569.3500979999999</v>
      </c>
      <c r="E749">
        <v>7526.7001950000003</v>
      </c>
      <c r="F749" s="247">
        <v>7555.2001950000003</v>
      </c>
    </row>
    <row r="750" spans="2:6" x14ac:dyDescent="0.25">
      <c r="B750" s="246">
        <v>42471</v>
      </c>
      <c r="C750">
        <v>7577.7998049999997</v>
      </c>
      <c r="D750">
        <v>7678.7998049999997</v>
      </c>
      <c r="E750">
        <v>7516.8500979999999</v>
      </c>
      <c r="F750" s="247">
        <v>7671.3999020000001</v>
      </c>
    </row>
    <row r="751" spans="2:6" x14ac:dyDescent="0.25">
      <c r="B751" s="246">
        <v>42472</v>
      </c>
      <c r="C751">
        <v>7669.25</v>
      </c>
      <c r="D751">
        <v>7717.3999020000001</v>
      </c>
      <c r="E751">
        <v>7663.3500979999999</v>
      </c>
      <c r="F751" s="247">
        <v>7708.9501950000003</v>
      </c>
    </row>
    <row r="752" spans="2:6" x14ac:dyDescent="0.25">
      <c r="B752" s="246">
        <v>42473</v>
      </c>
      <c r="C752">
        <v>7777.1499020000001</v>
      </c>
      <c r="D752">
        <v>7864.7998049999997</v>
      </c>
      <c r="E752">
        <v>7772.2001950000003</v>
      </c>
      <c r="F752" s="247">
        <v>7850.4501950000003</v>
      </c>
    </row>
    <row r="753" spans="2:6" x14ac:dyDescent="0.25">
      <c r="B753" s="246">
        <v>42478</v>
      </c>
      <c r="C753">
        <v>7908.1499020000001</v>
      </c>
      <c r="D753">
        <v>7920.6000979999999</v>
      </c>
      <c r="E753">
        <v>7842.75</v>
      </c>
      <c r="F753" s="247">
        <v>7914.7001950000003</v>
      </c>
    </row>
    <row r="754" spans="2:6" x14ac:dyDescent="0.25">
      <c r="B754" s="246">
        <v>42480</v>
      </c>
      <c r="C754">
        <v>7950.0498049999997</v>
      </c>
      <c r="D754">
        <v>7950.3999020000001</v>
      </c>
      <c r="E754">
        <v>7877.5498049999997</v>
      </c>
      <c r="F754" s="247">
        <v>7914.75</v>
      </c>
    </row>
    <row r="755" spans="2:6" x14ac:dyDescent="0.25">
      <c r="B755" s="246">
        <v>42481</v>
      </c>
      <c r="C755">
        <v>7953.6499020000001</v>
      </c>
      <c r="D755">
        <v>7978.4501950000003</v>
      </c>
      <c r="E755">
        <v>7884.1000979999999</v>
      </c>
      <c r="F755" s="247">
        <v>7912.0498049999997</v>
      </c>
    </row>
    <row r="756" spans="2:6" x14ac:dyDescent="0.25">
      <c r="B756" s="246">
        <v>42482</v>
      </c>
      <c r="C756">
        <v>7891.7998049999997</v>
      </c>
      <c r="D756">
        <v>7923.3500979999999</v>
      </c>
      <c r="E756">
        <v>7873.3500979999999</v>
      </c>
      <c r="F756" s="247">
        <v>7899.2998049999997</v>
      </c>
    </row>
    <row r="757" spans="2:6" x14ac:dyDescent="0.25">
      <c r="B757" s="246">
        <v>42485</v>
      </c>
      <c r="C757">
        <v>7894.7998049999997</v>
      </c>
      <c r="D757">
        <v>7911</v>
      </c>
      <c r="E757">
        <v>7827</v>
      </c>
      <c r="F757" s="247">
        <v>7855.0498049999997</v>
      </c>
    </row>
    <row r="758" spans="2:6" x14ac:dyDescent="0.25">
      <c r="B758" s="246">
        <v>42486</v>
      </c>
      <c r="C758">
        <v>7828.1499020000001</v>
      </c>
      <c r="D758">
        <v>7974.5</v>
      </c>
      <c r="E758">
        <v>7822.5498049999997</v>
      </c>
      <c r="F758" s="247">
        <v>7962.6499020000001</v>
      </c>
    </row>
    <row r="759" spans="2:6" x14ac:dyDescent="0.25">
      <c r="B759" s="246">
        <v>42487</v>
      </c>
      <c r="C759">
        <v>7942</v>
      </c>
      <c r="D759">
        <v>7991</v>
      </c>
      <c r="E759">
        <v>7940.5498049999997</v>
      </c>
      <c r="F759" s="247">
        <v>7979.8999020000001</v>
      </c>
    </row>
    <row r="760" spans="2:6" x14ac:dyDescent="0.25">
      <c r="B760" s="246">
        <v>42488</v>
      </c>
      <c r="C760">
        <v>7967.3999020000001</v>
      </c>
      <c r="D760">
        <v>7992</v>
      </c>
      <c r="E760">
        <v>7834.4501950000003</v>
      </c>
      <c r="F760" s="247">
        <v>7847.25</v>
      </c>
    </row>
    <row r="761" spans="2:6" x14ac:dyDescent="0.25">
      <c r="B761" s="246">
        <v>42489</v>
      </c>
      <c r="C761">
        <v>7844.25</v>
      </c>
      <c r="D761">
        <v>7889.0498049999997</v>
      </c>
      <c r="E761">
        <v>7788.7001950000003</v>
      </c>
      <c r="F761" s="247">
        <v>7849.7998049999997</v>
      </c>
    </row>
    <row r="762" spans="2:6" x14ac:dyDescent="0.25">
      <c r="B762" s="246">
        <v>42492</v>
      </c>
      <c r="C762">
        <v>7822.7001950000003</v>
      </c>
      <c r="D762">
        <v>7829.7998049999997</v>
      </c>
      <c r="E762">
        <v>7777.2998049999997</v>
      </c>
      <c r="F762" s="247">
        <v>7805.8999020000001</v>
      </c>
    </row>
    <row r="763" spans="2:6" x14ac:dyDescent="0.25">
      <c r="B763" s="246">
        <v>42493</v>
      </c>
      <c r="C763">
        <v>7824.7998049999997</v>
      </c>
      <c r="D763">
        <v>7890.25</v>
      </c>
      <c r="E763">
        <v>7735.1499020000001</v>
      </c>
      <c r="F763" s="247">
        <v>7747</v>
      </c>
    </row>
    <row r="764" spans="2:6" x14ac:dyDescent="0.25">
      <c r="B764" s="246">
        <v>42494</v>
      </c>
      <c r="C764">
        <v>7724.1499020000001</v>
      </c>
      <c r="D764">
        <v>7749</v>
      </c>
      <c r="E764">
        <v>7697.25</v>
      </c>
      <c r="F764" s="247">
        <v>7706.5498049999997</v>
      </c>
    </row>
    <row r="765" spans="2:6" x14ac:dyDescent="0.25">
      <c r="B765" s="246">
        <v>42495</v>
      </c>
      <c r="C765">
        <v>7731</v>
      </c>
      <c r="D765">
        <v>7777.5498049999997</v>
      </c>
      <c r="E765">
        <v>7706.8500979999999</v>
      </c>
      <c r="F765" s="247">
        <v>7735.5</v>
      </c>
    </row>
    <row r="766" spans="2:6" x14ac:dyDescent="0.25">
      <c r="B766" s="246">
        <v>42496</v>
      </c>
      <c r="C766">
        <v>7717.6499020000001</v>
      </c>
      <c r="D766">
        <v>7738.8999020000001</v>
      </c>
      <c r="E766">
        <v>7678.3500979999999</v>
      </c>
      <c r="F766" s="247">
        <v>7733.4501950000003</v>
      </c>
    </row>
    <row r="767" spans="2:6" x14ac:dyDescent="0.25">
      <c r="B767" s="246">
        <v>42499</v>
      </c>
      <c r="C767">
        <v>7755.25</v>
      </c>
      <c r="D767">
        <v>7873.6499020000001</v>
      </c>
      <c r="E767">
        <v>7753.5498049999997</v>
      </c>
      <c r="F767" s="247">
        <v>7866.0498049999997</v>
      </c>
    </row>
    <row r="768" spans="2:6" x14ac:dyDescent="0.25">
      <c r="B768" s="246">
        <v>42500</v>
      </c>
      <c r="C768">
        <v>7873.5498049999997</v>
      </c>
      <c r="D768">
        <v>7896.8999020000001</v>
      </c>
      <c r="E768">
        <v>7837.7001950000003</v>
      </c>
      <c r="F768" s="247">
        <v>7887.7998049999997</v>
      </c>
    </row>
    <row r="769" spans="2:6" x14ac:dyDescent="0.25">
      <c r="B769" s="246">
        <v>42501</v>
      </c>
      <c r="C769">
        <v>7804.6499020000001</v>
      </c>
      <c r="D769">
        <v>7893.1000979999999</v>
      </c>
      <c r="E769">
        <v>7780.8999020000001</v>
      </c>
      <c r="F769" s="247">
        <v>7848.8500979999999</v>
      </c>
    </row>
    <row r="770" spans="2:6" x14ac:dyDescent="0.25">
      <c r="B770" s="246">
        <v>42502</v>
      </c>
      <c r="C770">
        <v>7871.4501950000003</v>
      </c>
      <c r="D770">
        <v>7916.0498049999997</v>
      </c>
      <c r="E770">
        <v>7849.6499020000001</v>
      </c>
      <c r="F770" s="247">
        <v>7900.3999020000001</v>
      </c>
    </row>
    <row r="771" spans="2:6" x14ac:dyDescent="0.25">
      <c r="B771" s="246">
        <v>42503</v>
      </c>
      <c r="C771">
        <v>7881</v>
      </c>
      <c r="D771">
        <v>7881</v>
      </c>
      <c r="E771">
        <v>7784.2001950000003</v>
      </c>
      <c r="F771" s="247">
        <v>7814.8999020000001</v>
      </c>
    </row>
    <row r="772" spans="2:6" x14ac:dyDescent="0.25">
      <c r="B772" s="246">
        <v>42506</v>
      </c>
      <c r="C772">
        <v>7831.2001950000003</v>
      </c>
      <c r="D772">
        <v>7873.8999020000001</v>
      </c>
      <c r="E772">
        <v>7772.1499020000001</v>
      </c>
      <c r="F772" s="247">
        <v>7860.75</v>
      </c>
    </row>
    <row r="773" spans="2:6" x14ac:dyDescent="0.25">
      <c r="B773" s="246">
        <v>42507</v>
      </c>
      <c r="C773">
        <v>7896.8500979999999</v>
      </c>
      <c r="D773">
        <v>7940.1000979999999</v>
      </c>
      <c r="E773">
        <v>7879.7001950000003</v>
      </c>
      <c r="F773" s="247">
        <v>7890.75</v>
      </c>
    </row>
    <row r="774" spans="2:6" x14ac:dyDescent="0.25">
      <c r="B774" s="246">
        <v>42508</v>
      </c>
      <c r="C774">
        <v>7846.75</v>
      </c>
      <c r="D774">
        <v>7882.0498049999997</v>
      </c>
      <c r="E774">
        <v>7810.75</v>
      </c>
      <c r="F774" s="247">
        <v>7870.1499020000001</v>
      </c>
    </row>
    <row r="775" spans="2:6" x14ac:dyDescent="0.25">
      <c r="B775" s="246">
        <v>42509</v>
      </c>
      <c r="C775">
        <v>7875.5</v>
      </c>
      <c r="D775">
        <v>7876.2001950000003</v>
      </c>
      <c r="E775">
        <v>7766.7998049999997</v>
      </c>
      <c r="F775" s="247">
        <v>7783.3999020000001</v>
      </c>
    </row>
    <row r="776" spans="2:6" x14ac:dyDescent="0.25">
      <c r="B776" s="246">
        <v>42510</v>
      </c>
      <c r="C776">
        <v>7792.2001950000003</v>
      </c>
      <c r="D776">
        <v>7812.3999020000001</v>
      </c>
      <c r="E776">
        <v>7735.75</v>
      </c>
      <c r="F776" s="247">
        <v>7749.7001950000003</v>
      </c>
    </row>
    <row r="777" spans="2:6" x14ac:dyDescent="0.25">
      <c r="B777" s="246">
        <v>42513</v>
      </c>
      <c r="C777">
        <v>7813.9501950000003</v>
      </c>
      <c r="D777">
        <v>7820.6000979999999</v>
      </c>
      <c r="E777">
        <v>7722.2001950000003</v>
      </c>
      <c r="F777" s="247">
        <v>7731.0498049999997</v>
      </c>
    </row>
    <row r="778" spans="2:6" x14ac:dyDescent="0.25">
      <c r="B778" s="246">
        <v>42514</v>
      </c>
      <c r="C778">
        <v>7738.0498049999997</v>
      </c>
      <c r="D778">
        <v>7761.5498049999997</v>
      </c>
      <c r="E778">
        <v>7715.7998049999997</v>
      </c>
      <c r="F778" s="247">
        <v>7748.8500979999999</v>
      </c>
    </row>
    <row r="779" spans="2:6" x14ac:dyDescent="0.25">
      <c r="B779" s="246">
        <v>42515</v>
      </c>
      <c r="C779">
        <v>7811.7998049999997</v>
      </c>
      <c r="D779">
        <v>7941.2001950000003</v>
      </c>
      <c r="E779">
        <v>7809.2998049999997</v>
      </c>
      <c r="F779" s="247">
        <v>7934.8999020000001</v>
      </c>
    </row>
    <row r="780" spans="2:6" x14ac:dyDescent="0.25">
      <c r="B780" s="246">
        <v>42516</v>
      </c>
      <c r="C780">
        <v>7974.4501950000003</v>
      </c>
      <c r="D780">
        <v>8083</v>
      </c>
      <c r="E780">
        <v>7948.5</v>
      </c>
      <c r="F780" s="247">
        <v>8069.6499020000001</v>
      </c>
    </row>
    <row r="781" spans="2:6" x14ac:dyDescent="0.25">
      <c r="B781" s="246">
        <v>42517</v>
      </c>
      <c r="C781">
        <v>8081.9501950000003</v>
      </c>
      <c r="D781">
        <v>8164.2001950000003</v>
      </c>
      <c r="E781">
        <v>8077.0498049999997</v>
      </c>
      <c r="F781" s="247">
        <v>8156.6499020000001</v>
      </c>
    </row>
    <row r="782" spans="2:6" x14ac:dyDescent="0.25">
      <c r="B782" s="246">
        <v>42520</v>
      </c>
      <c r="C782">
        <v>8166.5</v>
      </c>
      <c r="D782">
        <v>8200</v>
      </c>
      <c r="E782">
        <v>8150.7998049999997</v>
      </c>
      <c r="F782" s="247">
        <v>8178.5</v>
      </c>
    </row>
    <row r="783" spans="2:6" x14ac:dyDescent="0.25">
      <c r="B783" s="246">
        <v>42521</v>
      </c>
      <c r="C783">
        <v>8209.8496090000008</v>
      </c>
      <c r="D783">
        <v>8213.5996090000008</v>
      </c>
      <c r="E783">
        <v>8134.2998049999997</v>
      </c>
      <c r="F783" s="247">
        <v>8160.1000979999999</v>
      </c>
    </row>
    <row r="784" spans="2:6" x14ac:dyDescent="0.25">
      <c r="B784" s="246">
        <v>42522</v>
      </c>
      <c r="C784">
        <v>8179.2001950000003</v>
      </c>
      <c r="D784">
        <v>8215.3496090000008</v>
      </c>
      <c r="E784">
        <v>8171.0498049999997</v>
      </c>
      <c r="F784" s="247">
        <v>8179.9501950000003</v>
      </c>
    </row>
    <row r="785" spans="2:6" x14ac:dyDescent="0.25">
      <c r="B785" s="246">
        <v>42523</v>
      </c>
      <c r="C785">
        <v>8156.8999020000001</v>
      </c>
      <c r="D785">
        <v>8229.5</v>
      </c>
      <c r="E785">
        <v>8154.75</v>
      </c>
      <c r="F785" s="247">
        <v>8218.9501949999994</v>
      </c>
    </row>
    <row r="786" spans="2:6" x14ac:dyDescent="0.25">
      <c r="B786" s="246">
        <v>42524</v>
      </c>
      <c r="C786">
        <v>8246.2001949999994</v>
      </c>
      <c r="D786">
        <v>8262</v>
      </c>
      <c r="E786">
        <v>8209.8496090000008</v>
      </c>
      <c r="F786" s="247">
        <v>8220.7998050000006</v>
      </c>
    </row>
    <row r="787" spans="2:6" x14ac:dyDescent="0.25">
      <c r="B787" s="246">
        <v>42527</v>
      </c>
      <c r="C787">
        <v>8228.75</v>
      </c>
      <c r="D787">
        <v>8234.7001949999994</v>
      </c>
      <c r="E787">
        <v>8186.0498049999997</v>
      </c>
      <c r="F787" s="247">
        <v>8201.0498050000006</v>
      </c>
    </row>
    <row r="788" spans="2:6" x14ac:dyDescent="0.25">
      <c r="B788" s="246">
        <v>42528</v>
      </c>
      <c r="C788">
        <v>8235.5498050000006</v>
      </c>
      <c r="D788">
        <v>8294.9501949999994</v>
      </c>
      <c r="E788">
        <v>8216.4003909999992</v>
      </c>
      <c r="F788" s="247">
        <v>8266.4501949999994</v>
      </c>
    </row>
    <row r="789" spans="2:6" x14ac:dyDescent="0.25">
      <c r="B789" s="246">
        <v>42529</v>
      </c>
      <c r="C789">
        <v>8285.5</v>
      </c>
      <c r="D789">
        <v>8288.9003909999992</v>
      </c>
      <c r="E789">
        <v>8252.0498050000006</v>
      </c>
      <c r="F789" s="247">
        <v>8273.0498050000006</v>
      </c>
    </row>
    <row r="790" spans="2:6" x14ac:dyDescent="0.25">
      <c r="B790" s="246">
        <v>42530</v>
      </c>
      <c r="C790">
        <v>8273.3496090000008</v>
      </c>
      <c r="D790">
        <v>8273.3496090000008</v>
      </c>
      <c r="E790">
        <v>8184.6000979999999</v>
      </c>
      <c r="F790" s="247">
        <v>8203.5996090000008</v>
      </c>
    </row>
    <row r="791" spans="2:6" x14ac:dyDescent="0.25">
      <c r="B791" s="246">
        <v>42531</v>
      </c>
      <c r="C791">
        <v>8180.25</v>
      </c>
      <c r="D791">
        <v>8265.5996090000008</v>
      </c>
      <c r="E791">
        <v>8162.8500979999999</v>
      </c>
      <c r="F791" s="247">
        <v>8170.0498049999997</v>
      </c>
    </row>
    <row r="792" spans="2:6" x14ac:dyDescent="0.25">
      <c r="B792" s="246">
        <v>42534</v>
      </c>
      <c r="C792">
        <v>8102.25</v>
      </c>
      <c r="D792">
        <v>8125.25</v>
      </c>
      <c r="E792">
        <v>8063.8999020000001</v>
      </c>
      <c r="F792" s="247">
        <v>8110.6000979999999</v>
      </c>
    </row>
    <row r="793" spans="2:6" x14ac:dyDescent="0.25">
      <c r="B793" s="246">
        <v>42535</v>
      </c>
      <c r="C793">
        <v>8134.3999020000001</v>
      </c>
      <c r="D793">
        <v>8134.9501950000003</v>
      </c>
      <c r="E793">
        <v>8069.5</v>
      </c>
      <c r="F793" s="247">
        <v>8108.8500979999999</v>
      </c>
    </row>
    <row r="794" spans="2:6" x14ac:dyDescent="0.25">
      <c r="B794" s="246">
        <v>42536</v>
      </c>
      <c r="C794">
        <v>8139.3999020000001</v>
      </c>
      <c r="D794">
        <v>8213.2001949999994</v>
      </c>
      <c r="E794">
        <v>8123.1499020000001</v>
      </c>
      <c r="F794" s="247">
        <v>8206.5996090000008</v>
      </c>
    </row>
    <row r="795" spans="2:6" x14ac:dyDescent="0.25">
      <c r="B795" s="246">
        <v>42537</v>
      </c>
      <c r="C795">
        <v>8180.6499020000001</v>
      </c>
      <c r="D795">
        <v>8180.6499020000001</v>
      </c>
      <c r="E795">
        <v>8074.4501950000003</v>
      </c>
      <c r="F795" s="247">
        <v>8140.75</v>
      </c>
    </row>
    <row r="796" spans="2:6" x14ac:dyDescent="0.25">
      <c r="B796" s="246">
        <v>42538</v>
      </c>
      <c r="C796">
        <v>8176.6499020000001</v>
      </c>
      <c r="D796">
        <v>8195.25</v>
      </c>
      <c r="E796">
        <v>8135.7998049999997</v>
      </c>
      <c r="F796" s="247">
        <v>8170.2001950000003</v>
      </c>
    </row>
    <row r="797" spans="2:6" x14ac:dyDescent="0.25">
      <c r="B797" s="246">
        <v>42541</v>
      </c>
      <c r="C797">
        <v>8115.75</v>
      </c>
      <c r="D797">
        <v>8244.1503909999992</v>
      </c>
      <c r="E797">
        <v>8107.3500979999999</v>
      </c>
      <c r="F797" s="247">
        <v>8238.5</v>
      </c>
    </row>
    <row r="798" spans="2:6" x14ac:dyDescent="0.25">
      <c r="B798" s="246">
        <v>42542</v>
      </c>
      <c r="C798">
        <v>8255.4003909999992</v>
      </c>
      <c r="D798">
        <v>8257.25</v>
      </c>
      <c r="E798">
        <v>8202.1503909999992</v>
      </c>
      <c r="F798" s="247">
        <v>8219.9003909999992</v>
      </c>
    </row>
    <row r="799" spans="2:6" x14ac:dyDescent="0.25">
      <c r="B799" s="246">
        <v>42543</v>
      </c>
      <c r="C799">
        <v>8213.6503909999992</v>
      </c>
      <c r="D799">
        <v>8238.3496090000008</v>
      </c>
      <c r="E799">
        <v>8153.25</v>
      </c>
      <c r="F799" s="247">
        <v>8203.7001949999994</v>
      </c>
    </row>
    <row r="800" spans="2:6" x14ac:dyDescent="0.25">
      <c r="B800" s="246">
        <v>42544</v>
      </c>
      <c r="C800">
        <v>8201.1503909999992</v>
      </c>
      <c r="D800">
        <v>8285.5996090000008</v>
      </c>
      <c r="E800">
        <v>8188.2998049999997</v>
      </c>
      <c r="F800" s="247">
        <v>8270.4501949999994</v>
      </c>
    </row>
    <row r="801" spans="2:6" x14ac:dyDescent="0.25">
      <c r="B801" s="246">
        <v>42545</v>
      </c>
      <c r="C801">
        <v>8029.1000979999999</v>
      </c>
      <c r="D801">
        <v>8100.7001950000003</v>
      </c>
      <c r="E801">
        <v>7927.0498049999997</v>
      </c>
      <c r="F801" s="247">
        <v>8088.6000979999999</v>
      </c>
    </row>
    <row r="802" spans="2:6" x14ac:dyDescent="0.25">
      <c r="B802" s="246">
        <v>42548</v>
      </c>
      <c r="C802">
        <v>8039.3500979999999</v>
      </c>
      <c r="D802">
        <v>8120.6499020000001</v>
      </c>
      <c r="E802">
        <v>8039.3500979999999</v>
      </c>
      <c r="F802" s="247">
        <v>8094.7001950000003</v>
      </c>
    </row>
    <row r="803" spans="2:6" x14ac:dyDescent="0.25">
      <c r="B803" s="246">
        <v>42549</v>
      </c>
      <c r="C803">
        <v>8096.0498049999997</v>
      </c>
      <c r="D803">
        <v>8146.3500979999999</v>
      </c>
      <c r="E803">
        <v>8086.8500979999999</v>
      </c>
      <c r="F803" s="247">
        <v>8127.8500979999999</v>
      </c>
    </row>
    <row r="804" spans="2:6" x14ac:dyDescent="0.25">
      <c r="B804" s="246">
        <v>42550</v>
      </c>
      <c r="C804">
        <v>8173.1000979999999</v>
      </c>
      <c r="D804">
        <v>8212.4003909999992</v>
      </c>
      <c r="E804">
        <v>8157.6499020000001</v>
      </c>
      <c r="F804" s="247">
        <v>8204</v>
      </c>
    </row>
    <row r="805" spans="2:6" x14ac:dyDescent="0.25">
      <c r="B805" s="246">
        <v>42551</v>
      </c>
      <c r="C805">
        <v>8260.25</v>
      </c>
      <c r="D805">
        <v>8308.1503909999992</v>
      </c>
      <c r="E805">
        <v>8242.0996090000008</v>
      </c>
      <c r="F805" s="247">
        <v>8287.75</v>
      </c>
    </row>
    <row r="806" spans="2:6" x14ac:dyDescent="0.25">
      <c r="B806" s="246">
        <v>42552</v>
      </c>
      <c r="C806">
        <v>8313.0498050000006</v>
      </c>
      <c r="D806">
        <v>8356.75</v>
      </c>
      <c r="E806">
        <v>8308.6503909999992</v>
      </c>
      <c r="F806" s="247">
        <v>8328.3496090000008</v>
      </c>
    </row>
    <row r="807" spans="2:6" x14ac:dyDescent="0.25">
      <c r="B807" s="246">
        <v>42555</v>
      </c>
      <c r="C807">
        <v>8376.75</v>
      </c>
      <c r="D807">
        <v>8398.4501949999994</v>
      </c>
      <c r="E807">
        <v>8364.7001949999994</v>
      </c>
      <c r="F807" s="247">
        <v>8370.7001949999994</v>
      </c>
    </row>
    <row r="808" spans="2:6" x14ac:dyDescent="0.25">
      <c r="B808" s="246">
        <v>42556</v>
      </c>
      <c r="C808">
        <v>8379.2998050000006</v>
      </c>
      <c r="D808">
        <v>8381.4501949999994</v>
      </c>
      <c r="E808">
        <v>8319.9501949999994</v>
      </c>
      <c r="F808" s="247">
        <v>8335.9501949999994</v>
      </c>
    </row>
    <row r="809" spans="2:6" x14ac:dyDescent="0.25">
      <c r="B809" s="246">
        <v>42558</v>
      </c>
      <c r="C809">
        <v>8342</v>
      </c>
      <c r="D809">
        <v>8361.9501949999994</v>
      </c>
      <c r="E809">
        <v>8317.7001949999994</v>
      </c>
      <c r="F809" s="247">
        <v>8337.9003909999992</v>
      </c>
    </row>
    <row r="810" spans="2:6" x14ac:dyDescent="0.25">
      <c r="B810" s="246">
        <v>42559</v>
      </c>
      <c r="C810">
        <v>8350</v>
      </c>
      <c r="D810">
        <v>8353.2998050000006</v>
      </c>
      <c r="E810">
        <v>8287.5498050000006</v>
      </c>
      <c r="F810" s="247">
        <v>8323.2001949999994</v>
      </c>
    </row>
    <row r="811" spans="2:6" x14ac:dyDescent="0.25">
      <c r="B811" s="246">
        <v>42562</v>
      </c>
      <c r="C811">
        <v>8413.3496090000008</v>
      </c>
      <c r="D811">
        <v>8475.25</v>
      </c>
      <c r="E811">
        <v>8407.0498050000006</v>
      </c>
      <c r="F811" s="247">
        <v>8467.9003909999992</v>
      </c>
    </row>
    <row r="812" spans="2:6" x14ac:dyDescent="0.25">
      <c r="B812" s="246">
        <v>42563</v>
      </c>
      <c r="C812">
        <v>8502.5996090000008</v>
      </c>
      <c r="D812">
        <v>8526.5996090000008</v>
      </c>
      <c r="E812">
        <v>8479.2001949999994</v>
      </c>
      <c r="F812" s="247">
        <v>8521.0498050000006</v>
      </c>
    </row>
    <row r="813" spans="2:6" x14ac:dyDescent="0.25">
      <c r="B813" s="246">
        <v>42564</v>
      </c>
      <c r="C813">
        <v>8540.4501949999994</v>
      </c>
      <c r="D813">
        <v>8550.25</v>
      </c>
      <c r="E813">
        <v>8493.5498050000006</v>
      </c>
      <c r="F813" s="247">
        <v>8519.5</v>
      </c>
    </row>
    <row r="814" spans="2:6" x14ac:dyDescent="0.25">
      <c r="B814" s="246">
        <v>42565</v>
      </c>
      <c r="C814">
        <v>8515.75</v>
      </c>
      <c r="D814">
        <v>8571.4003909999992</v>
      </c>
      <c r="E814">
        <v>8500.7001949999994</v>
      </c>
      <c r="F814" s="247">
        <v>8565</v>
      </c>
    </row>
    <row r="815" spans="2:6" x14ac:dyDescent="0.25">
      <c r="B815" s="246">
        <v>42566</v>
      </c>
      <c r="C815">
        <v>8565.4501949999994</v>
      </c>
      <c r="D815">
        <v>8594.7998050000006</v>
      </c>
      <c r="E815">
        <v>8510.0498050000006</v>
      </c>
      <c r="F815" s="247">
        <v>8541.4003909999992</v>
      </c>
    </row>
    <row r="816" spans="2:6" x14ac:dyDescent="0.25">
      <c r="B816" s="246">
        <v>42569</v>
      </c>
      <c r="C816">
        <v>8564.0498050000006</v>
      </c>
      <c r="D816">
        <v>8587.0996090000008</v>
      </c>
      <c r="E816">
        <v>8494.3496090000008</v>
      </c>
      <c r="F816" s="247">
        <v>8508.7001949999994</v>
      </c>
    </row>
    <row r="817" spans="2:6" x14ac:dyDescent="0.25">
      <c r="B817" s="246">
        <v>42570</v>
      </c>
      <c r="C817">
        <v>8514.2998050000006</v>
      </c>
      <c r="D817">
        <v>8540.0498050000006</v>
      </c>
      <c r="E817">
        <v>8476.7001949999994</v>
      </c>
      <c r="F817" s="247">
        <v>8528.5498050000006</v>
      </c>
    </row>
    <row r="818" spans="2:6" x14ac:dyDescent="0.25">
      <c r="B818" s="246">
        <v>42571</v>
      </c>
      <c r="C818">
        <v>8515.4501949999994</v>
      </c>
      <c r="D818">
        <v>8569.9003909999992</v>
      </c>
      <c r="E818">
        <v>8512.5498050000006</v>
      </c>
      <c r="F818" s="247">
        <v>8565.8496090000008</v>
      </c>
    </row>
    <row r="819" spans="2:6" x14ac:dyDescent="0.25">
      <c r="B819" s="246">
        <v>42572</v>
      </c>
      <c r="C819">
        <v>8582.7001949999994</v>
      </c>
      <c r="D819">
        <v>8585.25</v>
      </c>
      <c r="E819">
        <v>8503.4501949999994</v>
      </c>
      <c r="F819" s="247">
        <v>8510.0996090000008</v>
      </c>
    </row>
    <row r="820" spans="2:6" x14ac:dyDescent="0.25">
      <c r="B820" s="246">
        <v>42573</v>
      </c>
      <c r="C820">
        <v>8519.6503909999992</v>
      </c>
      <c r="D820">
        <v>8548.9501949999994</v>
      </c>
      <c r="E820">
        <v>8489.7998050000006</v>
      </c>
      <c r="F820" s="247">
        <v>8541.2001949999994</v>
      </c>
    </row>
    <row r="821" spans="2:6" x14ac:dyDescent="0.25">
      <c r="B821" s="246">
        <v>42576</v>
      </c>
      <c r="C821">
        <v>8519.9501949999994</v>
      </c>
      <c r="D821">
        <v>8641.1503909999992</v>
      </c>
      <c r="E821">
        <v>8517.2001949999994</v>
      </c>
      <c r="F821" s="247">
        <v>8635.6503909999992</v>
      </c>
    </row>
    <row r="822" spans="2:6" x14ac:dyDescent="0.25">
      <c r="B822" s="246">
        <v>42577</v>
      </c>
      <c r="C822">
        <v>8633.75</v>
      </c>
      <c r="D822">
        <v>8644.9003909999992</v>
      </c>
      <c r="E822">
        <v>8577.1503909999992</v>
      </c>
      <c r="F822" s="247">
        <v>8590.6503909999992</v>
      </c>
    </row>
    <row r="823" spans="2:6" x14ac:dyDescent="0.25">
      <c r="B823" s="246">
        <v>42578</v>
      </c>
      <c r="C823">
        <v>8599.4003909999992</v>
      </c>
      <c r="D823">
        <v>8665</v>
      </c>
      <c r="E823">
        <v>8572.0498050000006</v>
      </c>
      <c r="F823" s="247">
        <v>8615.7998050000006</v>
      </c>
    </row>
    <row r="824" spans="2:6" x14ac:dyDescent="0.25">
      <c r="B824" s="246">
        <v>42579</v>
      </c>
      <c r="C824">
        <v>8636.9501949999994</v>
      </c>
      <c r="D824">
        <v>8674.7001949999994</v>
      </c>
      <c r="E824">
        <v>8625.25</v>
      </c>
      <c r="F824" s="247">
        <v>8666.2998050000006</v>
      </c>
    </row>
    <row r="825" spans="2:6" x14ac:dyDescent="0.25">
      <c r="B825" s="246">
        <v>42580</v>
      </c>
      <c r="C825">
        <v>8668.2998050000006</v>
      </c>
      <c r="D825">
        <v>8670.3496090000008</v>
      </c>
      <c r="E825">
        <v>8631.1503909999992</v>
      </c>
      <c r="F825" s="247">
        <v>8638.5</v>
      </c>
    </row>
    <row r="826" spans="2:6" x14ac:dyDescent="0.25">
      <c r="B826" s="246">
        <v>42583</v>
      </c>
      <c r="C826">
        <v>8654.2998050000006</v>
      </c>
      <c r="D826">
        <v>8711.2998050000006</v>
      </c>
      <c r="E826">
        <v>8590.5</v>
      </c>
      <c r="F826" s="247">
        <v>8636.5498050000006</v>
      </c>
    </row>
    <row r="827" spans="2:6" x14ac:dyDescent="0.25">
      <c r="B827" s="246">
        <v>42584</v>
      </c>
      <c r="C827">
        <v>8647.4501949999994</v>
      </c>
      <c r="D827">
        <v>8687.2001949999994</v>
      </c>
      <c r="E827">
        <v>8611.4003909999992</v>
      </c>
      <c r="F827" s="247">
        <v>8622.9003909999992</v>
      </c>
    </row>
    <row r="828" spans="2:6" x14ac:dyDescent="0.25">
      <c r="B828" s="246">
        <v>42585</v>
      </c>
      <c r="C828">
        <v>8635.2001949999994</v>
      </c>
      <c r="D828">
        <v>8635.4501949999994</v>
      </c>
      <c r="E828">
        <v>8529.5996090000008</v>
      </c>
      <c r="F828" s="247">
        <v>8544.8496090000008</v>
      </c>
    </row>
    <row r="829" spans="2:6" x14ac:dyDescent="0.25">
      <c r="B829" s="246">
        <v>42586</v>
      </c>
      <c r="C829">
        <v>8599.9501949999994</v>
      </c>
      <c r="D829">
        <v>8601.4003909999992</v>
      </c>
      <c r="E829">
        <v>8518.1503909999992</v>
      </c>
      <c r="F829" s="247">
        <v>8551.0996090000008</v>
      </c>
    </row>
    <row r="830" spans="2:6" x14ac:dyDescent="0.25">
      <c r="B830" s="246">
        <v>42587</v>
      </c>
      <c r="C830">
        <v>8600.2001949999994</v>
      </c>
      <c r="D830">
        <v>8689.4003909999992</v>
      </c>
      <c r="E830">
        <v>8590.1503909999992</v>
      </c>
      <c r="F830" s="247">
        <v>8683.1503909999992</v>
      </c>
    </row>
    <row r="831" spans="2:6" x14ac:dyDescent="0.25">
      <c r="B831" s="246">
        <v>42590</v>
      </c>
      <c r="C831">
        <v>8712.8496090000008</v>
      </c>
      <c r="D831">
        <v>8723.5</v>
      </c>
      <c r="E831">
        <v>8697.5996090000008</v>
      </c>
      <c r="F831" s="247">
        <v>8711.3496090000008</v>
      </c>
    </row>
    <row r="832" spans="2:6" x14ac:dyDescent="0.25">
      <c r="B832" s="246">
        <v>42591</v>
      </c>
      <c r="C832">
        <v>8727.7998050000006</v>
      </c>
      <c r="D832">
        <v>8728.3496090000008</v>
      </c>
      <c r="E832">
        <v>8638.2001949999994</v>
      </c>
      <c r="F832" s="247">
        <v>8678.25</v>
      </c>
    </row>
    <row r="833" spans="2:6" x14ac:dyDescent="0.25">
      <c r="B833" s="246">
        <v>42592</v>
      </c>
      <c r="C833">
        <v>8686.7001949999994</v>
      </c>
      <c r="D833">
        <v>8690.0996090000008</v>
      </c>
      <c r="E833">
        <v>8564.5996090000008</v>
      </c>
      <c r="F833" s="247">
        <v>8575.2998050000006</v>
      </c>
    </row>
    <row r="834" spans="2:6" x14ac:dyDescent="0.25">
      <c r="B834" s="246">
        <v>42593</v>
      </c>
      <c r="C834">
        <v>8572.7998050000006</v>
      </c>
      <c r="D834">
        <v>8601.1503909999992</v>
      </c>
      <c r="E834">
        <v>8540.0498050000006</v>
      </c>
      <c r="F834" s="247">
        <v>8592.1503909999992</v>
      </c>
    </row>
    <row r="835" spans="2:6" x14ac:dyDescent="0.25">
      <c r="B835" s="246">
        <v>42594</v>
      </c>
      <c r="C835" t="s">
        <v>261</v>
      </c>
      <c r="D835" t="s">
        <v>261</v>
      </c>
      <c r="E835" t="s">
        <v>261</v>
      </c>
      <c r="F835" s="247" t="s">
        <v>261</v>
      </c>
    </row>
    <row r="836" spans="2:6" x14ac:dyDescent="0.25">
      <c r="B836" s="246">
        <v>42598</v>
      </c>
      <c r="C836">
        <v>8670.25</v>
      </c>
      <c r="D836">
        <v>8682.3496090000008</v>
      </c>
      <c r="E836">
        <v>8600.4501949999994</v>
      </c>
      <c r="F836" s="247">
        <v>8642.5498050000006</v>
      </c>
    </row>
    <row r="837" spans="2:6" x14ac:dyDescent="0.25">
      <c r="B837" s="246">
        <v>42599</v>
      </c>
      <c r="C837">
        <v>8639.7998050000006</v>
      </c>
      <c r="D837">
        <v>8667.0996090000008</v>
      </c>
      <c r="E837">
        <v>8603.5996090000008</v>
      </c>
      <c r="F837" s="247">
        <v>8624.0498050000006</v>
      </c>
    </row>
    <row r="838" spans="2:6" x14ac:dyDescent="0.25">
      <c r="B838" s="246">
        <v>42600</v>
      </c>
      <c r="C838">
        <v>8648.8496090000008</v>
      </c>
      <c r="D838">
        <v>8690.7001949999994</v>
      </c>
      <c r="E838">
        <v>8645.0498050000006</v>
      </c>
      <c r="F838" s="247">
        <v>8673.25</v>
      </c>
    </row>
    <row r="839" spans="2:6" x14ac:dyDescent="0.25">
      <c r="B839" s="246">
        <v>42601</v>
      </c>
      <c r="C839">
        <v>8694.2998050000006</v>
      </c>
      <c r="D839">
        <v>8696.5996090000008</v>
      </c>
      <c r="E839">
        <v>8647.0996090000008</v>
      </c>
      <c r="F839" s="247">
        <v>8666.9003909999992</v>
      </c>
    </row>
    <row r="840" spans="2:6" x14ac:dyDescent="0.25">
      <c r="B840" s="246">
        <v>42604</v>
      </c>
      <c r="C840">
        <v>8667</v>
      </c>
      <c r="D840">
        <v>8684.8496090000008</v>
      </c>
      <c r="E840">
        <v>8614</v>
      </c>
      <c r="F840" s="247">
        <v>8629.1503909999992</v>
      </c>
    </row>
    <row r="841" spans="2:6" x14ac:dyDescent="0.25">
      <c r="B841" s="246">
        <v>42605</v>
      </c>
      <c r="C841">
        <v>8628.3496090000008</v>
      </c>
      <c r="D841">
        <v>8642.1503909999992</v>
      </c>
      <c r="E841">
        <v>8580</v>
      </c>
      <c r="F841" s="247">
        <v>8632.5996090000008</v>
      </c>
    </row>
    <row r="842" spans="2:6" x14ac:dyDescent="0.25">
      <c r="B842" s="246">
        <v>42606</v>
      </c>
      <c r="C842">
        <v>8648.5</v>
      </c>
      <c r="D842">
        <v>8661.0498050000006</v>
      </c>
      <c r="E842">
        <v>8620.9003909999992</v>
      </c>
      <c r="F842" s="247">
        <v>8650.2998050000006</v>
      </c>
    </row>
    <row r="843" spans="2:6" x14ac:dyDescent="0.25">
      <c r="B843" s="246">
        <v>42607</v>
      </c>
      <c r="C843">
        <v>8668.8496090000008</v>
      </c>
      <c r="D843">
        <v>8683.0498050000006</v>
      </c>
      <c r="E843">
        <v>8583.6503909999992</v>
      </c>
      <c r="F843" s="247">
        <v>8592.2001949999994</v>
      </c>
    </row>
    <row r="844" spans="2:6" x14ac:dyDescent="0.25">
      <c r="B844" s="246">
        <v>42608</v>
      </c>
      <c r="C844">
        <v>8614.3496090000008</v>
      </c>
      <c r="D844">
        <v>8622.9501949999994</v>
      </c>
      <c r="E844">
        <v>8547.5498050000006</v>
      </c>
      <c r="F844" s="247">
        <v>8572.5498050000006</v>
      </c>
    </row>
    <row r="845" spans="2:6" x14ac:dyDescent="0.25">
      <c r="B845" s="246">
        <v>42611</v>
      </c>
      <c r="C845">
        <v>8583.75</v>
      </c>
      <c r="D845">
        <v>8622</v>
      </c>
      <c r="E845">
        <v>8543.75</v>
      </c>
      <c r="F845" s="247">
        <v>8607.4501949999994</v>
      </c>
    </row>
    <row r="846" spans="2:6" x14ac:dyDescent="0.25">
      <c r="B846" s="246">
        <v>42612</v>
      </c>
      <c r="C846">
        <v>8646.75</v>
      </c>
      <c r="D846">
        <v>8750.5996090000008</v>
      </c>
      <c r="E846">
        <v>8642.25</v>
      </c>
      <c r="F846" s="247">
        <v>8744.3496090000008</v>
      </c>
    </row>
    <row r="847" spans="2:6" x14ac:dyDescent="0.25">
      <c r="B847" s="246">
        <v>42613</v>
      </c>
      <c r="C847">
        <v>8754.0498050000006</v>
      </c>
      <c r="D847">
        <v>8819.2001949999994</v>
      </c>
      <c r="E847">
        <v>8754.0498050000006</v>
      </c>
      <c r="F847" s="247">
        <v>8786.2001949999994</v>
      </c>
    </row>
    <row r="848" spans="2:6" x14ac:dyDescent="0.25">
      <c r="B848" s="246">
        <v>42614</v>
      </c>
      <c r="C848">
        <v>8793.5996090000008</v>
      </c>
      <c r="D848">
        <v>8813.25</v>
      </c>
      <c r="E848">
        <v>8759.9501949999994</v>
      </c>
      <c r="F848" s="247">
        <v>8774.6503909999992</v>
      </c>
    </row>
    <row r="849" spans="2:6" x14ac:dyDescent="0.25">
      <c r="B849" s="246">
        <v>42615</v>
      </c>
      <c r="C849">
        <v>8796.3496090000008</v>
      </c>
      <c r="D849">
        <v>8824.0996090000008</v>
      </c>
      <c r="E849">
        <v>8768.2001949999994</v>
      </c>
      <c r="F849" s="247">
        <v>8809.6503909999992</v>
      </c>
    </row>
    <row r="850" spans="2:6" x14ac:dyDescent="0.25">
      <c r="B850" s="246">
        <v>42619</v>
      </c>
      <c r="C850">
        <v>8852.7001949999994</v>
      </c>
      <c r="D850">
        <v>8950.8496090000008</v>
      </c>
      <c r="E850">
        <v>8848.4501949999994</v>
      </c>
      <c r="F850" s="247">
        <v>8943</v>
      </c>
    </row>
    <row r="851" spans="2:6" x14ac:dyDescent="0.25">
      <c r="B851" s="246">
        <v>42620</v>
      </c>
      <c r="C851">
        <v>8968.7001949999994</v>
      </c>
      <c r="D851">
        <v>8968.7001949999994</v>
      </c>
      <c r="E851">
        <v>8913.3496090000008</v>
      </c>
      <c r="F851" s="247">
        <v>8917.9501949999994</v>
      </c>
    </row>
    <row r="852" spans="2:6" x14ac:dyDescent="0.25">
      <c r="B852" s="246">
        <v>42621</v>
      </c>
      <c r="C852">
        <v>8915.5</v>
      </c>
      <c r="D852">
        <v>8960.3496090000008</v>
      </c>
      <c r="E852">
        <v>8896</v>
      </c>
      <c r="F852" s="247">
        <v>8952.5</v>
      </c>
    </row>
    <row r="853" spans="2:6" x14ac:dyDescent="0.25">
      <c r="B853" s="246">
        <v>42622</v>
      </c>
      <c r="C853">
        <v>8934.2998050000006</v>
      </c>
      <c r="D853">
        <v>8939.1503909999992</v>
      </c>
      <c r="E853">
        <v>8858.7001949999994</v>
      </c>
      <c r="F853" s="247">
        <v>8866.7001949999994</v>
      </c>
    </row>
    <row r="854" spans="2:6" x14ac:dyDescent="0.25">
      <c r="B854" s="246">
        <v>42625</v>
      </c>
      <c r="C854">
        <v>8732.9501949999994</v>
      </c>
      <c r="D854">
        <v>8746.9501949999994</v>
      </c>
      <c r="E854">
        <v>8699.4003909999992</v>
      </c>
      <c r="F854" s="247">
        <v>8715.5996090000008</v>
      </c>
    </row>
    <row r="855" spans="2:6" x14ac:dyDescent="0.25">
      <c r="B855" s="246">
        <v>42627</v>
      </c>
      <c r="C855">
        <v>8710.6503909999992</v>
      </c>
      <c r="D855">
        <v>8739.8496090000008</v>
      </c>
      <c r="E855">
        <v>8688.9003909999992</v>
      </c>
      <c r="F855" s="247">
        <v>8726.5996090000008</v>
      </c>
    </row>
    <row r="856" spans="2:6" x14ac:dyDescent="0.25">
      <c r="B856" s="246">
        <v>42628</v>
      </c>
      <c r="C856">
        <v>8743.8496090000008</v>
      </c>
      <c r="D856">
        <v>8751.9501949999994</v>
      </c>
      <c r="E856">
        <v>8704.3496090000008</v>
      </c>
      <c r="F856" s="247">
        <v>8742.5498050000006</v>
      </c>
    </row>
    <row r="857" spans="2:6" x14ac:dyDescent="0.25">
      <c r="B857" s="246">
        <v>42629</v>
      </c>
      <c r="C857">
        <v>8780.8496090000008</v>
      </c>
      <c r="D857">
        <v>8847.6503909999992</v>
      </c>
      <c r="E857">
        <v>8750.5</v>
      </c>
      <c r="F857" s="247">
        <v>8779.8496090000008</v>
      </c>
    </row>
    <row r="858" spans="2:6" x14ac:dyDescent="0.25">
      <c r="B858" s="246">
        <v>42632</v>
      </c>
      <c r="C858">
        <v>8788.4501949999994</v>
      </c>
      <c r="D858">
        <v>8824.2998050000006</v>
      </c>
      <c r="E858">
        <v>8774.2001949999994</v>
      </c>
      <c r="F858" s="247">
        <v>8808.4003909999992</v>
      </c>
    </row>
    <row r="859" spans="2:6" x14ac:dyDescent="0.25">
      <c r="B859" s="246">
        <v>42633</v>
      </c>
      <c r="C859">
        <v>8816.0996090000008</v>
      </c>
      <c r="D859">
        <v>8816.4501949999994</v>
      </c>
      <c r="E859">
        <v>8759.2998050000006</v>
      </c>
      <c r="F859" s="247">
        <v>8775.9003909999992</v>
      </c>
    </row>
    <row r="860" spans="2:6" x14ac:dyDescent="0.25">
      <c r="B860" s="246">
        <v>42634</v>
      </c>
      <c r="C860">
        <v>8790.2998050000006</v>
      </c>
      <c r="D860">
        <v>8826.8496090000008</v>
      </c>
      <c r="E860">
        <v>8757.2998050000006</v>
      </c>
      <c r="F860" s="247">
        <v>8777.1503909999992</v>
      </c>
    </row>
    <row r="861" spans="2:6" x14ac:dyDescent="0.25">
      <c r="B861" s="246">
        <v>42635</v>
      </c>
      <c r="C861">
        <v>8873.3496090000008</v>
      </c>
      <c r="D861">
        <v>8893.3496090000008</v>
      </c>
      <c r="E861">
        <v>8837.7998050000006</v>
      </c>
      <c r="F861" s="247">
        <v>8867.4501949999994</v>
      </c>
    </row>
    <row r="862" spans="2:6" x14ac:dyDescent="0.25">
      <c r="B862" s="246">
        <v>42636</v>
      </c>
      <c r="C862">
        <v>8880.75</v>
      </c>
      <c r="D862">
        <v>8885.2001949999994</v>
      </c>
      <c r="E862">
        <v>8820.2998050000006</v>
      </c>
      <c r="F862" s="247">
        <v>8831.5498050000006</v>
      </c>
    </row>
    <row r="863" spans="2:6" x14ac:dyDescent="0.25">
      <c r="B863" s="246">
        <v>42639</v>
      </c>
      <c r="C863">
        <v>8807.9003909999992</v>
      </c>
      <c r="D863">
        <v>8809.5498050000006</v>
      </c>
      <c r="E863">
        <v>8715.0996090000008</v>
      </c>
      <c r="F863" s="247">
        <v>8723.0498050000006</v>
      </c>
    </row>
    <row r="864" spans="2:6" x14ac:dyDescent="0.25">
      <c r="B864" s="246">
        <v>42640</v>
      </c>
      <c r="C864">
        <v>8748.9003909999992</v>
      </c>
      <c r="D864">
        <v>8768.5</v>
      </c>
      <c r="E864">
        <v>8690.5</v>
      </c>
      <c r="F864" s="247">
        <v>8706.4003909999992</v>
      </c>
    </row>
    <row r="865" spans="2:6" x14ac:dyDescent="0.25">
      <c r="B865" s="246">
        <v>42641</v>
      </c>
      <c r="C865">
        <v>8711.2001949999994</v>
      </c>
      <c r="D865">
        <v>8767.0498050000006</v>
      </c>
      <c r="E865">
        <v>8703.1503909999992</v>
      </c>
      <c r="F865" s="247">
        <v>8745.1503909999992</v>
      </c>
    </row>
    <row r="866" spans="2:6" x14ac:dyDescent="0.25">
      <c r="B866" s="246">
        <v>42642</v>
      </c>
      <c r="C866">
        <v>8792.7001949999994</v>
      </c>
      <c r="D866">
        <v>8800.6503909999992</v>
      </c>
      <c r="E866">
        <v>8558.25</v>
      </c>
      <c r="F866" s="247">
        <v>8591.25</v>
      </c>
    </row>
    <row r="867" spans="2:6" x14ac:dyDescent="0.25">
      <c r="B867" s="246">
        <v>42643</v>
      </c>
      <c r="C867">
        <v>8581.5</v>
      </c>
      <c r="D867">
        <v>8637.1503909999992</v>
      </c>
      <c r="E867">
        <v>8555.2001949999994</v>
      </c>
      <c r="F867" s="247">
        <v>8611.1503909999992</v>
      </c>
    </row>
    <row r="868" spans="2:6" x14ac:dyDescent="0.25">
      <c r="B868" s="246">
        <v>42646</v>
      </c>
      <c r="C868">
        <v>8666.1503909999992</v>
      </c>
      <c r="D868">
        <v>8745.2001949999994</v>
      </c>
      <c r="E868">
        <v>8635</v>
      </c>
      <c r="F868" s="247">
        <v>8738.0996090000008</v>
      </c>
    </row>
    <row r="869" spans="2:6" x14ac:dyDescent="0.25">
      <c r="B869" s="246">
        <v>42647</v>
      </c>
      <c r="C869">
        <v>8770</v>
      </c>
      <c r="D869">
        <v>8783.6503909999992</v>
      </c>
      <c r="E869">
        <v>8736.0996090000008</v>
      </c>
      <c r="F869" s="247">
        <v>8769.1503909999992</v>
      </c>
    </row>
    <row r="870" spans="2:6" x14ac:dyDescent="0.25">
      <c r="B870" s="246">
        <v>42648</v>
      </c>
      <c r="C870">
        <v>8806.3496090000008</v>
      </c>
      <c r="D870">
        <v>8806.9501949999994</v>
      </c>
      <c r="E870">
        <v>8731.4003909999992</v>
      </c>
      <c r="F870" s="247">
        <v>8743.9501949999994</v>
      </c>
    </row>
    <row r="871" spans="2:6" x14ac:dyDescent="0.25">
      <c r="B871" s="246">
        <v>42649</v>
      </c>
      <c r="C871">
        <v>8768.7001949999994</v>
      </c>
      <c r="D871">
        <v>8781.1503909999992</v>
      </c>
      <c r="E871">
        <v>8684.6503909999992</v>
      </c>
      <c r="F871" s="247">
        <v>8709.5498050000006</v>
      </c>
    </row>
    <row r="872" spans="2:6" x14ac:dyDescent="0.25">
      <c r="B872" s="246">
        <v>42650</v>
      </c>
      <c r="C872">
        <v>8721.7001949999994</v>
      </c>
      <c r="D872">
        <v>8723.7001949999994</v>
      </c>
      <c r="E872">
        <v>8663.7998050000006</v>
      </c>
      <c r="F872" s="247">
        <v>8697.5996090000008</v>
      </c>
    </row>
    <row r="873" spans="2:6" x14ac:dyDescent="0.25">
      <c r="B873" s="246">
        <v>42653</v>
      </c>
      <c r="C873">
        <v>8735.3496090000008</v>
      </c>
      <c r="D873">
        <v>8745.7998050000006</v>
      </c>
      <c r="E873">
        <v>8703.9501949999994</v>
      </c>
      <c r="F873" s="247">
        <v>8708.7998050000006</v>
      </c>
    </row>
    <row r="874" spans="2:6" x14ac:dyDescent="0.25">
      <c r="B874" s="246">
        <v>42656</v>
      </c>
      <c r="C874">
        <v>8671.5</v>
      </c>
      <c r="D874">
        <v>8681.5498050000006</v>
      </c>
      <c r="E874">
        <v>8541.3496090000008</v>
      </c>
      <c r="F874" s="247">
        <v>8573.3496090000008</v>
      </c>
    </row>
    <row r="875" spans="2:6" x14ac:dyDescent="0.25">
      <c r="B875" s="246">
        <v>42657</v>
      </c>
      <c r="C875">
        <v>8594</v>
      </c>
      <c r="D875">
        <v>8604.4501949999994</v>
      </c>
      <c r="E875">
        <v>8549.7998050000006</v>
      </c>
      <c r="F875" s="247">
        <v>8583.4003909999992</v>
      </c>
    </row>
    <row r="876" spans="2:6" x14ac:dyDescent="0.25">
      <c r="B876" s="246">
        <v>42660</v>
      </c>
      <c r="C876">
        <v>8612.9501949999994</v>
      </c>
      <c r="D876">
        <v>8615.4003909999992</v>
      </c>
      <c r="E876">
        <v>8506.1503909999992</v>
      </c>
      <c r="F876" s="247">
        <v>8520.4003909999992</v>
      </c>
    </row>
    <row r="877" spans="2:6" x14ac:dyDescent="0.25">
      <c r="B877" s="246">
        <v>42661</v>
      </c>
      <c r="C877">
        <v>8556.0498050000006</v>
      </c>
      <c r="D877">
        <v>8685.0996090000008</v>
      </c>
      <c r="E877">
        <v>8555.9003909999992</v>
      </c>
      <c r="F877" s="247">
        <v>8677.9003909999992</v>
      </c>
    </row>
    <row r="878" spans="2:6" x14ac:dyDescent="0.25">
      <c r="B878" s="246">
        <v>42662</v>
      </c>
      <c r="C878">
        <v>8697.5</v>
      </c>
      <c r="D878">
        <v>8698.75</v>
      </c>
      <c r="E878">
        <v>8636.7001949999994</v>
      </c>
      <c r="F878" s="247">
        <v>8659.0996090000008</v>
      </c>
    </row>
    <row r="879" spans="2:6" x14ac:dyDescent="0.25">
      <c r="B879" s="246">
        <v>42663</v>
      </c>
      <c r="C879">
        <v>8693.3496090000008</v>
      </c>
      <c r="D879">
        <v>8727</v>
      </c>
      <c r="E879">
        <v>8678.2998050000006</v>
      </c>
      <c r="F879" s="247">
        <v>8699.4003909999992</v>
      </c>
    </row>
    <row r="880" spans="2:6" x14ac:dyDescent="0.25">
      <c r="B880" s="246">
        <v>42664</v>
      </c>
      <c r="C880">
        <v>8708.5996090000008</v>
      </c>
      <c r="D880">
        <v>8709.0996090000008</v>
      </c>
      <c r="E880">
        <v>8652.0498050000006</v>
      </c>
      <c r="F880" s="247">
        <v>8693.0498050000006</v>
      </c>
    </row>
    <row r="881" spans="2:6" x14ac:dyDescent="0.25">
      <c r="B881" s="246">
        <v>42667</v>
      </c>
      <c r="C881">
        <v>8709.8496090000008</v>
      </c>
      <c r="D881">
        <v>8736.9501949999994</v>
      </c>
      <c r="E881">
        <v>8684.1503909999992</v>
      </c>
      <c r="F881" s="247">
        <v>8708.9501949999994</v>
      </c>
    </row>
    <row r="882" spans="2:6" x14ac:dyDescent="0.25">
      <c r="B882" s="246">
        <v>42668</v>
      </c>
      <c r="C882">
        <v>8721.7001949999994</v>
      </c>
      <c r="D882">
        <v>8722.6503909999992</v>
      </c>
      <c r="E882">
        <v>8663.4501949999994</v>
      </c>
      <c r="F882" s="247">
        <v>8691.2998050000006</v>
      </c>
    </row>
    <row r="883" spans="2:6" x14ac:dyDescent="0.25">
      <c r="B883" s="246">
        <v>42669</v>
      </c>
      <c r="C883">
        <v>8657.2998050000006</v>
      </c>
      <c r="D883">
        <v>8657.2998050000006</v>
      </c>
      <c r="E883">
        <v>8596.5996090000008</v>
      </c>
      <c r="F883" s="247">
        <v>8615.25</v>
      </c>
    </row>
    <row r="884" spans="2:6" x14ac:dyDescent="0.25">
      <c r="B884" s="246">
        <v>42670</v>
      </c>
      <c r="C884">
        <v>8607.0996090000008</v>
      </c>
      <c r="D884">
        <v>8624.8496090000008</v>
      </c>
      <c r="E884">
        <v>8550.25</v>
      </c>
      <c r="F884" s="247">
        <v>8615.25</v>
      </c>
    </row>
    <row r="885" spans="2:6" x14ac:dyDescent="0.25">
      <c r="B885" s="246">
        <v>42671</v>
      </c>
      <c r="C885">
        <v>8625</v>
      </c>
      <c r="D885">
        <v>8653.75</v>
      </c>
      <c r="E885">
        <v>8581.75</v>
      </c>
      <c r="F885" s="247">
        <v>8638</v>
      </c>
    </row>
    <row r="886" spans="2:6" x14ac:dyDescent="0.25">
      <c r="B886" s="246">
        <v>42675</v>
      </c>
      <c r="C886">
        <v>8653.1503909999992</v>
      </c>
      <c r="D886">
        <v>8669.5996090000008</v>
      </c>
      <c r="E886">
        <v>8614.5</v>
      </c>
      <c r="F886" s="247">
        <v>8626.25</v>
      </c>
    </row>
    <row r="887" spans="2:6" x14ac:dyDescent="0.25">
      <c r="B887" s="246">
        <v>42676</v>
      </c>
      <c r="C887">
        <v>8542.7998050000006</v>
      </c>
      <c r="D887">
        <v>8549.5</v>
      </c>
      <c r="E887">
        <v>8504.8496090000008</v>
      </c>
      <c r="F887" s="247">
        <v>8514</v>
      </c>
    </row>
    <row r="888" spans="2:6" x14ac:dyDescent="0.25">
      <c r="B888" s="246">
        <v>42677</v>
      </c>
      <c r="C888">
        <v>8499.8496090000008</v>
      </c>
      <c r="D888">
        <v>8537.6503909999992</v>
      </c>
      <c r="E888">
        <v>8476.1503909999992</v>
      </c>
      <c r="F888" s="247">
        <v>8484.9501949999994</v>
      </c>
    </row>
    <row r="889" spans="2:6" x14ac:dyDescent="0.25">
      <c r="B889" s="246">
        <v>42678</v>
      </c>
      <c r="C889">
        <v>8503.5996090000008</v>
      </c>
      <c r="D889">
        <v>8504</v>
      </c>
      <c r="E889">
        <v>8400.25</v>
      </c>
      <c r="F889" s="247">
        <v>8433.75</v>
      </c>
    </row>
    <row r="890" spans="2:6" x14ac:dyDescent="0.25">
      <c r="B890" s="246">
        <v>42681</v>
      </c>
      <c r="C890">
        <v>8535.75</v>
      </c>
      <c r="D890">
        <v>8535.8496090000008</v>
      </c>
      <c r="E890">
        <v>8481.4501949999994</v>
      </c>
      <c r="F890" s="247">
        <v>8497.0498050000006</v>
      </c>
    </row>
    <row r="891" spans="2:6" x14ac:dyDescent="0.25">
      <c r="B891" s="246">
        <v>42682</v>
      </c>
      <c r="C891">
        <v>8540</v>
      </c>
      <c r="D891">
        <v>8559.4003909999992</v>
      </c>
      <c r="E891">
        <v>8480.0996090000008</v>
      </c>
      <c r="F891" s="247">
        <v>8543.5498050000006</v>
      </c>
    </row>
    <row r="892" spans="2:6" x14ac:dyDescent="0.25">
      <c r="B892" s="246">
        <v>42683</v>
      </c>
      <c r="C892">
        <v>8067.5</v>
      </c>
      <c r="D892">
        <v>8476.2001949999994</v>
      </c>
      <c r="E892">
        <v>8002.25</v>
      </c>
      <c r="F892" s="247">
        <v>8432</v>
      </c>
    </row>
    <row r="893" spans="2:6" x14ac:dyDescent="0.25">
      <c r="B893" s="246">
        <v>42684</v>
      </c>
      <c r="C893">
        <v>8555.5996090000008</v>
      </c>
      <c r="D893">
        <v>8598.4501949999994</v>
      </c>
      <c r="E893">
        <v>8510.7001949999994</v>
      </c>
      <c r="F893" s="247">
        <v>8525.75</v>
      </c>
    </row>
    <row r="894" spans="2:6" x14ac:dyDescent="0.25">
      <c r="B894" s="246">
        <v>42685</v>
      </c>
      <c r="C894">
        <v>8456.6503909999992</v>
      </c>
      <c r="D894">
        <v>8460.5996090000008</v>
      </c>
      <c r="E894">
        <v>8284.9501949999994</v>
      </c>
      <c r="F894" s="247">
        <v>8296.2998050000006</v>
      </c>
    </row>
    <row r="895" spans="2:6" x14ac:dyDescent="0.25">
      <c r="B895" s="246">
        <v>42689</v>
      </c>
      <c r="C895">
        <v>8284.8496090000008</v>
      </c>
      <c r="D895">
        <v>8288.5498050000006</v>
      </c>
      <c r="E895">
        <v>8093.2001950000003</v>
      </c>
      <c r="F895" s="247">
        <v>8108.4501950000003</v>
      </c>
    </row>
    <row r="896" spans="2:6" x14ac:dyDescent="0.25">
      <c r="B896" s="246">
        <v>42690</v>
      </c>
      <c r="C896">
        <v>8205.6503909999992</v>
      </c>
      <c r="D896">
        <v>8210.0498050000006</v>
      </c>
      <c r="E896">
        <v>8089.3999020000001</v>
      </c>
      <c r="F896" s="247">
        <v>8111.6000979999999</v>
      </c>
    </row>
    <row r="897" spans="2:6" x14ac:dyDescent="0.25">
      <c r="B897" s="246">
        <v>42691</v>
      </c>
      <c r="C897">
        <v>8105.1000979999999</v>
      </c>
      <c r="D897">
        <v>8151.25</v>
      </c>
      <c r="E897">
        <v>8060.2998049999997</v>
      </c>
      <c r="F897" s="247">
        <v>8079.9501950000003</v>
      </c>
    </row>
    <row r="898" spans="2:6" x14ac:dyDescent="0.25">
      <c r="B898" s="246">
        <v>42692</v>
      </c>
      <c r="C898">
        <v>8097.5498049999997</v>
      </c>
      <c r="D898">
        <v>8128.9501950000003</v>
      </c>
      <c r="E898">
        <v>8048.2998049999997</v>
      </c>
      <c r="F898" s="247">
        <v>8074.1000979999999</v>
      </c>
    </row>
    <row r="899" spans="2:6" x14ac:dyDescent="0.25">
      <c r="B899" s="246">
        <v>42695</v>
      </c>
      <c r="C899">
        <v>8102.1000979999999</v>
      </c>
      <c r="D899">
        <v>8102.4501950000003</v>
      </c>
      <c r="E899">
        <v>7916.3999020000001</v>
      </c>
      <c r="F899" s="247">
        <v>7929.1000979999999</v>
      </c>
    </row>
    <row r="900" spans="2:6" x14ac:dyDescent="0.25">
      <c r="B900" s="246">
        <v>42696</v>
      </c>
      <c r="C900">
        <v>7989.1499020000001</v>
      </c>
      <c r="D900">
        <v>8019.0498049999997</v>
      </c>
      <c r="E900">
        <v>7938.1499020000001</v>
      </c>
      <c r="F900" s="247">
        <v>8002.2998049999997</v>
      </c>
    </row>
    <row r="901" spans="2:6" x14ac:dyDescent="0.25">
      <c r="B901" s="246">
        <v>42697</v>
      </c>
      <c r="C901">
        <v>8051.2001950000003</v>
      </c>
      <c r="D901">
        <v>8055.2001950000003</v>
      </c>
      <c r="E901">
        <v>7973.1000979999999</v>
      </c>
      <c r="F901" s="247">
        <v>8033.2998049999997</v>
      </c>
    </row>
    <row r="902" spans="2:6" x14ac:dyDescent="0.25">
      <c r="B902" s="246">
        <v>42698</v>
      </c>
      <c r="C902">
        <v>8011.7998049999997</v>
      </c>
      <c r="D902">
        <v>8024.8500979999999</v>
      </c>
      <c r="E902">
        <v>7952.5498049999997</v>
      </c>
      <c r="F902" s="247">
        <v>7965.5</v>
      </c>
    </row>
    <row r="903" spans="2:6" x14ac:dyDescent="0.25">
      <c r="B903" s="246">
        <v>42699</v>
      </c>
      <c r="C903">
        <v>8007.9501950000003</v>
      </c>
      <c r="D903">
        <v>8122.25</v>
      </c>
      <c r="E903">
        <v>7976.75</v>
      </c>
      <c r="F903" s="247">
        <v>8114.2998049999997</v>
      </c>
    </row>
    <row r="904" spans="2:6" x14ac:dyDescent="0.25">
      <c r="B904" s="246">
        <v>42702</v>
      </c>
      <c r="C904">
        <v>8080.6499020000001</v>
      </c>
      <c r="D904">
        <v>8146.5</v>
      </c>
      <c r="E904">
        <v>8066.5</v>
      </c>
      <c r="F904" s="247">
        <v>8126.8999020000001</v>
      </c>
    </row>
    <row r="905" spans="2:6" x14ac:dyDescent="0.25">
      <c r="B905" s="246">
        <v>42703</v>
      </c>
      <c r="C905">
        <v>8131.5498049999997</v>
      </c>
      <c r="D905">
        <v>8197.3496090000008</v>
      </c>
      <c r="E905">
        <v>8128.7001950000003</v>
      </c>
      <c r="F905" s="247">
        <v>8142.1499020000001</v>
      </c>
    </row>
    <row r="906" spans="2:6" x14ac:dyDescent="0.25">
      <c r="B906" s="246">
        <v>42704</v>
      </c>
      <c r="C906">
        <v>8172.1499020000001</v>
      </c>
      <c r="D906">
        <v>8234.25</v>
      </c>
      <c r="E906">
        <v>8139.25</v>
      </c>
      <c r="F906" s="247">
        <v>8224.5</v>
      </c>
    </row>
    <row r="907" spans="2:6" x14ac:dyDescent="0.25">
      <c r="B907" s="246">
        <v>42705</v>
      </c>
      <c r="C907">
        <v>8244</v>
      </c>
      <c r="D907">
        <v>8250.7998050000006</v>
      </c>
      <c r="E907">
        <v>8185.0498049999997</v>
      </c>
      <c r="F907" s="247">
        <v>8192.9003909999992</v>
      </c>
    </row>
    <row r="908" spans="2:6" x14ac:dyDescent="0.25">
      <c r="B908" s="246">
        <v>42706</v>
      </c>
      <c r="C908">
        <v>8153.5498049999997</v>
      </c>
      <c r="D908">
        <v>8159.2998049999997</v>
      </c>
      <c r="E908">
        <v>8070.0498049999997</v>
      </c>
      <c r="F908" s="247">
        <v>8086.7998049999997</v>
      </c>
    </row>
    <row r="909" spans="2:6" x14ac:dyDescent="0.25">
      <c r="B909" s="246">
        <v>42709</v>
      </c>
      <c r="C909">
        <v>8088.75</v>
      </c>
      <c r="D909">
        <v>8141.8999020000001</v>
      </c>
      <c r="E909">
        <v>8056.8500979999999</v>
      </c>
      <c r="F909" s="247">
        <v>8128.75</v>
      </c>
    </row>
    <row r="910" spans="2:6" x14ac:dyDescent="0.25">
      <c r="B910" s="246">
        <v>42710</v>
      </c>
      <c r="C910">
        <v>8153.1499020000001</v>
      </c>
      <c r="D910">
        <v>8178.7001950000003</v>
      </c>
      <c r="E910">
        <v>8130.8500979999999</v>
      </c>
      <c r="F910" s="247">
        <v>8143.1499020000001</v>
      </c>
    </row>
    <row r="911" spans="2:6" x14ac:dyDescent="0.25">
      <c r="B911" s="246">
        <v>42711</v>
      </c>
      <c r="C911">
        <v>8168.3999020000001</v>
      </c>
      <c r="D911">
        <v>8190.4501950000003</v>
      </c>
      <c r="E911">
        <v>8077.5</v>
      </c>
      <c r="F911" s="247">
        <v>8102.0498049999997</v>
      </c>
    </row>
    <row r="912" spans="2:6" x14ac:dyDescent="0.25">
      <c r="B912" s="246">
        <v>42712</v>
      </c>
      <c r="C912">
        <v>8152.1000979999999</v>
      </c>
      <c r="D912">
        <v>8256.25</v>
      </c>
      <c r="E912">
        <v>8151.75</v>
      </c>
      <c r="F912" s="247">
        <v>8246.8496090000008</v>
      </c>
    </row>
    <row r="913" spans="2:6" x14ac:dyDescent="0.25">
      <c r="B913" s="246">
        <v>42713</v>
      </c>
      <c r="C913">
        <v>8271.7001949999994</v>
      </c>
      <c r="D913">
        <v>8274.9501949999994</v>
      </c>
      <c r="E913">
        <v>8241.9501949999994</v>
      </c>
      <c r="F913" s="247">
        <v>8261.75</v>
      </c>
    </row>
    <row r="914" spans="2:6" x14ac:dyDescent="0.25">
      <c r="B914" s="246">
        <v>42716</v>
      </c>
      <c r="C914">
        <v>8230.6503909999992</v>
      </c>
      <c r="D914">
        <v>8230.6503909999992</v>
      </c>
      <c r="E914">
        <v>8154.4501950000003</v>
      </c>
      <c r="F914" s="247">
        <v>8170.7998049999997</v>
      </c>
    </row>
    <row r="915" spans="2:6" x14ac:dyDescent="0.25">
      <c r="B915" s="246">
        <v>42717</v>
      </c>
      <c r="C915">
        <v>8196.1503909999992</v>
      </c>
      <c r="D915">
        <v>8228.8496090000008</v>
      </c>
      <c r="E915">
        <v>8155.7998049999997</v>
      </c>
      <c r="F915" s="247">
        <v>8221.7998050000006</v>
      </c>
    </row>
    <row r="916" spans="2:6" x14ac:dyDescent="0.25">
      <c r="B916" s="246">
        <v>42718</v>
      </c>
      <c r="C916">
        <v>8229.3496090000008</v>
      </c>
      <c r="D916">
        <v>8229.4003909999992</v>
      </c>
      <c r="E916">
        <v>8165.1000979999999</v>
      </c>
      <c r="F916" s="247">
        <v>8182.4501950000003</v>
      </c>
    </row>
    <row r="917" spans="2:6" x14ac:dyDescent="0.25">
      <c r="B917" s="246">
        <v>42719</v>
      </c>
      <c r="C917">
        <v>8128.3999020000001</v>
      </c>
      <c r="D917">
        <v>8225.9003909999992</v>
      </c>
      <c r="E917">
        <v>8121.9501950000003</v>
      </c>
      <c r="F917" s="247">
        <v>8153.6000979999999</v>
      </c>
    </row>
    <row r="918" spans="2:6" x14ac:dyDescent="0.25">
      <c r="B918" s="246">
        <v>42720</v>
      </c>
      <c r="C918">
        <v>8178.2001950000003</v>
      </c>
      <c r="D918">
        <v>8178.7001950000003</v>
      </c>
      <c r="E918">
        <v>8127.4501950000003</v>
      </c>
      <c r="F918" s="247">
        <v>8139.4501950000003</v>
      </c>
    </row>
    <row r="919" spans="2:6" x14ac:dyDescent="0.25">
      <c r="B919" s="246">
        <v>42723</v>
      </c>
      <c r="C919">
        <v>8126</v>
      </c>
      <c r="D919">
        <v>8132.5</v>
      </c>
      <c r="E919">
        <v>8094.8500979999999</v>
      </c>
      <c r="F919" s="247">
        <v>8104.3500979999999</v>
      </c>
    </row>
    <row r="920" spans="2:6" x14ac:dyDescent="0.25">
      <c r="B920" s="246">
        <v>42724</v>
      </c>
      <c r="C920">
        <v>8110.6000979999999</v>
      </c>
      <c r="D920">
        <v>8124.1000979999999</v>
      </c>
      <c r="E920">
        <v>8062.75</v>
      </c>
      <c r="F920" s="247">
        <v>8082.3999020000001</v>
      </c>
    </row>
    <row r="921" spans="2:6" x14ac:dyDescent="0.25">
      <c r="B921" s="246">
        <v>42725</v>
      </c>
      <c r="C921">
        <v>8105.8500979999999</v>
      </c>
      <c r="D921">
        <v>8112.5498049999997</v>
      </c>
      <c r="E921">
        <v>8053.25</v>
      </c>
      <c r="F921" s="247">
        <v>8061.2998049999997</v>
      </c>
    </row>
    <row r="922" spans="2:6" x14ac:dyDescent="0.25">
      <c r="B922" s="246">
        <v>42726</v>
      </c>
      <c r="C922">
        <v>8043.8500979999999</v>
      </c>
      <c r="D922">
        <v>8046.4501950000003</v>
      </c>
      <c r="E922">
        <v>7964.9501950000003</v>
      </c>
      <c r="F922" s="247">
        <v>7979.1000979999999</v>
      </c>
    </row>
    <row r="923" spans="2:6" x14ac:dyDescent="0.25">
      <c r="B923" s="246">
        <v>42727</v>
      </c>
      <c r="C923">
        <v>7972.5</v>
      </c>
      <c r="D923">
        <v>8022.6000979999999</v>
      </c>
      <c r="E923">
        <v>7942.0498049999997</v>
      </c>
      <c r="F923" s="247">
        <v>7985.75</v>
      </c>
    </row>
    <row r="924" spans="2:6" x14ac:dyDescent="0.25">
      <c r="B924" s="246">
        <v>42730</v>
      </c>
      <c r="C924">
        <v>7965.1000979999999</v>
      </c>
      <c r="D924">
        <v>7970.0498049999997</v>
      </c>
      <c r="E924">
        <v>7893.7998049999997</v>
      </c>
      <c r="F924" s="247">
        <v>7908.25</v>
      </c>
    </row>
    <row r="925" spans="2:6" x14ac:dyDescent="0.25">
      <c r="B925" s="246">
        <v>42731</v>
      </c>
      <c r="C925">
        <v>7915.0498049999997</v>
      </c>
      <c r="D925">
        <v>8044.6499020000001</v>
      </c>
      <c r="E925">
        <v>7903.7001950000003</v>
      </c>
      <c r="F925" s="247">
        <v>8032.8500979999999</v>
      </c>
    </row>
    <row r="926" spans="2:6" x14ac:dyDescent="0.25">
      <c r="B926" s="246">
        <v>42732</v>
      </c>
      <c r="C926">
        <v>8047.5498049999997</v>
      </c>
      <c r="D926">
        <v>8100.5498049999997</v>
      </c>
      <c r="E926">
        <v>8028.3999020000001</v>
      </c>
      <c r="F926" s="247">
        <v>8034.8500979999999</v>
      </c>
    </row>
    <row r="927" spans="2:6" x14ac:dyDescent="0.25">
      <c r="B927" s="246">
        <v>42733</v>
      </c>
      <c r="C927">
        <v>8030.6000979999999</v>
      </c>
      <c r="D927">
        <v>8111.1000979999999</v>
      </c>
      <c r="E927">
        <v>8020.7998049999997</v>
      </c>
      <c r="F927" s="247">
        <v>8103.6000979999999</v>
      </c>
    </row>
    <row r="928" spans="2:6" x14ac:dyDescent="0.25">
      <c r="B928" s="246">
        <v>42734</v>
      </c>
      <c r="C928">
        <v>8119.6499020000001</v>
      </c>
      <c r="D928">
        <v>8197</v>
      </c>
      <c r="E928">
        <v>8114.75</v>
      </c>
      <c r="F928" s="247">
        <v>8185.7998049999997</v>
      </c>
    </row>
    <row r="929" spans="2:6" x14ac:dyDescent="0.25">
      <c r="B929" s="246">
        <v>42737</v>
      </c>
      <c r="C929">
        <v>8210.0996090000008</v>
      </c>
      <c r="D929">
        <v>8212</v>
      </c>
      <c r="E929">
        <v>8133.7998049999997</v>
      </c>
      <c r="F929" s="247">
        <v>8179.5</v>
      </c>
    </row>
    <row r="930" spans="2:6" x14ac:dyDescent="0.25">
      <c r="B930" s="246">
        <v>42738</v>
      </c>
      <c r="C930">
        <v>8196.0498050000006</v>
      </c>
      <c r="D930">
        <v>8219.0996090000008</v>
      </c>
      <c r="E930">
        <v>8148.6000979999999</v>
      </c>
      <c r="F930" s="247">
        <v>8192.25</v>
      </c>
    </row>
    <row r="931" spans="2:6" x14ac:dyDescent="0.25">
      <c r="B931" s="246">
        <v>42739</v>
      </c>
      <c r="C931">
        <v>8202.6503909999992</v>
      </c>
      <c r="D931">
        <v>8218.5</v>
      </c>
      <c r="E931">
        <v>8180.8999020000001</v>
      </c>
      <c r="F931" s="247">
        <v>8190.5</v>
      </c>
    </row>
    <row r="932" spans="2:6" x14ac:dyDescent="0.25">
      <c r="B932" s="246">
        <v>42740</v>
      </c>
      <c r="C932">
        <v>8226.6503909999992</v>
      </c>
      <c r="D932">
        <v>8282.6503909999992</v>
      </c>
      <c r="E932">
        <v>8223.7001949999994</v>
      </c>
      <c r="F932" s="247">
        <v>8273.7998050000006</v>
      </c>
    </row>
    <row r="933" spans="2:6" x14ac:dyDescent="0.25">
      <c r="B933" s="246">
        <v>42741</v>
      </c>
      <c r="C933">
        <v>8281.8496090000008</v>
      </c>
      <c r="D933">
        <v>8306.8496090000008</v>
      </c>
      <c r="E933">
        <v>8233.25</v>
      </c>
      <c r="F933" s="247">
        <v>8243.7998050000006</v>
      </c>
    </row>
    <row r="934" spans="2:6" x14ac:dyDescent="0.25">
      <c r="B934" s="246">
        <v>42744</v>
      </c>
      <c r="C934">
        <v>8259.3496090000008</v>
      </c>
      <c r="D934">
        <v>8263</v>
      </c>
      <c r="E934">
        <v>8227.75</v>
      </c>
      <c r="F934" s="247">
        <v>8236.0498050000006</v>
      </c>
    </row>
    <row r="935" spans="2:6" x14ac:dyDescent="0.25">
      <c r="B935" s="246">
        <v>42745</v>
      </c>
      <c r="C935">
        <v>8262.7001949999994</v>
      </c>
      <c r="D935">
        <v>8293.7998050000006</v>
      </c>
      <c r="E935">
        <v>8261</v>
      </c>
      <c r="F935" s="247">
        <v>8288.5996090000008</v>
      </c>
    </row>
    <row r="936" spans="2:6" x14ac:dyDescent="0.25">
      <c r="B936" s="246">
        <v>42746</v>
      </c>
      <c r="C936">
        <v>8327.7998050000006</v>
      </c>
      <c r="D936">
        <v>8389</v>
      </c>
      <c r="E936">
        <v>8322.25</v>
      </c>
      <c r="F936" s="247">
        <v>8380.6503909999992</v>
      </c>
    </row>
    <row r="937" spans="2:6" x14ac:dyDescent="0.25">
      <c r="B937" s="246">
        <v>42747</v>
      </c>
      <c r="C937">
        <v>8391.0498050000006</v>
      </c>
      <c r="D937">
        <v>8417.2001949999994</v>
      </c>
      <c r="E937">
        <v>8382.2998050000006</v>
      </c>
      <c r="F937" s="247">
        <v>8407.2001949999994</v>
      </c>
    </row>
    <row r="938" spans="2:6" x14ac:dyDescent="0.25">
      <c r="B938" s="246">
        <v>42748</v>
      </c>
      <c r="C938">
        <v>8457.6503909999992</v>
      </c>
      <c r="D938">
        <v>8461.0498050000006</v>
      </c>
      <c r="E938">
        <v>8373.1503909999992</v>
      </c>
      <c r="F938" s="247">
        <v>8400.3496090000008</v>
      </c>
    </row>
    <row r="939" spans="2:6" x14ac:dyDescent="0.25">
      <c r="B939" s="246">
        <v>42751</v>
      </c>
      <c r="C939">
        <v>8390.9501949999994</v>
      </c>
      <c r="D939">
        <v>8426.7001949999994</v>
      </c>
      <c r="E939">
        <v>8374.4003909999992</v>
      </c>
      <c r="F939" s="247">
        <v>8412.7998050000006</v>
      </c>
    </row>
    <row r="940" spans="2:6" x14ac:dyDescent="0.25">
      <c r="B940" s="246">
        <v>42752</v>
      </c>
      <c r="C940">
        <v>8415.0498050000006</v>
      </c>
      <c r="D940">
        <v>8440.9003909999992</v>
      </c>
      <c r="E940">
        <v>8378.2998050000006</v>
      </c>
      <c r="F940" s="247">
        <v>8398</v>
      </c>
    </row>
    <row r="941" spans="2:6" x14ac:dyDescent="0.25">
      <c r="B941" s="246">
        <v>42753</v>
      </c>
      <c r="C941">
        <v>8403.8496090000008</v>
      </c>
      <c r="D941">
        <v>8460.2998050000006</v>
      </c>
      <c r="E941">
        <v>8397.4003909999992</v>
      </c>
      <c r="F941" s="247">
        <v>8417</v>
      </c>
    </row>
    <row r="942" spans="2:6" x14ac:dyDescent="0.25">
      <c r="B942" s="246">
        <v>42754</v>
      </c>
      <c r="C942">
        <v>8418.4003909999992</v>
      </c>
      <c r="D942">
        <v>8445.1503909999992</v>
      </c>
      <c r="E942">
        <v>8404.0498050000006</v>
      </c>
      <c r="F942" s="247">
        <v>8435.0996090000008</v>
      </c>
    </row>
    <row r="943" spans="2:6" x14ac:dyDescent="0.25">
      <c r="B943" s="246">
        <v>42755</v>
      </c>
      <c r="C943">
        <v>8404.3496090000008</v>
      </c>
      <c r="D943">
        <v>8423.6503909999992</v>
      </c>
      <c r="E943">
        <v>8340.9501949999994</v>
      </c>
      <c r="F943" s="247">
        <v>8349.3496090000008</v>
      </c>
    </row>
    <row r="944" spans="2:6" x14ac:dyDescent="0.25">
      <c r="B944" s="246">
        <v>42758</v>
      </c>
      <c r="C944">
        <v>8329.5996090000008</v>
      </c>
      <c r="D944">
        <v>8404.1503909999992</v>
      </c>
      <c r="E944">
        <v>8327.2001949999994</v>
      </c>
      <c r="F944" s="247">
        <v>8391.5</v>
      </c>
    </row>
    <row r="945" spans="2:6" x14ac:dyDescent="0.25">
      <c r="B945" s="246">
        <v>42759</v>
      </c>
      <c r="C945">
        <v>8407.0498050000006</v>
      </c>
      <c r="D945">
        <v>8480.9501949999994</v>
      </c>
      <c r="E945">
        <v>8398.1503909999992</v>
      </c>
      <c r="F945" s="247">
        <v>8475.7998050000006</v>
      </c>
    </row>
    <row r="946" spans="2:6" x14ac:dyDescent="0.25">
      <c r="B946" s="246">
        <v>42760</v>
      </c>
      <c r="C946">
        <v>8499.4501949999994</v>
      </c>
      <c r="D946">
        <v>8612.5996090000008</v>
      </c>
      <c r="E946">
        <v>8493.9501949999994</v>
      </c>
      <c r="F946" s="247">
        <v>8602.75</v>
      </c>
    </row>
    <row r="947" spans="2:6" x14ac:dyDescent="0.25">
      <c r="B947" s="246">
        <v>42762</v>
      </c>
      <c r="C947">
        <v>8610.5</v>
      </c>
      <c r="D947">
        <v>8672.7001949999994</v>
      </c>
      <c r="E947">
        <v>8606.9003909999992</v>
      </c>
      <c r="F947" s="247">
        <v>8641.25</v>
      </c>
    </row>
    <row r="948" spans="2:6" x14ac:dyDescent="0.25">
      <c r="B948" s="246">
        <v>42765</v>
      </c>
      <c r="C948">
        <v>8635.5498050000006</v>
      </c>
      <c r="D948">
        <v>8662.5996090000008</v>
      </c>
      <c r="E948">
        <v>8617.75</v>
      </c>
      <c r="F948" s="247">
        <v>8632.75</v>
      </c>
    </row>
    <row r="949" spans="2:6" x14ac:dyDescent="0.25">
      <c r="B949" s="246">
        <v>42766</v>
      </c>
      <c r="C949">
        <v>8629.4501949999994</v>
      </c>
      <c r="D949">
        <v>8631.75</v>
      </c>
      <c r="E949">
        <v>8552.4003909999992</v>
      </c>
      <c r="F949" s="247">
        <v>8561.2998050000006</v>
      </c>
    </row>
    <row r="950" spans="2:6" x14ac:dyDescent="0.25">
      <c r="B950" s="246">
        <v>42767</v>
      </c>
      <c r="C950">
        <v>8570.3496090000008</v>
      </c>
      <c r="D950">
        <v>8722.4003909999992</v>
      </c>
      <c r="E950">
        <v>8537.5</v>
      </c>
      <c r="F950" s="247">
        <v>8716.4003909999992</v>
      </c>
    </row>
    <row r="951" spans="2:6" x14ac:dyDescent="0.25">
      <c r="B951" s="246">
        <v>42768</v>
      </c>
      <c r="C951">
        <v>8724.75</v>
      </c>
      <c r="D951">
        <v>8757.5996090000008</v>
      </c>
      <c r="E951">
        <v>8685.7998050000006</v>
      </c>
      <c r="F951" s="247">
        <v>8734.25</v>
      </c>
    </row>
    <row r="952" spans="2:6" x14ac:dyDescent="0.25">
      <c r="B952" s="246">
        <v>42769</v>
      </c>
      <c r="C952">
        <v>8735.1503909999992</v>
      </c>
      <c r="D952">
        <v>8748.25</v>
      </c>
      <c r="E952">
        <v>8707.75</v>
      </c>
      <c r="F952" s="247">
        <v>8740.9501949999994</v>
      </c>
    </row>
    <row r="953" spans="2:6" x14ac:dyDescent="0.25">
      <c r="B953" s="246">
        <v>42772</v>
      </c>
      <c r="C953">
        <v>8785.4501949999994</v>
      </c>
      <c r="D953">
        <v>8814.0996090000008</v>
      </c>
      <c r="E953">
        <v>8770.2001949999994</v>
      </c>
      <c r="F953" s="247">
        <v>8801.0498050000006</v>
      </c>
    </row>
    <row r="954" spans="2:6" x14ac:dyDescent="0.25">
      <c r="B954" s="246">
        <v>42773</v>
      </c>
      <c r="C954">
        <v>8805.7001949999994</v>
      </c>
      <c r="D954">
        <v>8809.2998050000006</v>
      </c>
      <c r="E954">
        <v>8741.0498050000006</v>
      </c>
      <c r="F954" s="247">
        <v>8768.2998050000006</v>
      </c>
    </row>
    <row r="955" spans="2:6" x14ac:dyDescent="0.25">
      <c r="B955" s="246">
        <v>42774</v>
      </c>
      <c r="C955">
        <v>8774.5498050000006</v>
      </c>
      <c r="D955">
        <v>8791.25</v>
      </c>
      <c r="E955">
        <v>8715</v>
      </c>
      <c r="F955" s="247">
        <v>8769.0498050000006</v>
      </c>
    </row>
    <row r="956" spans="2:6" x14ac:dyDescent="0.25">
      <c r="B956" s="246">
        <v>42775</v>
      </c>
      <c r="C956">
        <v>8795.5498050000006</v>
      </c>
      <c r="D956">
        <v>8821.4003909999992</v>
      </c>
      <c r="E956">
        <v>8724.0996090000008</v>
      </c>
      <c r="F956" s="247">
        <v>8778.4003909999992</v>
      </c>
    </row>
    <row r="957" spans="2:6" x14ac:dyDescent="0.25">
      <c r="B957" s="246">
        <v>42776</v>
      </c>
      <c r="C957">
        <v>8812.3496090000008</v>
      </c>
      <c r="D957">
        <v>8822.0996090000008</v>
      </c>
      <c r="E957">
        <v>8771.2001949999994</v>
      </c>
      <c r="F957" s="247">
        <v>8793.5498050000006</v>
      </c>
    </row>
    <row r="958" spans="2:6" x14ac:dyDescent="0.25">
      <c r="B958" s="246">
        <v>42779</v>
      </c>
      <c r="C958">
        <v>8819.7998050000006</v>
      </c>
      <c r="D958">
        <v>8826.9003909999992</v>
      </c>
      <c r="E958">
        <v>8754.2001949999994</v>
      </c>
      <c r="F958" s="247">
        <v>8805.0498050000006</v>
      </c>
    </row>
    <row r="959" spans="2:6" x14ac:dyDescent="0.25">
      <c r="B959" s="246">
        <v>42780</v>
      </c>
      <c r="C959">
        <v>8819.9003909999992</v>
      </c>
      <c r="D959">
        <v>8820.4501949999994</v>
      </c>
      <c r="E959">
        <v>8772.5</v>
      </c>
      <c r="F959" s="247">
        <v>8792.2998050000006</v>
      </c>
    </row>
    <row r="960" spans="2:6" x14ac:dyDescent="0.25">
      <c r="B960" s="246">
        <v>42781</v>
      </c>
      <c r="C960">
        <v>8778.9501949999994</v>
      </c>
      <c r="D960">
        <v>8807.9003909999992</v>
      </c>
      <c r="E960">
        <v>8712.8496090000008</v>
      </c>
      <c r="F960" s="247">
        <v>8724.7001949999994</v>
      </c>
    </row>
    <row r="961" spans="2:6" x14ac:dyDescent="0.25">
      <c r="B961" s="246">
        <v>42782</v>
      </c>
      <c r="C961">
        <v>8739</v>
      </c>
      <c r="D961">
        <v>8783.9501949999994</v>
      </c>
      <c r="E961">
        <v>8719.5996090000008</v>
      </c>
      <c r="F961" s="247">
        <v>8778</v>
      </c>
    </row>
    <row r="962" spans="2:6" x14ac:dyDescent="0.25">
      <c r="B962" s="246">
        <v>42783</v>
      </c>
      <c r="C962">
        <v>8883.7001949999994</v>
      </c>
      <c r="D962">
        <v>8896.4501949999994</v>
      </c>
      <c r="E962">
        <v>8804.25</v>
      </c>
      <c r="F962" s="247">
        <v>8821.7001949999994</v>
      </c>
    </row>
    <row r="963" spans="2:6" x14ac:dyDescent="0.25">
      <c r="B963" s="246">
        <v>42786</v>
      </c>
      <c r="C963">
        <v>8818.5498050000006</v>
      </c>
      <c r="D963">
        <v>8886.25</v>
      </c>
      <c r="E963">
        <v>8809.7998050000006</v>
      </c>
      <c r="F963" s="247">
        <v>8879.2001949999994</v>
      </c>
    </row>
    <row r="964" spans="2:6" x14ac:dyDescent="0.25">
      <c r="B964" s="246">
        <v>42787</v>
      </c>
      <c r="C964">
        <v>8890.75</v>
      </c>
      <c r="D964">
        <v>8920.7998050000006</v>
      </c>
      <c r="E964">
        <v>8860.9501949999994</v>
      </c>
      <c r="F964" s="247">
        <v>8907.8496090000008</v>
      </c>
    </row>
    <row r="965" spans="2:6" x14ac:dyDescent="0.25">
      <c r="B965" s="246">
        <v>42788</v>
      </c>
      <c r="C965">
        <v>8931.5996090000008</v>
      </c>
      <c r="D965">
        <v>8960.75</v>
      </c>
      <c r="E965">
        <v>8905.25</v>
      </c>
      <c r="F965" s="247">
        <v>8926.9003909999992</v>
      </c>
    </row>
    <row r="966" spans="2:6" x14ac:dyDescent="0.25">
      <c r="B966" s="246">
        <v>42789</v>
      </c>
      <c r="C966">
        <v>8956.4003909999992</v>
      </c>
      <c r="D966">
        <v>8982.1503909999992</v>
      </c>
      <c r="E966">
        <v>8927.5498050000006</v>
      </c>
      <c r="F966" s="247">
        <v>8939.5</v>
      </c>
    </row>
    <row r="967" spans="2:6" x14ac:dyDescent="0.25">
      <c r="B967" s="246">
        <v>42793</v>
      </c>
      <c r="C967">
        <v>8943.7001949999994</v>
      </c>
      <c r="D967">
        <v>8951.7998050000006</v>
      </c>
      <c r="E967">
        <v>8888.6503909999992</v>
      </c>
      <c r="F967" s="247">
        <v>8896.7001949999994</v>
      </c>
    </row>
    <row r="968" spans="2:6" x14ac:dyDescent="0.25">
      <c r="B968" s="246">
        <v>42794</v>
      </c>
      <c r="C968">
        <v>8898.9501949999994</v>
      </c>
      <c r="D968">
        <v>8914.75</v>
      </c>
      <c r="E968">
        <v>8867.5996090000008</v>
      </c>
      <c r="F968" s="247">
        <v>8879.5996090000008</v>
      </c>
    </row>
    <row r="969" spans="2:6" x14ac:dyDescent="0.25">
      <c r="B969" s="246">
        <v>42795</v>
      </c>
      <c r="C969">
        <v>8904.4003909999992</v>
      </c>
      <c r="D969">
        <v>8960.7998050000006</v>
      </c>
      <c r="E969">
        <v>8898.5996090000008</v>
      </c>
      <c r="F969" s="247">
        <v>8945.7998050000006</v>
      </c>
    </row>
    <row r="970" spans="2:6" x14ac:dyDescent="0.25">
      <c r="B970" s="246">
        <v>42796</v>
      </c>
      <c r="C970">
        <v>8982.8496090000008</v>
      </c>
      <c r="D970">
        <v>8992.5</v>
      </c>
      <c r="E970">
        <v>8879.7998050000006</v>
      </c>
      <c r="F970" s="247">
        <v>8899.75</v>
      </c>
    </row>
    <row r="971" spans="2:6" x14ac:dyDescent="0.25">
      <c r="B971" s="246">
        <v>42797</v>
      </c>
      <c r="C971">
        <v>8883.5</v>
      </c>
      <c r="D971">
        <v>8907.0996090000008</v>
      </c>
      <c r="E971">
        <v>8860.0996090000008</v>
      </c>
      <c r="F971" s="247">
        <v>8897.5498050000006</v>
      </c>
    </row>
    <row r="972" spans="2:6" x14ac:dyDescent="0.25">
      <c r="B972" s="246">
        <v>42800</v>
      </c>
      <c r="C972">
        <v>8915.0996090000008</v>
      </c>
      <c r="D972">
        <v>8967.7998050000006</v>
      </c>
      <c r="E972">
        <v>8914</v>
      </c>
      <c r="F972" s="247">
        <v>8963.4501949999994</v>
      </c>
    </row>
    <row r="973" spans="2:6" x14ac:dyDescent="0.25">
      <c r="B973" s="246">
        <v>42801</v>
      </c>
      <c r="C973">
        <v>8977.75</v>
      </c>
      <c r="D973">
        <v>8977.8496090000008</v>
      </c>
      <c r="E973">
        <v>8932.7998050000006</v>
      </c>
      <c r="F973" s="247">
        <v>8946.9003909999992</v>
      </c>
    </row>
    <row r="974" spans="2:6" x14ac:dyDescent="0.25">
      <c r="B974" s="246">
        <v>42802</v>
      </c>
      <c r="C974">
        <v>8950.7001949999994</v>
      </c>
      <c r="D974">
        <v>8957.0498050000006</v>
      </c>
      <c r="E974">
        <v>8891.9501949999994</v>
      </c>
      <c r="F974" s="247">
        <v>8924.2998050000006</v>
      </c>
    </row>
    <row r="975" spans="2:6" x14ac:dyDescent="0.25">
      <c r="B975" s="246">
        <v>42803</v>
      </c>
      <c r="C975">
        <v>8914.5</v>
      </c>
      <c r="D975">
        <v>8945.7998050000006</v>
      </c>
      <c r="E975">
        <v>8899.5</v>
      </c>
      <c r="F975" s="247">
        <v>8927</v>
      </c>
    </row>
    <row r="976" spans="2:6" x14ac:dyDescent="0.25">
      <c r="B976" s="246">
        <v>42804</v>
      </c>
      <c r="C976">
        <v>8953.7001949999994</v>
      </c>
      <c r="D976">
        <v>8975.7001949999994</v>
      </c>
      <c r="E976">
        <v>8903.9501949999994</v>
      </c>
      <c r="F976" s="247">
        <v>8934.5498050000006</v>
      </c>
    </row>
    <row r="977" spans="2:6" x14ac:dyDescent="0.25">
      <c r="B977" s="246">
        <v>42808</v>
      </c>
      <c r="C977">
        <v>9091.6503909999992</v>
      </c>
      <c r="D977">
        <v>9122.75</v>
      </c>
      <c r="E977">
        <v>9060.5</v>
      </c>
      <c r="F977" s="247">
        <v>9087</v>
      </c>
    </row>
    <row r="978" spans="2:6" x14ac:dyDescent="0.25">
      <c r="B978" s="246">
        <v>42809</v>
      </c>
      <c r="C978">
        <v>9086.8496090000008</v>
      </c>
      <c r="D978">
        <v>9106.5498050000006</v>
      </c>
      <c r="E978">
        <v>9075.5</v>
      </c>
      <c r="F978" s="247">
        <v>9084.7998050000006</v>
      </c>
    </row>
    <row r="979" spans="2:6" x14ac:dyDescent="0.25">
      <c r="B979" s="246">
        <v>42810</v>
      </c>
      <c r="C979">
        <v>9129.6503909999992</v>
      </c>
      <c r="D979">
        <v>9158.4501949999994</v>
      </c>
      <c r="E979">
        <v>9128.5498050000006</v>
      </c>
      <c r="F979" s="247">
        <v>9153.7001949999994</v>
      </c>
    </row>
    <row r="980" spans="2:6" x14ac:dyDescent="0.25">
      <c r="B980" s="246">
        <v>42811</v>
      </c>
      <c r="C980">
        <v>9207.7998050000006</v>
      </c>
      <c r="D980">
        <v>9218.4003909999992</v>
      </c>
      <c r="E980">
        <v>9147.5996090000008</v>
      </c>
      <c r="F980" s="247">
        <v>9160.0498050000006</v>
      </c>
    </row>
    <row r="981" spans="2:6" x14ac:dyDescent="0.25">
      <c r="B981" s="246">
        <v>42814</v>
      </c>
      <c r="C981">
        <v>9166.9501949999994</v>
      </c>
      <c r="D981">
        <v>9167.5996090000008</v>
      </c>
      <c r="E981">
        <v>9116.2998050000006</v>
      </c>
      <c r="F981" s="247">
        <v>9126.8496090000008</v>
      </c>
    </row>
    <row r="982" spans="2:6" x14ac:dyDescent="0.25">
      <c r="B982" s="246">
        <v>42815</v>
      </c>
      <c r="C982">
        <v>9133.9501949999994</v>
      </c>
      <c r="D982">
        <v>9147.75</v>
      </c>
      <c r="E982">
        <v>9087.2001949999994</v>
      </c>
      <c r="F982" s="247">
        <v>9121.5</v>
      </c>
    </row>
    <row r="983" spans="2:6" x14ac:dyDescent="0.25">
      <c r="B983" s="246">
        <v>42816</v>
      </c>
      <c r="C983">
        <v>9047.2001949999994</v>
      </c>
      <c r="D983">
        <v>9072.9003909999992</v>
      </c>
      <c r="E983">
        <v>9019.2998050000006</v>
      </c>
      <c r="F983" s="247">
        <v>9030.4501949999994</v>
      </c>
    </row>
    <row r="984" spans="2:6" x14ac:dyDescent="0.25">
      <c r="B984" s="246">
        <v>42817</v>
      </c>
      <c r="C984">
        <v>9048.75</v>
      </c>
      <c r="D984">
        <v>9099.0498050000006</v>
      </c>
      <c r="E984">
        <v>9048.5996090000008</v>
      </c>
      <c r="F984" s="247">
        <v>9086.2998050000006</v>
      </c>
    </row>
    <row r="985" spans="2:6" x14ac:dyDescent="0.25">
      <c r="B985" s="246">
        <v>42818</v>
      </c>
      <c r="C985">
        <v>9104</v>
      </c>
      <c r="D985">
        <v>9133.5498050000006</v>
      </c>
      <c r="E985">
        <v>9089.4003909999992</v>
      </c>
      <c r="F985" s="247">
        <v>9108</v>
      </c>
    </row>
    <row r="986" spans="2:6" x14ac:dyDescent="0.25">
      <c r="B986" s="246">
        <v>42821</v>
      </c>
      <c r="C986">
        <v>9093.4501949999994</v>
      </c>
      <c r="D986">
        <v>9094.8496090000008</v>
      </c>
      <c r="E986">
        <v>9024.6503909999992</v>
      </c>
      <c r="F986" s="247">
        <v>9045.2001949999994</v>
      </c>
    </row>
    <row r="987" spans="2:6" x14ac:dyDescent="0.25">
      <c r="B987" s="246">
        <v>42822</v>
      </c>
      <c r="C987">
        <v>9081.5</v>
      </c>
      <c r="D987">
        <v>9110.4003909999992</v>
      </c>
      <c r="E987">
        <v>9079.7998050000006</v>
      </c>
      <c r="F987" s="247">
        <v>9100.7998050000006</v>
      </c>
    </row>
    <row r="988" spans="2:6" x14ac:dyDescent="0.25">
      <c r="B988" s="246">
        <v>42823</v>
      </c>
      <c r="C988">
        <v>9128.7001949999994</v>
      </c>
      <c r="D988">
        <v>9153.1503909999992</v>
      </c>
      <c r="E988">
        <v>9109.0996090000008</v>
      </c>
      <c r="F988" s="247">
        <v>9143.7998050000006</v>
      </c>
    </row>
    <row r="989" spans="2:6" x14ac:dyDescent="0.25">
      <c r="B989" s="246">
        <v>42824</v>
      </c>
      <c r="C989">
        <v>9142.5996090000008</v>
      </c>
      <c r="D989">
        <v>9183.1503909999992</v>
      </c>
      <c r="E989">
        <v>9136.3496090000008</v>
      </c>
      <c r="F989" s="247">
        <v>9173.75</v>
      </c>
    </row>
    <row r="990" spans="2:6" x14ac:dyDescent="0.25">
      <c r="B990" s="246">
        <v>42825</v>
      </c>
      <c r="C990">
        <v>9158.9003909999992</v>
      </c>
      <c r="D990">
        <v>9191.7001949999994</v>
      </c>
      <c r="E990">
        <v>9152.0996090000008</v>
      </c>
      <c r="F990" s="247">
        <v>9173.75</v>
      </c>
    </row>
    <row r="991" spans="2:6" x14ac:dyDescent="0.25">
      <c r="B991" s="246">
        <v>42828</v>
      </c>
      <c r="C991">
        <v>9220.5996090000008</v>
      </c>
      <c r="D991">
        <v>9245.3496090000008</v>
      </c>
      <c r="E991">
        <v>9192.4003909999992</v>
      </c>
      <c r="F991" s="247">
        <v>9237.8496090000008</v>
      </c>
    </row>
    <row r="992" spans="2:6" x14ac:dyDescent="0.25">
      <c r="B992" s="246">
        <v>42830</v>
      </c>
      <c r="C992">
        <v>9264.4003909999992</v>
      </c>
      <c r="D992">
        <v>9273.9003909999992</v>
      </c>
      <c r="E992">
        <v>9215.4003909999992</v>
      </c>
      <c r="F992" s="247">
        <v>9265.1503909999992</v>
      </c>
    </row>
    <row r="993" spans="2:6" x14ac:dyDescent="0.25">
      <c r="B993" s="246">
        <v>42831</v>
      </c>
      <c r="C993">
        <v>9245.7998050000006</v>
      </c>
      <c r="D993">
        <v>9267.9501949999994</v>
      </c>
      <c r="E993">
        <v>9218.8496090000008</v>
      </c>
      <c r="F993" s="247">
        <v>9261.9501949999994</v>
      </c>
    </row>
    <row r="994" spans="2:6" x14ac:dyDescent="0.25">
      <c r="B994" s="246">
        <v>42832</v>
      </c>
      <c r="C994">
        <v>9223.7001949999994</v>
      </c>
      <c r="D994">
        <v>9250.5</v>
      </c>
      <c r="E994">
        <v>9188.0996090000008</v>
      </c>
      <c r="F994" s="247">
        <v>9198.2998050000006</v>
      </c>
    </row>
    <row r="995" spans="2:6" x14ac:dyDescent="0.25">
      <c r="B995" s="246">
        <v>42835</v>
      </c>
      <c r="C995">
        <v>9225.5996090000008</v>
      </c>
      <c r="D995">
        <v>9225.6503909999992</v>
      </c>
      <c r="E995">
        <v>9174.8496090000008</v>
      </c>
      <c r="F995" s="247">
        <v>9181.4501949999994</v>
      </c>
    </row>
    <row r="996" spans="2:6" x14ac:dyDescent="0.25">
      <c r="B996" s="246">
        <v>42836</v>
      </c>
      <c r="C996">
        <v>9184.5498050000006</v>
      </c>
      <c r="D996">
        <v>9242.7001949999994</v>
      </c>
      <c r="E996">
        <v>9172.8496090000008</v>
      </c>
      <c r="F996" s="247">
        <v>9237</v>
      </c>
    </row>
    <row r="997" spans="2:6" x14ac:dyDescent="0.25">
      <c r="B997" s="246">
        <v>42837</v>
      </c>
      <c r="C997">
        <v>9242.5</v>
      </c>
      <c r="D997">
        <v>9246.4003909999992</v>
      </c>
      <c r="E997">
        <v>9161.7998050000006</v>
      </c>
      <c r="F997" s="247">
        <v>9203.4501949999994</v>
      </c>
    </row>
    <row r="998" spans="2:6" x14ac:dyDescent="0.25">
      <c r="B998" s="246">
        <v>42838</v>
      </c>
      <c r="C998">
        <v>9202.5</v>
      </c>
      <c r="D998">
        <v>9202.6503909999992</v>
      </c>
      <c r="E998">
        <v>9144.9501949999994</v>
      </c>
      <c r="F998" s="247">
        <v>9150.7998050000006</v>
      </c>
    </row>
    <row r="999" spans="2:6" x14ac:dyDescent="0.25">
      <c r="B999" s="246">
        <v>42842</v>
      </c>
      <c r="C999">
        <v>9144.75</v>
      </c>
      <c r="D999">
        <v>9160</v>
      </c>
      <c r="E999">
        <v>9120.25</v>
      </c>
      <c r="F999" s="247">
        <v>9139.2998050000006</v>
      </c>
    </row>
    <row r="1000" spans="2:6" x14ac:dyDescent="0.25">
      <c r="B1000" s="246">
        <v>42843</v>
      </c>
      <c r="C1000">
        <v>9163</v>
      </c>
      <c r="D1000">
        <v>9217.9003909999992</v>
      </c>
      <c r="E1000">
        <v>9095.4501949999994</v>
      </c>
      <c r="F1000" s="247">
        <v>9105.1503909999992</v>
      </c>
    </row>
    <row r="1001" spans="2:6" x14ac:dyDescent="0.25">
      <c r="B1001" s="246">
        <v>42844</v>
      </c>
      <c r="C1001">
        <v>9112.2001949999994</v>
      </c>
      <c r="D1001">
        <v>9120.5</v>
      </c>
      <c r="E1001">
        <v>9075.1503909999992</v>
      </c>
      <c r="F1001" s="247">
        <v>9103.5</v>
      </c>
    </row>
    <row r="1002" spans="2:6" x14ac:dyDescent="0.25">
      <c r="B1002" s="246">
        <v>42845</v>
      </c>
      <c r="C1002">
        <v>9108.0996090000008</v>
      </c>
      <c r="D1002">
        <v>9143.9003909999992</v>
      </c>
      <c r="E1002">
        <v>9102.6503909999992</v>
      </c>
      <c r="F1002" s="247">
        <v>9136.4003909999992</v>
      </c>
    </row>
    <row r="1003" spans="2:6" x14ac:dyDescent="0.25">
      <c r="B1003" s="246">
        <v>42846</v>
      </c>
      <c r="C1003">
        <v>9179.0996090000008</v>
      </c>
      <c r="D1003">
        <v>9183.6503909999992</v>
      </c>
      <c r="E1003">
        <v>9088.75</v>
      </c>
      <c r="F1003" s="247">
        <v>9119.4003909999992</v>
      </c>
    </row>
    <row r="1004" spans="2:6" x14ac:dyDescent="0.25">
      <c r="B1004" s="246">
        <v>42849</v>
      </c>
      <c r="C1004">
        <v>9135.3496090000008</v>
      </c>
      <c r="D1004">
        <v>9225.4003909999992</v>
      </c>
      <c r="E1004">
        <v>9130.5498050000006</v>
      </c>
      <c r="F1004" s="247">
        <v>9217.9501949999994</v>
      </c>
    </row>
    <row r="1005" spans="2:6" x14ac:dyDescent="0.25">
      <c r="B1005" s="246">
        <v>42850</v>
      </c>
      <c r="C1005">
        <v>9273.0498050000006</v>
      </c>
      <c r="D1005">
        <v>9309.2001949999994</v>
      </c>
      <c r="E1005">
        <v>9250.3496090000008</v>
      </c>
      <c r="F1005" s="247">
        <v>9306.5996090000008</v>
      </c>
    </row>
    <row r="1006" spans="2:6" x14ac:dyDescent="0.25">
      <c r="B1006" s="246">
        <v>42851</v>
      </c>
      <c r="C1006">
        <v>9336.2001949999994</v>
      </c>
      <c r="D1006">
        <v>9367</v>
      </c>
      <c r="E1006">
        <v>9301.3496090000008</v>
      </c>
      <c r="F1006" s="247">
        <v>9351.8496090000008</v>
      </c>
    </row>
    <row r="1007" spans="2:6" x14ac:dyDescent="0.25">
      <c r="B1007" s="246">
        <v>42852</v>
      </c>
      <c r="C1007">
        <v>9359.1503909999992</v>
      </c>
      <c r="D1007">
        <v>9367.1503909999992</v>
      </c>
      <c r="E1007">
        <v>9322.6503909999992</v>
      </c>
      <c r="F1007" s="247">
        <v>9342.1503909999992</v>
      </c>
    </row>
    <row r="1008" spans="2:6" x14ac:dyDescent="0.25">
      <c r="B1008" s="246">
        <v>42853</v>
      </c>
      <c r="C1008">
        <v>9340.9501949999994</v>
      </c>
      <c r="D1008">
        <v>9342.6503909999992</v>
      </c>
      <c r="E1008">
        <v>9282.25</v>
      </c>
      <c r="F1008" s="247">
        <v>9304.0498050000006</v>
      </c>
    </row>
    <row r="1009" spans="2:6" x14ac:dyDescent="0.25">
      <c r="B1009" s="246">
        <v>42857</v>
      </c>
      <c r="C1009">
        <v>9339.8496090000008</v>
      </c>
      <c r="D1009">
        <v>9352.5498050000006</v>
      </c>
      <c r="E1009">
        <v>9269.9003909999992</v>
      </c>
      <c r="F1009" s="247">
        <v>9313.7998050000006</v>
      </c>
    </row>
    <row r="1010" spans="2:6" x14ac:dyDescent="0.25">
      <c r="B1010" s="246">
        <v>42858</v>
      </c>
      <c r="C1010">
        <v>9344.7001949999994</v>
      </c>
      <c r="D1010">
        <v>9346.2998050000006</v>
      </c>
      <c r="E1010">
        <v>9298.4003909999992</v>
      </c>
      <c r="F1010" s="247">
        <v>9311.9501949999994</v>
      </c>
    </row>
    <row r="1011" spans="2:6" x14ac:dyDescent="0.25">
      <c r="B1011" s="246">
        <v>42859</v>
      </c>
      <c r="C1011">
        <v>9360.9501949999994</v>
      </c>
      <c r="D1011">
        <v>9365.6503909999992</v>
      </c>
      <c r="E1011">
        <v>9323.25</v>
      </c>
      <c r="F1011" s="247">
        <v>9359.9003909999992</v>
      </c>
    </row>
    <row r="1012" spans="2:6" x14ac:dyDescent="0.25">
      <c r="B1012" s="246">
        <v>42860</v>
      </c>
      <c r="C1012">
        <v>9374.5498050000006</v>
      </c>
      <c r="D1012">
        <v>9377.0996090000008</v>
      </c>
      <c r="E1012">
        <v>9272</v>
      </c>
      <c r="F1012" s="247">
        <v>9285.2998050000006</v>
      </c>
    </row>
    <row r="1013" spans="2:6" x14ac:dyDescent="0.25">
      <c r="B1013" s="246">
        <v>42863</v>
      </c>
      <c r="C1013">
        <v>9311.4501949999994</v>
      </c>
      <c r="D1013">
        <v>9338.7001949999994</v>
      </c>
      <c r="E1013">
        <v>9297.9501949999994</v>
      </c>
      <c r="F1013" s="247">
        <v>9314.0498050000006</v>
      </c>
    </row>
    <row r="1014" spans="2:6" x14ac:dyDescent="0.25">
      <c r="B1014" s="246">
        <v>42864</v>
      </c>
      <c r="C1014">
        <v>9337.3496090000008</v>
      </c>
      <c r="D1014">
        <v>9338.9501949999994</v>
      </c>
      <c r="E1014">
        <v>9307.7001949999994</v>
      </c>
      <c r="F1014" s="247">
        <v>9316.8496090000008</v>
      </c>
    </row>
    <row r="1015" spans="2:6" x14ac:dyDescent="0.25">
      <c r="B1015" s="246">
        <v>42865</v>
      </c>
      <c r="C1015">
        <v>9339.6503909999992</v>
      </c>
      <c r="D1015">
        <v>9414.75</v>
      </c>
      <c r="E1015">
        <v>9336</v>
      </c>
      <c r="F1015" s="247">
        <v>9407.2998050000006</v>
      </c>
    </row>
    <row r="1016" spans="2:6" x14ac:dyDescent="0.25">
      <c r="B1016" s="246">
        <v>42866</v>
      </c>
      <c r="C1016">
        <v>9448.5996090000008</v>
      </c>
      <c r="D1016">
        <v>9450.6503909999992</v>
      </c>
      <c r="E1016">
        <v>9411.2998050000006</v>
      </c>
      <c r="F1016" s="247">
        <v>9422.4003909999992</v>
      </c>
    </row>
    <row r="1017" spans="2:6" x14ac:dyDescent="0.25">
      <c r="B1017" s="246">
        <v>42867</v>
      </c>
      <c r="C1017">
        <v>9436.6503909999992</v>
      </c>
      <c r="D1017">
        <v>9437.75</v>
      </c>
      <c r="E1017">
        <v>9372.5498050000006</v>
      </c>
      <c r="F1017" s="247">
        <v>9400.9003909999992</v>
      </c>
    </row>
    <row r="1018" spans="2:6" x14ac:dyDescent="0.25">
      <c r="B1018" s="246">
        <v>42870</v>
      </c>
      <c r="C1018">
        <v>9433.5498050000006</v>
      </c>
      <c r="D1018">
        <v>9449.25</v>
      </c>
      <c r="E1018">
        <v>9423.0996090000008</v>
      </c>
      <c r="F1018" s="247">
        <v>9445.4003909999992</v>
      </c>
    </row>
    <row r="1019" spans="2:6" x14ac:dyDescent="0.25">
      <c r="B1019" s="246">
        <v>42871</v>
      </c>
      <c r="C1019">
        <v>9461</v>
      </c>
      <c r="D1019">
        <v>9517.2001949999994</v>
      </c>
      <c r="E1019">
        <v>9456.3496090000008</v>
      </c>
      <c r="F1019" s="247">
        <v>9512.25</v>
      </c>
    </row>
    <row r="1020" spans="2:6" x14ac:dyDescent="0.25">
      <c r="B1020" s="246">
        <v>42872</v>
      </c>
      <c r="C1020">
        <v>9517.5996090000008</v>
      </c>
      <c r="D1020">
        <v>9532.5996090000008</v>
      </c>
      <c r="E1020">
        <v>9486.0996090000008</v>
      </c>
      <c r="F1020" s="247">
        <v>9525.75</v>
      </c>
    </row>
    <row r="1021" spans="2:6" x14ac:dyDescent="0.25">
      <c r="B1021" s="246">
        <v>42873</v>
      </c>
      <c r="C1021">
        <v>9453.2001949999994</v>
      </c>
      <c r="D1021">
        <v>9489.0996090000008</v>
      </c>
      <c r="E1021">
        <v>9418.0996090000008</v>
      </c>
      <c r="F1021" s="247">
        <v>9429.4501949999994</v>
      </c>
    </row>
    <row r="1022" spans="2:6" x14ac:dyDescent="0.25">
      <c r="B1022" s="246">
        <v>42874</v>
      </c>
      <c r="C1022">
        <v>9469.9003909999992</v>
      </c>
      <c r="D1022">
        <v>9505.75</v>
      </c>
      <c r="E1022">
        <v>9390.75</v>
      </c>
      <c r="F1022" s="247">
        <v>9427.9003909999992</v>
      </c>
    </row>
    <row r="1023" spans="2:6" x14ac:dyDescent="0.25">
      <c r="B1023" s="246">
        <v>42877</v>
      </c>
      <c r="C1023">
        <v>9480.25</v>
      </c>
      <c r="D1023">
        <v>9498.6503909999992</v>
      </c>
      <c r="E1023">
        <v>9427.9003909999992</v>
      </c>
      <c r="F1023" s="247">
        <v>9438.25</v>
      </c>
    </row>
    <row r="1024" spans="2:6" x14ac:dyDescent="0.25">
      <c r="B1024" s="246">
        <v>42878</v>
      </c>
      <c r="C1024">
        <v>9445.0498050000006</v>
      </c>
      <c r="D1024">
        <v>9448.0498050000006</v>
      </c>
      <c r="E1024">
        <v>9370</v>
      </c>
      <c r="F1024" s="247">
        <v>9386.1503909999992</v>
      </c>
    </row>
    <row r="1025" spans="2:6" x14ac:dyDescent="0.25">
      <c r="B1025" s="246">
        <v>42879</v>
      </c>
      <c r="C1025">
        <v>9410.9003909999992</v>
      </c>
      <c r="D1025">
        <v>9431.9003909999992</v>
      </c>
      <c r="E1025">
        <v>9341.6503909999992</v>
      </c>
      <c r="F1025" s="247">
        <v>9360.5498050000006</v>
      </c>
    </row>
    <row r="1026" spans="2:6" x14ac:dyDescent="0.25">
      <c r="B1026" s="246">
        <v>42880</v>
      </c>
      <c r="C1026">
        <v>9384.0498050000006</v>
      </c>
      <c r="D1026">
        <v>9523.2998050000006</v>
      </c>
      <c r="E1026">
        <v>9379.2001949999994</v>
      </c>
      <c r="F1026" s="247">
        <v>9509.75</v>
      </c>
    </row>
    <row r="1027" spans="2:6" x14ac:dyDescent="0.25">
      <c r="B1027" s="246">
        <v>42881</v>
      </c>
      <c r="C1027">
        <v>9507.75</v>
      </c>
      <c r="D1027">
        <v>9604.9003909999992</v>
      </c>
      <c r="E1027">
        <v>9495.4003909999992</v>
      </c>
      <c r="F1027" s="247">
        <v>9595.0996090000008</v>
      </c>
    </row>
    <row r="1028" spans="2:6" x14ac:dyDescent="0.25">
      <c r="B1028" s="246">
        <v>42884</v>
      </c>
      <c r="C1028">
        <v>9560.0498050000006</v>
      </c>
      <c r="D1028">
        <v>9637.75</v>
      </c>
      <c r="E1028">
        <v>9547.7001949999994</v>
      </c>
      <c r="F1028" s="247">
        <v>9604.9003909999992</v>
      </c>
    </row>
    <row r="1029" spans="2:6" x14ac:dyDescent="0.25">
      <c r="B1029" s="246">
        <v>42885</v>
      </c>
      <c r="C1029">
        <v>9590.6503909999992</v>
      </c>
      <c r="D1029">
        <v>9635.2998050000006</v>
      </c>
      <c r="E1029">
        <v>9581.2001949999994</v>
      </c>
      <c r="F1029" s="247">
        <v>9624.5498050000006</v>
      </c>
    </row>
    <row r="1030" spans="2:6" x14ac:dyDescent="0.25">
      <c r="B1030" s="246">
        <v>42886</v>
      </c>
      <c r="C1030">
        <v>9636.5498050000006</v>
      </c>
      <c r="D1030">
        <v>9649.5996090000008</v>
      </c>
      <c r="E1030">
        <v>9609.25</v>
      </c>
      <c r="F1030" s="247">
        <v>9621.25</v>
      </c>
    </row>
    <row r="1031" spans="2:6" x14ac:dyDescent="0.25">
      <c r="B1031" s="246">
        <v>42887</v>
      </c>
      <c r="C1031">
        <v>9603.5498050000006</v>
      </c>
      <c r="D1031">
        <v>9634.6503909999992</v>
      </c>
      <c r="E1031">
        <v>9589.9003909999992</v>
      </c>
      <c r="F1031" s="247">
        <v>9616.0996090000008</v>
      </c>
    </row>
    <row r="1032" spans="2:6" x14ac:dyDescent="0.25">
      <c r="B1032" s="246">
        <v>42888</v>
      </c>
      <c r="C1032">
        <v>9657.1503909999992</v>
      </c>
      <c r="D1032">
        <v>9673.5</v>
      </c>
      <c r="E1032">
        <v>9637.4501949999994</v>
      </c>
      <c r="F1032" s="247">
        <v>9653.5</v>
      </c>
    </row>
    <row r="1033" spans="2:6" x14ac:dyDescent="0.25">
      <c r="B1033" s="246">
        <v>42891</v>
      </c>
      <c r="C1033">
        <v>9656.2998050000006</v>
      </c>
      <c r="D1033">
        <v>9687.2001949999994</v>
      </c>
      <c r="E1033">
        <v>9640.7001949999994</v>
      </c>
      <c r="F1033" s="247">
        <v>9675.0996090000008</v>
      </c>
    </row>
    <row r="1034" spans="2:6" x14ac:dyDescent="0.25">
      <c r="B1034" s="246">
        <v>42892</v>
      </c>
      <c r="C1034">
        <v>9704.25</v>
      </c>
      <c r="D1034">
        <v>9709.2998050000006</v>
      </c>
      <c r="E1034">
        <v>9630.2001949999994</v>
      </c>
      <c r="F1034" s="247">
        <v>9637.1503909999992</v>
      </c>
    </row>
    <row r="1035" spans="2:6" x14ac:dyDescent="0.25">
      <c r="B1035" s="246">
        <v>42893</v>
      </c>
      <c r="C1035">
        <v>9663.9501949999994</v>
      </c>
      <c r="D1035">
        <v>9678.5498050000006</v>
      </c>
      <c r="E1035">
        <v>9630.5498050000006</v>
      </c>
      <c r="F1035" s="247">
        <v>9663.9003909999992</v>
      </c>
    </row>
    <row r="1036" spans="2:6" x14ac:dyDescent="0.25">
      <c r="B1036" s="246">
        <v>42894</v>
      </c>
      <c r="C1036">
        <v>9682.4003909999992</v>
      </c>
      <c r="D1036">
        <v>9688.7001949999994</v>
      </c>
      <c r="E1036">
        <v>9641.5</v>
      </c>
      <c r="F1036" s="247">
        <v>9647.25</v>
      </c>
    </row>
    <row r="1037" spans="2:6" x14ac:dyDescent="0.25">
      <c r="B1037" s="246">
        <v>42895</v>
      </c>
      <c r="C1037">
        <v>9638.5498050000006</v>
      </c>
      <c r="D1037">
        <v>9676.25</v>
      </c>
      <c r="E1037">
        <v>9608.1503909999992</v>
      </c>
      <c r="F1037" s="247">
        <v>9668.25</v>
      </c>
    </row>
    <row r="1038" spans="2:6" x14ac:dyDescent="0.25">
      <c r="B1038" s="246">
        <v>42898</v>
      </c>
      <c r="C1038">
        <v>9646.7001949999994</v>
      </c>
      <c r="D1038">
        <v>9647.0498050000006</v>
      </c>
      <c r="E1038">
        <v>9598.5</v>
      </c>
      <c r="F1038" s="247">
        <v>9616.4003909999992</v>
      </c>
    </row>
    <row r="1039" spans="2:6" x14ac:dyDescent="0.25">
      <c r="B1039" s="246">
        <v>42899</v>
      </c>
      <c r="C1039">
        <v>9615.5498050000006</v>
      </c>
      <c r="D1039">
        <v>9654.1503909999992</v>
      </c>
      <c r="E1039">
        <v>9595.4003909999992</v>
      </c>
      <c r="F1039" s="247">
        <v>9606.9003909999992</v>
      </c>
    </row>
    <row r="1040" spans="2:6" x14ac:dyDescent="0.25">
      <c r="B1040" s="246">
        <v>42900</v>
      </c>
      <c r="C1040">
        <v>9621.5498050000006</v>
      </c>
      <c r="D1040">
        <v>9627.4003909999992</v>
      </c>
      <c r="E1040">
        <v>9580.4501949999994</v>
      </c>
      <c r="F1040" s="247">
        <v>9618.1503909999992</v>
      </c>
    </row>
    <row r="1041" spans="2:6" x14ac:dyDescent="0.25">
      <c r="B1041" s="246">
        <v>42901</v>
      </c>
      <c r="C1041">
        <v>9617.9003909999992</v>
      </c>
      <c r="D1041">
        <v>9621.4003909999992</v>
      </c>
      <c r="E1041">
        <v>9560.7998050000006</v>
      </c>
      <c r="F1041" s="247">
        <v>9578.0498050000006</v>
      </c>
    </row>
    <row r="1042" spans="2:6" x14ac:dyDescent="0.25">
      <c r="B1042" s="246">
        <v>42902</v>
      </c>
      <c r="C1042">
        <v>9595.4501949999994</v>
      </c>
      <c r="D1042">
        <v>9615.8496090000008</v>
      </c>
      <c r="E1042">
        <v>9565.5</v>
      </c>
      <c r="F1042" s="247">
        <v>9588.0498050000006</v>
      </c>
    </row>
    <row r="1043" spans="2:6" x14ac:dyDescent="0.25">
      <c r="B1043" s="246">
        <v>42905</v>
      </c>
      <c r="C1043">
        <v>9626.4003909999992</v>
      </c>
      <c r="D1043">
        <v>9673.2998050000006</v>
      </c>
      <c r="E1043">
        <v>9614.9003909999992</v>
      </c>
      <c r="F1043" s="247">
        <v>9657.5498050000006</v>
      </c>
    </row>
    <row r="1044" spans="2:6" x14ac:dyDescent="0.25">
      <c r="B1044" s="246">
        <v>42906</v>
      </c>
      <c r="C1044">
        <v>9670.5</v>
      </c>
      <c r="D1044">
        <v>9676.5</v>
      </c>
      <c r="E1044">
        <v>9643.75</v>
      </c>
      <c r="F1044" s="247">
        <v>9653.5</v>
      </c>
    </row>
    <row r="1045" spans="2:6" x14ac:dyDescent="0.25">
      <c r="B1045" s="246">
        <v>42907</v>
      </c>
      <c r="C1045">
        <v>9648.0996090000008</v>
      </c>
      <c r="D1045">
        <v>9650.4501949999994</v>
      </c>
      <c r="E1045">
        <v>9608.5996090000008</v>
      </c>
      <c r="F1045" s="247">
        <v>9633.5996090000008</v>
      </c>
    </row>
    <row r="1046" spans="2:6" x14ac:dyDescent="0.25">
      <c r="B1046" s="246">
        <v>42908</v>
      </c>
      <c r="C1046">
        <v>9642.6503909999992</v>
      </c>
      <c r="D1046">
        <v>9698.8496090000008</v>
      </c>
      <c r="E1046">
        <v>9617.75</v>
      </c>
      <c r="F1046" s="247">
        <v>9630</v>
      </c>
    </row>
    <row r="1047" spans="2:6" x14ac:dyDescent="0.25">
      <c r="B1047" s="246">
        <v>42909</v>
      </c>
      <c r="C1047">
        <v>9643.25</v>
      </c>
      <c r="D1047">
        <v>9647.6503909999992</v>
      </c>
      <c r="E1047">
        <v>9565.2998050000006</v>
      </c>
      <c r="F1047" s="247">
        <v>9574.9501949999994</v>
      </c>
    </row>
    <row r="1048" spans="2:6" x14ac:dyDescent="0.25">
      <c r="B1048" s="246">
        <v>42913</v>
      </c>
      <c r="C1048">
        <v>9594.0498050000006</v>
      </c>
      <c r="D1048">
        <v>9615.4003909999992</v>
      </c>
      <c r="E1048">
        <v>9473.4501949999994</v>
      </c>
      <c r="F1048" s="247">
        <v>9511.4003909999992</v>
      </c>
    </row>
    <row r="1049" spans="2:6" x14ac:dyDescent="0.25">
      <c r="B1049" s="246">
        <v>42914</v>
      </c>
      <c r="C1049">
        <v>9520.2001949999994</v>
      </c>
      <c r="D1049">
        <v>9522.5</v>
      </c>
      <c r="E1049">
        <v>9474.3496090000008</v>
      </c>
      <c r="F1049" s="247">
        <v>9491.25</v>
      </c>
    </row>
    <row r="1050" spans="2:6" x14ac:dyDescent="0.25">
      <c r="B1050" s="246">
        <v>42915</v>
      </c>
      <c r="C1050">
        <v>9522.9501949999994</v>
      </c>
      <c r="D1050">
        <v>9575.7998050000006</v>
      </c>
      <c r="E1050">
        <v>9493.7998050000006</v>
      </c>
      <c r="F1050" s="247">
        <v>9504.0996090000008</v>
      </c>
    </row>
    <row r="1051" spans="2:6" x14ac:dyDescent="0.25">
      <c r="B1051" s="246">
        <v>42916</v>
      </c>
      <c r="C1051">
        <v>9478.5</v>
      </c>
      <c r="D1051">
        <v>9535.7998050000006</v>
      </c>
      <c r="E1051">
        <v>9448.75</v>
      </c>
      <c r="F1051" s="247">
        <v>9520.9003909999992</v>
      </c>
    </row>
    <row r="1052" spans="2:6" x14ac:dyDescent="0.25">
      <c r="B1052" s="246">
        <v>42919</v>
      </c>
      <c r="C1052">
        <v>9587.9501949999994</v>
      </c>
      <c r="D1052">
        <v>9624</v>
      </c>
      <c r="E1052">
        <v>9543.5498050000006</v>
      </c>
      <c r="F1052" s="247">
        <v>9615</v>
      </c>
    </row>
    <row r="1053" spans="2:6" x14ac:dyDescent="0.25">
      <c r="B1053" s="246">
        <v>42920</v>
      </c>
      <c r="C1053">
        <v>9645.9003909999992</v>
      </c>
      <c r="D1053">
        <v>9650.6503909999992</v>
      </c>
      <c r="E1053">
        <v>9595.5</v>
      </c>
      <c r="F1053" s="247">
        <v>9613.2998050000006</v>
      </c>
    </row>
    <row r="1054" spans="2:6" x14ac:dyDescent="0.25">
      <c r="B1054" s="246">
        <v>42921</v>
      </c>
      <c r="C1054">
        <v>9619.75</v>
      </c>
      <c r="D1054">
        <v>9643.6503909999992</v>
      </c>
      <c r="E1054">
        <v>9607.3496090000008</v>
      </c>
      <c r="F1054" s="247">
        <v>9637.5996090000008</v>
      </c>
    </row>
    <row r="1055" spans="2:6" x14ac:dyDescent="0.25">
      <c r="B1055" s="246">
        <v>42922</v>
      </c>
      <c r="C1055">
        <v>9653.5996090000008</v>
      </c>
      <c r="D1055">
        <v>9700.7001949999994</v>
      </c>
      <c r="E1055">
        <v>9639.9501949999994</v>
      </c>
      <c r="F1055" s="247">
        <v>9674.5498050000006</v>
      </c>
    </row>
    <row r="1056" spans="2:6" x14ac:dyDescent="0.25">
      <c r="B1056" s="246">
        <v>42923</v>
      </c>
      <c r="C1056">
        <v>9670.3496090000008</v>
      </c>
      <c r="D1056">
        <v>9684.25</v>
      </c>
      <c r="E1056">
        <v>9642.6503909999992</v>
      </c>
      <c r="F1056" s="247">
        <v>9665.7998050000006</v>
      </c>
    </row>
    <row r="1057" spans="2:6" x14ac:dyDescent="0.25">
      <c r="B1057" s="246">
        <v>42926</v>
      </c>
      <c r="C1057">
        <v>9719.2998050000006</v>
      </c>
      <c r="D1057">
        <v>9782.1503909999992</v>
      </c>
      <c r="E1057">
        <v>9646.4501949999994</v>
      </c>
      <c r="F1057" s="247">
        <v>9771.0498050000006</v>
      </c>
    </row>
    <row r="1058" spans="2:6" x14ac:dyDescent="0.25">
      <c r="B1058" s="246">
        <v>42927</v>
      </c>
      <c r="C1058">
        <v>9797.4501949999994</v>
      </c>
      <c r="D1058">
        <v>9830.0498050000006</v>
      </c>
      <c r="E1058">
        <v>9778.8496090000008</v>
      </c>
      <c r="F1058" s="247">
        <v>9786.0498050000006</v>
      </c>
    </row>
    <row r="1059" spans="2:6" x14ac:dyDescent="0.25">
      <c r="B1059" s="246">
        <v>42928</v>
      </c>
      <c r="C1059">
        <v>9807.2998050000006</v>
      </c>
      <c r="D1059">
        <v>9824.9501949999994</v>
      </c>
      <c r="E1059">
        <v>9787.7001949999994</v>
      </c>
      <c r="F1059" s="247">
        <v>9816.0996090000008</v>
      </c>
    </row>
    <row r="1060" spans="2:6" x14ac:dyDescent="0.25">
      <c r="B1060" s="246">
        <v>42929</v>
      </c>
      <c r="C1060">
        <v>9855.7998050000006</v>
      </c>
      <c r="D1060">
        <v>9897.25</v>
      </c>
      <c r="E1060">
        <v>9853.4501949999994</v>
      </c>
      <c r="F1060" s="247">
        <v>9891.7001949999994</v>
      </c>
    </row>
    <row r="1061" spans="2:6" x14ac:dyDescent="0.25">
      <c r="B1061" s="246">
        <v>42930</v>
      </c>
      <c r="C1061">
        <v>9913.2998050000006</v>
      </c>
      <c r="D1061">
        <v>9913.2998050000006</v>
      </c>
      <c r="E1061">
        <v>9845.4501949999994</v>
      </c>
      <c r="F1061" s="247">
        <v>9886.3496090000008</v>
      </c>
    </row>
    <row r="1062" spans="2:6" x14ac:dyDescent="0.25">
      <c r="B1062" s="246">
        <v>42933</v>
      </c>
      <c r="C1062">
        <v>9908.1503909999992</v>
      </c>
      <c r="D1062">
        <v>9928.2001949999994</v>
      </c>
      <c r="E1062">
        <v>9894.7001949999994</v>
      </c>
      <c r="F1062" s="247">
        <v>9915.9501949999994</v>
      </c>
    </row>
    <row r="1063" spans="2:6" x14ac:dyDescent="0.25">
      <c r="B1063" s="246">
        <v>42934</v>
      </c>
      <c r="C1063">
        <v>9832.7001949999994</v>
      </c>
      <c r="D1063">
        <v>9885.3496090000008</v>
      </c>
      <c r="E1063">
        <v>9792.0498050000006</v>
      </c>
      <c r="F1063" s="247">
        <v>9827.1503909999992</v>
      </c>
    </row>
    <row r="1064" spans="2:6" x14ac:dyDescent="0.25">
      <c r="B1064" s="246">
        <v>42935</v>
      </c>
      <c r="C1064">
        <v>9855.9501949999994</v>
      </c>
      <c r="D1064">
        <v>9905.0498050000006</v>
      </c>
      <c r="E1064">
        <v>9851.6503909999992</v>
      </c>
      <c r="F1064" s="247">
        <v>9899.5996090000008</v>
      </c>
    </row>
    <row r="1065" spans="2:6" x14ac:dyDescent="0.25">
      <c r="B1065" s="246">
        <v>42936</v>
      </c>
      <c r="C1065">
        <v>9920.2001949999994</v>
      </c>
      <c r="D1065">
        <v>9922.5498050000006</v>
      </c>
      <c r="E1065">
        <v>9863.4501949999994</v>
      </c>
      <c r="F1065" s="247">
        <v>9873.2998050000006</v>
      </c>
    </row>
    <row r="1066" spans="2:6" x14ac:dyDescent="0.25">
      <c r="B1066" s="246">
        <v>42937</v>
      </c>
      <c r="C1066">
        <v>9899.5996090000008</v>
      </c>
      <c r="D1066">
        <v>9924.7001949999994</v>
      </c>
      <c r="E1066">
        <v>9838</v>
      </c>
      <c r="F1066" s="247">
        <v>9915.25</v>
      </c>
    </row>
    <row r="1067" spans="2:6" x14ac:dyDescent="0.25">
      <c r="B1067" s="246">
        <v>42940</v>
      </c>
      <c r="C1067">
        <v>9936.7998050000006</v>
      </c>
      <c r="D1067">
        <v>9982.0498050000006</v>
      </c>
      <c r="E1067">
        <v>9919.5996090000008</v>
      </c>
      <c r="F1067" s="247">
        <v>9966.4003909999992</v>
      </c>
    </row>
    <row r="1068" spans="2:6" x14ac:dyDescent="0.25">
      <c r="B1068" s="246">
        <v>42941</v>
      </c>
      <c r="C1068">
        <v>10010.549805000001</v>
      </c>
      <c r="D1068">
        <v>10011.299805000001</v>
      </c>
      <c r="E1068">
        <v>9949.0996090000008</v>
      </c>
      <c r="F1068" s="247">
        <v>9964.5498050000006</v>
      </c>
    </row>
    <row r="1069" spans="2:6" x14ac:dyDescent="0.25">
      <c r="B1069" s="246">
        <v>42942</v>
      </c>
      <c r="C1069">
        <v>9983.6503909999992</v>
      </c>
      <c r="D1069">
        <v>10025.950194999999</v>
      </c>
      <c r="E1069">
        <v>9965.9501949999994</v>
      </c>
      <c r="F1069" s="247">
        <v>10020.650390999999</v>
      </c>
    </row>
    <row r="1070" spans="2:6" x14ac:dyDescent="0.25">
      <c r="B1070" s="246">
        <v>42943</v>
      </c>
      <c r="C1070">
        <v>10063.25</v>
      </c>
      <c r="D1070">
        <v>10114.849609000001</v>
      </c>
      <c r="E1070">
        <v>10005.5</v>
      </c>
      <c r="F1070" s="247">
        <v>10020.549805000001</v>
      </c>
    </row>
    <row r="1071" spans="2:6" x14ac:dyDescent="0.25">
      <c r="B1071" s="246">
        <v>42944</v>
      </c>
      <c r="C1071">
        <v>9996.5498050000006</v>
      </c>
      <c r="D1071">
        <v>10026.049805000001</v>
      </c>
      <c r="E1071">
        <v>9944.5</v>
      </c>
      <c r="F1071" s="247">
        <v>10014.5</v>
      </c>
    </row>
    <row r="1072" spans="2:6" x14ac:dyDescent="0.25">
      <c r="B1072" s="246">
        <v>42947</v>
      </c>
      <c r="C1072">
        <v>10034.700194999999</v>
      </c>
      <c r="D1072">
        <v>10085.900390999999</v>
      </c>
      <c r="E1072">
        <v>10016.950194999999</v>
      </c>
      <c r="F1072" s="247">
        <v>10077.099609000001</v>
      </c>
    </row>
    <row r="1073" spans="2:6" x14ac:dyDescent="0.25">
      <c r="B1073" s="246">
        <v>42948</v>
      </c>
      <c r="C1073">
        <v>10101.049805000001</v>
      </c>
      <c r="D1073">
        <v>10128.599609000001</v>
      </c>
      <c r="E1073">
        <v>10065.75</v>
      </c>
      <c r="F1073" s="247">
        <v>10114.650390999999</v>
      </c>
    </row>
    <row r="1074" spans="2:6" x14ac:dyDescent="0.25">
      <c r="B1074" s="246">
        <v>42949</v>
      </c>
      <c r="C1074">
        <v>10136.299805000001</v>
      </c>
      <c r="D1074">
        <v>10137.849609000001</v>
      </c>
      <c r="E1074">
        <v>10054.200194999999</v>
      </c>
      <c r="F1074" s="247">
        <v>10081.5</v>
      </c>
    </row>
    <row r="1075" spans="2:6" x14ac:dyDescent="0.25">
      <c r="B1075" s="246">
        <v>42950</v>
      </c>
      <c r="C1075">
        <v>10081.150390999999</v>
      </c>
      <c r="D1075">
        <v>10081.150390999999</v>
      </c>
      <c r="E1075">
        <v>9998.25</v>
      </c>
      <c r="F1075" s="247">
        <v>10013.650390999999</v>
      </c>
    </row>
    <row r="1076" spans="2:6" x14ac:dyDescent="0.25">
      <c r="B1076" s="246">
        <v>42951</v>
      </c>
      <c r="C1076">
        <v>10008.599609000001</v>
      </c>
      <c r="D1076">
        <v>10075.25</v>
      </c>
      <c r="E1076">
        <v>9988.3496090000008</v>
      </c>
      <c r="F1076" s="247">
        <v>10066.400390999999</v>
      </c>
    </row>
    <row r="1077" spans="2:6" x14ac:dyDescent="0.25">
      <c r="B1077" s="246">
        <v>42954</v>
      </c>
      <c r="C1077">
        <v>10074.799805000001</v>
      </c>
      <c r="D1077">
        <v>10088.099609000001</v>
      </c>
      <c r="E1077">
        <v>10046.349609000001</v>
      </c>
      <c r="F1077" s="247">
        <v>10057.400390999999</v>
      </c>
    </row>
    <row r="1078" spans="2:6" x14ac:dyDescent="0.25">
      <c r="B1078" s="246">
        <v>42955</v>
      </c>
      <c r="C1078">
        <v>10068.349609000001</v>
      </c>
      <c r="D1078">
        <v>10083.799805000001</v>
      </c>
      <c r="E1078">
        <v>9947</v>
      </c>
      <c r="F1078" s="247">
        <v>9978.5498050000006</v>
      </c>
    </row>
    <row r="1079" spans="2:6" x14ac:dyDescent="0.25">
      <c r="B1079" s="246">
        <v>42956</v>
      </c>
      <c r="C1079">
        <v>9961.1503909999992</v>
      </c>
      <c r="D1079">
        <v>9969.7998050000006</v>
      </c>
      <c r="E1079">
        <v>9893.0498050000006</v>
      </c>
      <c r="F1079" s="247">
        <v>9908.0498050000006</v>
      </c>
    </row>
    <row r="1080" spans="2:6" x14ac:dyDescent="0.25">
      <c r="B1080" s="246">
        <v>42957</v>
      </c>
      <c r="C1080">
        <v>9872.8496090000008</v>
      </c>
      <c r="D1080">
        <v>9892.6503909999992</v>
      </c>
      <c r="E1080">
        <v>9776.2001949999994</v>
      </c>
      <c r="F1080" s="247">
        <v>9820.25</v>
      </c>
    </row>
    <row r="1081" spans="2:6" x14ac:dyDescent="0.25">
      <c r="B1081" s="246">
        <v>42958</v>
      </c>
      <c r="C1081">
        <v>9712.1503909999992</v>
      </c>
      <c r="D1081">
        <v>9771.6503909999992</v>
      </c>
      <c r="E1081">
        <v>9685.5498050000006</v>
      </c>
      <c r="F1081" s="247">
        <v>9710.7998050000006</v>
      </c>
    </row>
    <row r="1082" spans="2:6" x14ac:dyDescent="0.25">
      <c r="B1082" s="246">
        <v>42961</v>
      </c>
      <c r="C1082">
        <v>9755.75</v>
      </c>
      <c r="D1082">
        <v>9818.2998050000006</v>
      </c>
      <c r="E1082">
        <v>9752.0996090000008</v>
      </c>
      <c r="F1082" s="247">
        <v>9794.1503909999992</v>
      </c>
    </row>
    <row r="1083" spans="2:6" x14ac:dyDescent="0.25">
      <c r="B1083" s="246">
        <v>42963</v>
      </c>
      <c r="C1083">
        <v>9825.8496090000008</v>
      </c>
      <c r="D1083">
        <v>9903.9501949999994</v>
      </c>
      <c r="E1083">
        <v>9773.8496090000008</v>
      </c>
      <c r="F1083" s="247">
        <v>9897.2998050000006</v>
      </c>
    </row>
    <row r="1084" spans="2:6" x14ac:dyDescent="0.25">
      <c r="B1084" s="246">
        <v>42964</v>
      </c>
      <c r="C1084">
        <v>9945.5498050000006</v>
      </c>
      <c r="D1084">
        <v>9947.7998050000006</v>
      </c>
      <c r="E1084">
        <v>9883.75</v>
      </c>
      <c r="F1084" s="247">
        <v>9904.1503909999992</v>
      </c>
    </row>
    <row r="1085" spans="2:6" x14ac:dyDescent="0.25">
      <c r="B1085" s="246">
        <v>42965</v>
      </c>
      <c r="C1085">
        <v>9865.9501949999994</v>
      </c>
      <c r="D1085">
        <v>9865.9501949999994</v>
      </c>
      <c r="E1085">
        <v>9783.6503909999992</v>
      </c>
      <c r="F1085" s="247">
        <v>9837.4003909999992</v>
      </c>
    </row>
    <row r="1086" spans="2:6" x14ac:dyDescent="0.25">
      <c r="B1086" s="246">
        <v>42968</v>
      </c>
      <c r="C1086">
        <v>9864.25</v>
      </c>
      <c r="D1086">
        <v>9884.3496090000008</v>
      </c>
      <c r="E1086">
        <v>9740.0996090000008</v>
      </c>
      <c r="F1086" s="247">
        <v>9754.3496090000008</v>
      </c>
    </row>
    <row r="1087" spans="2:6" x14ac:dyDescent="0.25">
      <c r="B1087" s="246">
        <v>42969</v>
      </c>
      <c r="C1087">
        <v>9815.75</v>
      </c>
      <c r="D1087">
        <v>9828.4501949999994</v>
      </c>
      <c r="E1087">
        <v>9752.5996090000008</v>
      </c>
      <c r="F1087" s="247">
        <v>9765.5498050000006</v>
      </c>
    </row>
    <row r="1088" spans="2:6" x14ac:dyDescent="0.25">
      <c r="B1088" s="246">
        <v>42970</v>
      </c>
      <c r="C1088">
        <v>9803.0498050000006</v>
      </c>
      <c r="D1088">
        <v>9857.9003909999992</v>
      </c>
      <c r="E1088">
        <v>9786.75</v>
      </c>
      <c r="F1088" s="247">
        <v>9852.5</v>
      </c>
    </row>
    <row r="1089" spans="2:6" x14ac:dyDescent="0.25">
      <c r="B1089" s="246">
        <v>42971</v>
      </c>
      <c r="C1089">
        <v>9881.2001949999994</v>
      </c>
      <c r="D1089">
        <v>9881.5</v>
      </c>
      <c r="E1089">
        <v>9848.8496090000008</v>
      </c>
      <c r="F1089" s="247">
        <v>9857.0498050000006</v>
      </c>
    </row>
    <row r="1090" spans="2:6" x14ac:dyDescent="0.25">
      <c r="B1090" s="246">
        <v>42975</v>
      </c>
      <c r="C1090">
        <v>9907.1503909999992</v>
      </c>
      <c r="D1090">
        <v>9925.75</v>
      </c>
      <c r="E1090">
        <v>9882</v>
      </c>
      <c r="F1090" s="247">
        <v>9912.7998050000006</v>
      </c>
    </row>
    <row r="1091" spans="2:6" x14ac:dyDescent="0.25">
      <c r="B1091" s="246">
        <v>42976</v>
      </c>
      <c r="C1091">
        <v>9886.4003909999992</v>
      </c>
      <c r="D1091">
        <v>9887.3496090000008</v>
      </c>
      <c r="E1091">
        <v>9783.75</v>
      </c>
      <c r="F1091" s="247">
        <v>9796.0498050000006</v>
      </c>
    </row>
    <row r="1092" spans="2:6" x14ac:dyDescent="0.25">
      <c r="B1092" s="246">
        <v>42977</v>
      </c>
      <c r="C1092">
        <v>9859.5</v>
      </c>
      <c r="D1092">
        <v>9909.4501949999994</v>
      </c>
      <c r="E1092">
        <v>9850.7998050000006</v>
      </c>
      <c r="F1092" s="247">
        <v>9884.4003909999992</v>
      </c>
    </row>
    <row r="1093" spans="2:6" x14ac:dyDescent="0.25">
      <c r="B1093" s="246">
        <v>42978</v>
      </c>
      <c r="C1093">
        <v>9905.7001949999994</v>
      </c>
      <c r="D1093">
        <v>9925.0996090000008</v>
      </c>
      <c r="E1093">
        <v>9856.9501949999994</v>
      </c>
      <c r="F1093" s="247">
        <v>9917.9003909999992</v>
      </c>
    </row>
    <row r="1094" spans="2:6" x14ac:dyDescent="0.25">
      <c r="B1094" s="246">
        <v>42979</v>
      </c>
      <c r="C1094">
        <v>9937.6503909999992</v>
      </c>
      <c r="D1094">
        <v>9983.4501949999994</v>
      </c>
      <c r="E1094">
        <v>9909.8496090000008</v>
      </c>
      <c r="F1094" s="247">
        <v>9974.4003909999992</v>
      </c>
    </row>
    <row r="1095" spans="2:6" x14ac:dyDescent="0.25">
      <c r="B1095" s="246">
        <v>42982</v>
      </c>
      <c r="C1095">
        <v>9984.1503909999992</v>
      </c>
      <c r="D1095">
        <v>9988.4003909999992</v>
      </c>
      <c r="E1095">
        <v>9861</v>
      </c>
      <c r="F1095" s="247">
        <v>9912.8496090000008</v>
      </c>
    </row>
    <row r="1096" spans="2:6" x14ac:dyDescent="0.25">
      <c r="B1096" s="246">
        <v>42983</v>
      </c>
      <c r="C1096">
        <v>9933.25</v>
      </c>
      <c r="D1096">
        <v>9963.0996090000008</v>
      </c>
      <c r="E1096">
        <v>9901.0498050000006</v>
      </c>
      <c r="F1096" s="247">
        <v>9952.2001949999994</v>
      </c>
    </row>
    <row r="1097" spans="2:6" x14ac:dyDescent="0.25">
      <c r="B1097" s="246">
        <v>42984</v>
      </c>
      <c r="C1097">
        <v>9899.25</v>
      </c>
      <c r="D1097">
        <v>9931.5498050000006</v>
      </c>
      <c r="E1097">
        <v>9882.5498050000006</v>
      </c>
      <c r="F1097" s="247">
        <v>9916.2001949999994</v>
      </c>
    </row>
    <row r="1098" spans="2:6" x14ac:dyDescent="0.25">
      <c r="B1098" s="246">
        <v>42985</v>
      </c>
      <c r="C1098">
        <v>9945.8496090000008</v>
      </c>
      <c r="D1098">
        <v>9964.8496090000008</v>
      </c>
      <c r="E1098">
        <v>9917.2001949999994</v>
      </c>
      <c r="F1098" s="247">
        <v>9929.9003909999992</v>
      </c>
    </row>
    <row r="1099" spans="2:6" x14ac:dyDescent="0.25">
      <c r="B1099" s="246">
        <v>42986</v>
      </c>
      <c r="C1099">
        <v>9958.6503909999992</v>
      </c>
      <c r="D1099">
        <v>9963.5996090000008</v>
      </c>
      <c r="E1099">
        <v>9913.2998050000006</v>
      </c>
      <c r="F1099" s="247">
        <v>9934.7998050000006</v>
      </c>
    </row>
    <row r="1100" spans="2:6" x14ac:dyDescent="0.25">
      <c r="B1100" s="246">
        <v>42989</v>
      </c>
      <c r="C1100">
        <v>9971.75</v>
      </c>
      <c r="D1100">
        <v>10028.650390999999</v>
      </c>
      <c r="E1100">
        <v>9968.7998050000006</v>
      </c>
      <c r="F1100" s="247">
        <v>10006.049805000001</v>
      </c>
    </row>
    <row r="1101" spans="2:6" x14ac:dyDescent="0.25">
      <c r="B1101" s="246">
        <v>42990</v>
      </c>
      <c r="C1101">
        <v>10056.849609000001</v>
      </c>
      <c r="D1101">
        <v>10097.549805000001</v>
      </c>
      <c r="E1101">
        <v>10028.049805000001</v>
      </c>
      <c r="F1101" s="247">
        <v>10093.049805000001</v>
      </c>
    </row>
    <row r="1102" spans="2:6" x14ac:dyDescent="0.25">
      <c r="B1102" s="246">
        <v>42991</v>
      </c>
      <c r="C1102">
        <v>10099.25</v>
      </c>
      <c r="D1102">
        <v>10131.950194999999</v>
      </c>
      <c r="E1102">
        <v>10063.150390999999</v>
      </c>
      <c r="F1102" s="247">
        <v>10079.299805000001</v>
      </c>
    </row>
    <row r="1103" spans="2:6" x14ac:dyDescent="0.25">
      <c r="B1103" s="246">
        <v>42992</v>
      </c>
      <c r="C1103">
        <v>10107.400390999999</v>
      </c>
      <c r="D1103">
        <v>10126.5</v>
      </c>
      <c r="E1103">
        <v>10070.349609000001</v>
      </c>
      <c r="F1103" s="247">
        <v>10086.599609000001</v>
      </c>
    </row>
    <row r="1104" spans="2:6" x14ac:dyDescent="0.25">
      <c r="B1104" s="246">
        <v>42993</v>
      </c>
      <c r="C1104">
        <v>10062.349609000001</v>
      </c>
      <c r="D1104">
        <v>10115.150390999999</v>
      </c>
      <c r="E1104">
        <v>10043.650390999999</v>
      </c>
      <c r="F1104" s="247">
        <v>10085.400390999999</v>
      </c>
    </row>
    <row r="1105" spans="2:6" x14ac:dyDescent="0.25">
      <c r="B1105" s="246">
        <v>42996</v>
      </c>
      <c r="C1105">
        <v>10133.099609000001</v>
      </c>
      <c r="D1105">
        <v>10171.700194999999</v>
      </c>
      <c r="E1105">
        <v>10131.299805000001</v>
      </c>
      <c r="F1105" s="247">
        <v>10153.099609000001</v>
      </c>
    </row>
    <row r="1106" spans="2:6" x14ac:dyDescent="0.25">
      <c r="B1106" s="246">
        <v>42997</v>
      </c>
      <c r="C1106">
        <v>10175.599609000001</v>
      </c>
      <c r="D1106">
        <v>10178.950194999999</v>
      </c>
      <c r="E1106">
        <v>10129.950194999999</v>
      </c>
      <c r="F1106" s="247">
        <v>10147.549805000001</v>
      </c>
    </row>
    <row r="1107" spans="2:6" x14ac:dyDescent="0.25">
      <c r="B1107" s="246">
        <v>42998</v>
      </c>
      <c r="C1107">
        <v>10160.950194999999</v>
      </c>
      <c r="D1107">
        <v>10171.049805000001</v>
      </c>
      <c r="E1107">
        <v>10134.200194999999</v>
      </c>
      <c r="F1107" s="247">
        <v>10141.150390999999</v>
      </c>
    </row>
    <row r="1108" spans="2:6" x14ac:dyDescent="0.25">
      <c r="B1108" s="246">
        <v>42999</v>
      </c>
      <c r="C1108">
        <v>10139.599609000001</v>
      </c>
      <c r="D1108">
        <v>10158.900390999999</v>
      </c>
      <c r="E1108">
        <v>10058.599609000001</v>
      </c>
      <c r="F1108" s="247">
        <v>10121.900390999999</v>
      </c>
    </row>
    <row r="1109" spans="2:6" x14ac:dyDescent="0.25">
      <c r="B1109" s="246">
        <v>43000</v>
      </c>
      <c r="C1109">
        <v>10094.349609000001</v>
      </c>
      <c r="D1109">
        <v>10095.049805000001</v>
      </c>
      <c r="E1109">
        <v>9952.7998050000006</v>
      </c>
      <c r="F1109" s="247">
        <v>9964.4003909999992</v>
      </c>
    </row>
    <row r="1110" spans="2:6" x14ac:dyDescent="0.25">
      <c r="B1110" s="246">
        <v>43003</v>
      </c>
      <c r="C1110">
        <v>9960.0996090000008</v>
      </c>
      <c r="D1110">
        <v>9960.5</v>
      </c>
      <c r="E1110">
        <v>9816.0498050000006</v>
      </c>
      <c r="F1110" s="247">
        <v>9872.5996090000008</v>
      </c>
    </row>
    <row r="1111" spans="2:6" x14ac:dyDescent="0.25">
      <c r="B1111" s="246">
        <v>43004</v>
      </c>
      <c r="C1111">
        <v>9875.25</v>
      </c>
      <c r="D1111">
        <v>9891.3496090000008</v>
      </c>
      <c r="E1111">
        <v>9813</v>
      </c>
      <c r="F1111" s="247">
        <v>9871.5</v>
      </c>
    </row>
    <row r="1112" spans="2:6" x14ac:dyDescent="0.25">
      <c r="B1112" s="246">
        <v>43005</v>
      </c>
      <c r="C1112">
        <v>9920.5996090000008</v>
      </c>
      <c r="D1112">
        <v>9921.0498050000006</v>
      </c>
      <c r="E1112">
        <v>9714.4003909999992</v>
      </c>
      <c r="F1112" s="247">
        <v>9735.75</v>
      </c>
    </row>
    <row r="1113" spans="2:6" x14ac:dyDescent="0.25">
      <c r="B1113" s="246">
        <v>43006</v>
      </c>
      <c r="C1113">
        <v>9736.4003909999992</v>
      </c>
      <c r="D1113">
        <v>9789.2001949999994</v>
      </c>
      <c r="E1113">
        <v>9687.5498050000006</v>
      </c>
      <c r="F1113" s="247">
        <v>9768.9501949999994</v>
      </c>
    </row>
    <row r="1114" spans="2:6" x14ac:dyDescent="0.25">
      <c r="B1114" s="246">
        <v>43007</v>
      </c>
      <c r="C1114">
        <v>9814.2998050000006</v>
      </c>
      <c r="D1114">
        <v>9854</v>
      </c>
      <c r="E1114">
        <v>9775.3496090000008</v>
      </c>
      <c r="F1114" s="247">
        <v>9788.5996090000008</v>
      </c>
    </row>
    <row r="1115" spans="2:6" x14ac:dyDescent="0.25">
      <c r="B1115" s="246">
        <v>43011</v>
      </c>
      <c r="C1115">
        <v>9893.2998050000006</v>
      </c>
      <c r="D1115">
        <v>9895.4003909999992</v>
      </c>
      <c r="E1115">
        <v>9831.0498050000006</v>
      </c>
      <c r="F1115" s="247">
        <v>9859.5</v>
      </c>
    </row>
    <row r="1116" spans="2:6" x14ac:dyDescent="0.25">
      <c r="B1116" s="246">
        <v>43012</v>
      </c>
      <c r="C1116">
        <v>9884.3496090000008</v>
      </c>
      <c r="D1116">
        <v>9938.2998050000006</v>
      </c>
      <c r="E1116">
        <v>9850.6503909999992</v>
      </c>
      <c r="F1116" s="247">
        <v>9914.9003909999992</v>
      </c>
    </row>
    <row r="1117" spans="2:6" x14ac:dyDescent="0.25">
      <c r="B1117" s="246">
        <v>43013</v>
      </c>
      <c r="C1117">
        <v>9927</v>
      </c>
      <c r="D1117">
        <v>9945.9501949999994</v>
      </c>
      <c r="E1117">
        <v>9881.8496090000008</v>
      </c>
      <c r="F1117" s="247">
        <v>9888.7001949999994</v>
      </c>
    </row>
    <row r="1118" spans="2:6" x14ac:dyDescent="0.25">
      <c r="B1118" s="246">
        <v>43014</v>
      </c>
      <c r="C1118">
        <v>9908.1503909999992</v>
      </c>
      <c r="D1118">
        <v>9989.3496090000008</v>
      </c>
      <c r="E1118">
        <v>9906.5996090000008</v>
      </c>
      <c r="F1118" s="247">
        <v>9979.7001949999994</v>
      </c>
    </row>
    <row r="1119" spans="2:6" x14ac:dyDescent="0.25">
      <c r="B1119" s="246">
        <v>43017</v>
      </c>
      <c r="C1119">
        <v>9988.2001949999994</v>
      </c>
      <c r="D1119">
        <v>10015.75</v>
      </c>
      <c r="E1119">
        <v>9959.4501949999994</v>
      </c>
      <c r="F1119" s="247">
        <v>9988.75</v>
      </c>
    </row>
    <row r="1120" spans="2:6" x14ac:dyDescent="0.25">
      <c r="B1120" s="246">
        <v>43018</v>
      </c>
      <c r="C1120">
        <v>10013.700194999999</v>
      </c>
      <c r="D1120">
        <v>10034</v>
      </c>
      <c r="E1120">
        <v>10002.299805000001</v>
      </c>
      <c r="F1120" s="247">
        <v>10016.950194999999</v>
      </c>
    </row>
    <row r="1121" spans="2:6" x14ac:dyDescent="0.25">
      <c r="B1121" s="246">
        <v>43019</v>
      </c>
      <c r="C1121">
        <v>10042.599609000001</v>
      </c>
      <c r="D1121">
        <v>10067.25</v>
      </c>
      <c r="E1121">
        <v>9955.7998050000006</v>
      </c>
      <c r="F1121" s="247">
        <v>9984.7998050000006</v>
      </c>
    </row>
    <row r="1122" spans="2:6" x14ac:dyDescent="0.25">
      <c r="B1122" s="246">
        <v>43020</v>
      </c>
      <c r="C1122">
        <v>10011.200194999999</v>
      </c>
      <c r="D1122">
        <v>10104.450194999999</v>
      </c>
      <c r="E1122">
        <v>9977.0996090000008</v>
      </c>
      <c r="F1122" s="247">
        <v>10096.400390999999</v>
      </c>
    </row>
    <row r="1123" spans="2:6" x14ac:dyDescent="0.25">
      <c r="B1123" s="246">
        <v>43021</v>
      </c>
      <c r="C1123">
        <v>10123.700194999999</v>
      </c>
      <c r="D1123">
        <v>10191.900390999999</v>
      </c>
      <c r="E1123">
        <v>10120.099609000001</v>
      </c>
      <c r="F1123" s="247">
        <v>10167.450194999999</v>
      </c>
    </row>
    <row r="1124" spans="2:6" x14ac:dyDescent="0.25">
      <c r="B1124" s="246">
        <v>43024</v>
      </c>
      <c r="C1124">
        <v>10207.400390999999</v>
      </c>
      <c r="D1124">
        <v>10242.950194999999</v>
      </c>
      <c r="E1124">
        <v>10175.099609000001</v>
      </c>
      <c r="F1124" s="247">
        <v>10230.849609000001</v>
      </c>
    </row>
    <row r="1125" spans="2:6" x14ac:dyDescent="0.25">
      <c r="B1125" s="246">
        <v>43025</v>
      </c>
      <c r="C1125">
        <v>10227.650390999999</v>
      </c>
      <c r="D1125">
        <v>10251.849609000001</v>
      </c>
      <c r="E1125">
        <v>10212.599609000001</v>
      </c>
      <c r="F1125" s="247">
        <v>10234.450194999999</v>
      </c>
    </row>
    <row r="1126" spans="2:6" x14ac:dyDescent="0.25">
      <c r="B1126" s="246">
        <v>43026</v>
      </c>
      <c r="C1126">
        <v>10209.400390999999</v>
      </c>
      <c r="D1126">
        <v>10236.450194999999</v>
      </c>
      <c r="E1126">
        <v>10175.75</v>
      </c>
      <c r="F1126" s="247">
        <v>10210.849609000001</v>
      </c>
    </row>
    <row r="1127" spans="2:6" x14ac:dyDescent="0.25">
      <c r="B1127" s="246">
        <v>43027</v>
      </c>
      <c r="C1127">
        <v>10210.349609000001</v>
      </c>
      <c r="D1127">
        <v>10211.950194999999</v>
      </c>
      <c r="E1127">
        <v>10123.349609000001</v>
      </c>
      <c r="F1127" s="247">
        <v>10146.549805000001</v>
      </c>
    </row>
    <row r="1128" spans="2:6" x14ac:dyDescent="0.25">
      <c r="B1128" s="246">
        <v>43031</v>
      </c>
      <c r="C1128">
        <v>10176.650390999999</v>
      </c>
      <c r="D1128">
        <v>10224.150390999999</v>
      </c>
      <c r="E1128">
        <v>10124.5</v>
      </c>
      <c r="F1128" s="247">
        <v>10184.849609000001</v>
      </c>
    </row>
    <row r="1129" spans="2:6" x14ac:dyDescent="0.25">
      <c r="B1129" s="246">
        <v>43032</v>
      </c>
      <c r="C1129">
        <v>10218.549805000001</v>
      </c>
      <c r="D1129">
        <v>10237.75</v>
      </c>
      <c r="E1129">
        <v>10182.400390999999</v>
      </c>
      <c r="F1129" s="247">
        <v>10207.700194999999</v>
      </c>
    </row>
    <row r="1130" spans="2:6" x14ac:dyDescent="0.25">
      <c r="B1130" s="246">
        <v>43033</v>
      </c>
      <c r="C1130">
        <v>10321.150390999999</v>
      </c>
      <c r="D1130">
        <v>10340.549805000001</v>
      </c>
      <c r="E1130">
        <v>10240.900390999999</v>
      </c>
      <c r="F1130" s="247">
        <v>10295.349609000001</v>
      </c>
    </row>
    <row r="1131" spans="2:6" x14ac:dyDescent="0.25">
      <c r="B1131" s="246">
        <v>43034</v>
      </c>
      <c r="C1131">
        <v>10291.799805000001</v>
      </c>
      <c r="D1131">
        <v>10355.650390999999</v>
      </c>
      <c r="E1131">
        <v>10271.849609000001</v>
      </c>
      <c r="F1131" s="247">
        <v>10343.799805000001</v>
      </c>
    </row>
    <row r="1132" spans="2:6" x14ac:dyDescent="0.25">
      <c r="B1132" s="246">
        <v>43035</v>
      </c>
      <c r="C1132">
        <v>10362.299805000001</v>
      </c>
      <c r="D1132">
        <v>10366.150390999999</v>
      </c>
      <c r="E1132">
        <v>10311.299805000001</v>
      </c>
      <c r="F1132" s="247">
        <v>10323.049805000001</v>
      </c>
    </row>
    <row r="1133" spans="2:6" x14ac:dyDescent="0.25">
      <c r="B1133" s="246">
        <v>43038</v>
      </c>
      <c r="C1133">
        <v>10353.849609000001</v>
      </c>
      <c r="D1133">
        <v>10384.5</v>
      </c>
      <c r="E1133">
        <v>10344.299805000001</v>
      </c>
      <c r="F1133" s="247">
        <v>10363.650390999999</v>
      </c>
    </row>
    <row r="1134" spans="2:6" x14ac:dyDescent="0.25">
      <c r="B1134" s="246">
        <v>43039</v>
      </c>
      <c r="C1134">
        <v>10364.900390999999</v>
      </c>
      <c r="D1134">
        <v>10367.700194999999</v>
      </c>
      <c r="E1134">
        <v>10323.950194999999</v>
      </c>
      <c r="F1134" s="247">
        <v>10335.299805000001</v>
      </c>
    </row>
    <row r="1135" spans="2:6" x14ac:dyDescent="0.25">
      <c r="B1135" s="246">
        <v>43040</v>
      </c>
      <c r="C1135">
        <v>10390.349609000001</v>
      </c>
      <c r="D1135">
        <v>10451.650390999999</v>
      </c>
      <c r="E1135">
        <v>10383.049805000001</v>
      </c>
      <c r="F1135" s="247">
        <v>10440.5</v>
      </c>
    </row>
    <row r="1136" spans="2:6" x14ac:dyDescent="0.25">
      <c r="B1136" s="246">
        <v>43041</v>
      </c>
      <c r="C1136">
        <v>10440.5</v>
      </c>
      <c r="D1136">
        <v>10453</v>
      </c>
      <c r="E1136">
        <v>10412.549805000001</v>
      </c>
      <c r="F1136" s="247">
        <v>10423.799805000001</v>
      </c>
    </row>
    <row r="1137" spans="2:6" x14ac:dyDescent="0.25">
      <c r="B1137" s="246">
        <v>43042</v>
      </c>
      <c r="C1137">
        <v>10461.549805000001</v>
      </c>
      <c r="D1137">
        <v>10461.700194999999</v>
      </c>
      <c r="E1137">
        <v>10403.599609000001</v>
      </c>
      <c r="F1137" s="247">
        <v>10452.5</v>
      </c>
    </row>
    <row r="1138" spans="2:6" x14ac:dyDescent="0.25">
      <c r="B1138" s="246">
        <v>43045</v>
      </c>
      <c r="C1138">
        <v>10431.75</v>
      </c>
      <c r="D1138">
        <v>10490.450194999999</v>
      </c>
      <c r="E1138">
        <v>10413.75</v>
      </c>
      <c r="F1138" s="247">
        <v>10451.799805000001</v>
      </c>
    </row>
    <row r="1139" spans="2:6" x14ac:dyDescent="0.25">
      <c r="B1139" s="246">
        <v>43046</v>
      </c>
      <c r="C1139">
        <v>10477.150390999999</v>
      </c>
      <c r="D1139">
        <v>10485.75</v>
      </c>
      <c r="E1139">
        <v>10340.799805000001</v>
      </c>
      <c r="F1139" s="247">
        <v>10350.150390999999</v>
      </c>
    </row>
    <row r="1140" spans="2:6" x14ac:dyDescent="0.25">
      <c r="B1140" s="246">
        <v>43047</v>
      </c>
      <c r="C1140">
        <v>10361.950194999999</v>
      </c>
      <c r="D1140">
        <v>10384.25</v>
      </c>
      <c r="E1140">
        <v>10285.5</v>
      </c>
      <c r="F1140" s="247">
        <v>10303.150390999999</v>
      </c>
    </row>
    <row r="1141" spans="2:6" x14ac:dyDescent="0.25">
      <c r="B1141" s="246">
        <v>43048</v>
      </c>
      <c r="C1141">
        <v>10358.650390999999</v>
      </c>
      <c r="D1141">
        <v>10368.450194999999</v>
      </c>
      <c r="E1141">
        <v>10266.950194999999</v>
      </c>
      <c r="F1141" s="247">
        <v>10308.950194999999</v>
      </c>
    </row>
    <row r="1142" spans="2:6" x14ac:dyDescent="0.25">
      <c r="B1142" s="246">
        <v>43049</v>
      </c>
      <c r="C1142">
        <v>10304.349609000001</v>
      </c>
      <c r="D1142">
        <v>10344.950194999999</v>
      </c>
      <c r="E1142">
        <v>10254.099609000001</v>
      </c>
      <c r="F1142" s="247">
        <v>10321.75</v>
      </c>
    </row>
    <row r="1143" spans="2:6" x14ac:dyDescent="0.25">
      <c r="B1143" s="246">
        <v>43052</v>
      </c>
      <c r="C1143">
        <v>10322</v>
      </c>
      <c r="D1143">
        <v>10334.150390999999</v>
      </c>
      <c r="E1143">
        <v>10216.25</v>
      </c>
      <c r="F1143" s="247">
        <v>10224.950194999999</v>
      </c>
    </row>
    <row r="1144" spans="2:6" x14ac:dyDescent="0.25">
      <c r="B1144" s="246">
        <v>43053</v>
      </c>
      <c r="C1144">
        <v>10223.400390999999</v>
      </c>
      <c r="D1144">
        <v>10248</v>
      </c>
      <c r="E1144">
        <v>10175.549805000001</v>
      </c>
      <c r="F1144" s="247">
        <v>10186.599609000001</v>
      </c>
    </row>
    <row r="1145" spans="2:6" x14ac:dyDescent="0.25">
      <c r="B1145" s="246">
        <v>43054</v>
      </c>
      <c r="C1145">
        <v>10171.950194999999</v>
      </c>
      <c r="D1145">
        <v>10175.450194999999</v>
      </c>
      <c r="E1145">
        <v>10094</v>
      </c>
      <c r="F1145" s="247">
        <v>10118.049805000001</v>
      </c>
    </row>
    <row r="1146" spans="2:6" x14ac:dyDescent="0.25">
      <c r="B1146" s="246">
        <v>43055</v>
      </c>
      <c r="C1146">
        <v>10152.900390999999</v>
      </c>
      <c r="D1146">
        <v>10232.25</v>
      </c>
      <c r="E1146">
        <v>10139.200194999999</v>
      </c>
      <c r="F1146" s="247">
        <v>10214.75</v>
      </c>
    </row>
    <row r="1147" spans="2:6" x14ac:dyDescent="0.25">
      <c r="B1147" s="246">
        <v>43056</v>
      </c>
      <c r="C1147">
        <v>10324.549805000001</v>
      </c>
      <c r="D1147">
        <v>10343.599609000001</v>
      </c>
      <c r="E1147">
        <v>10268.049805000001</v>
      </c>
      <c r="F1147" s="247">
        <v>10283.599609000001</v>
      </c>
    </row>
    <row r="1148" spans="2:6" x14ac:dyDescent="0.25">
      <c r="B1148" s="246">
        <v>43059</v>
      </c>
      <c r="C1148">
        <v>10287.200194999999</v>
      </c>
      <c r="D1148">
        <v>10309.849609000001</v>
      </c>
      <c r="E1148">
        <v>10261.5</v>
      </c>
      <c r="F1148" s="247">
        <v>10298.75</v>
      </c>
    </row>
    <row r="1149" spans="2:6" x14ac:dyDescent="0.25">
      <c r="B1149" s="246">
        <v>43060</v>
      </c>
      <c r="C1149">
        <v>10329.25</v>
      </c>
      <c r="D1149">
        <v>10358.700194999999</v>
      </c>
      <c r="E1149">
        <v>10315.049805000001</v>
      </c>
      <c r="F1149" s="247">
        <v>10326.900390999999</v>
      </c>
    </row>
    <row r="1150" spans="2:6" x14ac:dyDescent="0.25">
      <c r="B1150" s="246">
        <v>43061</v>
      </c>
      <c r="C1150">
        <v>10350.799805000001</v>
      </c>
      <c r="D1150">
        <v>10368.700194999999</v>
      </c>
      <c r="E1150">
        <v>10309.549805000001</v>
      </c>
      <c r="F1150" s="247">
        <v>10342.299805000001</v>
      </c>
    </row>
    <row r="1151" spans="2:6" x14ac:dyDescent="0.25">
      <c r="B1151" s="246">
        <v>43062</v>
      </c>
      <c r="C1151">
        <v>10358.450194999999</v>
      </c>
      <c r="D1151">
        <v>10374.299805000001</v>
      </c>
      <c r="E1151">
        <v>10307.299805000001</v>
      </c>
      <c r="F1151" s="247">
        <v>10348.75</v>
      </c>
    </row>
    <row r="1152" spans="2:6" x14ac:dyDescent="0.25">
      <c r="B1152" s="246">
        <v>43063</v>
      </c>
      <c r="C1152">
        <v>10366.799805000001</v>
      </c>
      <c r="D1152">
        <v>10404.5</v>
      </c>
      <c r="E1152">
        <v>10362.25</v>
      </c>
      <c r="F1152" s="247">
        <v>10389.700194999999</v>
      </c>
    </row>
    <row r="1153" spans="2:6" x14ac:dyDescent="0.25">
      <c r="B1153" s="246">
        <v>43066</v>
      </c>
      <c r="C1153">
        <v>10361.049805000001</v>
      </c>
      <c r="D1153">
        <v>10407.150390999999</v>
      </c>
      <c r="E1153">
        <v>10340.200194999999</v>
      </c>
      <c r="F1153" s="247">
        <v>10399.549805000001</v>
      </c>
    </row>
    <row r="1154" spans="2:6" x14ac:dyDescent="0.25">
      <c r="B1154" s="246">
        <v>43067</v>
      </c>
      <c r="C1154">
        <v>10387.900390999999</v>
      </c>
      <c r="D1154">
        <v>10409.549805000001</v>
      </c>
      <c r="E1154">
        <v>10355.200194999999</v>
      </c>
      <c r="F1154" s="247">
        <v>10370.25</v>
      </c>
    </row>
    <row r="1155" spans="2:6" x14ac:dyDescent="0.25">
      <c r="B1155" s="246">
        <v>43068</v>
      </c>
      <c r="C1155">
        <v>10376.650390999999</v>
      </c>
      <c r="D1155">
        <v>10392.950194999999</v>
      </c>
      <c r="E1155">
        <v>10345.900390999999</v>
      </c>
      <c r="F1155" s="247">
        <v>10361.299805000001</v>
      </c>
    </row>
    <row r="1156" spans="2:6" x14ac:dyDescent="0.25">
      <c r="B1156" s="246">
        <v>43069</v>
      </c>
      <c r="C1156">
        <v>10332.700194999999</v>
      </c>
      <c r="D1156">
        <v>10332.700194999999</v>
      </c>
      <c r="E1156">
        <v>10211.25</v>
      </c>
      <c r="F1156" s="247">
        <v>10226.549805000001</v>
      </c>
    </row>
    <row r="1157" spans="2:6" x14ac:dyDescent="0.25">
      <c r="B1157" s="246">
        <v>43070</v>
      </c>
      <c r="C1157">
        <v>10263.700194999999</v>
      </c>
      <c r="D1157">
        <v>10272.700194999999</v>
      </c>
      <c r="E1157">
        <v>10108.549805000001</v>
      </c>
      <c r="F1157" s="247">
        <v>10121.799805000001</v>
      </c>
    </row>
    <row r="1158" spans="2:6" x14ac:dyDescent="0.25">
      <c r="B1158" s="246">
        <v>43073</v>
      </c>
      <c r="C1158">
        <v>10175.049805000001</v>
      </c>
      <c r="D1158">
        <v>10179.200194999999</v>
      </c>
      <c r="E1158">
        <v>10095.700194999999</v>
      </c>
      <c r="F1158" s="247">
        <v>10127.75</v>
      </c>
    </row>
    <row r="1159" spans="2:6" x14ac:dyDescent="0.25">
      <c r="B1159" s="246">
        <v>43074</v>
      </c>
      <c r="C1159">
        <v>10118.25</v>
      </c>
      <c r="D1159">
        <v>10147.950194999999</v>
      </c>
      <c r="E1159">
        <v>10069.099609000001</v>
      </c>
      <c r="F1159" s="247">
        <v>10118.25</v>
      </c>
    </row>
    <row r="1160" spans="2:6" x14ac:dyDescent="0.25">
      <c r="B1160" s="246">
        <v>43075</v>
      </c>
      <c r="C1160">
        <v>10088.799805000001</v>
      </c>
      <c r="D1160">
        <v>10104.200194999999</v>
      </c>
      <c r="E1160">
        <v>10033.349609000001</v>
      </c>
      <c r="F1160" s="247">
        <v>10044.099609000001</v>
      </c>
    </row>
    <row r="1161" spans="2:6" x14ac:dyDescent="0.25">
      <c r="B1161" s="246">
        <v>43076</v>
      </c>
      <c r="C1161">
        <v>10063.450194999999</v>
      </c>
      <c r="D1161">
        <v>10182.650390999999</v>
      </c>
      <c r="E1161">
        <v>10061.900390999999</v>
      </c>
      <c r="F1161" s="247">
        <v>10166.700194999999</v>
      </c>
    </row>
    <row r="1162" spans="2:6" x14ac:dyDescent="0.25">
      <c r="B1162" s="246">
        <v>43077</v>
      </c>
      <c r="C1162">
        <v>10198.450194999999</v>
      </c>
      <c r="D1162">
        <v>10270.849609000001</v>
      </c>
      <c r="E1162">
        <v>10195.25</v>
      </c>
      <c r="F1162" s="247">
        <v>10265.650390999999</v>
      </c>
    </row>
    <row r="1163" spans="2:6" x14ac:dyDescent="0.25">
      <c r="B1163" s="246">
        <v>43080</v>
      </c>
      <c r="C1163">
        <v>10310.5</v>
      </c>
      <c r="D1163">
        <v>10329.200194999999</v>
      </c>
      <c r="E1163">
        <v>10282.049805000001</v>
      </c>
      <c r="F1163" s="247">
        <v>10322.25</v>
      </c>
    </row>
    <row r="1164" spans="2:6" x14ac:dyDescent="0.25">
      <c r="B1164" s="246">
        <v>43081</v>
      </c>
      <c r="C1164">
        <v>10324.900390999999</v>
      </c>
      <c r="D1164">
        <v>10326.099609000001</v>
      </c>
      <c r="E1164">
        <v>10230.200194999999</v>
      </c>
      <c r="F1164" s="247">
        <v>10240.150390999999</v>
      </c>
    </row>
    <row r="1165" spans="2:6" x14ac:dyDescent="0.25">
      <c r="B1165" s="246">
        <v>43082</v>
      </c>
      <c r="C1165">
        <v>10236.599609000001</v>
      </c>
      <c r="D1165">
        <v>10296.549805000001</v>
      </c>
      <c r="E1165">
        <v>10169.849609000001</v>
      </c>
      <c r="F1165" s="247">
        <v>10192.950194999999</v>
      </c>
    </row>
    <row r="1166" spans="2:6" x14ac:dyDescent="0.25">
      <c r="B1166" s="246">
        <v>43083</v>
      </c>
      <c r="C1166">
        <v>10229.299805000001</v>
      </c>
      <c r="D1166">
        <v>10276.099609000001</v>
      </c>
      <c r="E1166">
        <v>10141.549805000001</v>
      </c>
      <c r="F1166" s="247">
        <v>10252.099609000001</v>
      </c>
    </row>
    <row r="1167" spans="2:6" x14ac:dyDescent="0.25">
      <c r="B1167" s="246">
        <v>43084</v>
      </c>
      <c r="C1167">
        <v>10345.650390999999</v>
      </c>
      <c r="D1167">
        <v>10373.099609000001</v>
      </c>
      <c r="E1167">
        <v>10319.650390999999</v>
      </c>
      <c r="F1167" s="247">
        <v>10333.25</v>
      </c>
    </row>
    <row r="1168" spans="2:6" x14ac:dyDescent="0.25">
      <c r="B1168" s="246">
        <v>43087</v>
      </c>
      <c r="C1168">
        <v>10263.099609000001</v>
      </c>
      <c r="D1168">
        <v>10443.549805000001</v>
      </c>
      <c r="E1168">
        <v>10074.799805000001</v>
      </c>
      <c r="F1168" s="247">
        <v>10388.75</v>
      </c>
    </row>
    <row r="1169" spans="2:6" x14ac:dyDescent="0.25">
      <c r="B1169" s="246">
        <v>43088</v>
      </c>
      <c r="C1169">
        <v>10414.799805000001</v>
      </c>
      <c r="D1169">
        <v>10472.200194999999</v>
      </c>
      <c r="E1169">
        <v>10406</v>
      </c>
      <c r="F1169" s="247">
        <v>10463.200194999999</v>
      </c>
    </row>
    <row r="1170" spans="2:6" x14ac:dyDescent="0.25">
      <c r="B1170" s="246">
        <v>43089</v>
      </c>
      <c r="C1170">
        <v>10494.400390999999</v>
      </c>
      <c r="D1170">
        <v>10494.450194999999</v>
      </c>
      <c r="E1170">
        <v>10437.150390999999</v>
      </c>
      <c r="F1170" s="247">
        <v>10444.200194999999</v>
      </c>
    </row>
    <row r="1171" spans="2:6" x14ac:dyDescent="0.25">
      <c r="B1171" s="246">
        <v>43090</v>
      </c>
      <c r="C1171">
        <v>10473.950194999999</v>
      </c>
      <c r="D1171">
        <v>10473.950194999999</v>
      </c>
      <c r="E1171">
        <v>10426.900390999999</v>
      </c>
      <c r="F1171" s="247">
        <v>10440.299805000001</v>
      </c>
    </row>
    <row r="1172" spans="2:6" x14ac:dyDescent="0.25">
      <c r="B1172" s="246">
        <v>43091</v>
      </c>
      <c r="C1172">
        <v>10457.299805000001</v>
      </c>
      <c r="D1172">
        <v>10501.099609000001</v>
      </c>
      <c r="E1172">
        <v>10448.25</v>
      </c>
      <c r="F1172" s="247">
        <v>10493</v>
      </c>
    </row>
    <row r="1173" spans="2:6" x14ac:dyDescent="0.25">
      <c r="B1173" s="246">
        <v>43095</v>
      </c>
      <c r="C1173">
        <v>10512.299805000001</v>
      </c>
      <c r="D1173">
        <v>10545.450194999999</v>
      </c>
      <c r="E1173">
        <v>10477.950194999999</v>
      </c>
      <c r="F1173" s="247">
        <v>10531.5</v>
      </c>
    </row>
    <row r="1174" spans="2:6" x14ac:dyDescent="0.25">
      <c r="B1174" s="246">
        <v>43096</v>
      </c>
      <c r="C1174">
        <v>10531.049805000001</v>
      </c>
      <c r="D1174">
        <v>10552.400390999999</v>
      </c>
      <c r="E1174">
        <v>10469.25</v>
      </c>
      <c r="F1174" s="247">
        <v>10490.75</v>
      </c>
    </row>
    <row r="1175" spans="2:6" x14ac:dyDescent="0.25">
      <c r="B1175" s="246">
        <v>43097</v>
      </c>
      <c r="C1175">
        <v>10498.200194999999</v>
      </c>
      <c r="D1175">
        <v>10534.549805000001</v>
      </c>
      <c r="E1175">
        <v>10460.450194999999</v>
      </c>
      <c r="F1175" s="247">
        <v>10477.900390999999</v>
      </c>
    </row>
    <row r="1176" spans="2:6" x14ac:dyDescent="0.25">
      <c r="B1176" s="246">
        <v>43098</v>
      </c>
      <c r="C1176">
        <v>10492.349609000001</v>
      </c>
      <c r="D1176">
        <v>10538.700194999999</v>
      </c>
      <c r="E1176">
        <v>10488.650390999999</v>
      </c>
      <c r="F1176" s="247">
        <v>10530.700194999999</v>
      </c>
    </row>
    <row r="1177" spans="2:6" x14ac:dyDescent="0.25">
      <c r="B1177" s="246">
        <v>43101</v>
      </c>
      <c r="C1177" t="s">
        <v>261</v>
      </c>
      <c r="D1177" t="s">
        <v>261</v>
      </c>
      <c r="E1177" t="s">
        <v>261</v>
      </c>
      <c r="F1177" s="247" t="s">
        <v>261</v>
      </c>
    </row>
    <row r="1178" spans="2:6" x14ac:dyDescent="0.25">
      <c r="B1178" s="246">
        <v>43102</v>
      </c>
      <c r="C1178">
        <v>10477.549805000001</v>
      </c>
      <c r="D1178">
        <v>10495.200194999999</v>
      </c>
      <c r="E1178">
        <v>10404.650390999999</v>
      </c>
      <c r="F1178" s="247">
        <v>10442.200194999999</v>
      </c>
    </row>
    <row r="1179" spans="2:6" x14ac:dyDescent="0.25">
      <c r="B1179" s="246">
        <v>43103</v>
      </c>
      <c r="C1179">
        <v>10482.650390999999</v>
      </c>
      <c r="D1179">
        <v>10503.599609000001</v>
      </c>
      <c r="E1179">
        <v>10429.549805000001</v>
      </c>
      <c r="F1179" s="247">
        <v>10443.200194999999</v>
      </c>
    </row>
    <row r="1180" spans="2:6" x14ac:dyDescent="0.25">
      <c r="B1180" s="246">
        <v>43104</v>
      </c>
      <c r="C1180">
        <v>10469.400390999999</v>
      </c>
      <c r="D1180">
        <v>10513</v>
      </c>
      <c r="E1180">
        <v>10441.450194999999</v>
      </c>
      <c r="F1180" s="247">
        <v>10504.799805000001</v>
      </c>
    </row>
    <row r="1181" spans="2:6" x14ac:dyDescent="0.25">
      <c r="B1181" s="246">
        <v>43105</v>
      </c>
      <c r="C1181">
        <v>10534.25</v>
      </c>
      <c r="D1181">
        <v>10566.099609000001</v>
      </c>
      <c r="E1181">
        <v>10520.099609000001</v>
      </c>
      <c r="F1181" s="247">
        <v>10558.849609000001</v>
      </c>
    </row>
    <row r="1182" spans="2:6" x14ac:dyDescent="0.25">
      <c r="B1182" s="246">
        <v>43108</v>
      </c>
      <c r="C1182">
        <v>10591.700194999999</v>
      </c>
      <c r="D1182">
        <v>10631.200194999999</v>
      </c>
      <c r="E1182">
        <v>10588.549805000001</v>
      </c>
      <c r="F1182" s="247">
        <v>10623.599609000001</v>
      </c>
    </row>
    <row r="1183" spans="2:6" x14ac:dyDescent="0.25">
      <c r="B1183" s="246">
        <v>43109</v>
      </c>
      <c r="C1183">
        <v>10645.099609000001</v>
      </c>
      <c r="D1183">
        <v>10659.150390999999</v>
      </c>
      <c r="E1183">
        <v>10603.599609000001</v>
      </c>
      <c r="F1183" s="247">
        <v>10637</v>
      </c>
    </row>
    <row r="1184" spans="2:6" x14ac:dyDescent="0.25">
      <c r="B1184" s="246">
        <v>43110</v>
      </c>
      <c r="C1184">
        <v>10652.049805000001</v>
      </c>
      <c r="D1184">
        <v>10655.5</v>
      </c>
      <c r="E1184">
        <v>10592.700194999999</v>
      </c>
      <c r="F1184" s="247">
        <v>10632.200194999999</v>
      </c>
    </row>
    <row r="1185" spans="2:6" x14ac:dyDescent="0.25">
      <c r="B1185" s="246">
        <v>43111</v>
      </c>
      <c r="C1185">
        <v>10637.049805000001</v>
      </c>
      <c r="D1185">
        <v>10664.599609000001</v>
      </c>
      <c r="E1185">
        <v>10612.349609000001</v>
      </c>
      <c r="F1185" s="247">
        <v>10651.200194999999</v>
      </c>
    </row>
    <row r="1186" spans="2:6" x14ac:dyDescent="0.25">
      <c r="B1186" s="246">
        <v>43112</v>
      </c>
      <c r="C1186">
        <v>10682.549805000001</v>
      </c>
      <c r="D1186">
        <v>10690.400390999999</v>
      </c>
      <c r="E1186">
        <v>10597.099609000001</v>
      </c>
      <c r="F1186" s="247">
        <v>10681.25</v>
      </c>
    </row>
    <row r="1187" spans="2:6" x14ac:dyDescent="0.25">
      <c r="B1187" s="246">
        <v>43115</v>
      </c>
      <c r="C1187">
        <v>10718.5</v>
      </c>
      <c r="D1187">
        <v>10782.650390999999</v>
      </c>
      <c r="E1187">
        <v>10713.799805000001</v>
      </c>
      <c r="F1187" s="247">
        <v>10741.549805000001</v>
      </c>
    </row>
    <row r="1188" spans="2:6" x14ac:dyDescent="0.25">
      <c r="B1188" s="246">
        <v>43116</v>
      </c>
      <c r="C1188">
        <v>10761.5</v>
      </c>
      <c r="D1188">
        <v>10762.349609000001</v>
      </c>
      <c r="E1188">
        <v>10687.849609000001</v>
      </c>
      <c r="F1188" s="247">
        <v>10700.450194999999</v>
      </c>
    </row>
    <row r="1189" spans="2:6" x14ac:dyDescent="0.25">
      <c r="B1189" s="246">
        <v>43117</v>
      </c>
      <c r="C1189">
        <v>10702.450194999999</v>
      </c>
      <c r="D1189">
        <v>10803</v>
      </c>
      <c r="E1189">
        <v>10666.75</v>
      </c>
      <c r="F1189" s="247">
        <v>10788.549805000001</v>
      </c>
    </row>
    <row r="1190" spans="2:6" x14ac:dyDescent="0.25">
      <c r="B1190" s="246">
        <v>43118</v>
      </c>
      <c r="C1190">
        <v>10873.400390999999</v>
      </c>
      <c r="D1190">
        <v>10887.5</v>
      </c>
      <c r="E1190">
        <v>10782.400390999999</v>
      </c>
      <c r="F1190" s="247">
        <v>10817</v>
      </c>
    </row>
    <row r="1191" spans="2:6" x14ac:dyDescent="0.25">
      <c r="B1191" s="246">
        <v>43119</v>
      </c>
      <c r="C1191">
        <v>10829.200194999999</v>
      </c>
      <c r="D1191">
        <v>10906.849609000001</v>
      </c>
      <c r="E1191">
        <v>10793.900390999999</v>
      </c>
      <c r="F1191" s="247">
        <v>10894.700194999999</v>
      </c>
    </row>
    <row r="1192" spans="2:6" x14ac:dyDescent="0.25">
      <c r="B1192" s="246">
        <v>43122</v>
      </c>
      <c r="C1192">
        <v>10883.200194999999</v>
      </c>
      <c r="D1192">
        <v>10975.099609000001</v>
      </c>
      <c r="E1192">
        <v>10881.400390999999</v>
      </c>
      <c r="F1192" s="247">
        <v>10966.200194999999</v>
      </c>
    </row>
    <row r="1193" spans="2:6" x14ac:dyDescent="0.25">
      <c r="B1193" s="246">
        <v>43123</v>
      </c>
      <c r="C1193">
        <v>10997.400390999999</v>
      </c>
      <c r="D1193">
        <v>11092.900390999999</v>
      </c>
      <c r="E1193">
        <v>10994.549805000001</v>
      </c>
      <c r="F1193" s="247">
        <v>11083.700194999999</v>
      </c>
    </row>
    <row r="1194" spans="2:6" x14ac:dyDescent="0.25">
      <c r="B1194" s="246">
        <v>43124</v>
      </c>
      <c r="C1194">
        <v>11069.349609000001</v>
      </c>
      <c r="D1194">
        <v>11110.099609000001</v>
      </c>
      <c r="E1194">
        <v>11046.150390999999</v>
      </c>
      <c r="F1194" s="247">
        <v>11086</v>
      </c>
    </row>
    <row r="1195" spans="2:6" x14ac:dyDescent="0.25">
      <c r="B1195" s="246">
        <v>43125</v>
      </c>
      <c r="C1195">
        <v>11095.599609000001</v>
      </c>
      <c r="D1195">
        <v>11095.599609000001</v>
      </c>
      <c r="E1195">
        <v>11009.200194999999</v>
      </c>
      <c r="F1195" s="247">
        <v>11069.650390999999</v>
      </c>
    </row>
    <row r="1196" spans="2:6" x14ac:dyDescent="0.25">
      <c r="B1196" s="246">
        <v>43129</v>
      </c>
      <c r="C1196">
        <v>11079.349609000001</v>
      </c>
      <c r="D1196">
        <v>11171.549805000001</v>
      </c>
      <c r="E1196">
        <v>11075.950194999999</v>
      </c>
      <c r="F1196" s="247">
        <v>11130.400390999999</v>
      </c>
    </row>
    <row r="1197" spans="2:6" x14ac:dyDescent="0.25">
      <c r="B1197" s="246">
        <v>43130</v>
      </c>
      <c r="C1197">
        <v>11120.849609000001</v>
      </c>
      <c r="D1197">
        <v>11121.099609000001</v>
      </c>
      <c r="E1197">
        <v>11033.900390999999</v>
      </c>
      <c r="F1197" s="247">
        <v>11049.650390999999</v>
      </c>
    </row>
    <row r="1198" spans="2:6" x14ac:dyDescent="0.25">
      <c r="B1198" s="246">
        <v>43131</v>
      </c>
      <c r="C1198">
        <v>11018.799805000001</v>
      </c>
      <c r="D1198">
        <v>11058.5</v>
      </c>
      <c r="E1198">
        <v>10979.299805000001</v>
      </c>
      <c r="F1198" s="247">
        <v>11027.700194999999</v>
      </c>
    </row>
    <row r="1199" spans="2:6" x14ac:dyDescent="0.25">
      <c r="B1199" s="246">
        <v>43132</v>
      </c>
      <c r="C1199">
        <v>11044.549805000001</v>
      </c>
      <c r="D1199">
        <v>11117.349609000001</v>
      </c>
      <c r="E1199">
        <v>10878.799805000001</v>
      </c>
      <c r="F1199" s="247">
        <v>11016.900390999999</v>
      </c>
    </row>
    <row r="1200" spans="2:6" x14ac:dyDescent="0.25">
      <c r="B1200" s="246">
        <v>43133</v>
      </c>
      <c r="C1200">
        <v>10938.200194999999</v>
      </c>
      <c r="D1200">
        <v>10954.950194999999</v>
      </c>
      <c r="E1200">
        <v>10736.099609000001</v>
      </c>
      <c r="F1200" s="247">
        <v>10760.599609000001</v>
      </c>
    </row>
    <row r="1201" spans="2:6" x14ac:dyDescent="0.25">
      <c r="B1201" s="246">
        <v>43136</v>
      </c>
      <c r="C1201">
        <v>10604.299805000001</v>
      </c>
      <c r="D1201">
        <v>10702.75</v>
      </c>
      <c r="E1201">
        <v>10586.799805000001</v>
      </c>
      <c r="F1201" s="247">
        <v>10666.549805000001</v>
      </c>
    </row>
    <row r="1202" spans="2:6" x14ac:dyDescent="0.25">
      <c r="B1202" s="246">
        <v>43137</v>
      </c>
      <c r="C1202">
        <v>10295.150390999999</v>
      </c>
      <c r="D1202">
        <v>10594.150390999999</v>
      </c>
      <c r="E1202">
        <v>10276.299805000001</v>
      </c>
      <c r="F1202" s="247">
        <v>10498.25</v>
      </c>
    </row>
    <row r="1203" spans="2:6" x14ac:dyDescent="0.25">
      <c r="B1203" s="246">
        <v>43138</v>
      </c>
      <c r="C1203">
        <v>10607.200194999999</v>
      </c>
      <c r="D1203">
        <v>10614</v>
      </c>
      <c r="E1203">
        <v>10446.400390999999</v>
      </c>
      <c r="F1203" s="247">
        <v>10476.700194999999</v>
      </c>
    </row>
    <row r="1204" spans="2:6" x14ac:dyDescent="0.25">
      <c r="B1204" s="246">
        <v>43139</v>
      </c>
      <c r="C1204">
        <v>10518.5</v>
      </c>
      <c r="D1204">
        <v>10637.799805000001</v>
      </c>
      <c r="E1204">
        <v>10479.549805000001</v>
      </c>
      <c r="F1204" s="247">
        <v>10576.849609000001</v>
      </c>
    </row>
    <row r="1205" spans="2:6" x14ac:dyDescent="0.25">
      <c r="B1205" s="246">
        <v>43140</v>
      </c>
      <c r="C1205">
        <v>10416.5</v>
      </c>
      <c r="D1205">
        <v>10480.200194999999</v>
      </c>
      <c r="E1205">
        <v>10398.200194999999</v>
      </c>
      <c r="F1205" s="247">
        <v>10454.950194999999</v>
      </c>
    </row>
    <row r="1206" spans="2:6" x14ac:dyDescent="0.25">
      <c r="B1206" s="246">
        <v>43143</v>
      </c>
      <c r="C1206">
        <v>10518.200194999999</v>
      </c>
      <c r="D1206">
        <v>10555.5</v>
      </c>
      <c r="E1206">
        <v>10485.400390999999</v>
      </c>
      <c r="F1206" s="247">
        <v>10539.75</v>
      </c>
    </row>
    <row r="1207" spans="2:6" x14ac:dyDescent="0.25">
      <c r="B1207" s="246">
        <v>43145</v>
      </c>
      <c r="C1207">
        <v>10585.75</v>
      </c>
      <c r="D1207">
        <v>10590.549805000001</v>
      </c>
      <c r="E1207">
        <v>10456.650390999999</v>
      </c>
      <c r="F1207" s="247">
        <v>10500.900390999999</v>
      </c>
    </row>
    <row r="1208" spans="2:6" x14ac:dyDescent="0.25">
      <c r="B1208" s="246">
        <v>43146</v>
      </c>
      <c r="C1208">
        <v>10537.900390999999</v>
      </c>
      <c r="D1208">
        <v>10618.099609000001</v>
      </c>
      <c r="E1208">
        <v>10511.049805000001</v>
      </c>
      <c r="F1208" s="247">
        <v>10545.5</v>
      </c>
    </row>
    <row r="1209" spans="2:6" x14ac:dyDescent="0.25">
      <c r="B1209" s="246">
        <v>43147</v>
      </c>
      <c r="C1209">
        <v>10596.200194999999</v>
      </c>
      <c r="D1209">
        <v>10612.900390999999</v>
      </c>
      <c r="E1209">
        <v>10434.049805000001</v>
      </c>
      <c r="F1209" s="247">
        <v>10452.299805000001</v>
      </c>
    </row>
    <row r="1210" spans="2:6" x14ac:dyDescent="0.25">
      <c r="B1210" s="246">
        <v>43150</v>
      </c>
      <c r="C1210">
        <v>10488.900390999999</v>
      </c>
      <c r="D1210">
        <v>10489.349609000001</v>
      </c>
      <c r="E1210">
        <v>10302.75</v>
      </c>
      <c r="F1210" s="247">
        <v>10378.400390999999</v>
      </c>
    </row>
    <row r="1211" spans="2:6" x14ac:dyDescent="0.25">
      <c r="B1211" s="246">
        <v>43151</v>
      </c>
      <c r="C1211">
        <v>10391</v>
      </c>
      <c r="D1211">
        <v>10429.349609000001</v>
      </c>
      <c r="E1211">
        <v>10347.650390999999</v>
      </c>
      <c r="F1211" s="247">
        <v>10360.400390999999</v>
      </c>
    </row>
    <row r="1212" spans="2:6" x14ac:dyDescent="0.25">
      <c r="B1212" s="246">
        <v>43152</v>
      </c>
      <c r="C1212">
        <v>10426</v>
      </c>
      <c r="D1212">
        <v>10426.099609000001</v>
      </c>
      <c r="E1212">
        <v>10349.599609000001</v>
      </c>
      <c r="F1212" s="247">
        <v>10397.450194999999</v>
      </c>
    </row>
    <row r="1213" spans="2:6" x14ac:dyDescent="0.25">
      <c r="B1213" s="246">
        <v>43153</v>
      </c>
      <c r="C1213">
        <v>10354.349609000001</v>
      </c>
      <c r="D1213">
        <v>10397.549805000001</v>
      </c>
      <c r="E1213">
        <v>10340.650390999999</v>
      </c>
      <c r="F1213" s="247">
        <v>10382.700194999999</v>
      </c>
    </row>
    <row r="1214" spans="2:6" x14ac:dyDescent="0.25">
      <c r="B1214" s="246">
        <v>43154</v>
      </c>
      <c r="C1214">
        <v>10408.099609000001</v>
      </c>
      <c r="D1214">
        <v>10499.099609000001</v>
      </c>
      <c r="E1214">
        <v>10396.650390999999</v>
      </c>
      <c r="F1214" s="247">
        <v>10491.049805000001</v>
      </c>
    </row>
    <row r="1215" spans="2:6" x14ac:dyDescent="0.25">
      <c r="B1215" s="246">
        <v>43157</v>
      </c>
      <c r="C1215">
        <v>10526.549805000001</v>
      </c>
      <c r="D1215">
        <v>10592.950194999999</v>
      </c>
      <c r="E1215">
        <v>10520.200194999999</v>
      </c>
      <c r="F1215" s="247">
        <v>10582.599609000001</v>
      </c>
    </row>
    <row r="1216" spans="2:6" x14ac:dyDescent="0.25">
      <c r="B1216" s="246">
        <v>43158</v>
      </c>
      <c r="C1216">
        <v>10615.200194999999</v>
      </c>
      <c r="D1216">
        <v>10631.650390999999</v>
      </c>
      <c r="E1216">
        <v>10537.25</v>
      </c>
      <c r="F1216" s="247">
        <v>10554.299805000001</v>
      </c>
    </row>
    <row r="1217" spans="2:6" x14ac:dyDescent="0.25">
      <c r="B1217" s="246">
        <v>43159</v>
      </c>
      <c r="C1217">
        <v>10488.950194999999</v>
      </c>
      <c r="D1217">
        <v>10535.5</v>
      </c>
      <c r="E1217">
        <v>10461.549805000001</v>
      </c>
      <c r="F1217" s="247">
        <v>10492.849609000001</v>
      </c>
    </row>
    <row r="1218" spans="2:6" x14ac:dyDescent="0.25">
      <c r="B1218" s="246">
        <v>43160</v>
      </c>
      <c r="C1218">
        <v>10479.950194999999</v>
      </c>
      <c r="D1218">
        <v>10525.5</v>
      </c>
      <c r="E1218">
        <v>10447.150390999999</v>
      </c>
      <c r="F1218" s="247">
        <v>10458.349609000001</v>
      </c>
    </row>
    <row r="1219" spans="2:6" x14ac:dyDescent="0.25">
      <c r="B1219" s="246">
        <v>43164</v>
      </c>
      <c r="C1219">
        <v>10428.299805000001</v>
      </c>
      <c r="D1219">
        <v>10428.700194999999</v>
      </c>
      <c r="E1219">
        <v>10323.900390999999</v>
      </c>
      <c r="F1219" s="247">
        <v>10358.849609000001</v>
      </c>
    </row>
    <row r="1220" spans="2:6" x14ac:dyDescent="0.25">
      <c r="B1220" s="246">
        <v>43165</v>
      </c>
      <c r="C1220">
        <v>10420.5</v>
      </c>
      <c r="D1220">
        <v>10441.349609000001</v>
      </c>
      <c r="E1220">
        <v>10215.900390999999</v>
      </c>
      <c r="F1220" s="247">
        <v>10249.25</v>
      </c>
    </row>
    <row r="1221" spans="2:6" x14ac:dyDescent="0.25">
      <c r="B1221" s="246">
        <v>43166</v>
      </c>
      <c r="C1221">
        <v>10232.950194999999</v>
      </c>
      <c r="D1221">
        <v>10243.349609000001</v>
      </c>
      <c r="E1221">
        <v>10141.549805000001</v>
      </c>
      <c r="F1221" s="247">
        <v>10154.200194999999</v>
      </c>
    </row>
    <row r="1222" spans="2:6" x14ac:dyDescent="0.25">
      <c r="B1222" s="246">
        <v>43167</v>
      </c>
      <c r="C1222">
        <v>10216.25</v>
      </c>
      <c r="D1222">
        <v>10270.349609000001</v>
      </c>
      <c r="E1222">
        <v>10146.400390999999</v>
      </c>
      <c r="F1222" s="247">
        <v>10242.650390999999</v>
      </c>
    </row>
    <row r="1223" spans="2:6" x14ac:dyDescent="0.25">
      <c r="B1223" s="246">
        <v>43168</v>
      </c>
      <c r="C1223">
        <v>10271.299805000001</v>
      </c>
      <c r="D1223">
        <v>10296.700194999999</v>
      </c>
      <c r="E1223">
        <v>10211.900390999999</v>
      </c>
      <c r="F1223" s="247">
        <v>10226.849609000001</v>
      </c>
    </row>
    <row r="1224" spans="2:6" x14ac:dyDescent="0.25">
      <c r="B1224" s="246">
        <v>43171</v>
      </c>
      <c r="C1224">
        <v>10301.599609000001</v>
      </c>
      <c r="D1224">
        <v>10433.650390999999</v>
      </c>
      <c r="E1224">
        <v>10295.450194999999</v>
      </c>
      <c r="F1224" s="247">
        <v>10421.400390999999</v>
      </c>
    </row>
    <row r="1225" spans="2:6" x14ac:dyDescent="0.25">
      <c r="B1225" s="246">
        <v>43172</v>
      </c>
      <c r="C1225">
        <v>10389.5</v>
      </c>
      <c r="D1225">
        <v>10478.599609000001</v>
      </c>
      <c r="E1225">
        <v>10377.849609000001</v>
      </c>
      <c r="F1225" s="247">
        <v>10426.849609000001</v>
      </c>
    </row>
    <row r="1226" spans="2:6" x14ac:dyDescent="0.25">
      <c r="B1226" s="246">
        <v>43173</v>
      </c>
      <c r="C1226">
        <v>10393.049805000001</v>
      </c>
      <c r="D1226">
        <v>10420.349609000001</v>
      </c>
      <c r="E1226">
        <v>10336.299805000001</v>
      </c>
      <c r="F1226" s="247">
        <v>10410.900390999999</v>
      </c>
    </row>
    <row r="1227" spans="2:6" x14ac:dyDescent="0.25">
      <c r="B1227" s="246">
        <v>43174</v>
      </c>
      <c r="C1227">
        <v>10405.450194999999</v>
      </c>
      <c r="D1227">
        <v>10420</v>
      </c>
      <c r="E1227">
        <v>10346.200194999999</v>
      </c>
      <c r="F1227" s="247">
        <v>10360.150390999999</v>
      </c>
    </row>
    <row r="1228" spans="2:6" x14ac:dyDescent="0.25">
      <c r="B1228" s="246">
        <v>43175</v>
      </c>
      <c r="C1228">
        <v>10345.150390999999</v>
      </c>
      <c r="D1228">
        <v>10346.299805000001</v>
      </c>
      <c r="E1228">
        <v>10180.25</v>
      </c>
      <c r="F1228" s="247">
        <v>10195.150390999999</v>
      </c>
    </row>
    <row r="1229" spans="2:6" x14ac:dyDescent="0.25">
      <c r="B1229" s="246">
        <v>43178</v>
      </c>
      <c r="C1229">
        <v>10215.349609000001</v>
      </c>
      <c r="D1229">
        <v>10224.549805000001</v>
      </c>
      <c r="E1229">
        <v>10075.299805000001</v>
      </c>
      <c r="F1229" s="247">
        <v>10094.25</v>
      </c>
    </row>
    <row r="1230" spans="2:6" x14ac:dyDescent="0.25">
      <c r="B1230" s="246">
        <v>43179</v>
      </c>
      <c r="C1230">
        <v>10051.549805000001</v>
      </c>
      <c r="D1230">
        <v>10155.650390999999</v>
      </c>
      <c r="E1230">
        <v>10049.099609000001</v>
      </c>
      <c r="F1230" s="247">
        <v>10124.349609000001</v>
      </c>
    </row>
    <row r="1231" spans="2:6" x14ac:dyDescent="0.25">
      <c r="B1231" s="246">
        <v>43180</v>
      </c>
      <c r="C1231">
        <v>10181.950194999999</v>
      </c>
      <c r="D1231">
        <v>10227.299805000001</v>
      </c>
      <c r="E1231">
        <v>10132.950194999999</v>
      </c>
      <c r="F1231" s="247">
        <v>10155.25</v>
      </c>
    </row>
    <row r="1232" spans="2:6" x14ac:dyDescent="0.25">
      <c r="B1232" s="246">
        <v>43181</v>
      </c>
      <c r="C1232">
        <v>10167.5</v>
      </c>
      <c r="D1232">
        <v>10207.849609000001</v>
      </c>
      <c r="E1232">
        <v>10105.400390999999</v>
      </c>
      <c r="F1232" s="247">
        <v>10114.75</v>
      </c>
    </row>
    <row r="1233" spans="2:6" x14ac:dyDescent="0.25">
      <c r="B1233" s="246">
        <v>43182</v>
      </c>
      <c r="C1233">
        <v>9968.7998050000006</v>
      </c>
      <c r="D1233">
        <v>10027.700194999999</v>
      </c>
      <c r="E1233">
        <v>9951.9003909999992</v>
      </c>
      <c r="F1233" s="247">
        <v>9998.0498050000006</v>
      </c>
    </row>
    <row r="1234" spans="2:6" x14ac:dyDescent="0.25">
      <c r="B1234" s="246">
        <v>43185</v>
      </c>
      <c r="C1234">
        <v>9989.1503909999992</v>
      </c>
      <c r="D1234">
        <v>10143.5</v>
      </c>
      <c r="E1234">
        <v>9958.5498050000006</v>
      </c>
      <c r="F1234" s="247">
        <v>10130.650390999999</v>
      </c>
    </row>
    <row r="1235" spans="2:6" x14ac:dyDescent="0.25">
      <c r="B1235" s="246">
        <v>43186</v>
      </c>
      <c r="C1235">
        <v>10188</v>
      </c>
      <c r="D1235">
        <v>10207.900390999999</v>
      </c>
      <c r="E1235">
        <v>10139.650390999999</v>
      </c>
      <c r="F1235" s="247">
        <v>10184.150390999999</v>
      </c>
    </row>
    <row r="1236" spans="2:6" x14ac:dyDescent="0.25">
      <c r="B1236" s="246">
        <v>43187</v>
      </c>
      <c r="C1236">
        <v>10143.599609000001</v>
      </c>
      <c r="D1236">
        <v>10158.349609000001</v>
      </c>
      <c r="E1236">
        <v>10096.900390999999</v>
      </c>
      <c r="F1236" s="247">
        <v>10113.700194999999</v>
      </c>
    </row>
    <row r="1237" spans="2:6" x14ac:dyDescent="0.25">
      <c r="B1237" s="246">
        <v>43192</v>
      </c>
      <c r="C1237">
        <v>10151.650390999999</v>
      </c>
      <c r="D1237">
        <v>10220.099609000001</v>
      </c>
      <c r="E1237">
        <v>10127.75</v>
      </c>
      <c r="F1237" s="247">
        <v>10211.799805000001</v>
      </c>
    </row>
    <row r="1238" spans="2:6" x14ac:dyDescent="0.25">
      <c r="B1238" s="246">
        <v>43193</v>
      </c>
      <c r="C1238">
        <v>10186.849609000001</v>
      </c>
      <c r="D1238">
        <v>10255.349609000001</v>
      </c>
      <c r="E1238">
        <v>10171.049805000001</v>
      </c>
      <c r="F1238" s="247">
        <v>10245</v>
      </c>
    </row>
    <row r="1239" spans="2:6" x14ac:dyDescent="0.25">
      <c r="B1239" s="246">
        <v>43194</v>
      </c>
      <c r="C1239">
        <v>10274.599609000001</v>
      </c>
      <c r="D1239">
        <v>10279.849609000001</v>
      </c>
      <c r="E1239">
        <v>10111.299805000001</v>
      </c>
      <c r="F1239" s="247">
        <v>10128.400390999999</v>
      </c>
    </row>
    <row r="1240" spans="2:6" x14ac:dyDescent="0.25">
      <c r="B1240" s="246">
        <v>43195</v>
      </c>
      <c r="C1240">
        <v>10228.450194999999</v>
      </c>
      <c r="D1240">
        <v>10331.799805000001</v>
      </c>
      <c r="E1240">
        <v>10227.450194999999</v>
      </c>
      <c r="F1240" s="247">
        <v>10325.150390999999</v>
      </c>
    </row>
    <row r="1241" spans="2:6" x14ac:dyDescent="0.25">
      <c r="B1241" s="246">
        <v>43196</v>
      </c>
      <c r="C1241">
        <v>10322.75</v>
      </c>
      <c r="D1241">
        <v>10350.450194999999</v>
      </c>
      <c r="E1241">
        <v>10290.849609000001</v>
      </c>
      <c r="F1241" s="247">
        <v>10331.599609000001</v>
      </c>
    </row>
    <row r="1242" spans="2:6" x14ac:dyDescent="0.25">
      <c r="B1242" s="246">
        <v>43199</v>
      </c>
      <c r="C1242">
        <v>10333.700194999999</v>
      </c>
      <c r="D1242">
        <v>10397.700194999999</v>
      </c>
      <c r="E1242">
        <v>10328.5</v>
      </c>
      <c r="F1242" s="247">
        <v>10379.349609000001</v>
      </c>
    </row>
    <row r="1243" spans="2:6" x14ac:dyDescent="0.25">
      <c r="B1243" s="246">
        <v>43200</v>
      </c>
      <c r="C1243">
        <v>10412.900390999999</v>
      </c>
      <c r="D1243">
        <v>10424.849609000001</v>
      </c>
      <c r="E1243">
        <v>10381.5</v>
      </c>
      <c r="F1243" s="247">
        <v>10402.25</v>
      </c>
    </row>
    <row r="1244" spans="2:6" x14ac:dyDescent="0.25">
      <c r="B1244" s="246">
        <v>43201</v>
      </c>
      <c r="C1244">
        <v>10428.150390999999</v>
      </c>
      <c r="D1244">
        <v>10428.150390999999</v>
      </c>
      <c r="E1244">
        <v>10355.599609000001</v>
      </c>
      <c r="F1244" s="247">
        <v>10417.150390999999</v>
      </c>
    </row>
    <row r="1245" spans="2:6" x14ac:dyDescent="0.25">
      <c r="B1245" s="246">
        <v>43202</v>
      </c>
      <c r="C1245">
        <v>10410.650390999999</v>
      </c>
      <c r="D1245">
        <v>10469.900390999999</v>
      </c>
      <c r="E1245">
        <v>10395.25</v>
      </c>
      <c r="F1245" s="247">
        <v>10458.650390999999</v>
      </c>
    </row>
    <row r="1246" spans="2:6" x14ac:dyDescent="0.25">
      <c r="B1246" s="246">
        <v>43203</v>
      </c>
      <c r="C1246">
        <v>10495.299805000001</v>
      </c>
      <c r="D1246">
        <v>10519.900390999999</v>
      </c>
      <c r="E1246">
        <v>10451.450194999999</v>
      </c>
      <c r="F1246" s="247">
        <v>10480.599609000001</v>
      </c>
    </row>
    <row r="1247" spans="2:6" x14ac:dyDescent="0.25">
      <c r="B1247" s="246">
        <v>43206</v>
      </c>
      <c r="C1247">
        <v>10398.299805000001</v>
      </c>
      <c r="D1247">
        <v>10540.150390999999</v>
      </c>
      <c r="E1247">
        <v>10396.349609000001</v>
      </c>
      <c r="F1247" s="247">
        <v>10528.349609000001</v>
      </c>
    </row>
    <row r="1248" spans="2:6" x14ac:dyDescent="0.25">
      <c r="B1248" s="246">
        <v>43207</v>
      </c>
      <c r="C1248">
        <v>10557.299805000001</v>
      </c>
      <c r="D1248">
        <v>10560.450194999999</v>
      </c>
      <c r="E1248">
        <v>10495.650390999999</v>
      </c>
      <c r="F1248" s="247">
        <v>10548.700194999999</v>
      </c>
    </row>
    <row r="1249" spans="2:6" x14ac:dyDescent="0.25">
      <c r="B1249" s="246">
        <v>43208</v>
      </c>
      <c r="C1249">
        <v>10578.900390999999</v>
      </c>
      <c r="D1249">
        <v>10594.200194999999</v>
      </c>
      <c r="E1249">
        <v>10509.700194999999</v>
      </c>
      <c r="F1249" s="247">
        <v>10526.200194999999</v>
      </c>
    </row>
    <row r="1250" spans="2:6" x14ac:dyDescent="0.25">
      <c r="B1250" s="246">
        <v>43209</v>
      </c>
      <c r="C1250">
        <v>10563.650390999999</v>
      </c>
      <c r="D1250">
        <v>10572.200194999999</v>
      </c>
      <c r="E1250">
        <v>10546.200194999999</v>
      </c>
      <c r="F1250" s="247">
        <v>10565.299805000001</v>
      </c>
    </row>
    <row r="1251" spans="2:6" x14ac:dyDescent="0.25">
      <c r="B1251" s="246">
        <v>43210</v>
      </c>
      <c r="C1251">
        <v>10560.349609000001</v>
      </c>
      <c r="D1251">
        <v>10582.349609000001</v>
      </c>
      <c r="E1251">
        <v>10527.450194999999</v>
      </c>
      <c r="F1251" s="247">
        <v>10564.049805000001</v>
      </c>
    </row>
    <row r="1252" spans="2:6" x14ac:dyDescent="0.25">
      <c r="B1252" s="246">
        <v>43213</v>
      </c>
      <c r="C1252">
        <v>10592.799805000001</v>
      </c>
      <c r="D1252">
        <v>10638.349609000001</v>
      </c>
      <c r="E1252">
        <v>10514.950194999999</v>
      </c>
      <c r="F1252" s="247">
        <v>10584.700194999999</v>
      </c>
    </row>
    <row r="1253" spans="2:6" x14ac:dyDescent="0.25">
      <c r="B1253" s="246">
        <v>43214</v>
      </c>
      <c r="C1253">
        <v>10578.099609000001</v>
      </c>
      <c r="D1253">
        <v>10636.799805000001</v>
      </c>
      <c r="E1253">
        <v>10569</v>
      </c>
      <c r="F1253" s="247">
        <v>10614.349609000001</v>
      </c>
    </row>
    <row r="1254" spans="2:6" x14ac:dyDescent="0.25">
      <c r="B1254" s="246">
        <v>43215</v>
      </c>
      <c r="C1254">
        <v>10612.400390999999</v>
      </c>
      <c r="D1254">
        <v>10612.599609000001</v>
      </c>
      <c r="E1254">
        <v>10536.450194999999</v>
      </c>
      <c r="F1254" s="247">
        <v>10570.549805000001</v>
      </c>
    </row>
    <row r="1255" spans="2:6" x14ac:dyDescent="0.25">
      <c r="B1255" s="246">
        <v>43216</v>
      </c>
      <c r="C1255">
        <v>10586.5</v>
      </c>
      <c r="D1255">
        <v>10628.400390999999</v>
      </c>
      <c r="E1255">
        <v>10559.650390999999</v>
      </c>
      <c r="F1255" s="247">
        <v>10617.799805000001</v>
      </c>
    </row>
    <row r="1256" spans="2:6" x14ac:dyDescent="0.25">
      <c r="B1256" s="246">
        <v>43217</v>
      </c>
      <c r="C1256">
        <v>10651.650390999999</v>
      </c>
      <c r="D1256">
        <v>10719.799805000001</v>
      </c>
      <c r="E1256">
        <v>10647.549805000001</v>
      </c>
      <c r="F1256" s="247">
        <v>10692.299805000001</v>
      </c>
    </row>
    <row r="1257" spans="2:6" x14ac:dyDescent="0.25">
      <c r="B1257" s="246">
        <v>43220</v>
      </c>
      <c r="C1257">
        <v>10705.75</v>
      </c>
      <c r="D1257">
        <v>10759</v>
      </c>
      <c r="E1257">
        <v>10704.599609000001</v>
      </c>
      <c r="F1257" s="247">
        <v>10739.349609000001</v>
      </c>
    </row>
    <row r="1258" spans="2:6" x14ac:dyDescent="0.25">
      <c r="B1258" s="246">
        <v>43222</v>
      </c>
      <c r="C1258">
        <v>10783.849609000001</v>
      </c>
      <c r="D1258">
        <v>10784.650390999999</v>
      </c>
      <c r="E1258">
        <v>10689.799805000001</v>
      </c>
      <c r="F1258" s="247">
        <v>10718.049805000001</v>
      </c>
    </row>
    <row r="1259" spans="2:6" x14ac:dyDescent="0.25">
      <c r="B1259" s="246">
        <v>43223</v>
      </c>
      <c r="C1259">
        <v>10720.150390999999</v>
      </c>
      <c r="D1259">
        <v>10720.599609000001</v>
      </c>
      <c r="E1259">
        <v>10647.450194999999</v>
      </c>
      <c r="F1259" s="247">
        <v>10679.650390999999</v>
      </c>
    </row>
    <row r="1260" spans="2:6" x14ac:dyDescent="0.25">
      <c r="B1260" s="246">
        <v>43224</v>
      </c>
      <c r="C1260">
        <v>10700.450194999999</v>
      </c>
      <c r="D1260">
        <v>10700.450194999999</v>
      </c>
      <c r="E1260">
        <v>10601.599609000001</v>
      </c>
      <c r="F1260" s="247">
        <v>10618.25</v>
      </c>
    </row>
    <row r="1261" spans="2:6" x14ac:dyDescent="0.25">
      <c r="B1261" s="246">
        <v>43227</v>
      </c>
      <c r="C1261">
        <v>10653.150390999999</v>
      </c>
      <c r="D1261">
        <v>10725.650390999999</v>
      </c>
      <c r="E1261">
        <v>10635.650390999999</v>
      </c>
      <c r="F1261" s="247">
        <v>10715.5</v>
      </c>
    </row>
    <row r="1262" spans="2:6" x14ac:dyDescent="0.25">
      <c r="B1262" s="246">
        <v>43228</v>
      </c>
      <c r="C1262">
        <v>10757.900390999999</v>
      </c>
      <c r="D1262">
        <v>10758.549805000001</v>
      </c>
      <c r="E1262">
        <v>10689.400390999999</v>
      </c>
      <c r="F1262" s="247">
        <v>10717.799805000001</v>
      </c>
    </row>
    <row r="1263" spans="2:6" x14ac:dyDescent="0.25">
      <c r="B1263" s="246">
        <v>43229</v>
      </c>
      <c r="C1263">
        <v>10693.349609000001</v>
      </c>
      <c r="D1263">
        <v>10766.25</v>
      </c>
      <c r="E1263">
        <v>10689.849609000001</v>
      </c>
      <c r="F1263" s="247">
        <v>10741.700194999999</v>
      </c>
    </row>
    <row r="1264" spans="2:6" x14ac:dyDescent="0.25">
      <c r="B1264" s="246">
        <v>43230</v>
      </c>
      <c r="C1264">
        <v>10779.650390999999</v>
      </c>
      <c r="D1264">
        <v>10785.549805000001</v>
      </c>
      <c r="E1264">
        <v>10705</v>
      </c>
      <c r="F1264" s="247">
        <v>10716.549805000001</v>
      </c>
    </row>
    <row r="1265" spans="2:6" x14ac:dyDescent="0.25">
      <c r="B1265" s="246">
        <v>43231</v>
      </c>
      <c r="C1265">
        <v>10741.950194999999</v>
      </c>
      <c r="D1265">
        <v>10812.049805000001</v>
      </c>
      <c r="E1265">
        <v>10724.450194999999</v>
      </c>
      <c r="F1265" s="247">
        <v>10806.5</v>
      </c>
    </row>
    <row r="1266" spans="2:6" x14ac:dyDescent="0.25">
      <c r="B1266" s="246">
        <v>43234</v>
      </c>
      <c r="C1266">
        <v>10815.150390999999</v>
      </c>
      <c r="D1266">
        <v>10834.849609000001</v>
      </c>
      <c r="E1266">
        <v>10774.75</v>
      </c>
      <c r="F1266" s="247">
        <v>10806.599609000001</v>
      </c>
    </row>
    <row r="1267" spans="2:6" x14ac:dyDescent="0.25">
      <c r="B1267" s="246">
        <v>43235</v>
      </c>
      <c r="C1267">
        <v>10812.599609000001</v>
      </c>
      <c r="D1267">
        <v>10929.200194999999</v>
      </c>
      <c r="E1267">
        <v>10781.400390999999</v>
      </c>
      <c r="F1267" s="247">
        <v>10801.849609000001</v>
      </c>
    </row>
    <row r="1268" spans="2:6" x14ac:dyDescent="0.25">
      <c r="B1268" s="246">
        <v>43236</v>
      </c>
      <c r="C1268">
        <v>10751.950194999999</v>
      </c>
      <c r="D1268">
        <v>10790.450194999999</v>
      </c>
      <c r="E1268">
        <v>10699.700194999999</v>
      </c>
      <c r="F1268" s="247">
        <v>10741.099609000001</v>
      </c>
    </row>
    <row r="1269" spans="2:6" x14ac:dyDescent="0.25">
      <c r="B1269" s="246">
        <v>43237</v>
      </c>
      <c r="C1269">
        <v>10775.599609000001</v>
      </c>
      <c r="D1269">
        <v>10777.25</v>
      </c>
      <c r="E1269">
        <v>10664.5</v>
      </c>
      <c r="F1269" s="247">
        <v>10682.700194999999</v>
      </c>
    </row>
    <row r="1270" spans="2:6" x14ac:dyDescent="0.25">
      <c r="B1270" s="246">
        <v>43238</v>
      </c>
      <c r="C1270">
        <v>10671.849609000001</v>
      </c>
      <c r="D1270">
        <v>10674.950194999999</v>
      </c>
      <c r="E1270">
        <v>10589.099609000001</v>
      </c>
      <c r="F1270" s="247">
        <v>10596.400390999999</v>
      </c>
    </row>
    <row r="1271" spans="2:6" x14ac:dyDescent="0.25">
      <c r="B1271" s="246">
        <v>43241</v>
      </c>
      <c r="C1271">
        <v>10616.700194999999</v>
      </c>
      <c r="D1271">
        <v>10621.700194999999</v>
      </c>
      <c r="E1271">
        <v>10505.799805000001</v>
      </c>
      <c r="F1271" s="247">
        <v>10516.700194999999</v>
      </c>
    </row>
    <row r="1272" spans="2:6" x14ac:dyDescent="0.25">
      <c r="B1272" s="246">
        <v>43242</v>
      </c>
      <c r="C1272">
        <v>10518.450194999999</v>
      </c>
      <c r="D1272">
        <v>10558.599609000001</v>
      </c>
      <c r="E1272">
        <v>10490.549805000001</v>
      </c>
      <c r="F1272" s="247">
        <v>10536.700194999999</v>
      </c>
    </row>
    <row r="1273" spans="2:6" x14ac:dyDescent="0.25">
      <c r="B1273" s="246">
        <v>43243</v>
      </c>
      <c r="C1273">
        <v>10521.099609000001</v>
      </c>
      <c r="D1273">
        <v>10533.549805000001</v>
      </c>
      <c r="E1273">
        <v>10417.799805000001</v>
      </c>
      <c r="F1273" s="247">
        <v>10430.349609000001</v>
      </c>
    </row>
    <row r="1274" spans="2:6" x14ac:dyDescent="0.25">
      <c r="B1274" s="246">
        <v>43244</v>
      </c>
      <c r="C1274">
        <v>10464.849609000001</v>
      </c>
      <c r="D1274">
        <v>10535.150390999999</v>
      </c>
      <c r="E1274">
        <v>10419.799805000001</v>
      </c>
      <c r="F1274" s="247">
        <v>10513.849609000001</v>
      </c>
    </row>
    <row r="1275" spans="2:6" x14ac:dyDescent="0.25">
      <c r="B1275" s="246">
        <v>43245</v>
      </c>
      <c r="C1275">
        <v>10533.049805000001</v>
      </c>
      <c r="D1275">
        <v>10628.049805000001</v>
      </c>
      <c r="E1275">
        <v>10524</v>
      </c>
      <c r="F1275" s="247">
        <v>10605.150390999999</v>
      </c>
    </row>
    <row r="1276" spans="2:6" x14ac:dyDescent="0.25">
      <c r="B1276" s="246">
        <v>43248</v>
      </c>
      <c r="C1276">
        <v>10648.349609000001</v>
      </c>
      <c r="D1276">
        <v>10709.799805000001</v>
      </c>
      <c r="E1276">
        <v>10640.549805000001</v>
      </c>
      <c r="F1276" s="247">
        <v>10688.650390999999</v>
      </c>
    </row>
    <row r="1277" spans="2:6" x14ac:dyDescent="0.25">
      <c r="B1277" s="246">
        <v>43249</v>
      </c>
      <c r="C1277">
        <v>10689.400390999999</v>
      </c>
      <c r="D1277">
        <v>10717.25</v>
      </c>
      <c r="E1277">
        <v>10616.099609000001</v>
      </c>
      <c r="F1277" s="247">
        <v>10633.299805000001</v>
      </c>
    </row>
    <row r="1278" spans="2:6" x14ac:dyDescent="0.25">
      <c r="B1278" s="246">
        <v>43250</v>
      </c>
      <c r="C1278">
        <v>10579</v>
      </c>
      <c r="D1278">
        <v>10648.700194999999</v>
      </c>
      <c r="E1278">
        <v>10558.450194999999</v>
      </c>
      <c r="F1278" s="247">
        <v>10614.349609000001</v>
      </c>
    </row>
    <row r="1279" spans="2:6" x14ac:dyDescent="0.25">
      <c r="B1279" s="246">
        <v>43251</v>
      </c>
      <c r="C1279">
        <v>10670.099609000001</v>
      </c>
      <c r="D1279">
        <v>10763.799805000001</v>
      </c>
      <c r="E1279">
        <v>10620.400390999999</v>
      </c>
      <c r="F1279" s="247">
        <v>10736.150390999999</v>
      </c>
    </row>
    <row r="1280" spans="2:6" x14ac:dyDescent="0.25">
      <c r="B1280" s="246">
        <v>43252</v>
      </c>
      <c r="C1280">
        <v>10738.450194999999</v>
      </c>
      <c r="D1280">
        <v>10764.75</v>
      </c>
      <c r="E1280">
        <v>10681.5</v>
      </c>
      <c r="F1280" s="247">
        <v>10696.200194999999</v>
      </c>
    </row>
    <row r="1281" spans="2:6" x14ac:dyDescent="0.25">
      <c r="B1281" s="246">
        <v>43255</v>
      </c>
      <c r="C1281">
        <v>10765.950194999999</v>
      </c>
      <c r="D1281">
        <v>10770.299805000001</v>
      </c>
      <c r="E1281">
        <v>10618.349609000001</v>
      </c>
      <c r="F1281" s="247">
        <v>10628.5</v>
      </c>
    </row>
    <row r="1282" spans="2:6" x14ac:dyDescent="0.25">
      <c r="B1282" s="246">
        <v>43256</v>
      </c>
      <c r="C1282">
        <v>10630.700194999999</v>
      </c>
      <c r="D1282">
        <v>10633.150390999999</v>
      </c>
      <c r="E1282">
        <v>10550.900390999999</v>
      </c>
      <c r="F1282" s="247">
        <v>10593.150390999999</v>
      </c>
    </row>
    <row r="1283" spans="2:6" x14ac:dyDescent="0.25">
      <c r="B1283" s="246">
        <v>43257</v>
      </c>
      <c r="C1283">
        <v>10603.450194999999</v>
      </c>
      <c r="D1283">
        <v>10698.349609000001</v>
      </c>
      <c r="E1283">
        <v>10587.5</v>
      </c>
      <c r="F1283" s="247">
        <v>10684.650390999999</v>
      </c>
    </row>
    <row r="1284" spans="2:6" x14ac:dyDescent="0.25">
      <c r="B1284" s="246">
        <v>43258</v>
      </c>
      <c r="C1284">
        <v>10722.599609000001</v>
      </c>
      <c r="D1284">
        <v>10818</v>
      </c>
      <c r="E1284">
        <v>10722.599609000001</v>
      </c>
      <c r="F1284" s="247">
        <v>10768.349609000001</v>
      </c>
    </row>
    <row r="1285" spans="2:6" x14ac:dyDescent="0.25">
      <c r="B1285" s="246">
        <v>43259</v>
      </c>
      <c r="C1285">
        <v>10736.400390999999</v>
      </c>
      <c r="D1285">
        <v>10779.450194999999</v>
      </c>
      <c r="E1285">
        <v>10709.049805000001</v>
      </c>
      <c r="F1285" s="247">
        <v>10767.650390999999</v>
      </c>
    </row>
    <row r="1286" spans="2:6" x14ac:dyDescent="0.25">
      <c r="B1286" s="246">
        <v>43262</v>
      </c>
      <c r="C1286">
        <v>10781.849609000001</v>
      </c>
      <c r="D1286">
        <v>10850.549805000001</v>
      </c>
      <c r="E1286">
        <v>10777.049805000001</v>
      </c>
      <c r="F1286" s="247">
        <v>10786.950194999999</v>
      </c>
    </row>
    <row r="1287" spans="2:6" x14ac:dyDescent="0.25">
      <c r="B1287" s="246">
        <v>43263</v>
      </c>
      <c r="C1287">
        <v>10816.150390999999</v>
      </c>
      <c r="D1287">
        <v>10856.549805000001</v>
      </c>
      <c r="E1287">
        <v>10789.400390999999</v>
      </c>
      <c r="F1287" s="247">
        <v>10842.849609000001</v>
      </c>
    </row>
    <row r="1288" spans="2:6" x14ac:dyDescent="0.25">
      <c r="B1288" s="246">
        <v>43264</v>
      </c>
      <c r="C1288">
        <v>10887.5</v>
      </c>
      <c r="D1288">
        <v>10893.25</v>
      </c>
      <c r="E1288">
        <v>10842.650390999999</v>
      </c>
      <c r="F1288" s="247">
        <v>10856.700194999999</v>
      </c>
    </row>
    <row r="1289" spans="2:6" x14ac:dyDescent="0.25">
      <c r="B1289" s="246">
        <v>43265</v>
      </c>
      <c r="C1289">
        <v>10832.900390999999</v>
      </c>
      <c r="D1289">
        <v>10833.700194999999</v>
      </c>
      <c r="E1289">
        <v>10773.549805000001</v>
      </c>
      <c r="F1289" s="247">
        <v>10808.049805000001</v>
      </c>
    </row>
    <row r="1290" spans="2:6" x14ac:dyDescent="0.25">
      <c r="B1290" s="246">
        <v>43266</v>
      </c>
      <c r="C1290">
        <v>10808.650390999999</v>
      </c>
      <c r="D1290">
        <v>10834</v>
      </c>
      <c r="E1290">
        <v>10755.400390999999</v>
      </c>
      <c r="F1290" s="247">
        <v>10817.700194999999</v>
      </c>
    </row>
    <row r="1291" spans="2:6" x14ac:dyDescent="0.25">
      <c r="B1291" s="246">
        <v>43269</v>
      </c>
      <c r="C1291">
        <v>10830.200194999999</v>
      </c>
      <c r="D1291">
        <v>10830.200194999999</v>
      </c>
      <c r="E1291">
        <v>10787.349609000001</v>
      </c>
      <c r="F1291" s="247">
        <v>10799.849609000001</v>
      </c>
    </row>
    <row r="1292" spans="2:6" x14ac:dyDescent="0.25">
      <c r="B1292" s="246">
        <v>43270</v>
      </c>
      <c r="C1292">
        <v>10789.450194999999</v>
      </c>
      <c r="D1292">
        <v>10789.450194999999</v>
      </c>
      <c r="E1292">
        <v>10701.200194999999</v>
      </c>
      <c r="F1292" s="247">
        <v>10710.450194999999</v>
      </c>
    </row>
    <row r="1293" spans="2:6" x14ac:dyDescent="0.25">
      <c r="B1293" s="246">
        <v>43271</v>
      </c>
      <c r="C1293">
        <v>10734.650390999999</v>
      </c>
      <c r="D1293">
        <v>10781.799805000001</v>
      </c>
      <c r="E1293">
        <v>10724.049805000001</v>
      </c>
      <c r="F1293" s="247">
        <v>10772.049805000001</v>
      </c>
    </row>
    <row r="1294" spans="2:6" x14ac:dyDescent="0.25">
      <c r="B1294" s="246">
        <v>43272</v>
      </c>
      <c r="C1294">
        <v>10808.450194999999</v>
      </c>
      <c r="D1294">
        <v>10809.599609000001</v>
      </c>
      <c r="E1294">
        <v>10725.900390999999</v>
      </c>
      <c r="F1294" s="247">
        <v>10741.099609000001</v>
      </c>
    </row>
    <row r="1295" spans="2:6" x14ac:dyDescent="0.25">
      <c r="B1295" s="246">
        <v>43273</v>
      </c>
      <c r="C1295">
        <v>10742.700194999999</v>
      </c>
      <c r="D1295">
        <v>10837</v>
      </c>
      <c r="E1295">
        <v>10710.450194999999</v>
      </c>
      <c r="F1295" s="247">
        <v>10821.849609000001</v>
      </c>
    </row>
    <row r="1296" spans="2:6" x14ac:dyDescent="0.25">
      <c r="B1296" s="246">
        <v>43276</v>
      </c>
      <c r="C1296">
        <v>10822.900390999999</v>
      </c>
      <c r="D1296">
        <v>10831.049805000001</v>
      </c>
      <c r="E1296">
        <v>10753.049805000001</v>
      </c>
      <c r="F1296" s="247">
        <v>10762.450194999999</v>
      </c>
    </row>
    <row r="1297" spans="2:6" x14ac:dyDescent="0.25">
      <c r="B1297" s="246">
        <v>43277</v>
      </c>
      <c r="C1297">
        <v>10742.700194999999</v>
      </c>
      <c r="D1297">
        <v>10805.25</v>
      </c>
      <c r="E1297">
        <v>10732.549805000001</v>
      </c>
      <c r="F1297" s="247">
        <v>10769.150390999999</v>
      </c>
    </row>
    <row r="1298" spans="2:6" x14ac:dyDescent="0.25">
      <c r="B1298" s="246">
        <v>43278</v>
      </c>
      <c r="C1298">
        <v>10785.5</v>
      </c>
      <c r="D1298">
        <v>10785.5</v>
      </c>
      <c r="E1298">
        <v>10652.400390999999</v>
      </c>
      <c r="F1298" s="247">
        <v>10671.400390999999</v>
      </c>
    </row>
    <row r="1299" spans="2:6" x14ac:dyDescent="0.25">
      <c r="B1299" s="246">
        <v>43279</v>
      </c>
      <c r="C1299">
        <v>10660.799805000001</v>
      </c>
      <c r="D1299">
        <v>10674.200194999999</v>
      </c>
      <c r="E1299">
        <v>10557.700194999999</v>
      </c>
      <c r="F1299" s="247">
        <v>10589.099609000001</v>
      </c>
    </row>
    <row r="1300" spans="2:6" x14ac:dyDescent="0.25">
      <c r="B1300" s="246">
        <v>43280</v>
      </c>
      <c r="C1300">
        <v>10612.849609000001</v>
      </c>
      <c r="D1300">
        <v>10723.049805000001</v>
      </c>
      <c r="E1300">
        <v>10612.349609000001</v>
      </c>
      <c r="F1300" s="247">
        <v>10714.299805000001</v>
      </c>
    </row>
    <row r="1301" spans="2:6" x14ac:dyDescent="0.25">
      <c r="B1301" s="246">
        <v>43283</v>
      </c>
      <c r="C1301">
        <v>10732.349609000001</v>
      </c>
      <c r="D1301">
        <v>10736.150390999999</v>
      </c>
      <c r="E1301">
        <v>10604.650390999999</v>
      </c>
      <c r="F1301" s="247">
        <v>10657.299805000001</v>
      </c>
    </row>
    <row r="1302" spans="2:6" x14ac:dyDescent="0.25">
      <c r="B1302" s="246">
        <v>43284</v>
      </c>
      <c r="C1302">
        <v>10668.599609000001</v>
      </c>
      <c r="D1302">
        <v>10713.299805000001</v>
      </c>
      <c r="E1302">
        <v>10630.25</v>
      </c>
      <c r="F1302" s="247">
        <v>10699.900390999999</v>
      </c>
    </row>
    <row r="1303" spans="2:6" x14ac:dyDescent="0.25">
      <c r="B1303" s="246">
        <v>43285</v>
      </c>
      <c r="C1303">
        <v>10715</v>
      </c>
      <c r="D1303">
        <v>10777.150390999999</v>
      </c>
      <c r="E1303">
        <v>10677.75</v>
      </c>
      <c r="F1303" s="247">
        <v>10769.900390999999</v>
      </c>
    </row>
    <row r="1304" spans="2:6" x14ac:dyDescent="0.25">
      <c r="B1304" s="246">
        <v>43286</v>
      </c>
      <c r="C1304">
        <v>10786.049805000001</v>
      </c>
      <c r="D1304">
        <v>10786.049805000001</v>
      </c>
      <c r="E1304">
        <v>10726.25</v>
      </c>
      <c r="F1304" s="247">
        <v>10749.75</v>
      </c>
    </row>
    <row r="1305" spans="2:6" x14ac:dyDescent="0.25">
      <c r="B1305" s="246">
        <v>43287</v>
      </c>
      <c r="C1305">
        <v>10744.150390999999</v>
      </c>
      <c r="D1305">
        <v>10816.349609000001</v>
      </c>
      <c r="E1305">
        <v>10735.049805000001</v>
      </c>
      <c r="F1305" s="247">
        <v>10772.650390999999</v>
      </c>
    </row>
    <row r="1306" spans="2:6" x14ac:dyDescent="0.25">
      <c r="B1306" s="246">
        <v>43290</v>
      </c>
      <c r="C1306">
        <v>10838.299805000001</v>
      </c>
      <c r="D1306">
        <v>10860.349609000001</v>
      </c>
      <c r="E1306">
        <v>10807.150390999999</v>
      </c>
      <c r="F1306" s="247">
        <v>10852.900390999999</v>
      </c>
    </row>
    <row r="1307" spans="2:6" x14ac:dyDescent="0.25">
      <c r="B1307" s="246">
        <v>43291</v>
      </c>
      <c r="C1307">
        <v>10902.75</v>
      </c>
      <c r="D1307">
        <v>10956.900390999999</v>
      </c>
      <c r="E1307">
        <v>10876.650390999999</v>
      </c>
      <c r="F1307" s="247">
        <v>10947.25</v>
      </c>
    </row>
    <row r="1308" spans="2:6" x14ac:dyDescent="0.25">
      <c r="B1308" s="246">
        <v>43292</v>
      </c>
      <c r="C1308">
        <v>10956.400390999999</v>
      </c>
      <c r="D1308">
        <v>10976.650390999999</v>
      </c>
      <c r="E1308">
        <v>10923</v>
      </c>
      <c r="F1308" s="247">
        <v>10948.299805000001</v>
      </c>
    </row>
    <row r="1309" spans="2:6" x14ac:dyDescent="0.25">
      <c r="B1309" s="246">
        <v>43293</v>
      </c>
      <c r="C1309">
        <v>11006.950194999999</v>
      </c>
      <c r="D1309">
        <v>11078.299805000001</v>
      </c>
      <c r="E1309">
        <v>10999.650390999999</v>
      </c>
      <c r="F1309" s="247">
        <v>11023.200194999999</v>
      </c>
    </row>
    <row r="1310" spans="2:6" x14ac:dyDescent="0.25">
      <c r="B1310" s="246">
        <v>43294</v>
      </c>
      <c r="C1310">
        <v>11056.900390999999</v>
      </c>
      <c r="D1310">
        <v>11071.349609000001</v>
      </c>
      <c r="E1310">
        <v>10999.75</v>
      </c>
      <c r="F1310" s="247">
        <v>11018.900390999999</v>
      </c>
    </row>
    <row r="1311" spans="2:6" x14ac:dyDescent="0.25">
      <c r="B1311" s="246">
        <v>43297</v>
      </c>
      <c r="C1311">
        <v>11018.950194999999</v>
      </c>
      <c r="D1311">
        <v>11019.5</v>
      </c>
      <c r="E1311">
        <v>10926.25</v>
      </c>
      <c r="F1311" s="247">
        <v>10936.849609000001</v>
      </c>
    </row>
    <row r="1312" spans="2:6" x14ac:dyDescent="0.25">
      <c r="B1312" s="246">
        <v>43298</v>
      </c>
      <c r="C1312">
        <v>10939.650390999999</v>
      </c>
      <c r="D1312">
        <v>11018.5</v>
      </c>
      <c r="E1312">
        <v>10925.599609000001</v>
      </c>
      <c r="F1312" s="247">
        <v>11008.049805000001</v>
      </c>
    </row>
    <row r="1313" spans="2:6" x14ac:dyDescent="0.25">
      <c r="B1313" s="246">
        <v>43299</v>
      </c>
      <c r="C1313">
        <v>11060.200194999999</v>
      </c>
      <c r="D1313">
        <v>11076.200194999999</v>
      </c>
      <c r="E1313">
        <v>10956.299805000001</v>
      </c>
      <c r="F1313" s="247">
        <v>10980.450194999999</v>
      </c>
    </row>
    <row r="1314" spans="2:6" x14ac:dyDescent="0.25">
      <c r="B1314" s="246">
        <v>43300</v>
      </c>
      <c r="C1314">
        <v>10999.5</v>
      </c>
      <c r="D1314">
        <v>11006.5</v>
      </c>
      <c r="E1314">
        <v>10935.450194999999</v>
      </c>
      <c r="F1314" s="247">
        <v>10957.099609000001</v>
      </c>
    </row>
    <row r="1315" spans="2:6" x14ac:dyDescent="0.25">
      <c r="B1315" s="246">
        <v>43301</v>
      </c>
      <c r="C1315">
        <v>10963.5</v>
      </c>
      <c r="D1315">
        <v>11030.25</v>
      </c>
      <c r="E1315">
        <v>10946.200194999999</v>
      </c>
      <c r="F1315" s="247">
        <v>11010.200194999999</v>
      </c>
    </row>
    <row r="1316" spans="2:6" x14ac:dyDescent="0.25">
      <c r="B1316" s="246">
        <v>43304</v>
      </c>
      <c r="C1316">
        <v>11019.849609000001</v>
      </c>
      <c r="D1316">
        <v>11093.400390999999</v>
      </c>
      <c r="E1316">
        <v>11010.950194999999</v>
      </c>
      <c r="F1316" s="247">
        <v>11084.75</v>
      </c>
    </row>
    <row r="1317" spans="2:6" x14ac:dyDescent="0.25">
      <c r="B1317" s="246">
        <v>43305</v>
      </c>
      <c r="C1317">
        <v>11109</v>
      </c>
      <c r="D1317">
        <v>11143.400390999999</v>
      </c>
      <c r="E1317">
        <v>11092.5</v>
      </c>
      <c r="F1317" s="247">
        <v>11134.299805000001</v>
      </c>
    </row>
    <row r="1318" spans="2:6" x14ac:dyDescent="0.25">
      <c r="B1318" s="246">
        <v>43306</v>
      </c>
      <c r="C1318">
        <v>11148.400390999999</v>
      </c>
      <c r="D1318">
        <v>11157.150390999999</v>
      </c>
      <c r="E1318">
        <v>11113.25</v>
      </c>
      <c r="F1318" s="247">
        <v>11132</v>
      </c>
    </row>
    <row r="1319" spans="2:6" x14ac:dyDescent="0.25">
      <c r="B1319" s="246">
        <v>43307</v>
      </c>
      <c r="C1319">
        <v>11132.950194999999</v>
      </c>
      <c r="D1319">
        <v>11185.849609000001</v>
      </c>
      <c r="E1319">
        <v>11125.700194999999</v>
      </c>
      <c r="F1319" s="247">
        <v>11167.299805000001</v>
      </c>
    </row>
    <row r="1320" spans="2:6" x14ac:dyDescent="0.25">
      <c r="B1320" s="246">
        <v>43308</v>
      </c>
      <c r="C1320">
        <v>11232.75</v>
      </c>
      <c r="D1320">
        <v>11283.400390999999</v>
      </c>
      <c r="E1320">
        <v>11210.25</v>
      </c>
      <c r="F1320" s="247">
        <v>11278.349609000001</v>
      </c>
    </row>
    <row r="1321" spans="2:6" x14ac:dyDescent="0.25">
      <c r="B1321" s="246">
        <v>43311</v>
      </c>
      <c r="C1321">
        <v>11296.650390999999</v>
      </c>
      <c r="D1321">
        <v>11328.099609000001</v>
      </c>
      <c r="E1321">
        <v>11261.450194999999</v>
      </c>
      <c r="F1321" s="247">
        <v>11319.549805000001</v>
      </c>
    </row>
    <row r="1322" spans="2:6" x14ac:dyDescent="0.25">
      <c r="B1322" s="246">
        <v>43312</v>
      </c>
      <c r="C1322">
        <v>11311.049805000001</v>
      </c>
      <c r="D1322">
        <v>11366</v>
      </c>
      <c r="E1322">
        <v>11267.75</v>
      </c>
      <c r="F1322" s="247">
        <v>11356.5</v>
      </c>
    </row>
    <row r="1323" spans="2:6" x14ac:dyDescent="0.25">
      <c r="B1323" s="246">
        <v>43313</v>
      </c>
      <c r="C1323">
        <v>11359.799805000001</v>
      </c>
      <c r="D1323">
        <v>11390.549805000001</v>
      </c>
      <c r="E1323">
        <v>11313.549805000001</v>
      </c>
      <c r="F1323" s="247">
        <v>11346.200194999999</v>
      </c>
    </row>
    <row r="1324" spans="2:6" x14ac:dyDescent="0.25">
      <c r="B1324" s="246">
        <v>43314</v>
      </c>
      <c r="C1324">
        <v>11328.900390999999</v>
      </c>
      <c r="D1324">
        <v>11328.900390999999</v>
      </c>
      <c r="E1324">
        <v>11234.950194999999</v>
      </c>
      <c r="F1324" s="247">
        <v>11244.700194999999</v>
      </c>
    </row>
    <row r="1325" spans="2:6" x14ac:dyDescent="0.25">
      <c r="B1325" s="246">
        <v>43315</v>
      </c>
      <c r="C1325">
        <v>11297.799805000001</v>
      </c>
      <c r="D1325">
        <v>11368</v>
      </c>
      <c r="E1325">
        <v>11294.549805000001</v>
      </c>
      <c r="F1325" s="247">
        <v>11360.799805000001</v>
      </c>
    </row>
    <row r="1326" spans="2:6" x14ac:dyDescent="0.25">
      <c r="B1326" s="246">
        <v>43318</v>
      </c>
      <c r="C1326">
        <v>11401.5</v>
      </c>
      <c r="D1326">
        <v>11427.650390999999</v>
      </c>
      <c r="E1326">
        <v>11370.599609000001</v>
      </c>
      <c r="F1326" s="247">
        <v>11387.099609000001</v>
      </c>
    </row>
    <row r="1327" spans="2:6" x14ac:dyDescent="0.25">
      <c r="B1327" s="246">
        <v>43319</v>
      </c>
      <c r="C1327">
        <v>11423.150390999999</v>
      </c>
      <c r="D1327">
        <v>11428.950194999999</v>
      </c>
      <c r="E1327">
        <v>11359.700194999999</v>
      </c>
      <c r="F1327" s="247">
        <v>11389.450194999999</v>
      </c>
    </row>
    <row r="1328" spans="2:6" x14ac:dyDescent="0.25">
      <c r="B1328" s="246">
        <v>43320</v>
      </c>
      <c r="C1328">
        <v>11412.5</v>
      </c>
      <c r="D1328">
        <v>11459.950194999999</v>
      </c>
      <c r="E1328">
        <v>11379.299805000001</v>
      </c>
      <c r="F1328" s="247">
        <v>11450</v>
      </c>
    </row>
    <row r="1329" spans="2:6" x14ac:dyDescent="0.25">
      <c r="B1329" s="246">
        <v>43321</v>
      </c>
      <c r="C1329">
        <v>11493.25</v>
      </c>
      <c r="D1329">
        <v>11495.200194999999</v>
      </c>
      <c r="E1329">
        <v>11454.099609000001</v>
      </c>
      <c r="F1329" s="247">
        <v>11470.700194999999</v>
      </c>
    </row>
    <row r="1330" spans="2:6" x14ac:dyDescent="0.25">
      <c r="B1330" s="246">
        <v>43322</v>
      </c>
      <c r="C1330">
        <v>11474.950194999999</v>
      </c>
      <c r="D1330">
        <v>11478.75</v>
      </c>
      <c r="E1330">
        <v>11419.650390999999</v>
      </c>
      <c r="F1330" s="247">
        <v>11429.5</v>
      </c>
    </row>
    <row r="1331" spans="2:6" x14ac:dyDescent="0.25">
      <c r="B1331" s="246">
        <v>43325</v>
      </c>
      <c r="C1331">
        <v>11369.599609000001</v>
      </c>
      <c r="D1331">
        <v>11406.299805000001</v>
      </c>
      <c r="E1331">
        <v>11340.299805000001</v>
      </c>
      <c r="F1331" s="247">
        <v>11355.75</v>
      </c>
    </row>
    <row r="1332" spans="2:6" x14ac:dyDescent="0.25">
      <c r="B1332" s="246">
        <v>43326</v>
      </c>
      <c r="C1332">
        <v>11381.700194999999</v>
      </c>
      <c r="D1332">
        <v>11452.450194999999</v>
      </c>
      <c r="E1332">
        <v>11370.799805000001</v>
      </c>
      <c r="F1332" s="247">
        <v>11435.099609000001</v>
      </c>
    </row>
    <row r="1333" spans="2:6" x14ac:dyDescent="0.25">
      <c r="B1333" s="246">
        <v>43328</v>
      </c>
      <c r="C1333">
        <v>11397.150390999999</v>
      </c>
      <c r="D1333">
        <v>11449.849609000001</v>
      </c>
      <c r="E1333">
        <v>11366.25</v>
      </c>
      <c r="F1333" s="247">
        <v>11385.049805000001</v>
      </c>
    </row>
    <row r="1334" spans="2:6" x14ac:dyDescent="0.25">
      <c r="B1334" s="246">
        <v>43329</v>
      </c>
      <c r="C1334">
        <v>11437.150390999999</v>
      </c>
      <c r="D1334">
        <v>11486.450194999999</v>
      </c>
      <c r="E1334">
        <v>11431.799805000001</v>
      </c>
      <c r="F1334" s="247">
        <v>11470.75</v>
      </c>
    </row>
    <row r="1335" spans="2:6" x14ac:dyDescent="0.25">
      <c r="B1335" s="246">
        <v>43332</v>
      </c>
      <c r="C1335">
        <v>11502.099609000001</v>
      </c>
      <c r="D1335">
        <v>11565.299805000001</v>
      </c>
      <c r="E1335">
        <v>11499.650390999999</v>
      </c>
      <c r="F1335" s="247">
        <v>11551.75</v>
      </c>
    </row>
    <row r="1336" spans="2:6" x14ac:dyDescent="0.25">
      <c r="B1336" s="246">
        <v>43333</v>
      </c>
      <c r="C1336">
        <v>11576.200194999999</v>
      </c>
      <c r="D1336">
        <v>11581.75</v>
      </c>
      <c r="E1336">
        <v>11539.599609000001</v>
      </c>
      <c r="F1336" s="247">
        <v>11570.900390999999</v>
      </c>
    </row>
    <row r="1337" spans="2:6" x14ac:dyDescent="0.25">
      <c r="B1337" s="246">
        <v>43335</v>
      </c>
      <c r="C1337">
        <v>11620.700194999999</v>
      </c>
      <c r="D1337">
        <v>11620.700194999999</v>
      </c>
      <c r="E1337">
        <v>11546.700194999999</v>
      </c>
      <c r="F1337" s="247">
        <v>11582.75</v>
      </c>
    </row>
    <row r="1338" spans="2:6" x14ac:dyDescent="0.25">
      <c r="B1338" s="246">
        <v>43336</v>
      </c>
      <c r="C1338">
        <v>11566.599609000001</v>
      </c>
      <c r="D1338">
        <v>11604.599609000001</v>
      </c>
      <c r="E1338">
        <v>11532</v>
      </c>
      <c r="F1338" s="247">
        <v>11557.099609000001</v>
      </c>
    </row>
    <row r="1339" spans="2:6" x14ac:dyDescent="0.25">
      <c r="B1339" s="246">
        <v>43339</v>
      </c>
      <c r="C1339">
        <v>11605.849609000001</v>
      </c>
      <c r="D1339">
        <v>11700.950194999999</v>
      </c>
      <c r="E1339">
        <v>11595.599609000001</v>
      </c>
      <c r="F1339" s="247">
        <v>11691.950194999999</v>
      </c>
    </row>
    <row r="1340" spans="2:6" x14ac:dyDescent="0.25">
      <c r="B1340" s="246">
        <v>43340</v>
      </c>
      <c r="C1340">
        <v>11731.950194999999</v>
      </c>
      <c r="D1340">
        <v>11760.200194999999</v>
      </c>
      <c r="E1340">
        <v>11710.5</v>
      </c>
      <c r="F1340" s="247">
        <v>11738.5</v>
      </c>
    </row>
    <row r="1341" spans="2:6" x14ac:dyDescent="0.25">
      <c r="B1341" s="246">
        <v>43341</v>
      </c>
      <c r="C1341">
        <v>11744.950194999999</v>
      </c>
      <c r="D1341">
        <v>11753.200194999999</v>
      </c>
      <c r="E1341">
        <v>11678.849609000001</v>
      </c>
      <c r="F1341" s="247">
        <v>11691.900390999999</v>
      </c>
    </row>
    <row r="1342" spans="2:6" x14ac:dyDescent="0.25">
      <c r="B1342" s="246">
        <v>43342</v>
      </c>
      <c r="C1342">
        <v>11694.75</v>
      </c>
      <c r="D1342">
        <v>11698.799805000001</v>
      </c>
      <c r="E1342">
        <v>11639.700194999999</v>
      </c>
      <c r="F1342" s="247">
        <v>11676.799805000001</v>
      </c>
    </row>
    <row r="1343" spans="2:6" x14ac:dyDescent="0.25">
      <c r="B1343" s="246">
        <v>43343</v>
      </c>
      <c r="C1343">
        <v>11675.849609000001</v>
      </c>
      <c r="D1343">
        <v>11727.650390999999</v>
      </c>
      <c r="E1343">
        <v>11640.099609000001</v>
      </c>
      <c r="F1343" s="247">
        <v>11680.5</v>
      </c>
    </row>
    <row r="1344" spans="2:6" x14ac:dyDescent="0.25">
      <c r="B1344" s="246">
        <v>43346</v>
      </c>
      <c r="C1344">
        <v>11751.799805000001</v>
      </c>
      <c r="D1344">
        <v>11751.799805000001</v>
      </c>
      <c r="E1344">
        <v>11567.400390999999</v>
      </c>
      <c r="F1344" s="247">
        <v>11582.349609000001</v>
      </c>
    </row>
    <row r="1345" spans="2:6" x14ac:dyDescent="0.25">
      <c r="B1345" s="246">
        <v>43347</v>
      </c>
      <c r="C1345">
        <v>11598.75</v>
      </c>
      <c r="D1345">
        <v>11602.549805000001</v>
      </c>
      <c r="E1345">
        <v>11496.849609000001</v>
      </c>
      <c r="F1345" s="247">
        <v>11520.299805000001</v>
      </c>
    </row>
    <row r="1346" spans="2:6" x14ac:dyDescent="0.25">
      <c r="B1346" s="246">
        <v>43348</v>
      </c>
      <c r="C1346">
        <v>11514.849609000001</v>
      </c>
      <c r="D1346">
        <v>11542.650390999999</v>
      </c>
      <c r="E1346">
        <v>11393.849609000001</v>
      </c>
      <c r="F1346" s="247">
        <v>11476.950194999999</v>
      </c>
    </row>
    <row r="1347" spans="2:6" x14ac:dyDescent="0.25">
      <c r="B1347" s="246">
        <v>43349</v>
      </c>
      <c r="C1347">
        <v>11514.150390999999</v>
      </c>
      <c r="D1347">
        <v>11562.25</v>
      </c>
      <c r="E1347">
        <v>11436.049805000001</v>
      </c>
      <c r="F1347" s="247">
        <v>11536.900390999999</v>
      </c>
    </row>
    <row r="1348" spans="2:6" x14ac:dyDescent="0.25">
      <c r="B1348" s="246">
        <v>43350</v>
      </c>
      <c r="C1348">
        <v>11558.25</v>
      </c>
      <c r="D1348">
        <v>11603</v>
      </c>
      <c r="E1348">
        <v>11484.400390999999</v>
      </c>
      <c r="F1348" s="247">
        <v>11589.099609000001</v>
      </c>
    </row>
    <row r="1349" spans="2:6" x14ac:dyDescent="0.25">
      <c r="B1349" s="246">
        <v>43353</v>
      </c>
      <c r="C1349">
        <v>11570.25</v>
      </c>
      <c r="D1349">
        <v>11573</v>
      </c>
      <c r="E1349">
        <v>11427.299805000001</v>
      </c>
      <c r="F1349" s="247">
        <v>11438.099609000001</v>
      </c>
    </row>
    <row r="1350" spans="2:6" x14ac:dyDescent="0.25">
      <c r="B1350" s="246">
        <v>43354</v>
      </c>
      <c r="C1350">
        <v>11476.849609000001</v>
      </c>
      <c r="D1350">
        <v>11479.400390999999</v>
      </c>
      <c r="E1350">
        <v>11274</v>
      </c>
      <c r="F1350" s="247">
        <v>11287.5</v>
      </c>
    </row>
    <row r="1351" spans="2:6" x14ac:dyDescent="0.25">
      <c r="B1351" s="246">
        <v>43355</v>
      </c>
      <c r="C1351">
        <v>11340.099609000001</v>
      </c>
      <c r="D1351">
        <v>11380.75</v>
      </c>
      <c r="E1351">
        <v>11250.200194999999</v>
      </c>
      <c r="F1351" s="247">
        <v>11369.900390999999</v>
      </c>
    </row>
    <row r="1352" spans="2:6" x14ac:dyDescent="0.25">
      <c r="B1352" s="246">
        <v>43357</v>
      </c>
      <c r="C1352">
        <v>11443.5</v>
      </c>
      <c r="D1352">
        <v>11523.25</v>
      </c>
      <c r="E1352">
        <v>11430.549805000001</v>
      </c>
      <c r="F1352" s="247">
        <v>11515.200194999999</v>
      </c>
    </row>
    <row r="1353" spans="2:6" x14ac:dyDescent="0.25">
      <c r="B1353" s="246">
        <v>43360</v>
      </c>
      <c r="C1353">
        <v>11464.950194999999</v>
      </c>
      <c r="D1353">
        <v>11464.950194999999</v>
      </c>
      <c r="E1353">
        <v>11366.900390999999</v>
      </c>
      <c r="F1353" s="247">
        <v>11377.75</v>
      </c>
    </row>
    <row r="1354" spans="2:6" x14ac:dyDescent="0.25">
      <c r="B1354" s="246">
        <v>43361</v>
      </c>
      <c r="C1354">
        <v>11381.549805000001</v>
      </c>
      <c r="D1354">
        <v>11411.450194999999</v>
      </c>
      <c r="E1354">
        <v>11268.950194999999</v>
      </c>
      <c r="F1354" s="247">
        <v>11278.900390999999</v>
      </c>
    </row>
    <row r="1355" spans="2:6" x14ac:dyDescent="0.25">
      <c r="B1355" s="246">
        <v>43362</v>
      </c>
      <c r="C1355">
        <v>11326.650390999999</v>
      </c>
      <c r="D1355">
        <v>11332.049805000001</v>
      </c>
      <c r="E1355">
        <v>11210.900390999999</v>
      </c>
      <c r="F1355" s="247">
        <v>11234.349609000001</v>
      </c>
    </row>
    <row r="1356" spans="2:6" x14ac:dyDescent="0.25">
      <c r="B1356" s="246">
        <v>43364</v>
      </c>
      <c r="C1356">
        <v>11271.299805000001</v>
      </c>
      <c r="D1356">
        <v>11346.799805000001</v>
      </c>
      <c r="E1356">
        <v>10866.450194999999</v>
      </c>
      <c r="F1356" s="247">
        <v>11143.099609000001</v>
      </c>
    </row>
    <row r="1357" spans="2:6" x14ac:dyDescent="0.25">
      <c r="B1357" s="246">
        <v>43367</v>
      </c>
      <c r="C1357">
        <v>11164.400390999999</v>
      </c>
      <c r="D1357">
        <v>11170.150390999999</v>
      </c>
      <c r="E1357">
        <v>10943.599609000001</v>
      </c>
      <c r="F1357" s="247">
        <v>10967.400390999999</v>
      </c>
    </row>
    <row r="1358" spans="2:6" x14ac:dyDescent="0.25">
      <c r="B1358" s="246">
        <v>43368</v>
      </c>
      <c r="C1358">
        <v>10969.950194999999</v>
      </c>
      <c r="D1358">
        <v>11080.599609000001</v>
      </c>
      <c r="E1358">
        <v>10882.849609000001</v>
      </c>
      <c r="F1358" s="247">
        <v>11067.450194999999</v>
      </c>
    </row>
    <row r="1359" spans="2:6" x14ac:dyDescent="0.25">
      <c r="B1359" s="246">
        <v>43369</v>
      </c>
      <c r="C1359">
        <v>11145.549805000001</v>
      </c>
      <c r="D1359">
        <v>11145.549805000001</v>
      </c>
      <c r="E1359">
        <v>10993.049805000001</v>
      </c>
      <c r="F1359" s="247">
        <v>11053.799805000001</v>
      </c>
    </row>
    <row r="1360" spans="2:6" x14ac:dyDescent="0.25">
      <c r="B1360" s="246">
        <v>43370</v>
      </c>
      <c r="C1360">
        <v>11079.799805000001</v>
      </c>
      <c r="D1360">
        <v>11089.450194999999</v>
      </c>
      <c r="E1360">
        <v>10953.349609000001</v>
      </c>
      <c r="F1360" s="247">
        <v>10977.549805000001</v>
      </c>
    </row>
    <row r="1361" spans="2:6" x14ac:dyDescent="0.25">
      <c r="B1361" s="246">
        <v>43371</v>
      </c>
      <c r="C1361">
        <v>11008.099609000001</v>
      </c>
      <c r="D1361">
        <v>11034.099609000001</v>
      </c>
      <c r="E1361">
        <v>10850.299805000001</v>
      </c>
      <c r="F1361" s="247">
        <v>10930.450194999999</v>
      </c>
    </row>
    <row r="1362" spans="2:6" x14ac:dyDescent="0.25">
      <c r="B1362" s="246">
        <v>43374</v>
      </c>
      <c r="C1362">
        <v>10930.900390999999</v>
      </c>
      <c r="D1362">
        <v>11035.650390999999</v>
      </c>
      <c r="E1362">
        <v>10821.549805000001</v>
      </c>
      <c r="F1362" s="247">
        <v>11008.299805000001</v>
      </c>
    </row>
    <row r="1363" spans="2:6" x14ac:dyDescent="0.25">
      <c r="B1363" s="246">
        <v>43376</v>
      </c>
      <c r="C1363">
        <v>10982.700194999999</v>
      </c>
      <c r="D1363">
        <v>10989.049805000001</v>
      </c>
      <c r="E1363">
        <v>10843.75</v>
      </c>
      <c r="F1363" s="247">
        <v>10858.25</v>
      </c>
    </row>
    <row r="1364" spans="2:6" x14ac:dyDescent="0.25">
      <c r="B1364" s="246">
        <v>43377</v>
      </c>
      <c r="C1364">
        <v>10754.700194999999</v>
      </c>
      <c r="D1364">
        <v>10754.700194999999</v>
      </c>
      <c r="E1364">
        <v>10547.25</v>
      </c>
      <c r="F1364" s="247">
        <v>10599.25</v>
      </c>
    </row>
    <row r="1365" spans="2:6" x14ac:dyDescent="0.25">
      <c r="B1365" s="246">
        <v>43378</v>
      </c>
      <c r="C1365">
        <v>10514.099609000001</v>
      </c>
      <c r="D1365">
        <v>10540.650390999999</v>
      </c>
      <c r="E1365">
        <v>10261.900390999999</v>
      </c>
      <c r="F1365" s="247">
        <v>10316.450194999999</v>
      </c>
    </row>
    <row r="1366" spans="2:6" x14ac:dyDescent="0.25">
      <c r="B1366" s="246">
        <v>43381</v>
      </c>
      <c r="C1366">
        <v>10310.150390999999</v>
      </c>
      <c r="D1366">
        <v>10398.349609000001</v>
      </c>
      <c r="E1366">
        <v>10198.400390999999</v>
      </c>
      <c r="F1366" s="247">
        <v>10348.049805000001</v>
      </c>
    </row>
    <row r="1367" spans="2:6" x14ac:dyDescent="0.25">
      <c r="B1367" s="246">
        <v>43382</v>
      </c>
      <c r="C1367">
        <v>10390.299805000001</v>
      </c>
      <c r="D1367">
        <v>10397.599609000001</v>
      </c>
      <c r="E1367">
        <v>10279.349609000001</v>
      </c>
      <c r="F1367" s="247">
        <v>10301.049805000001</v>
      </c>
    </row>
    <row r="1368" spans="2:6" x14ac:dyDescent="0.25">
      <c r="B1368" s="246">
        <v>43383</v>
      </c>
      <c r="C1368">
        <v>10331.849609000001</v>
      </c>
      <c r="D1368">
        <v>10482.349609000001</v>
      </c>
      <c r="E1368">
        <v>10318.25</v>
      </c>
      <c r="F1368" s="247">
        <v>10460.099609000001</v>
      </c>
    </row>
    <row r="1369" spans="2:6" x14ac:dyDescent="0.25">
      <c r="B1369" s="246">
        <v>43384</v>
      </c>
      <c r="C1369">
        <v>10169.799805000001</v>
      </c>
      <c r="D1369">
        <v>10335.950194999999</v>
      </c>
      <c r="E1369">
        <v>10138.599609000001</v>
      </c>
      <c r="F1369" s="247">
        <v>10234.650390999999</v>
      </c>
    </row>
    <row r="1370" spans="2:6" x14ac:dyDescent="0.25">
      <c r="B1370" s="246">
        <v>43385</v>
      </c>
      <c r="C1370">
        <v>10331.549805000001</v>
      </c>
      <c r="D1370">
        <v>10492.450194999999</v>
      </c>
      <c r="E1370">
        <v>10322.150390999999</v>
      </c>
      <c r="F1370" s="247">
        <v>10472.5</v>
      </c>
    </row>
    <row r="1371" spans="2:6" x14ac:dyDescent="0.25">
      <c r="B1371" s="246">
        <v>43388</v>
      </c>
      <c r="C1371">
        <v>10524.200194999999</v>
      </c>
      <c r="D1371">
        <v>10526.299805000001</v>
      </c>
      <c r="E1371">
        <v>10410.150390999999</v>
      </c>
      <c r="F1371" s="247">
        <v>10512.5</v>
      </c>
    </row>
    <row r="1372" spans="2:6" x14ac:dyDescent="0.25">
      <c r="B1372" s="246">
        <v>43389</v>
      </c>
      <c r="C1372">
        <v>10550.150390999999</v>
      </c>
      <c r="D1372">
        <v>10604.900390999999</v>
      </c>
      <c r="E1372">
        <v>10525.299805000001</v>
      </c>
      <c r="F1372" s="247">
        <v>10584.75</v>
      </c>
    </row>
    <row r="1373" spans="2:6" x14ac:dyDescent="0.25">
      <c r="B1373" s="246">
        <v>43390</v>
      </c>
      <c r="C1373">
        <v>10688.700194999999</v>
      </c>
      <c r="D1373">
        <v>10710.150390999999</v>
      </c>
      <c r="E1373">
        <v>10436.450194999999</v>
      </c>
      <c r="F1373" s="247">
        <v>10453.049805000001</v>
      </c>
    </row>
    <row r="1374" spans="2:6" x14ac:dyDescent="0.25">
      <c r="B1374" s="246">
        <v>43392</v>
      </c>
      <c r="C1374">
        <v>10339.700194999999</v>
      </c>
      <c r="D1374">
        <v>10380.099609000001</v>
      </c>
      <c r="E1374">
        <v>10249.599609000001</v>
      </c>
      <c r="F1374" s="247">
        <v>10303.549805000001</v>
      </c>
    </row>
    <row r="1375" spans="2:6" x14ac:dyDescent="0.25">
      <c r="B1375" s="246">
        <v>43395</v>
      </c>
      <c r="C1375">
        <v>10405.849609000001</v>
      </c>
      <c r="D1375">
        <v>10408.549805000001</v>
      </c>
      <c r="E1375">
        <v>10224</v>
      </c>
      <c r="F1375" s="247">
        <v>10245.25</v>
      </c>
    </row>
    <row r="1376" spans="2:6" x14ac:dyDescent="0.25">
      <c r="B1376" s="246">
        <v>43396</v>
      </c>
      <c r="C1376">
        <v>10152.599609000001</v>
      </c>
      <c r="D1376">
        <v>10222.099609000001</v>
      </c>
      <c r="E1376">
        <v>10102.349609000001</v>
      </c>
      <c r="F1376" s="247">
        <v>10146.799805000001</v>
      </c>
    </row>
    <row r="1377" spans="2:6" x14ac:dyDescent="0.25">
      <c r="B1377" s="246">
        <v>43397</v>
      </c>
      <c r="C1377">
        <v>10278.150390999999</v>
      </c>
      <c r="D1377">
        <v>10290.650390999999</v>
      </c>
      <c r="E1377">
        <v>10126.700194999999</v>
      </c>
      <c r="F1377" s="247">
        <v>10224.75</v>
      </c>
    </row>
    <row r="1378" spans="2:6" x14ac:dyDescent="0.25">
      <c r="B1378" s="246">
        <v>43398</v>
      </c>
      <c r="C1378">
        <v>10135.049805000001</v>
      </c>
      <c r="D1378">
        <v>10166.599609000001</v>
      </c>
      <c r="E1378">
        <v>10079.299805000001</v>
      </c>
      <c r="F1378" s="247">
        <v>10124.900390999999</v>
      </c>
    </row>
    <row r="1379" spans="2:6" x14ac:dyDescent="0.25">
      <c r="B1379" s="246">
        <v>43399</v>
      </c>
      <c r="C1379">
        <v>10122.349609000001</v>
      </c>
      <c r="D1379">
        <v>10128.849609000001</v>
      </c>
      <c r="E1379">
        <v>10004.549805000001</v>
      </c>
      <c r="F1379" s="247">
        <v>10030</v>
      </c>
    </row>
    <row r="1380" spans="2:6" x14ac:dyDescent="0.25">
      <c r="B1380" s="246">
        <v>43402</v>
      </c>
      <c r="C1380">
        <v>10078.099609000001</v>
      </c>
      <c r="D1380">
        <v>10275.299805000001</v>
      </c>
      <c r="E1380">
        <v>10020.349609000001</v>
      </c>
      <c r="F1380" s="247">
        <v>10250.849609000001</v>
      </c>
    </row>
    <row r="1381" spans="2:6" x14ac:dyDescent="0.25">
      <c r="B1381" s="246">
        <v>43403</v>
      </c>
      <c r="C1381">
        <v>10239.400390999999</v>
      </c>
      <c r="D1381">
        <v>10285.099609000001</v>
      </c>
      <c r="E1381">
        <v>10175.349609000001</v>
      </c>
      <c r="F1381" s="247">
        <v>10198.400390999999</v>
      </c>
    </row>
    <row r="1382" spans="2:6" x14ac:dyDescent="0.25">
      <c r="B1382" s="246">
        <v>43404</v>
      </c>
      <c r="C1382">
        <v>10209.549805000001</v>
      </c>
      <c r="D1382">
        <v>10396</v>
      </c>
      <c r="E1382">
        <v>10105.099609000001</v>
      </c>
      <c r="F1382" s="247">
        <v>10386.599609000001</v>
      </c>
    </row>
    <row r="1383" spans="2:6" x14ac:dyDescent="0.25">
      <c r="B1383" s="246">
        <v>43405</v>
      </c>
      <c r="C1383">
        <v>10441.700194999999</v>
      </c>
      <c r="D1383">
        <v>10441.900390999999</v>
      </c>
      <c r="E1383">
        <v>10341.900390999999</v>
      </c>
      <c r="F1383" s="247">
        <v>10380.450194999999</v>
      </c>
    </row>
    <row r="1384" spans="2:6" x14ac:dyDescent="0.25">
      <c r="B1384" s="246">
        <v>43406</v>
      </c>
      <c r="C1384">
        <v>10462.299805000001</v>
      </c>
      <c r="D1384">
        <v>10606.950194999999</v>
      </c>
      <c r="E1384">
        <v>10457.700194999999</v>
      </c>
      <c r="F1384" s="247">
        <v>10553</v>
      </c>
    </row>
    <row r="1385" spans="2:6" x14ac:dyDescent="0.25">
      <c r="B1385" s="246">
        <v>43409</v>
      </c>
      <c r="C1385">
        <v>10558.75</v>
      </c>
      <c r="D1385">
        <v>10558.799805000001</v>
      </c>
      <c r="E1385">
        <v>10477</v>
      </c>
      <c r="F1385" s="247">
        <v>10524</v>
      </c>
    </row>
    <row r="1386" spans="2:6" x14ac:dyDescent="0.25">
      <c r="B1386" s="246">
        <v>43410</v>
      </c>
      <c r="C1386">
        <v>10552</v>
      </c>
      <c r="D1386">
        <v>10600.25</v>
      </c>
      <c r="E1386">
        <v>10491.450194999999</v>
      </c>
      <c r="F1386" s="247">
        <v>10530</v>
      </c>
    </row>
    <row r="1387" spans="2:6" x14ac:dyDescent="0.25">
      <c r="B1387" s="246">
        <v>43411</v>
      </c>
      <c r="C1387">
        <v>10614.450194999999</v>
      </c>
      <c r="D1387">
        <v>10616.450194999999</v>
      </c>
      <c r="E1387">
        <v>10582.299805000001</v>
      </c>
      <c r="F1387" s="247">
        <v>10598.400390999999</v>
      </c>
    </row>
    <row r="1388" spans="2:6" x14ac:dyDescent="0.25">
      <c r="B1388" s="246">
        <v>43413</v>
      </c>
      <c r="C1388">
        <v>10614.700194999999</v>
      </c>
      <c r="D1388">
        <v>10619.549805000001</v>
      </c>
      <c r="E1388">
        <v>10544.849609000001</v>
      </c>
      <c r="F1388" s="247">
        <v>10585.200194999999</v>
      </c>
    </row>
    <row r="1389" spans="2:6" x14ac:dyDescent="0.25">
      <c r="B1389" s="246">
        <v>43416</v>
      </c>
      <c r="C1389">
        <v>10607.799805000001</v>
      </c>
      <c r="D1389">
        <v>10645.5</v>
      </c>
      <c r="E1389">
        <v>10464.049805000001</v>
      </c>
      <c r="F1389" s="247">
        <v>10482.200194999999</v>
      </c>
    </row>
    <row r="1390" spans="2:6" x14ac:dyDescent="0.25">
      <c r="B1390" s="246">
        <v>43417</v>
      </c>
      <c r="C1390">
        <v>10451.900390999999</v>
      </c>
      <c r="D1390">
        <v>10596.25</v>
      </c>
      <c r="E1390">
        <v>10440.549805000001</v>
      </c>
      <c r="F1390" s="247">
        <v>10582.5</v>
      </c>
    </row>
    <row r="1391" spans="2:6" x14ac:dyDescent="0.25">
      <c r="B1391" s="246">
        <v>43418</v>
      </c>
      <c r="C1391">
        <v>10634.900390999999</v>
      </c>
      <c r="D1391">
        <v>10651.599609000001</v>
      </c>
      <c r="E1391">
        <v>10532.700194999999</v>
      </c>
      <c r="F1391" s="247">
        <v>10576.299805000001</v>
      </c>
    </row>
    <row r="1392" spans="2:6" x14ac:dyDescent="0.25">
      <c r="B1392" s="246">
        <v>43419</v>
      </c>
      <c r="C1392">
        <v>10580.599609000001</v>
      </c>
      <c r="D1392">
        <v>10646.5</v>
      </c>
      <c r="E1392">
        <v>10557.5</v>
      </c>
      <c r="F1392" s="247">
        <v>10616.700194999999</v>
      </c>
    </row>
    <row r="1393" spans="2:6" x14ac:dyDescent="0.25">
      <c r="B1393" s="246">
        <v>43420</v>
      </c>
      <c r="C1393">
        <v>10644</v>
      </c>
      <c r="D1393">
        <v>10695.150390999999</v>
      </c>
      <c r="E1393">
        <v>10631.150390999999</v>
      </c>
      <c r="F1393" s="247">
        <v>10682.200194999999</v>
      </c>
    </row>
    <row r="1394" spans="2:6" x14ac:dyDescent="0.25">
      <c r="B1394" s="246">
        <v>43423</v>
      </c>
      <c r="C1394">
        <v>10731.25</v>
      </c>
      <c r="D1394">
        <v>10774.700194999999</v>
      </c>
      <c r="E1394">
        <v>10688.799805000001</v>
      </c>
      <c r="F1394" s="247">
        <v>10763.400390999999</v>
      </c>
    </row>
    <row r="1395" spans="2:6" x14ac:dyDescent="0.25">
      <c r="B1395" s="246">
        <v>43424</v>
      </c>
      <c r="C1395">
        <v>10740.099609000001</v>
      </c>
      <c r="D1395">
        <v>10740.849609000001</v>
      </c>
      <c r="E1395">
        <v>10640.849609000001</v>
      </c>
      <c r="F1395" s="247">
        <v>10656.200194999999</v>
      </c>
    </row>
    <row r="1396" spans="2:6" x14ac:dyDescent="0.25">
      <c r="B1396" s="246">
        <v>43425</v>
      </c>
      <c r="C1396">
        <v>10670.950194999999</v>
      </c>
      <c r="D1396">
        <v>10671.299805000001</v>
      </c>
      <c r="E1396">
        <v>10562.349609000001</v>
      </c>
      <c r="F1396" s="247">
        <v>10600.049805000001</v>
      </c>
    </row>
    <row r="1397" spans="2:6" x14ac:dyDescent="0.25">
      <c r="B1397" s="246">
        <v>43426</v>
      </c>
      <c r="C1397">
        <v>10612.650390999999</v>
      </c>
      <c r="D1397">
        <v>10646.25</v>
      </c>
      <c r="E1397">
        <v>10512</v>
      </c>
      <c r="F1397" s="247">
        <v>10526.75</v>
      </c>
    </row>
    <row r="1398" spans="2:6" x14ac:dyDescent="0.25">
      <c r="B1398" s="246">
        <v>43430</v>
      </c>
      <c r="C1398">
        <v>10568.299805000001</v>
      </c>
      <c r="D1398">
        <v>10637.799805000001</v>
      </c>
      <c r="E1398">
        <v>10489.75</v>
      </c>
      <c r="F1398" s="247">
        <v>10628.599609000001</v>
      </c>
    </row>
    <row r="1399" spans="2:6" x14ac:dyDescent="0.25">
      <c r="B1399" s="246">
        <v>43431</v>
      </c>
      <c r="C1399">
        <v>10621.450194999999</v>
      </c>
      <c r="D1399">
        <v>10695.150390999999</v>
      </c>
      <c r="E1399">
        <v>10596.349609000001</v>
      </c>
      <c r="F1399" s="247">
        <v>10685.599609000001</v>
      </c>
    </row>
    <row r="1400" spans="2:6" x14ac:dyDescent="0.25">
      <c r="B1400" s="246">
        <v>43432</v>
      </c>
      <c r="C1400">
        <v>10708.75</v>
      </c>
      <c r="D1400">
        <v>10757.799805000001</v>
      </c>
      <c r="E1400">
        <v>10699.849609000001</v>
      </c>
      <c r="F1400" s="247">
        <v>10728.849609000001</v>
      </c>
    </row>
    <row r="1401" spans="2:6" x14ac:dyDescent="0.25">
      <c r="B1401" s="246">
        <v>43433</v>
      </c>
      <c r="C1401">
        <v>10808.700194999999</v>
      </c>
      <c r="D1401">
        <v>10883.049805000001</v>
      </c>
      <c r="E1401">
        <v>10782.349609000001</v>
      </c>
      <c r="F1401" s="247">
        <v>10858.700194999999</v>
      </c>
    </row>
    <row r="1402" spans="2:6" x14ac:dyDescent="0.25">
      <c r="B1402" s="246">
        <v>43434</v>
      </c>
      <c r="C1402">
        <v>10892.099609000001</v>
      </c>
      <c r="D1402">
        <v>10922.450194999999</v>
      </c>
      <c r="E1402">
        <v>10835.099609000001</v>
      </c>
      <c r="F1402" s="247">
        <v>10876.75</v>
      </c>
    </row>
    <row r="1403" spans="2:6" x14ac:dyDescent="0.25">
      <c r="B1403" s="246">
        <v>43437</v>
      </c>
      <c r="C1403">
        <v>10930.700194999999</v>
      </c>
      <c r="D1403">
        <v>10941.200194999999</v>
      </c>
      <c r="E1403">
        <v>10845.349609000001</v>
      </c>
      <c r="F1403" s="247">
        <v>10883.75</v>
      </c>
    </row>
    <row r="1404" spans="2:6" x14ac:dyDescent="0.25">
      <c r="B1404" s="246">
        <v>43438</v>
      </c>
      <c r="C1404">
        <v>10877.099609000001</v>
      </c>
      <c r="D1404">
        <v>10890.950194999999</v>
      </c>
      <c r="E1404">
        <v>10833.349609000001</v>
      </c>
      <c r="F1404" s="247">
        <v>10869.5</v>
      </c>
    </row>
    <row r="1405" spans="2:6" x14ac:dyDescent="0.25">
      <c r="B1405" s="246">
        <v>43439</v>
      </c>
      <c r="C1405">
        <v>10820.450194999999</v>
      </c>
      <c r="D1405">
        <v>10821.049805000001</v>
      </c>
      <c r="E1405">
        <v>10747.950194999999</v>
      </c>
      <c r="F1405" s="247">
        <v>10782.900390999999</v>
      </c>
    </row>
    <row r="1406" spans="2:6" x14ac:dyDescent="0.25">
      <c r="B1406" s="246">
        <v>43440</v>
      </c>
      <c r="C1406">
        <v>10718.150390999999</v>
      </c>
      <c r="D1406">
        <v>10722.650390999999</v>
      </c>
      <c r="E1406">
        <v>10588.25</v>
      </c>
      <c r="F1406" s="247">
        <v>10601.150390999999</v>
      </c>
    </row>
    <row r="1407" spans="2:6" x14ac:dyDescent="0.25">
      <c r="B1407" s="246">
        <v>43441</v>
      </c>
      <c r="C1407">
        <v>10644.799805000001</v>
      </c>
      <c r="D1407">
        <v>10704.549805000001</v>
      </c>
      <c r="E1407">
        <v>10599.349609000001</v>
      </c>
      <c r="F1407" s="247">
        <v>10693.700194999999</v>
      </c>
    </row>
    <row r="1408" spans="2:6" x14ac:dyDescent="0.25">
      <c r="B1408" s="246">
        <v>43444</v>
      </c>
      <c r="C1408">
        <v>10508.700194999999</v>
      </c>
      <c r="D1408">
        <v>10558.849609000001</v>
      </c>
      <c r="E1408">
        <v>10474.950194999999</v>
      </c>
      <c r="F1408" s="247">
        <v>10488.450194999999</v>
      </c>
    </row>
    <row r="1409" spans="2:6" x14ac:dyDescent="0.25">
      <c r="B1409" s="246">
        <v>43445</v>
      </c>
      <c r="C1409">
        <v>10350.049805000001</v>
      </c>
      <c r="D1409">
        <v>10567.150390999999</v>
      </c>
      <c r="E1409">
        <v>10333.849609000001</v>
      </c>
      <c r="F1409" s="247">
        <v>10549.150390999999</v>
      </c>
    </row>
    <row r="1410" spans="2:6" x14ac:dyDescent="0.25">
      <c r="B1410" s="246">
        <v>43446</v>
      </c>
      <c r="C1410">
        <v>10591</v>
      </c>
      <c r="D1410">
        <v>10752.200194999999</v>
      </c>
      <c r="E1410">
        <v>10560.799805000001</v>
      </c>
      <c r="F1410" s="247">
        <v>10737.599609000001</v>
      </c>
    </row>
    <row r="1411" spans="2:6" x14ac:dyDescent="0.25">
      <c r="B1411" s="246">
        <v>43447</v>
      </c>
      <c r="C1411">
        <v>10810.75</v>
      </c>
      <c r="D1411">
        <v>10838.599609000001</v>
      </c>
      <c r="E1411">
        <v>10749.5</v>
      </c>
      <c r="F1411" s="247">
        <v>10791.549805000001</v>
      </c>
    </row>
    <row r="1412" spans="2:6" x14ac:dyDescent="0.25">
      <c r="B1412" s="246">
        <v>43448</v>
      </c>
      <c r="C1412">
        <v>10784.5</v>
      </c>
      <c r="D1412">
        <v>10815.75</v>
      </c>
      <c r="E1412">
        <v>10752.099609000001</v>
      </c>
      <c r="F1412" s="247">
        <v>10805.450194999999</v>
      </c>
    </row>
    <row r="1413" spans="2:6" x14ac:dyDescent="0.25">
      <c r="B1413" s="246">
        <v>43451</v>
      </c>
      <c r="C1413">
        <v>10853.200194999999</v>
      </c>
      <c r="D1413">
        <v>10900.349609000001</v>
      </c>
      <c r="E1413">
        <v>10844.849609000001</v>
      </c>
      <c r="F1413" s="247">
        <v>10888.349609000001</v>
      </c>
    </row>
    <row r="1414" spans="2:6" x14ac:dyDescent="0.25">
      <c r="B1414" s="246">
        <v>43452</v>
      </c>
      <c r="C1414">
        <v>10850.900390999999</v>
      </c>
      <c r="D1414">
        <v>10915.400390999999</v>
      </c>
      <c r="E1414">
        <v>10819.099609000001</v>
      </c>
      <c r="F1414" s="247">
        <v>10908.700194999999</v>
      </c>
    </row>
    <row r="1415" spans="2:6" x14ac:dyDescent="0.25">
      <c r="B1415" s="246">
        <v>43453</v>
      </c>
      <c r="C1415">
        <v>10930.549805000001</v>
      </c>
      <c r="D1415">
        <v>10985.150390999999</v>
      </c>
      <c r="E1415">
        <v>10928</v>
      </c>
      <c r="F1415" s="247">
        <v>10967.299805000001</v>
      </c>
    </row>
    <row r="1416" spans="2:6" x14ac:dyDescent="0.25">
      <c r="B1416" s="246">
        <v>43454</v>
      </c>
      <c r="C1416">
        <v>10885.200194999999</v>
      </c>
      <c r="D1416">
        <v>10962.549805000001</v>
      </c>
      <c r="E1416">
        <v>10880.049805000001</v>
      </c>
      <c r="F1416" s="247">
        <v>10951.700194999999</v>
      </c>
    </row>
    <row r="1417" spans="2:6" x14ac:dyDescent="0.25">
      <c r="B1417" s="246">
        <v>43455</v>
      </c>
      <c r="C1417">
        <v>10944.25</v>
      </c>
      <c r="D1417">
        <v>10963.650390999999</v>
      </c>
      <c r="E1417">
        <v>10738.650390999999</v>
      </c>
      <c r="F1417" s="247">
        <v>10754</v>
      </c>
    </row>
    <row r="1418" spans="2:6" x14ac:dyDescent="0.25">
      <c r="B1418" s="246">
        <v>43458</v>
      </c>
      <c r="C1418">
        <v>10780.900390999999</v>
      </c>
      <c r="D1418">
        <v>10782.299805000001</v>
      </c>
      <c r="E1418">
        <v>10649.25</v>
      </c>
      <c r="F1418" s="247">
        <v>10663.5</v>
      </c>
    </row>
    <row r="1419" spans="2:6" x14ac:dyDescent="0.25">
      <c r="B1419" s="246">
        <v>43460</v>
      </c>
      <c r="C1419">
        <v>10635.450194999999</v>
      </c>
      <c r="D1419">
        <v>10747.5</v>
      </c>
      <c r="E1419">
        <v>10534.549805000001</v>
      </c>
      <c r="F1419" s="247">
        <v>10729.849609000001</v>
      </c>
    </row>
    <row r="1420" spans="2:6" x14ac:dyDescent="0.25">
      <c r="B1420" s="246">
        <v>43461</v>
      </c>
      <c r="C1420">
        <v>10817.900390999999</v>
      </c>
      <c r="D1420">
        <v>10834.200194999999</v>
      </c>
      <c r="E1420">
        <v>10764.450194999999</v>
      </c>
      <c r="F1420" s="247">
        <v>10779.799805000001</v>
      </c>
    </row>
    <row r="1421" spans="2:6" x14ac:dyDescent="0.25">
      <c r="B1421" s="246">
        <v>43462</v>
      </c>
      <c r="C1421">
        <v>10820.950194999999</v>
      </c>
      <c r="D1421">
        <v>10893.599609000001</v>
      </c>
      <c r="E1421">
        <v>10817.150390999999</v>
      </c>
      <c r="F1421" s="247">
        <v>10859.900390999999</v>
      </c>
    </row>
    <row r="1422" spans="2:6" x14ac:dyDescent="0.25">
      <c r="B1422" s="246">
        <v>43465</v>
      </c>
      <c r="C1422">
        <v>10913.200194999999</v>
      </c>
      <c r="D1422">
        <v>10923.549805000001</v>
      </c>
      <c r="E1422">
        <v>10853.200194999999</v>
      </c>
      <c r="F1422" s="247">
        <v>10862.549805000001</v>
      </c>
    </row>
    <row r="1423" spans="2:6" x14ac:dyDescent="0.25">
      <c r="B1423" s="246">
        <v>43466</v>
      </c>
      <c r="C1423" t="s">
        <v>261</v>
      </c>
      <c r="D1423" t="s">
        <v>261</v>
      </c>
      <c r="E1423" t="s">
        <v>261</v>
      </c>
      <c r="F1423" s="247" t="s">
        <v>261</v>
      </c>
    </row>
    <row r="1424" spans="2:6" x14ac:dyDescent="0.25">
      <c r="B1424" s="246">
        <v>43467</v>
      </c>
      <c r="C1424">
        <v>10868.849609000001</v>
      </c>
      <c r="D1424">
        <v>10895.349609000001</v>
      </c>
      <c r="E1424">
        <v>10735.049805000001</v>
      </c>
      <c r="F1424" s="247">
        <v>10792.5</v>
      </c>
    </row>
    <row r="1425" spans="2:6" x14ac:dyDescent="0.25">
      <c r="B1425" s="246">
        <v>43468</v>
      </c>
      <c r="C1425">
        <v>10796.799805000001</v>
      </c>
      <c r="D1425">
        <v>10814.049805000001</v>
      </c>
      <c r="E1425">
        <v>10661.25</v>
      </c>
      <c r="F1425" s="247">
        <v>10672.25</v>
      </c>
    </row>
    <row r="1426" spans="2:6" x14ac:dyDescent="0.25">
      <c r="B1426" s="246">
        <v>43469</v>
      </c>
      <c r="C1426">
        <v>10699.700194999999</v>
      </c>
      <c r="D1426">
        <v>10741.049805000001</v>
      </c>
      <c r="E1426">
        <v>10628.650390999999</v>
      </c>
      <c r="F1426" s="247">
        <v>10727.349609000001</v>
      </c>
    </row>
    <row r="1427" spans="2:6" x14ac:dyDescent="0.25">
      <c r="B1427" s="246">
        <v>43472</v>
      </c>
      <c r="C1427">
        <v>10804.849609000001</v>
      </c>
      <c r="D1427">
        <v>10835.950194999999</v>
      </c>
      <c r="E1427">
        <v>10750.150390999999</v>
      </c>
      <c r="F1427" s="247">
        <v>10771.799805000001</v>
      </c>
    </row>
    <row r="1428" spans="2:6" x14ac:dyDescent="0.25">
      <c r="B1428" s="246">
        <v>43473</v>
      </c>
      <c r="C1428">
        <v>10786.25</v>
      </c>
      <c r="D1428">
        <v>10818.450194999999</v>
      </c>
      <c r="E1428">
        <v>10733.25</v>
      </c>
      <c r="F1428" s="247">
        <v>10802.150390999999</v>
      </c>
    </row>
    <row r="1429" spans="2:6" x14ac:dyDescent="0.25">
      <c r="B1429" s="246">
        <v>43474</v>
      </c>
      <c r="C1429">
        <v>10862.400390999999</v>
      </c>
      <c r="D1429">
        <v>10870.400390999999</v>
      </c>
      <c r="E1429">
        <v>10749.400390999999</v>
      </c>
      <c r="F1429" s="247">
        <v>10855.150390999999</v>
      </c>
    </row>
    <row r="1430" spans="2:6" x14ac:dyDescent="0.25">
      <c r="B1430" s="246">
        <v>43475</v>
      </c>
      <c r="C1430">
        <v>10859.349609000001</v>
      </c>
      <c r="D1430">
        <v>10859.349609000001</v>
      </c>
      <c r="E1430">
        <v>10801.799805000001</v>
      </c>
      <c r="F1430" s="247">
        <v>10821.599609000001</v>
      </c>
    </row>
    <row r="1431" spans="2:6" x14ac:dyDescent="0.25">
      <c r="B1431" s="246">
        <v>43476</v>
      </c>
      <c r="C1431">
        <v>10834.75</v>
      </c>
      <c r="D1431">
        <v>10850.150390999999</v>
      </c>
      <c r="E1431">
        <v>10739.400390999999</v>
      </c>
      <c r="F1431" s="247">
        <v>10794.950194999999</v>
      </c>
    </row>
    <row r="1432" spans="2:6" x14ac:dyDescent="0.25">
      <c r="B1432" s="246">
        <v>43479</v>
      </c>
      <c r="C1432">
        <v>10807</v>
      </c>
      <c r="D1432">
        <v>10808</v>
      </c>
      <c r="E1432">
        <v>10692.349609000001</v>
      </c>
      <c r="F1432" s="247">
        <v>10737.599609000001</v>
      </c>
    </row>
    <row r="1433" spans="2:6" x14ac:dyDescent="0.25">
      <c r="B1433" s="246">
        <v>43480</v>
      </c>
      <c r="C1433">
        <v>10777.549805000001</v>
      </c>
      <c r="D1433">
        <v>10896.950194999999</v>
      </c>
      <c r="E1433">
        <v>10777.549805000001</v>
      </c>
      <c r="F1433" s="247">
        <v>10886.799805000001</v>
      </c>
    </row>
    <row r="1434" spans="2:6" x14ac:dyDescent="0.25">
      <c r="B1434" s="246">
        <v>43481</v>
      </c>
      <c r="C1434">
        <v>10899.650390999999</v>
      </c>
      <c r="D1434">
        <v>10928.150390999999</v>
      </c>
      <c r="E1434">
        <v>10876.900390999999</v>
      </c>
      <c r="F1434" s="247">
        <v>10890.299805000001</v>
      </c>
    </row>
    <row r="1435" spans="2:6" x14ac:dyDescent="0.25">
      <c r="B1435" s="246">
        <v>43482</v>
      </c>
      <c r="C1435">
        <v>10920.849609000001</v>
      </c>
      <c r="D1435">
        <v>10930.650390999999</v>
      </c>
      <c r="E1435">
        <v>10844.650390999999</v>
      </c>
      <c r="F1435" s="247">
        <v>10905.200194999999</v>
      </c>
    </row>
    <row r="1436" spans="2:6" x14ac:dyDescent="0.25">
      <c r="B1436" s="246">
        <v>43483</v>
      </c>
      <c r="C1436">
        <v>10914.849609000001</v>
      </c>
      <c r="D1436">
        <v>10928.200194999999</v>
      </c>
      <c r="E1436">
        <v>10852.200194999999</v>
      </c>
      <c r="F1436" s="247">
        <v>10906.950194999999</v>
      </c>
    </row>
    <row r="1437" spans="2:6" x14ac:dyDescent="0.25">
      <c r="B1437" s="246">
        <v>43486</v>
      </c>
      <c r="C1437">
        <v>10919.349609000001</v>
      </c>
      <c r="D1437">
        <v>10987.450194999999</v>
      </c>
      <c r="E1437">
        <v>10885.75</v>
      </c>
      <c r="F1437" s="247">
        <v>10961.849609000001</v>
      </c>
    </row>
    <row r="1438" spans="2:6" x14ac:dyDescent="0.25">
      <c r="B1438" s="246">
        <v>43487</v>
      </c>
      <c r="C1438">
        <v>10949.799805000001</v>
      </c>
      <c r="D1438">
        <v>10949.799805000001</v>
      </c>
      <c r="E1438">
        <v>10864.150390999999</v>
      </c>
      <c r="F1438" s="247">
        <v>10922.75</v>
      </c>
    </row>
    <row r="1439" spans="2:6" x14ac:dyDescent="0.25">
      <c r="B1439" s="246">
        <v>43488</v>
      </c>
      <c r="C1439">
        <v>10931.049805000001</v>
      </c>
      <c r="D1439">
        <v>10944.799805000001</v>
      </c>
      <c r="E1439">
        <v>10811.950194999999</v>
      </c>
      <c r="F1439" s="247">
        <v>10831.5</v>
      </c>
    </row>
    <row r="1440" spans="2:6" x14ac:dyDescent="0.25">
      <c r="B1440" s="246">
        <v>43489</v>
      </c>
      <c r="C1440">
        <v>10844.049805000001</v>
      </c>
      <c r="D1440">
        <v>10866.599609000001</v>
      </c>
      <c r="E1440">
        <v>10798.650390999999</v>
      </c>
      <c r="F1440" s="247">
        <v>10849.799805000001</v>
      </c>
    </row>
    <row r="1441" spans="2:6" x14ac:dyDescent="0.25">
      <c r="B1441" s="246">
        <v>43490</v>
      </c>
      <c r="C1441">
        <v>10859.75</v>
      </c>
      <c r="D1441">
        <v>10931.700194999999</v>
      </c>
      <c r="E1441">
        <v>10756.450194999999</v>
      </c>
      <c r="F1441" s="247">
        <v>10780.549805000001</v>
      </c>
    </row>
    <row r="1442" spans="2:6" x14ac:dyDescent="0.25">
      <c r="B1442" s="246">
        <v>43493</v>
      </c>
      <c r="C1442">
        <v>10792.450194999999</v>
      </c>
      <c r="D1442">
        <v>10804.450194999999</v>
      </c>
      <c r="E1442">
        <v>10630.950194999999</v>
      </c>
      <c r="F1442" s="247">
        <v>10661.549805000001</v>
      </c>
    </row>
    <row r="1443" spans="2:6" x14ac:dyDescent="0.25">
      <c r="B1443" s="246">
        <v>43494</v>
      </c>
      <c r="C1443">
        <v>10653.700194999999</v>
      </c>
      <c r="D1443">
        <v>10690.349609000001</v>
      </c>
      <c r="E1443">
        <v>10583.650390999999</v>
      </c>
      <c r="F1443" s="247">
        <v>10652.200194999999</v>
      </c>
    </row>
    <row r="1444" spans="2:6" x14ac:dyDescent="0.25">
      <c r="B1444" s="246">
        <v>43495</v>
      </c>
      <c r="C1444">
        <v>10702.25</v>
      </c>
      <c r="D1444">
        <v>10710.200194999999</v>
      </c>
      <c r="E1444">
        <v>10612.849609000001</v>
      </c>
      <c r="F1444" s="247">
        <v>10651.799805000001</v>
      </c>
    </row>
    <row r="1445" spans="2:6" x14ac:dyDescent="0.25">
      <c r="B1445" s="246">
        <v>43496</v>
      </c>
      <c r="C1445">
        <v>10690.549805000001</v>
      </c>
      <c r="D1445">
        <v>10838.049805000001</v>
      </c>
      <c r="E1445">
        <v>10678.549805000001</v>
      </c>
      <c r="F1445" s="247">
        <v>10830.950194999999</v>
      </c>
    </row>
    <row r="1446" spans="2:6" x14ac:dyDescent="0.25">
      <c r="B1446" s="246">
        <v>43497</v>
      </c>
      <c r="C1446">
        <v>10851.349609000001</v>
      </c>
      <c r="D1446">
        <v>10983.450194999999</v>
      </c>
      <c r="E1446">
        <v>10813.450194999999</v>
      </c>
      <c r="F1446" s="247">
        <v>10893.650390999999</v>
      </c>
    </row>
    <row r="1447" spans="2:6" x14ac:dyDescent="0.25">
      <c r="B1447" s="246">
        <v>43500</v>
      </c>
      <c r="C1447">
        <v>10876.75</v>
      </c>
      <c r="D1447">
        <v>10927.900390999999</v>
      </c>
      <c r="E1447">
        <v>10814.150390999999</v>
      </c>
      <c r="F1447" s="247">
        <v>10912.25</v>
      </c>
    </row>
    <row r="1448" spans="2:6" x14ac:dyDescent="0.25">
      <c r="B1448" s="246">
        <v>43501</v>
      </c>
      <c r="C1448">
        <v>10908.650390999999</v>
      </c>
      <c r="D1448">
        <v>10956.700194999999</v>
      </c>
      <c r="E1448">
        <v>10886.700194999999</v>
      </c>
      <c r="F1448" s="247">
        <v>10934.349609000001</v>
      </c>
    </row>
    <row r="1449" spans="2:6" x14ac:dyDescent="0.25">
      <c r="B1449" s="246">
        <v>43502</v>
      </c>
      <c r="C1449">
        <v>10965.099609000001</v>
      </c>
      <c r="D1449">
        <v>11072.599609000001</v>
      </c>
      <c r="E1449">
        <v>10962.700194999999</v>
      </c>
      <c r="F1449" s="247">
        <v>11062.450194999999</v>
      </c>
    </row>
    <row r="1450" spans="2:6" x14ac:dyDescent="0.25">
      <c r="B1450" s="246">
        <v>43503</v>
      </c>
      <c r="C1450">
        <v>11070.450194999999</v>
      </c>
      <c r="D1450">
        <v>11118.099609000001</v>
      </c>
      <c r="E1450">
        <v>11043.599609000001</v>
      </c>
      <c r="F1450" s="247">
        <v>11069.400390999999</v>
      </c>
    </row>
    <row r="1451" spans="2:6" x14ac:dyDescent="0.25">
      <c r="B1451" s="246">
        <v>43504</v>
      </c>
      <c r="C1451">
        <v>11023.5</v>
      </c>
      <c r="D1451">
        <v>11041.200194999999</v>
      </c>
      <c r="E1451">
        <v>10925.450194999999</v>
      </c>
      <c r="F1451" s="247">
        <v>10943.599609000001</v>
      </c>
    </row>
    <row r="1452" spans="2:6" x14ac:dyDescent="0.25">
      <c r="B1452" s="246">
        <v>43507</v>
      </c>
      <c r="C1452">
        <v>10930.900390999999</v>
      </c>
      <c r="D1452">
        <v>10930.900390999999</v>
      </c>
      <c r="E1452">
        <v>10857.099609000001</v>
      </c>
      <c r="F1452" s="247">
        <v>10888.799805000001</v>
      </c>
    </row>
    <row r="1453" spans="2:6" x14ac:dyDescent="0.25">
      <c r="B1453" s="246">
        <v>43508</v>
      </c>
      <c r="C1453">
        <v>10879.700194999999</v>
      </c>
      <c r="D1453">
        <v>10910.900390999999</v>
      </c>
      <c r="E1453">
        <v>10823.799805000001</v>
      </c>
      <c r="F1453" s="247">
        <v>10831.400390999999</v>
      </c>
    </row>
    <row r="1454" spans="2:6" x14ac:dyDescent="0.25">
      <c r="B1454" s="246">
        <v>43510</v>
      </c>
      <c r="C1454">
        <v>10786.099609000001</v>
      </c>
      <c r="D1454">
        <v>10792.700194999999</v>
      </c>
      <c r="E1454">
        <v>10718.75</v>
      </c>
      <c r="F1454" s="247">
        <v>10746.049805000001</v>
      </c>
    </row>
    <row r="1455" spans="2:6" x14ac:dyDescent="0.25">
      <c r="B1455" s="246">
        <v>43511</v>
      </c>
      <c r="C1455">
        <v>10780.25</v>
      </c>
      <c r="D1455">
        <v>10785.75</v>
      </c>
      <c r="E1455">
        <v>10620.400390999999</v>
      </c>
      <c r="F1455" s="247">
        <v>10724.400390999999</v>
      </c>
    </row>
    <row r="1456" spans="2:6" x14ac:dyDescent="0.25">
      <c r="B1456" s="246">
        <v>43514</v>
      </c>
      <c r="C1456">
        <v>10738.650390999999</v>
      </c>
      <c r="D1456">
        <v>10759.900390999999</v>
      </c>
      <c r="E1456">
        <v>10628.400390999999</v>
      </c>
      <c r="F1456" s="247">
        <v>10640.950194999999</v>
      </c>
    </row>
    <row r="1457" spans="2:6" x14ac:dyDescent="0.25">
      <c r="B1457" s="246">
        <v>43515</v>
      </c>
      <c r="C1457">
        <v>10636.700194999999</v>
      </c>
      <c r="D1457">
        <v>10722.849609000001</v>
      </c>
      <c r="E1457">
        <v>10585.650390999999</v>
      </c>
      <c r="F1457" s="247">
        <v>10604.349609000001</v>
      </c>
    </row>
    <row r="1458" spans="2:6" x14ac:dyDescent="0.25">
      <c r="B1458" s="246">
        <v>43516</v>
      </c>
      <c r="C1458">
        <v>10655.450194999999</v>
      </c>
      <c r="D1458">
        <v>10752.700194999999</v>
      </c>
      <c r="E1458">
        <v>10646.400390999999</v>
      </c>
      <c r="F1458" s="247">
        <v>10735.450194999999</v>
      </c>
    </row>
    <row r="1459" spans="2:6" x14ac:dyDescent="0.25">
      <c r="B1459" s="246">
        <v>43517</v>
      </c>
      <c r="C1459">
        <v>10744.099609000001</v>
      </c>
      <c r="D1459">
        <v>10808.849609000001</v>
      </c>
      <c r="E1459">
        <v>10721.5</v>
      </c>
      <c r="F1459" s="247">
        <v>10789.849609000001</v>
      </c>
    </row>
    <row r="1460" spans="2:6" x14ac:dyDescent="0.25">
      <c r="B1460" s="246">
        <v>43518</v>
      </c>
      <c r="C1460">
        <v>10782.700194999999</v>
      </c>
      <c r="D1460">
        <v>10801.549805000001</v>
      </c>
      <c r="E1460">
        <v>10758.400390999999</v>
      </c>
      <c r="F1460" s="247">
        <v>10791.650390999999</v>
      </c>
    </row>
    <row r="1461" spans="2:6" x14ac:dyDescent="0.25">
      <c r="B1461" s="246">
        <v>43521</v>
      </c>
      <c r="C1461">
        <v>10813.25</v>
      </c>
      <c r="D1461">
        <v>10887.099609000001</v>
      </c>
      <c r="E1461">
        <v>10788.049805000001</v>
      </c>
      <c r="F1461" s="247">
        <v>10880.099609000001</v>
      </c>
    </row>
    <row r="1462" spans="2:6" x14ac:dyDescent="0.25">
      <c r="B1462" s="246">
        <v>43522</v>
      </c>
      <c r="C1462">
        <v>10775.299805000001</v>
      </c>
      <c r="D1462">
        <v>10888.75</v>
      </c>
      <c r="E1462">
        <v>10729.299805000001</v>
      </c>
      <c r="F1462" s="247">
        <v>10835.299805000001</v>
      </c>
    </row>
    <row r="1463" spans="2:6" x14ac:dyDescent="0.25">
      <c r="B1463" s="246">
        <v>43523</v>
      </c>
      <c r="C1463">
        <v>10881.200194999999</v>
      </c>
      <c r="D1463">
        <v>10939.700194999999</v>
      </c>
      <c r="E1463">
        <v>10751.200194999999</v>
      </c>
      <c r="F1463" s="247">
        <v>10806.650390999999</v>
      </c>
    </row>
    <row r="1464" spans="2:6" x14ac:dyDescent="0.25">
      <c r="B1464" s="246">
        <v>43524</v>
      </c>
      <c r="C1464">
        <v>10865.700194999999</v>
      </c>
      <c r="D1464">
        <v>10865.700194999999</v>
      </c>
      <c r="E1464">
        <v>10784.849609000001</v>
      </c>
      <c r="F1464" s="247">
        <v>10792.5</v>
      </c>
    </row>
    <row r="1465" spans="2:6" x14ac:dyDescent="0.25">
      <c r="B1465" s="246">
        <v>43525</v>
      </c>
      <c r="C1465">
        <v>10842.650390999999</v>
      </c>
      <c r="D1465">
        <v>10877.900390999999</v>
      </c>
      <c r="E1465">
        <v>10823.099609000001</v>
      </c>
      <c r="F1465" s="247">
        <v>10863.5</v>
      </c>
    </row>
    <row r="1466" spans="2:6" x14ac:dyDescent="0.25">
      <c r="B1466" s="246">
        <v>43529</v>
      </c>
      <c r="C1466">
        <v>10864.849609000001</v>
      </c>
      <c r="D1466">
        <v>10994.900390999999</v>
      </c>
      <c r="E1466">
        <v>10817</v>
      </c>
      <c r="F1466" s="247">
        <v>10987.450194999999</v>
      </c>
    </row>
    <row r="1467" spans="2:6" x14ac:dyDescent="0.25">
      <c r="B1467" s="246">
        <v>43530</v>
      </c>
      <c r="C1467">
        <v>11024.849609000001</v>
      </c>
      <c r="D1467">
        <v>11062.299805000001</v>
      </c>
      <c r="E1467">
        <v>10998.849609000001</v>
      </c>
      <c r="F1467" s="247">
        <v>11053</v>
      </c>
    </row>
    <row r="1468" spans="2:6" x14ac:dyDescent="0.25">
      <c r="B1468" s="246">
        <v>43531</v>
      </c>
      <c r="C1468">
        <v>11077.950194999999</v>
      </c>
      <c r="D1468">
        <v>11089.049805000001</v>
      </c>
      <c r="E1468">
        <v>11027.099609000001</v>
      </c>
      <c r="F1468" s="247">
        <v>11058.200194999999</v>
      </c>
    </row>
    <row r="1469" spans="2:6" x14ac:dyDescent="0.25">
      <c r="B1469" s="246">
        <v>43532</v>
      </c>
      <c r="C1469">
        <v>11038.849609000001</v>
      </c>
      <c r="D1469">
        <v>11049</v>
      </c>
      <c r="E1469">
        <v>11008.950194999999</v>
      </c>
      <c r="F1469" s="247">
        <v>11035.400390999999</v>
      </c>
    </row>
    <row r="1470" spans="2:6" x14ac:dyDescent="0.25">
      <c r="B1470" s="246">
        <v>43535</v>
      </c>
      <c r="C1470">
        <v>11068.75</v>
      </c>
      <c r="D1470">
        <v>11180.900390999999</v>
      </c>
      <c r="E1470">
        <v>11059.849609000001</v>
      </c>
      <c r="F1470" s="247">
        <v>11168.049805000001</v>
      </c>
    </row>
    <row r="1471" spans="2:6" x14ac:dyDescent="0.25">
      <c r="B1471" s="246">
        <v>43536</v>
      </c>
      <c r="C1471">
        <v>11231.349609000001</v>
      </c>
      <c r="D1471">
        <v>11320.400390999999</v>
      </c>
      <c r="E1471">
        <v>11227</v>
      </c>
      <c r="F1471" s="247">
        <v>11301.200194999999</v>
      </c>
    </row>
    <row r="1472" spans="2:6" x14ac:dyDescent="0.25">
      <c r="B1472" s="246">
        <v>43537</v>
      </c>
      <c r="C1472">
        <v>11326.200194999999</v>
      </c>
      <c r="D1472">
        <v>11352.299805000001</v>
      </c>
      <c r="E1472">
        <v>11276.599609000001</v>
      </c>
      <c r="F1472" s="247">
        <v>11341.700194999999</v>
      </c>
    </row>
    <row r="1473" spans="2:6" x14ac:dyDescent="0.25">
      <c r="B1473" s="246">
        <v>43538</v>
      </c>
      <c r="C1473">
        <v>11382.5</v>
      </c>
      <c r="D1473">
        <v>11383.450194999999</v>
      </c>
      <c r="E1473">
        <v>11313.75</v>
      </c>
      <c r="F1473" s="247">
        <v>11343.25</v>
      </c>
    </row>
    <row r="1474" spans="2:6" x14ac:dyDescent="0.25">
      <c r="B1474" s="246">
        <v>43539</v>
      </c>
      <c r="C1474">
        <v>11376.849609000001</v>
      </c>
      <c r="D1474">
        <v>11487</v>
      </c>
      <c r="E1474">
        <v>11370.799805000001</v>
      </c>
      <c r="F1474" s="247">
        <v>11426.849609000001</v>
      </c>
    </row>
    <row r="1475" spans="2:6" x14ac:dyDescent="0.25">
      <c r="B1475" s="246">
        <v>43542</v>
      </c>
      <c r="C1475">
        <v>11473.849609000001</v>
      </c>
      <c r="D1475">
        <v>11530.150390999999</v>
      </c>
      <c r="E1475">
        <v>11412.5</v>
      </c>
      <c r="F1475" s="247">
        <v>11462.200194999999</v>
      </c>
    </row>
    <row r="1476" spans="2:6" x14ac:dyDescent="0.25">
      <c r="B1476" s="246">
        <v>43543</v>
      </c>
      <c r="C1476">
        <v>11500.299805000001</v>
      </c>
      <c r="D1476">
        <v>11543.849609000001</v>
      </c>
      <c r="E1476">
        <v>11451.25</v>
      </c>
      <c r="F1476" s="247">
        <v>11532.400390999999</v>
      </c>
    </row>
    <row r="1477" spans="2:6" x14ac:dyDescent="0.25">
      <c r="B1477" s="246">
        <v>43544</v>
      </c>
      <c r="C1477">
        <v>11553.349609000001</v>
      </c>
      <c r="D1477">
        <v>11556.099609000001</v>
      </c>
      <c r="E1477">
        <v>11503.099609000001</v>
      </c>
      <c r="F1477" s="247">
        <v>11521.049805000001</v>
      </c>
    </row>
    <row r="1478" spans="2:6" x14ac:dyDescent="0.25">
      <c r="B1478" s="246">
        <v>43546</v>
      </c>
      <c r="C1478">
        <v>11549.200194999999</v>
      </c>
      <c r="D1478">
        <v>11572.799805000001</v>
      </c>
      <c r="E1478">
        <v>11434.549805000001</v>
      </c>
      <c r="F1478" s="247">
        <v>11456.900390999999</v>
      </c>
    </row>
    <row r="1479" spans="2:6" x14ac:dyDescent="0.25">
      <c r="B1479" s="246">
        <v>43549</v>
      </c>
      <c r="C1479">
        <v>11395.650390999999</v>
      </c>
      <c r="D1479">
        <v>11395.650390999999</v>
      </c>
      <c r="E1479">
        <v>11311.599609000001</v>
      </c>
      <c r="F1479" s="247">
        <v>11354.25</v>
      </c>
    </row>
    <row r="1480" spans="2:6" x14ac:dyDescent="0.25">
      <c r="B1480" s="246">
        <v>43550</v>
      </c>
      <c r="C1480">
        <v>11375.200194999999</v>
      </c>
      <c r="D1480">
        <v>11496.75</v>
      </c>
      <c r="E1480">
        <v>11352.450194999999</v>
      </c>
      <c r="F1480" s="247">
        <v>11483.25</v>
      </c>
    </row>
    <row r="1481" spans="2:6" x14ac:dyDescent="0.25">
      <c r="B1481" s="246">
        <v>43551</v>
      </c>
      <c r="C1481">
        <v>11531.450194999999</v>
      </c>
      <c r="D1481">
        <v>11546.200194999999</v>
      </c>
      <c r="E1481">
        <v>11413</v>
      </c>
      <c r="F1481" s="247">
        <v>11445.049805000001</v>
      </c>
    </row>
    <row r="1482" spans="2:6" x14ac:dyDescent="0.25">
      <c r="B1482" s="246">
        <v>43552</v>
      </c>
      <c r="C1482">
        <v>11463.650390999999</v>
      </c>
      <c r="D1482">
        <v>11588.5</v>
      </c>
      <c r="E1482">
        <v>11452.450194999999</v>
      </c>
      <c r="F1482" s="247">
        <v>11570</v>
      </c>
    </row>
    <row r="1483" spans="2:6" x14ac:dyDescent="0.25">
      <c r="B1483" s="246">
        <v>43556</v>
      </c>
      <c r="C1483">
        <v>11665.200194999999</v>
      </c>
      <c r="D1483">
        <v>11738.099609000001</v>
      </c>
      <c r="E1483">
        <v>11644.75</v>
      </c>
      <c r="F1483" s="247">
        <v>11669.150390999999</v>
      </c>
    </row>
    <row r="1484" spans="2:6" x14ac:dyDescent="0.25">
      <c r="B1484" s="246">
        <v>43557</v>
      </c>
      <c r="C1484">
        <v>11711.549805000001</v>
      </c>
      <c r="D1484">
        <v>11729.349609000001</v>
      </c>
      <c r="E1484">
        <v>11655.849609000001</v>
      </c>
      <c r="F1484" s="247">
        <v>11713.200194999999</v>
      </c>
    </row>
    <row r="1485" spans="2:6" x14ac:dyDescent="0.25">
      <c r="B1485" s="246">
        <v>43558</v>
      </c>
      <c r="C1485">
        <v>11735.299805000001</v>
      </c>
      <c r="D1485">
        <v>11761</v>
      </c>
      <c r="E1485">
        <v>11629.150390999999</v>
      </c>
      <c r="F1485" s="247">
        <v>11643.950194999999</v>
      </c>
    </row>
    <row r="1486" spans="2:6" x14ac:dyDescent="0.25">
      <c r="B1486" s="246">
        <v>43559</v>
      </c>
      <c r="C1486">
        <v>11660.200194999999</v>
      </c>
      <c r="D1486">
        <v>11662.549805000001</v>
      </c>
      <c r="E1486">
        <v>11559.200194999999</v>
      </c>
      <c r="F1486" s="247">
        <v>11598</v>
      </c>
    </row>
    <row r="1487" spans="2:6" x14ac:dyDescent="0.25">
      <c r="B1487" s="246">
        <v>43560</v>
      </c>
      <c r="C1487">
        <v>11638.400390999999</v>
      </c>
      <c r="D1487">
        <v>11689.650390999999</v>
      </c>
      <c r="E1487">
        <v>11609.5</v>
      </c>
      <c r="F1487" s="247">
        <v>11665.950194999999</v>
      </c>
    </row>
    <row r="1488" spans="2:6" x14ac:dyDescent="0.25">
      <c r="B1488" s="246">
        <v>43563</v>
      </c>
      <c r="C1488">
        <v>11704.349609000001</v>
      </c>
      <c r="D1488">
        <v>11710.299805000001</v>
      </c>
      <c r="E1488">
        <v>11549.099609000001</v>
      </c>
      <c r="F1488" s="247">
        <v>11604.5</v>
      </c>
    </row>
    <row r="1489" spans="2:6" x14ac:dyDescent="0.25">
      <c r="B1489" s="246">
        <v>43564</v>
      </c>
      <c r="C1489">
        <v>11612.049805000001</v>
      </c>
      <c r="D1489">
        <v>11683.900390999999</v>
      </c>
      <c r="E1489">
        <v>11569.700194999999</v>
      </c>
      <c r="F1489" s="247">
        <v>11671.950194999999</v>
      </c>
    </row>
    <row r="1490" spans="2:6" x14ac:dyDescent="0.25">
      <c r="B1490" s="246">
        <v>43565</v>
      </c>
      <c r="C1490">
        <v>11646.849609000001</v>
      </c>
      <c r="D1490">
        <v>11680.049805000001</v>
      </c>
      <c r="E1490">
        <v>11571.75</v>
      </c>
      <c r="F1490" s="247">
        <v>11584.299805000001</v>
      </c>
    </row>
    <row r="1491" spans="2:6" x14ac:dyDescent="0.25">
      <c r="B1491" s="246">
        <v>43566</v>
      </c>
      <c r="C1491">
        <v>11592.549805000001</v>
      </c>
      <c r="D1491">
        <v>11606.700194999999</v>
      </c>
      <c r="E1491">
        <v>11550.549805000001</v>
      </c>
      <c r="F1491" s="247">
        <v>11596.700194999999</v>
      </c>
    </row>
    <row r="1492" spans="2:6" x14ac:dyDescent="0.25">
      <c r="B1492" s="246">
        <v>43567</v>
      </c>
      <c r="C1492">
        <v>11612.849609000001</v>
      </c>
      <c r="D1492">
        <v>11657.349609000001</v>
      </c>
      <c r="E1492">
        <v>11578.799805000001</v>
      </c>
      <c r="F1492" s="247">
        <v>11643.450194999999</v>
      </c>
    </row>
    <row r="1493" spans="2:6" x14ac:dyDescent="0.25">
      <c r="B1493" s="246">
        <v>43570</v>
      </c>
      <c r="C1493">
        <v>11667</v>
      </c>
      <c r="D1493">
        <v>11704.599609000001</v>
      </c>
      <c r="E1493">
        <v>11648.25</v>
      </c>
      <c r="F1493" s="247">
        <v>11690.349609000001</v>
      </c>
    </row>
    <row r="1494" spans="2:6" x14ac:dyDescent="0.25">
      <c r="B1494" s="246">
        <v>43571</v>
      </c>
      <c r="C1494">
        <v>11736.200194999999</v>
      </c>
      <c r="D1494">
        <v>11810.950194999999</v>
      </c>
      <c r="E1494">
        <v>11731.549805000001</v>
      </c>
      <c r="F1494" s="247">
        <v>11787.150390999999</v>
      </c>
    </row>
    <row r="1495" spans="2:6" x14ac:dyDescent="0.25">
      <c r="B1495" s="246">
        <v>43573</v>
      </c>
      <c r="C1495">
        <v>11856.150390999999</v>
      </c>
      <c r="D1495">
        <v>11856.150390999999</v>
      </c>
      <c r="E1495">
        <v>11738.5</v>
      </c>
      <c r="F1495" s="247">
        <v>11752.799805000001</v>
      </c>
    </row>
    <row r="1496" spans="2:6" x14ac:dyDescent="0.25">
      <c r="B1496" s="246">
        <v>43577</v>
      </c>
      <c r="C1496">
        <v>11727.049805000001</v>
      </c>
      <c r="D1496">
        <v>11727.049805000001</v>
      </c>
      <c r="E1496">
        <v>11583.950194999999</v>
      </c>
      <c r="F1496" s="247">
        <v>11594.450194999999</v>
      </c>
    </row>
    <row r="1497" spans="2:6" x14ac:dyDescent="0.25">
      <c r="B1497" s="246">
        <v>43578</v>
      </c>
      <c r="C1497">
        <v>11612.950194999999</v>
      </c>
      <c r="D1497">
        <v>11645.950194999999</v>
      </c>
      <c r="E1497">
        <v>11564.799805000001</v>
      </c>
      <c r="F1497" s="247">
        <v>11575.950194999999</v>
      </c>
    </row>
    <row r="1498" spans="2:6" x14ac:dyDescent="0.25">
      <c r="B1498" s="246">
        <v>43579</v>
      </c>
      <c r="C1498">
        <v>11601.5</v>
      </c>
      <c r="D1498">
        <v>11740.849609000001</v>
      </c>
      <c r="E1498">
        <v>11578.849609000001</v>
      </c>
      <c r="F1498" s="247">
        <v>11726.150390999999</v>
      </c>
    </row>
    <row r="1499" spans="2:6" x14ac:dyDescent="0.25">
      <c r="B1499" s="246">
        <v>43580</v>
      </c>
      <c r="C1499">
        <v>11735.700194999999</v>
      </c>
      <c r="D1499">
        <v>11796.75</v>
      </c>
      <c r="E1499">
        <v>11624.299805000001</v>
      </c>
      <c r="F1499" s="247">
        <v>11641.799805000001</v>
      </c>
    </row>
    <row r="1500" spans="2:6" x14ac:dyDescent="0.25">
      <c r="B1500" s="246">
        <v>43581</v>
      </c>
      <c r="C1500">
        <v>11683.75</v>
      </c>
      <c r="D1500">
        <v>11762.900390999999</v>
      </c>
      <c r="E1500">
        <v>11661.75</v>
      </c>
      <c r="F1500" s="247">
        <v>11754.650390999999</v>
      </c>
    </row>
    <row r="1501" spans="2:6" x14ac:dyDescent="0.25">
      <c r="B1501" s="246">
        <v>43585</v>
      </c>
      <c r="C1501">
        <v>11748.75</v>
      </c>
      <c r="D1501">
        <v>11756.25</v>
      </c>
      <c r="E1501">
        <v>11655.900390999999</v>
      </c>
      <c r="F1501" s="247">
        <v>11748.150390999999</v>
      </c>
    </row>
    <row r="1502" spans="2:6" x14ac:dyDescent="0.25">
      <c r="B1502" s="246">
        <v>43587</v>
      </c>
      <c r="C1502">
        <v>11725.549805000001</v>
      </c>
      <c r="D1502">
        <v>11789.299805000001</v>
      </c>
      <c r="E1502">
        <v>11699.549805000001</v>
      </c>
      <c r="F1502" s="247">
        <v>11724.75</v>
      </c>
    </row>
    <row r="1503" spans="2:6" x14ac:dyDescent="0.25">
      <c r="B1503" s="246">
        <v>43588</v>
      </c>
      <c r="C1503">
        <v>11722.599609000001</v>
      </c>
      <c r="D1503">
        <v>11770.900390999999</v>
      </c>
      <c r="E1503">
        <v>11699.349609000001</v>
      </c>
      <c r="F1503" s="247">
        <v>11712.25</v>
      </c>
    </row>
    <row r="1504" spans="2:6" x14ac:dyDescent="0.25">
      <c r="B1504" s="246">
        <v>43591</v>
      </c>
      <c r="C1504">
        <v>11605.799805000001</v>
      </c>
      <c r="D1504">
        <v>11632.549805000001</v>
      </c>
      <c r="E1504">
        <v>11571.349609000001</v>
      </c>
      <c r="F1504" s="247">
        <v>11598.25</v>
      </c>
    </row>
    <row r="1505" spans="2:6" x14ac:dyDescent="0.25">
      <c r="B1505" s="246">
        <v>43592</v>
      </c>
      <c r="C1505">
        <v>11651.5</v>
      </c>
      <c r="D1505">
        <v>11657.049805000001</v>
      </c>
      <c r="E1505">
        <v>11484.450194999999</v>
      </c>
      <c r="F1505" s="247">
        <v>11497.900390999999</v>
      </c>
    </row>
    <row r="1506" spans="2:6" x14ac:dyDescent="0.25">
      <c r="B1506" s="246">
        <v>43593</v>
      </c>
      <c r="C1506">
        <v>11478.700194999999</v>
      </c>
      <c r="D1506">
        <v>11479.099609000001</v>
      </c>
      <c r="E1506">
        <v>11346.950194999999</v>
      </c>
      <c r="F1506" s="247">
        <v>11359.450194999999</v>
      </c>
    </row>
    <row r="1507" spans="2:6" x14ac:dyDescent="0.25">
      <c r="B1507" s="246">
        <v>43594</v>
      </c>
      <c r="C1507">
        <v>11322.400390999999</v>
      </c>
      <c r="D1507">
        <v>11357.599609000001</v>
      </c>
      <c r="E1507">
        <v>11255.049805000001</v>
      </c>
      <c r="F1507" s="247">
        <v>11301.799805000001</v>
      </c>
    </row>
    <row r="1508" spans="2:6" x14ac:dyDescent="0.25">
      <c r="B1508" s="246">
        <v>43595</v>
      </c>
      <c r="C1508">
        <v>11314.150390999999</v>
      </c>
      <c r="D1508">
        <v>11345.799805000001</v>
      </c>
      <c r="E1508">
        <v>11251.049805000001</v>
      </c>
      <c r="F1508" s="247">
        <v>11278.900390999999</v>
      </c>
    </row>
    <row r="1509" spans="2:6" x14ac:dyDescent="0.25">
      <c r="B1509" s="246">
        <v>43598</v>
      </c>
      <c r="C1509">
        <v>11258.700194999999</v>
      </c>
      <c r="D1509">
        <v>11300.200194999999</v>
      </c>
      <c r="E1509">
        <v>11125.599609000001</v>
      </c>
      <c r="F1509" s="247">
        <v>11148.200194999999</v>
      </c>
    </row>
    <row r="1510" spans="2:6" x14ac:dyDescent="0.25">
      <c r="B1510" s="246">
        <v>43599</v>
      </c>
      <c r="C1510">
        <v>11151.650390999999</v>
      </c>
      <c r="D1510">
        <v>11294.75</v>
      </c>
      <c r="E1510">
        <v>11108.299805000001</v>
      </c>
      <c r="F1510" s="247">
        <v>11222.049805000001</v>
      </c>
    </row>
    <row r="1511" spans="2:6" x14ac:dyDescent="0.25">
      <c r="B1511" s="246">
        <v>43600</v>
      </c>
      <c r="C1511">
        <v>11271.700194999999</v>
      </c>
      <c r="D1511">
        <v>11286.799805000001</v>
      </c>
      <c r="E1511">
        <v>11136.950194999999</v>
      </c>
      <c r="F1511" s="247">
        <v>11157</v>
      </c>
    </row>
    <row r="1512" spans="2:6" x14ac:dyDescent="0.25">
      <c r="B1512" s="246">
        <v>43601</v>
      </c>
      <c r="C1512">
        <v>11180.349609000001</v>
      </c>
      <c r="D1512">
        <v>11281.549805000001</v>
      </c>
      <c r="E1512">
        <v>11143.349609000001</v>
      </c>
      <c r="F1512" s="247">
        <v>11257.099609000001</v>
      </c>
    </row>
    <row r="1513" spans="2:6" x14ac:dyDescent="0.25">
      <c r="B1513" s="246">
        <v>43602</v>
      </c>
      <c r="C1513">
        <v>11261.900390999999</v>
      </c>
      <c r="D1513">
        <v>11426.150390999999</v>
      </c>
      <c r="E1513">
        <v>11259.849609000001</v>
      </c>
      <c r="F1513" s="247">
        <v>11407.150390999999</v>
      </c>
    </row>
    <row r="1514" spans="2:6" x14ac:dyDescent="0.25">
      <c r="B1514" s="246">
        <v>43605</v>
      </c>
      <c r="C1514">
        <v>11651.900390999999</v>
      </c>
      <c r="D1514">
        <v>11845.200194999999</v>
      </c>
      <c r="E1514">
        <v>11591.700194999999</v>
      </c>
      <c r="F1514" s="247">
        <v>11828.25</v>
      </c>
    </row>
    <row r="1515" spans="2:6" x14ac:dyDescent="0.25">
      <c r="B1515" s="246">
        <v>43606</v>
      </c>
      <c r="C1515">
        <v>11863.650390999999</v>
      </c>
      <c r="D1515">
        <v>11883.549805000001</v>
      </c>
      <c r="E1515">
        <v>11682.799805000001</v>
      </c>
      <c r="F1515" s="247">
        <v>11709.099609000001</v>
      </c>
    </row>
    <row r="1516" spans="2:6" x14ac:dyDescent="0.25">
      <c r="B1516" s="246">
        <v>43607</v>
      </c>
      <c r="C1516">
        <v>11727.950194999999</v>
      </c>
      <c r="D1516">
        <v>11784.799805000001</v>
      </c>
      <c r="E1516">
        <v>11682.400390999999</v>
      </c>
      <c r="F1516" s="247">
        <v>11737.900390999999</v>
      </c>
    </row>
    <row r="1517" spans="2:6" x14ac:dyDescent="0.25">
      <c r="B1517" s="246">
        <v>43608</v>
      </c>
      <c r="C1517">
        <v>11901.299805000001</v>
      </c>
      <c r="D1517">
        <v>12041.150390999999</v>
      </c>
      <c r="E1517">
        <v>11614.5</v>
      </c>
      <c r="F1517" s="247">
        <v>11657.049805000001</v>
      </c>
    </row>
    <row r="1518" spans="2:6" x14ac:dyDescent="0.25">
      <c r="B1518" s="246">
        <v>43609</v>
      </c>
      <c r="C1518">
        <v>11748</v>
      </c>
      <c r="D1518">
        <v>11859</v>
      </c>
      <c r="E1518">
        <v>11658.099609000001</v>
      </c>
      <c r="F1518" s="247">
        <v>11844.099609000001</v>
      </c>
    </row>
    <row r="1519" spans="2:6" x14ac:dyDescent="0.25">
      <c r="B1519" s="246">
        <v>43612</v>
      </c>
      <c r="C1519">
        <v>11855.5</v>
      </c>
      <c r="D1519">
        <v>11957.150390999999</v>
      </c>
      <c r="E1519">
        <v>11812.400390999999</v>
      </c>
      <c r="F1519" s="247">
        <v>11924.75</v>
      </c>
    </row>
    <row r="1520" spans="2:6" x14ac:dyDescent="0.25">
      <c r="B1520" s="246">
        <v>43613</v>
      </c>
      <c r="C1520">
        <v>11958.349609000001</v>
      </c>
      <c r="D1520">
        <v>11958.549805000001</v>
      </c>
      <c r="E1520">
        <v>11864.900390999999</v>
      </c>
      <c r="F1520" s="247">
        <v>11928.75</v>
      </c>
    </row>
    <row r="1521" spans="2:6" x14ac:dyDescent="0.25">
      <c r="B1521" s="246">
        <v>43614</v>
      </c>
      <c r="C1521">
        <v>11905.799805000001</v>
      </c>
      <c r="D1521">
        <v>11931.900390999999</v>
      </c>
      <c r="E1521">
        <v>11836.799805000001</v>
      </c>
      <c r="F1521" s="247">
        <v>11861.099609000001</v>
      </c>
    </row>
    <row r="1522" spans="2:6" x14ac:dyDescent="0.25">
      <c r="B1522" s="246">
        <v>43615</v>
      </c>
      <c r="C1522">
        <v>11865.299805000001</v>
      </c>
      <c r="D1522">
        <v>11968.549805000001</v>
      </c>
      <c r="E1522">
        <v>11859.400390999999</v>
      </c>
      <c r="F1522" s="247">
        <v>11945.900390999999</v>
      </c>
    </row>
    <row r="1523" spans="2:6" x14ac:dyDescent="0.25">
      <c r="B1523" s="246">
        <v>43616</v>
      </c>
      <c r="C1523">
        <v>11999.799805000001</v>
      </c>
      <c r="D1523">
        <v>12039.25</v>
      </c>
      <c r="E1523">
        <v>11829.450194999999</v>
      </c>
      <c r="F1523" s="247">
        <v>11922.799805000001</v>
      </c>
    </row>
    <row r="1524" spans="2:6" x14ac:dyDescent="0.25">
      <c r="B1524" s="246">
        <v>43619</v>
      </c>
      <c r="C1524">
        <v>11953.75</v>
      </c>
      <c r="D1524">
        <v>12103.049805000001</v>
      </c>
      <c r="E1524">
        <v>11920.099609000001</v>
      </c>
      <c r="F1524" s="247">
        <v>12088.549805000001</v>
      </c>
    </row>
    <row r="1525" spans="2:6" x14ac:dyDescent="0.25">
      <c r="B1525" s="246">
        <v>43620</v>
      </c>
      <c r="C1525">
        <v>12052.650390999999</v>
      </c>
      <c r="D1525">
        <v>12095.200194999999</v>
      </c>
      <c r="E1525">
        <v>12005.849609000001</v>
      </c>
      <c r="F1525" s="247">
        <v>12021.650390999999</v>
      </c>
    </row>
    <row r="1526" spans="2:6" x14ac:dyDescent="0.25">
      <c r="B1526" s="246">
        <v>43622</v>
      </c>
      <c r="C1526">
        <v>12039.799805000001</v>
      </c>
      <c r="D1526">
        <v>12039.799805000001</v>
      </c>
      <c r="E1526">
        <v>11830.25</v>
      </c>
      <c r="F1526" s="247">
        <v>11843.75</v>
      </c>
    </row>
    <row r="1527" spans="2:6" x14ac:dyDescent="0.25">
      <c r="B1527" s="246">
        <v>43623</v>
      </c>
      <c r="C1527">
        <v>11865.200194999999</v>
      </c>
      <c r="D1527">
        <v>11897.5</v>
      </c>
      <c r="E1527">
        <v>11769.5</v>
      </c>
      <c r="F1527" s="247">
        <v>11870.650390999999</v>
      </c>
    </row>
    <row r="1528" spans="2:6" x14ac:dyDescent="0.25">
      <c r="B1528" s="246">
        <v>43626</v>
      </c>
      <c r="C1528">
        <v>11934.900390999999</v>
      </c>
      <c r="D1528">
        <v>11975.049805000001</v>
      </c>
      <c r="E1528">
        <v>11871.75</v>
      </c>
      <c r="F1528" s="247">
        <v>11922.700194999999</v>
      </c>
    </row>
    <row r="1529" spans="2:6" x14ac:dyDescent="0.25">
      <c r="B1529" s="246">
        <v>43627</v>
      </c>
      <c r="C1529">
        <v>11959.849609000001</v>
      </c>
      <c r="D1529">
        <v>12000.349609000001</v>
      </c>
      <c r="E1529">
        <v>11904.349609000001</v>
      </c>
      <c r="F1529" s="247">
        <v>11965.599609000001</v>
      </c>
    </row>
    <row r="1530" spans="2:6" x14ac:dyDescent="0.25">
      <c r="B1530" s="246">
        <v>43628</v>
      </c>
      <c r="C1530">
        <v>11962.450194999999</v>
      </c>
      <c r="D1530">
        <v>11962.450194999999</v>
      </c>
      <c r="E1530">
        <v>11866.349609000001</v>
      </c>
      <c r="F1530" s="247">
        <v>11906.200194999999</v>
      </c>
    </row>
    <row r="1531" spans="2:6" x14ac:dyDescent="0.25">
      <c r="B1531" s="246">
        <v>43629</v>
      </c>
      <c r="C1531">
        <v>11873.900390999999</v>
      </c>
      <c r="D1531">
        <v>11931.349609000001</v>
      </c>
      <c r="E1531">
        <v>11817.049805000001</v>
      </c>
      <c r="F1531" s="247">
        <v>11914.049805000001</v>
      </c>
    </row>
    <row r="1532" spans="2:6" x14ac:dyDescent="0.25">
      <c r="B1532" s="246">
        <v>43630</v>
      </c>
      <c r="C1532">
        <v>11910.099609000001</v>
      </c>
      <c r="D1532">
        <v>11911.849609000001</v>
      </c>
      <c r="E1532">
        <v>11797.700194999999</v>
      </c>
      <c r="F1532" s="247">
        <v>11823.299805000001</v>
      </c>
    </row>
    <row r="1533" spans="2:6" x14ac:dyDescent="0.25">
      <c r="B1533" s="246">
        <v>43633</v>
      </c>
      <c r="C1533">
        <v>11844</v>
      </c>
      <c r="D1533">
        <v>11844.049805000001</v>
      </c>
      <c r="E1533">
        <v>11657.75</v>
      </c>
      <c r="F1533" s="247">
        <v>11672.150390999999</v>
      </c>
    </row>
    <row r="1534" spans="2:6" x14ac:dyDescent="0.25">
      <c r="B1534" s="246">
        <v>43634</v>
      </c>
      <c r="C1534">
        <v>11677.049805000001</v>
      </c>
      <c r="D1534">
        <v>11727.200194999999</v>
      </c>
      <c r="E1534">
        <v>11641.150390999999</v>
      </c>
      <c r="F1534" s="247">
        <v>11691.5</v>
      </c>
    </row>
    <row r="1535" spans="2:6" x14ac:dyDescent="0.25">
      <c r="B1535" s="246">
        <v>43635</v>
      </c>
      <c r="C1535">
        <v>11744.450194999999</v>
      </c>
      <c r="D1535">
        <v>11802.5</v>
      </c>
      <c r="E1535">
        <v>11625.099609000001</v>
      </c>
      <c r="F1535" s="247">
        <v>11691.450194999999</v>
      </c>
    </row>
    <row r="1536" spans="2:6" x14ac:dyDescent="0.25">
      <c r="B1536" s="246">
        <v>43636</v>
      </c>
      <c r="C1536">
        <v>11653.650390999999</v>
      </c>
      <c r="D1536">
        <v>11843.5</v>
      </c>
      <c r="E1536">
        <v>11635.049805000001</v>
      </c>
      <c r="F1536" s="247">
        <v>11831.75</v>
      </c>
    </row>
    <row r="1537" spans="2:6" x14ac:dyDescent="0.25">
      <c r="B1537" s="246">
        <v>43637</v>
      </c>
      <c r="C1537">
        <v>11827.599609000001</v>
      </c>
      <c r="D1537">
        <v>11827.950194999999</v>
      </c>
      <c r="E1537">
        <v>11705.099609000001</v>
      </c>
      <c r="F1537" s="247">
        <v>11724.099609000001</v>
      </c>
    </row>
    <row r="1538" spans="2:6" x14ac:dyDescent="0.25">
      <c r="B1538" s="246">
        <v>43640</v>
      </c>
      <c r="C1538">
        <v>11725.799805000001</v>
      </c>
      <c r="D1538">
        <v>11754</v>
      </c>
      <c r="E1538">
        <v>11670.200194999999</v>
      </c>
      <c r="F1538" s="247">
        <v>11699.650390999999</v>
      </c>
    </row>
    <row r="1539" spans="2:6" x14ac:dyDescent="0.25">
      <c r="B1539" s="246">
        <v>43641</v>
      </c>
      <c r="C1539">
        <v>11681</v>
      </c>
      <c r="D1539">
        <v>11814.400390999999</v>
      </c>
      <c r="E1539">
        <v>11651</v>
      </c>
      <c r="F1539" s="247">
        <v>11796.450194999999</v>
      </c>
    </row>
    <row r="1540" spans="2:6" x14ac:dyDescent="0.25">
      <c r="B1540" s="246">
        <v>43642</v>
      </c>
      <c r="C1540">
        <v>11768.150390999999</v>
      </c>
      <c r="D1540">
        <v>11871.849609000001</v>
      </c>
      <c r="E1540">
        <v>11757.549805000001</v>
      </c>
      <c r="F1540" s="247">
        <v>11847.549805000001</v>
      </c>
    </row>
    <row r="1541" spans="2:6" x14ac:dyDescent="0.25">
      <c r="B1541" s="246">
        <v>43643</v>
      </c>
      <c r="C1541">
        <v>11860.849609000001</v>
      </c>
      <c r="D1541">
        <v>11911.150390999999</v>
      </c>
      <c r="E1541">
        <v>11821.049805000001</v>
      </c>
      <c r="F1541" s="247">
        <v>11841.549805000001</v>
      </c>
    </row>
    <row r="1542" spans="2:6" x14ac:dyDescent="0.25">
      <c r="B1542" s="246">
        <v>43644</v>
      </c>
      <c r="C1542">
        <v>11861.150390999999</v>
      </c>
      <c r="D1542">
        <v>11871.700194999999</v>
      </c>
      <c r="E1542">
        <v>11775.5</v>
      </c>
      <c r="F1542" s="247">
        <v>11788.849609000001</v>
      </c>
    </row>
    <row r="1543" spans="2:6" x14ac:dyDescent="0.25">
      <c r="B1543" s="246">
        <v>43647</v>
      </c>
      <c r="C1543">
        <v>11839.900390999999</v>
      </c>
      <c r="D1543">
        <v>11884.650390999999</v>
      </c>
      <c r="E1543">
        <v>11830.799805000001</v>
      </c>
      <c r="F1543" s="247">
        <v>11865.599609000001</v>
      </c>
    </row>
    <row r="1544" spans="2:6" x14ac:dyDescent="0.25">
      <c r="B1544" s="246">
        <v>43648</v>
      </c>
      <c r="C1544">
        <v>11890.299805000001</v>
      </c>
      <c r="D1544">
        <v>11917.450194999999</v>
      </c>
      <c r="E1544">
        <v>11814.700194999999</v>
      </c>
      <c r="F1544" s="247">
        <v>11910.299805000001</v>
      </c>
    </row>
    <row r="1545" spans="2:6" x14ac:dyDescent="0.25">
      <c r="B1545" s="246">
        <v>43649</v>
      </c>
      <c r="C1545">
        <v>11932.150390999999</v>
      </c>
      <c r="D1545">
        <v>11945.200194999999</v>
      </c>
      <c r="E1545">
        <v>11887.049805000001</v>
      </c>
      <c r="F1545" s="247">
        <v>11916.75</v>
      </c>
    </row>
    <row r="1546" spans="2:6" x14ac:dyDescent="0.25">
      <c r="B1546" s="246">
        <v>43650</v>
      </c>
      <c r="C1546">
        <v>11928.799805000001</v>
      </c>
      <c r="D1546">
        <v>11969.25</v>
      </c>
      <c r="E1546">
        <v>11923.650390999999</v>
      </c>
      <c r="F1546" s="247">
        <v>11946.75</v>
      </c>
    </row>
    <row r="1547" spans="2:6" x14ac:dyDescent="0.25">
      <c r="B1547" s="246">
        <v>43651</v>
      </c>
      <c r="C1547">
        <v>11964.75</v>
      </c>
      <c r="D1547">
        <v>11981.75</v>
      </c>
      <c r="E1547">
        <v>11797.900390999999</v>
      </c>
      <c r="F1547" s="247">
        <v>11811.150390999999</v>
      </c>
    </row>
    <row r="1548" spans="2:6" x14ac:dyDescent="0.25">
      <c r="B1548" s="246">
        <v>43654</v>
      </c>
      <c r="C1548">
        <v>11770.400390999999</v>
      </c>
      <c r="D1548">
        <v>11771.900390999999</v>
      </c>
      <c r="E1548">
        <v>11523.299805000001</v>
      </c>
      <c r="F1548" s="247">
        <v>11558.599609000001</v>
      </c>
    </row>
    <row r="1549" spans="2:6" x14ac:dyDescent="0.25">
      <c r="B1549" s="246">
        <v>43655</v>
      </c>
      <c r="C1549">
        <v>11531.599609000001</v>
      </c>
      <c r="D1549">
        <v>11582.549805000001</v>
      </c>
      <c r="E1549">
        <v>11461</v>
      </c>
      <c r="F1549" s="247">
        <v>11555.900390999999</v>
      </c>
    </row>
    <row r="1550" spans="2:6" x14ac:dyDescent="0.25">
      <c r="B1550" s="246">
        <v>43656</v>
      </c>
      <c r="C1550">
        <v>11536.150390999999</v>
      </c>
      <c r="D1550">
        <v>11593.700194999999</v>
      </c>
      <c r="E1550">
        <v>11475.650390999999</v>
      </c>
      <c r="F1550" s="247">
        <v>11498.900390999999</v>
      </c>
    </row>
    <row r="1551" spans="2:6" x14ac:dyDescent="0.25">
      <c r="B1551" s="246">
        <v>43657</v>
      </c>
      <c r="C1551">
        <v>11561.450194999999</v>
      </c>
      <c r="D1551">
        <v>11599</v>
      </c>
      <c r="E1551">
        <v>11519.5</v>
      </c>
      <c r="F1551" s="247">
        <v>11582.900390999999</v>
      </c>
    </row>
    <row r="1552" spans="2:6" x14ac:dyDescent="0.25">
      <c r="B1552" s="246">
        <v>43658</v>
      </c>
      <c r="C1552">
        <v>11601.150390999999</v>
      </c>
      <c r="D1552">
        <v>11639.549805000001</v>
      </c>
      <c r="E1552">
        <v>11538.599609000001</v>
      </c>
      <c r="F1552" s="247">
        <v>11552.5</v>
      </c>
    </row>
    <row r="1553" spans="2:6" x14ac:dyDescent="0.25">
      <c r="B1553" s="246">
        <v>43661</v>
      </c>
      <c r="C1553">
        <v>11614.75</v>
      </c>
      <c r="D1553">
        <v>11618.400390999999</v>
      </c>
      <c r="E1553">
        <v>11532.299805000001</v>
      </c>
      <c r="F1553" s="247">
        <v>11588.349609000001</v>
      </c>
    </row>
    <row r="1554" spans="2:6" x14ac:dyDescent="0.25">
      <c r="B1554" s="246">
        <v>43662</v>
      </c>
      <c r="C1554">
        <v>11596.650390999999</v>
      </c>
      <c r="D1554">
        <v>11670.049805000001</v>
      </c>
      <c r="E1554">
        <v>11573.950194999999</v>
      </c>
      <c r="F1554" s="247">
        <v>11662.599609000001</v>
      </c>
    </row>
    <row r="1555" spans="2:6" x14ac:dyDescent="0.25">
      <c r="B1555" s="246">
        <v>43663</v>
      </c>
      <c r="C1555">
        <v>11670.75</v>
      </c>
      <c r="D1555">
        <v>11706.650390999999</v>
      </c>
      <c r="E1555">
        <v>11651.150390999999</v>
      </c>
      <c r="F1555" s="247">
        <v>11687.5</v>
      </c>
    </row>
    <row r="1556" spans="2:6" x14ac:dyDescent="0.25">
      <c r="B1556" s="246">
        <v>43664</v>
      </c>
      <c r="C1556">
        <v>11675.599609000001</v>
      </c>
      <c r="D1556">
        <v>11677.150390999999</v>
      </c>
      <c r="E1556">
        <v>11582.400390999999</v>
      </c>
      <c r="F1556" s="247">
        <v>11596.900390999999</v>
      </c>
    </row>
    <row r="1557" spans="2:6" x14ac:dyDescent="0.25">
      <c r="B1557" s="246">
        <v>43665</v>
      </c>
      <c r="C1557">
        <v>11627.950194999999</v>
      </c>
      <c r="D1557">
        <v>11640.349609000001</v>
      </c>
      <c r="E1557">
        <v>11399.299805000001</v>
      </c>
      <c r="F1557" s="247">
        <v>11419.25</v>
      </c>
    </row>
    <row r="1558" spans="2:6" x14ac:dyDescent="0.25">
      <c r="B1558" s="246">
        <v>43668</v>
      </c>
      <c r="C1558">
        <v>11392.849609000001</v>
      </c>
      <c r="D1558">
        <v>11398.150390999999</v>
      </c>
      <c r="E1558">
        <v>11301.25</v>
      </c>
      <c r="F1558" s="247">
        <v>11346.200194999999</v>
      </c>
    </row>
    <row r="1559" spans="2:6" x14ac:dyDescent="0.25">
      <c r="B1559" s="246">
        <v>43669</v>
      </c>
      <c r="C1559">
        <v>11372.25</v>
      </c>
      <c r="D1559">
        <v>11398.150390999999</v>
      </c>
      <c r="E1559">
        <v>11302.799805000001</v>
      </c>
      <c r="F1559" s="247">
        <v>11331.049805000001</v>
      </c>
    </row>
    <row r="1560" spans="2:6" x14ac:dyDescent="0.25">
      <c r="B1560" s="246">
        <v>43670</v>
      </c>
      <c r="C1560">
        <v>11322.450194999999</v>
      </c>
      <c r="D1560">
        <v>11359.75</v>
      </c>
      <c r="E1560">
        <v>11229.799805000001</v>
      </c>
      <c r="F1560" s="247">
        <v>11271.299805000001</v>
      </c>
    </row>
    <row r="1561" spans="2:6" x14ac:dyDescent="0.25">
      <c r="B1561" s="246">
        <v>43671</v>
      </c>
      <c r="C1561">
        <v>11290.400390999999</v>
      </c>
      <c r="D1561">
        <v>11361.400390999999</v>
      </c>
      <c r="E1561">
        <v>11239.349609000001</v>
      </c>
      <c r="F1561" s="247">
        <v>11252.150390999999</v>
      </c>
    </row>
    <row r="1562" spans="2:6" x14ac:dyDescent="0.25">
      <c r="B1562" s="246">
        <v>43672</v>
      </c>
      <c r="C1562">
        <v>11247.450194999999</v>
      </c>
      <c r="D1562">
        <v>11307.599609000001</v>
      </c>
      <c r="E1562">
        <v>11210.049805000001</v>
      </c>
      <c r="F1562" s="247">
        <v>11284.299805000001</v>
      </c>
    </row>
    <row r="1563" spans="2:6" x14ac:dyDescent="0.25">
      <c r="B1563" s="246">
        <v>43675</v>
      </c>
      <c r="C1563">
        <v>11307.5</v>
      </c>
      <c r="D1563">
        <v>11310.950194999999</v>
      </c>
      <c r="E1563">
        <v>11152.400390999999</v>
      </c>
      <c r="F1563" s="247">
        <v>11189.200194999999</v>
      </c>
    </row>
    <row r="1564" spans="2:6" x14ac:dyDescent="0.25">
      <c r="B1564" s="246">
        <v>43676</v>
      </c>
      <c r="C1564">
        <v>11213.700194999999</v>
      </c>
      <c r="D1564">
        <v>11267.450194999999</v>
      </c>
      <c r="E1564">
        <v>11072.650390999999</v>
      </c>
      <c r="F1564" s="247">
        <v>11085.400390999999</v>
      </c>
    </row>
    <row r="1565" spans="2:6" x14ac:dyDescent="0.25">
      <c r="B1565" s="246">
        <v>43677</v>
      </c>
      <c r="C1565">
        <v>11034.049805000001</v>
      </c>
      <c r="D1565">
        <v>11145.299805000001</v>
      </c>
      <c r="E1565">
        <v>10999.400390999999</v>
      </c>
      <c r="F1565" s="247">
        <v>11118</v>
      </c>
    </row>
    <row r="1566" spans="2:6" x14ac:dyDescent="0.25">
      <c r="B1566" s="246">
        <v>43678</v>
      </c>
      <c r="C1566">
        <v>11060.200194999999</v>
      </c>
      <c r="D1566">
        <v>11076.75</v>
      </c>
      <c r="E1566">
        <v>10881</v>
      </c>
      <c r="F1566" s="247">
        <v>10980</v>
      </c>
    </row>
    <row r="1567" spans="2:6" x14ac:dyDescent="0.25">
      <c r="B1567" s="246">
        <v>43679</v>
      </c>
      <c r="C1567">
        <v>10930.299805000001</v>
      </c>
      <c r="D1567">
        <v>11080.150390999999</v>
      </c>
      <c r="E1567">
        <v>10848.950194999999</v>
      </c>
      <c r="F1567" s="247">
        <v>10997.349609000001</v>
      </c>
    </row>
    <row r="1568" spans="2:6" x14ac:dyDescent="0.25">
      <c r="B1568" s="246">
        <v>43682</v>
      </c>
      <c r="C1568">
        <v>10895.799805000001</v>
      </c>
      <c r="D1568">
        <v>10895.799805000001</v>
      </c>
      <c r="E1568">
        <v>10782.599609000001</v>
      </c>
      <c r="F1568" s="247">
        <v>10862.599609000001</v>
      </c>
    </row>
    <row r="1569" spans="2:6" x14ac:dyDescent="0.25">
      <c r="B1569" s="246">
        <v>43683</v>
      </c>
      <c r="C1569">
        <v>10815.400390999999</v>
      </c>
      <c r="D1569">
        <v>11018.549805000001</v>
      </c>
      <c r="E1569">
        <v>10813.799805000001</v>
      </c>
      <c r="F1569" s="247">
        <v>10948.25</v>
      </c>
    </row>
    <row r="1570" spans="2:6" x14ac:dyDescent="0.25">
      <c r="B1570" s="246">
        <v>43684</v>
      </c>
      <c r="C1570">
        <v>10958.099609000001</v>
      </c>
      <c r="D1570">
        <v>10975.650390999999</v>
      </c>
      <c r="E1570">
        <v>10835.900390999999</v>
      </c>
      <c r="F1570" s="247">
        <v>10855.5</v>
      </c>
    </row>
    <row r="1571" spans="2:6" x14ac:dyDescent="0.25">
      <c r="B1571" s="246">
        <v>43685</v>
      </c>
      <c r="C1571">
        <v>10899.200194999999</v>
      </c>
      <c r="D1571">
        <v>11058.049805000001</v>
      </c>
      <c r="E1571">
        <v>10842.950194999999</v>
      </c>
      <c r="F1571" s="247">
        <v>11032.450194999999</v>
      </c>
    </row>
    <row r="1572" spans="2:6" x14ac:dyDescent="0.25">
      <c r="B1572" s="246">
        <v>43686</v>
      </c>
      <c r="C1572">
        <v>11087.900390999999</v>
      </c>
      <c r="D1572">
        <v>11181.450194999999</v>
      </c>
      <c r="E1572">
        <v>11062.799805000001</v>
      </c>
      <c r="F1572" s="247">
        <v>11109.650390999999</v>
      </c>
    </row>
    <row r="1573" spans="2:6" x14ac:dyDescent="0.25">
      <c r="B1573" s="246">
        <v>43690</v>
      </c>
      <c r="C1573">
        <v>11139.400390999999</v>
      </c>
      <c r="D1573">
        <v>11145.900390999999</v>
      </c>
      <c r="E1573">
        <v>10901.599609000001</v>
      </c>
      <c r="F1573" s="247">
        <v>10925.849609000001</v>
      </c>
    </row>
    <row r="1574" spans="2:6" x14ac:dyDescent="0.25">
      <c r="B1574" s="246">
        <v>43691</v>
      </c>
      <c r="C1574">
        <v>11003.25</v>
      </c>
      <c r="D1574">
        <v>11078.150390999999</v>
      </c>
      <c r="E1574">
        <v>10935.599609000001</v>
      </c>
      <c r="F1574" s="247">
        <v>11029.400390999999</v>
      </c>
    </row>
    <row r="1575" spans="2:6" x14ac:dyDescent="0.25">
      <c r="B1575" s="246">
        <v>43693</v>
      </c>
      <c r="C1575">
        <v>11043.650390999999</v>
      </c>
      <c r="D1575">
        <v>11068.650390999999</v>
      </c>
      <c r="E1575">
        <v>10924.299805000001</v>
      </c>
      <c r="F1575" s="247">
        <v>11047.799805000001</v>
      </c>
    </row>
    <row r="1576" spans="2:6" x14ac:dyDescent="0.25">
      <c r="B1576" s="246">
        <v>43696</v>
      </c>
      <c r="C1576">
        <v>11094.799805000001</v>
      </c>
      <c r="D1576">
        <v>11146.900390999999</v>
      </c>
      <c r="E1576">
        <v>11037.849609000001</v>
      </c>
      <c r="F1576" s="247">
        <v>11053.900390999999</v>
      </c>
    </row>
    <row r="1577" spans="2:6" x14ac:dyDescent="0.25">
      <c r="B1577" s="246">
        <v>43697</v>
      </c>
      <c r="C1577">
        <v>11063.900390999999</v>
      </c>
      <c r="D1577">
        <v>11076.299805000001</v>
      </c>
      <c r="E1577">
        <v>10985.299805000001</v>
      </c>
      <c r="F1577" s="247">
        <v>11017</v>
      </c>
    </row>
    <row r="1578" spans="2:6" x14ac:dyDescent="0.25">
      <c r="B1578" s="246">
        <v>43698</v>
      </c>
      <c r="C1578">
        <v>11018.150390999999</v>
      </c>
      <c r="D1578">
        <v>11034.200194999999</v>
      </c>
      <c r="E1578">
        <v>10906.650390999999</v>
      </c>
      <c r="F1578" s="247">
        <v>10918.700194999999</v>
      </c>
    </row>
    <row r="1579" spans="2:6" x14ac:dyDescent="0.25">
      <c r="B1579" s="246">
        <v>43699</v>
      </c>
      <c r="C1579">
        <v>10905.299805000001</v>
      </c>
      <c r="D1579">
        <v>10908.25</v>
      </c>
      <c r="E1579">
        <v>10718.299805000001</v>
      </c>
      <c r="F1579" s="247">
        <v>10741.349609000001</v>
      </c>
    </row>
    <row r="1580" spans="2:6" x14ac:dyDescent="0.25">
      <c r="B1580" s="246">
        <v>43700</v>
      </c>
      <c r="C1580">
        <v>10699.599609000001</v>
      </c>
      <c r="D1580">
        <v>10862.549805000001</v>
      </c>
      <c r="E1580">
        <v>10637.150390999999</v>
      </c>
      <c r="F1580" s="247">
        <v>10829.349609000001</v>
      </c>
    </row>
    <row r="1581" spans="2:6" x14ac:dyDescent="0.25">
      <c r="B1581" s="246">
        <v>43703</v>
      </c>
      <c r="C1581">
        <v>11000.299805000001</v>
      </c>
      <c r="D1581">
        <v>11070.299805000001</v>
      </c>
      <c r="E1581">
        <v>10756.549805000001</v>
      </c>
      <c r="F1581" s="247">
        <v>11057.849609000001</v>
      </c>
    </row>
    <row r="1582" spans="2:6" x14ac:dyDescent="0.25">
      <c r="B1582" s="246">
        <v>43704</v>
      </c>
      <c r="C1582">
        <v>11106.549805000001</v>
      </c>
      <c r="D1582">
        <v>11141.75</v>
      </c>
      <c r="E1582">
        <v>11049.5</v>
      </c>
      <c r="F1582" s="247">
        <v>11105.349609000001</v>
      </c>
    </row>
    <row r="1583" spans="2:6" x14ac:dyDescent="0.25">
      <c r="B1583" s="246">
        <v>43705</v>
      </c>
      <c r="C1583">
        <v>11101.299805000001</v>
      </c>
      <c r="D1583">
        <v>11129.650390999999</v>
      </c>
      <c r="E1583">
        <v>10987.650390999999</v>
      </c>
      <c r="F1583" s="247">
        <v>11046.099609000001</v>
      </c>
    </row>
    <row r="1584" spans="2:6" x14ac:dyDescent="0.25">
      <c r="B1584" s="246">
        <v>43706</v>
      </c>
      <c r="C1584">
        <v>10996.049805000001</v>
      </c>
      <c r="D1584">
        <v>11021.099609000001</v>
      </c>
      <c r="E1584">
        <v>10922.400390999999</v>
      </c>
      <c r="F1584" s="247">
        <v>10948.299805000001</v>
      </c>
    </row>
    <row r="1585" spans="2:6" x14ac:dyDescent="0.25">
      <c r="B1585" s="246">
        <v>43707</v>
      </c>
      <c r="C1585">
        <v>10987.799805000001</v>
      </c>
      <c r="D1585">
        <v>11042.599609000001</v>
      </c>
      <c r="E1585">
        <v>10874.799805000001</v>
      </c>
      <c r="F1585" s="247">
        <v>11023.25</v>
      </c>
    </row>
    <row r="1586" spans="2:6" x14ac:dyDescent="0.25">
      <c r="B1586" s="246">
        <v>43711</v>
      </c>
      <c r="C1586">
        <v>10960.950194999999</v>
      </c>
      <c r="D1586">
        <v>10967.5</v>
      </c>
      <c r="E1586">
        <v>10772.700194999999</v>
      </c>
      <c r="F1586" s="247">
        <v>10797.900390999999</v>
      </c>
    </row>
    <row r="1587" spans="2:6" x14ac:dyDescent="0.25">
      <c r="B1587" s="246">
        <v>43712</v>
      </c>
      <c r="C1587">
        <v>10790.400390999999</v>
      </c>
      <c r="D1587">
        <v>10858.75</v>
      </c>
      <c r="E1587">
        <v>10746.349609000001</v>
      </c>
      <c r="F1587" s="247">
        <v>10844.650390999999</v>
      </c>
    </row>
    <row r="1588" spans="2:6" x14ac:dyDescent="0.25">
      <c r="B1588" s="246">
        <v>43713</v>
      </c>
      <c r="C1588">
        <v>10860.950194999999</v>
      </c>
      <c r="D1588">
        <v>10920.099609000001</v>
      </c>
      <c r="E1588">
        <v>10816</v>
      </c>
      <c r="F1588" s="247">
        <v>10847.900390999999</v>
      </c>
    </row>
    <row r="1589" spans="2:6" x14ac:dyDescent="0.25">
      <c r="B1589" s="246">
        <v>43714</v>
      </c>
      <c r="C1589">
        <v>10883.799805000001</v>
      </c>
      <c r="D1589">
        <v>10957.049805000001</v>
      </c>
      <c r="E1589">
        <v>10867.450194999999</v>
      </c>
      <c r="F1589" s="247">
        <v>10946.200194999999</v>
      </c>
    </row>
    <row r="1590" spans="2:6" x14ac:dyDescent="0.25">
      <c r="B1590" s="246">
        <v>43717</v>
      </c>
      <c r="C1590">
        <v>10936.700194999999</v>
      </c>
      <c r="D1590">
        <v>11028.849609000001</v>
      </c>
      <c r="E1590">
        <v>10889.799805000001</v>
      </c>
      <c r="F1590" s="247">
        <v>11003.049805000001</v>
      </c>
    </row>
    <row r="1591" spans="2:6" x14ac:dyDescent="0.25">
      <c r="B1591" s="246">
        <v>43719</v>
      </c>
      <c r="C1591">
        <v>11028.5</v>
      </c>
      <c r="D1591">
        <v>11054.799805000001</v>
      </c>
      <c r="E1591">
        <v>11011.650390999999</v>
      </c>
      <c r="F1591" s="247">
        <v>11035.700194999999</v>
      </c>
    </row>
    <row r="1592" spans="2:6" x14ac:dyDescent="0.25">
      <c r="B1592" s="246">
        <v>43720</v>
      </c>
      <c r="C1592">
        <v>11058.299805000001</v>
      </c>
      <c r="D1592">
        <v>11081.75</v>
      </c>
      <c r="E1592">
        <v>10964.950194999999</v>
      </c>
      <c r="F1592" s="247">
        <v>10982.799805000001</v>
      </c>
    </row>
    <row r="1593" spans="2:6" x14ac:dyDescent="0.25">
      <c r="B1593" s="246">
        <v>43721</v>
      </c>
      <c r="C1593">
        <v>10986.799805000001</v>
      </c>
      <c r="D1593">
        <v>11084.450194999999</v>
      </c>
      <c r="E1593">
        <v>10945.75</v>
      </c>
      <c r="F1593" s="247">
        <v>11075.900390999999</v>
      </c>
    </row>
    <row r="1594" spans="2:6" x14ac:dyDescent="0.25">
      <c r="B1594" s="246">
        <v>43724</v>
      </c>
      <c r="C1594">
        <v>10994.849609000001</v>
      </c>
      <c r="D1594">
        <v>11052.700194999999</v>
      </c>
      <c r="E1594">
        <v>10968.200194999999</v>
      </c>
      <c r="F1594" s="247">
        <v>11003.5</v>
      </c>
    </row>
    <row r="1595" spans="2:6" x14ac:dyDescent="0.25">
      <c r="B1595" s="246">
        <v>43725</v>
      </c>
      <c r="C1595">
        <v>11000.099609000001</v>
      </c>
      <c r="D1595">
        <v>11000.099609000001</v>
      </c>
      <c r="E1595">
        <v>10796.5</v>
      </c>
      <c r="F1595" s="247">
        <v>10817.599609000001</v>
      </c>
    </row>
    <row r="1596" spans="2:6" x14ac:dyDescent="0.25">
      <c r="B1596" s="246">
        <v>43726</v>
      </c>
      <c r="C1596">
        <v>10872.799805000001</v>
      </c>
      <c r="D1596">
        <v>10885.150390999999</v>
      </c>
      <c r="E1596">
        <v>10804.849609000001</v>
      </c>
      <c r="F1596" s="247">
        <v>10840.650390999999</v>
      </c>
    </row>
    <row r="1597" spans="2:6" x14ac:dyDescent="0.25">
      <c r="B1597" s="246">
        <v>43727</v>
      </c>
      <c r="C1597">
        <v>10845.200194999999</v>
      </c>
      <c r="D1597">
        <v>10845.200194999999</v>
      </c>
      <c r="E1597">
        <v>10670.25</v>
      </c>
      <c r="F1597" s="247">
        <v>10704.799805000001</v>
      </c>
    </row>
    <row r="1598" spans="2:6" x14ac:dyDescent="0.25">
      <c r="B1598" s="246">
        <v>43728</v>
      </c>
      <c r="C1598">
        <v>10746.799805000001</v>
      </c>
      <c r="D1598">
        <v>11381.900390999999</v>
      </c>
      <c r="E1598">
        <v>10691</v>
      </c>
      <c r="F1598" s="247">
        <v>11274.200194999999</v>
      </c>
    </row>
    <row r="1599" spans="2:6" x14ac:dyDescent="0.25">
      <c r="B1599" s="246">
        <v>43731</v>
      </c>
      <c r="C1599">
        <v>11542.700194999999</v>
      </c>
      <c r="D1599">
        <v>11694.849609000001</v>
      </c>
      <c r="E1599">
        <v>11471.349609000001</v>
      </c>
      <c r="F1599" s="247">
        <v>11600.200194999999</v>
      </c>
    </row>
    <row r="1600" spans="2:6" x14ac:dyDescent="0.25">
      <c r="B1600" s="246">
        <v>43732</v>
      </c>
      <c r="C1600">
        <v>11590.700194999999</v>
      </c>
      <c r="D1600">
        <v>11655.049805000001</v>
      </c>
      <c r="E1600">
        <v>11539.200194999999</v>
      </c>
      <c r="F1600" s="247">
        <v>11588.200194999999</v>
      </c>
    </row>
    <row r="1601" spans="2:6" x14ac:dyDescent="0.25">
      <c r="B1601" s="246">
        <v>43733</v>
      </c>
      <c r="C1601">
        <v>11564.849609000001</v>
      </c>
      <c r="D1601">
        <v>11564.950194999999</v>
      </c>
      <c r="E1601">
        <v>11416.099609000001</v>
      </c>
      <c r="F1601" s="247">
        <v>11440.200194999999</v>
      </c>
    </row>
    <row r="1602" spans="2:6" x14ac:dyDescent="0.25">
      <c r="B1602" s="246">
        <v>43734</v>
      </c>
      <c r="C1602">
        <v>11469.849609000001</v>
      </c>
      <c r="D1602">
        <v>11610.849609000001</v>
      </c>
      <c r="E1602">
        <v>11466.349609000001</v>
      </c>
      <c r="F1602" s="247">
        <v>11571.200194999999</v>
      </c>
    </row>
    <row r="1603" spans="2:6" x14ac:dyDescent="0.25">
      <c r="B1603" s="246">
        <v>43735</v>
      </c>
      <c r="C1603">
        <v>11556.349609000001</v>
      </c>
      <c r="D1603">
        <v>11593.599609000001</v>
      </c>
      <c r="E1603">
        <v>11499.75</v>
      </c>
      <c r="F1603" s="247">
        <v>11512.400390999999</v>
      </c>
    </row>
    <row r="1604" spans="2:6" x14ac:dyDescent="0.25">
      <c r="B1604" s="246">
        <v>43738</v>
      </c>
      <c r="C1604">
        <v>11491.150390999999</v>
      </c>
      <c r="D1604">
        <v>11508.25</v>
      </c>
      <c r="E1604">
        <v>11390.799805000001</v>
      </c>
      <c r="F1604" s="247">
        <v>11474.450194999999</v>
      </c>
    </row>
    <row r="1605" spans="2:6" x14ac:dyDescent="0.25">
      <c r="B1605" s="246">
        <v>43739</v>
      </c>
      <c r="C1605">
        <v>11515.400390999999</v>
      </c>
      <c r="D1605">
        <v>11554.200194999999</v>
      </c>
      <c r="E1605">
        <v>11247.900390999999</v>
      </c>
      <c r="F1605" s="247">
        <v>11359.900390999999</v>
      </c>
    </row>
    <row r="1606" spans="2:6" x14ac:dyDescent="0.25">
      <c r="B1606" s="246">
        <v>43741</v>
      </c>
      <c r="C1606">
        <v>11322.25</v>
      </c>
      <c r="D1606">
        <v>11370.400390999999</v>
      </c>
      <c r="E1606">
        <v>11257.349609000001</v>
      </c>
      <c r="F1606" s="247">
        <v>11314</v>
      </c>
    </row>
    <row r="1607" spans="2:6" x14ac:dyDescent="0.25">
      <c r="B1607" s="246">
        <v>43742</v>
      </c>
      <c r="C1607">
        <v>11388.450194999999</v>
      </c>
      <c r="D1607">
        <v>11400.299805000001</v>
      </c>
      <c r="E1607">
        <v>11158.349609000001</v>
      </c>
      <c r="F1607" s="247">
        <v>11174.75</v>
      </c>
    </row>
    <row r="1608" spans="2:6" x14ac:dyDescent="0.25">
      <c r="B1608" s="246">
        <v>43745</v>
      </c>
      <c r="C1608">
        <v>11196.200194999999</v>
      </c>
      <c r="D1608">
        <v>11233.849609000001</v>
      </c>
      <c r="E1608">
        <v>11112.650390999999</v>
      </c>
      <c r="F1608" s="247">
        <v>11126.400390999999</v>
      </c>
    </row>
    <row r="1609" spans="2:6" x14ac:dyDescent="0.25">
      <c r="B1609" s="246">
        <v>43747</v>
      </c>
      <c r="C1609">
        <v>11152.950194999999</v>
      </c>
      <c r="D1609">
        <v>11321.599609000001</v>
      </c>
      <c r="E1609">
        <v>11090.150390999999</v>
      </c>
      <c r="F1609" s="247">
        <v>11313.299805000001</v>
      </c>
    </row>
    <row r="1610" spans="2:6" x14ac:dyDescent="0.25">
      <c r="B1610" s="246">
        <v>43748</v>
      </c>
      <c r="C1610">
        <v>11280.5</v>
      </c>
      <c r="D1610">
        <v>11293.349609000001</v>
      </c>
      <c r="E1610">
        <v>11208.549805000001</v>
      </c>
      <c r="F1610" s="247">
        <v>11234.549805000001</v>
      </c>
    </row>
    <row r="1611" spans="2:6" x14ac:dyDescent="0.25">
      <c r="B1611" s="246">
        <v>43749</v>
      </c>
      <c r="C1611">
        <v>11257.700194999999</v>
      </c>
      <c r="D1611">
        <v>11362.900390999999</v>
      </c>
      <c r="E1611">
        <v>11189.400390999999</v>
      </c>
      <c r="F1611" s="247">
        <v>11305.049805000001</v>
      </c>
    </row>
    <row r="1612" spans="2:6" x14ac:dyDescent="0.25">
      <c r="B1612" s="246">
        <v>43752</v>
      </c>
      <c r="C1612">
        <v>11335.900390999999</v>
      </c>
      <c r="D1612">
        <v>11420.450194999999</v>
      </c>
      <c r="E1612">
        <v>11290.049805000001</v>
      </c>
      <c r="F1612" s="247">
        <v>11341.150390999999</v>
      </c>
    </row>
    <row r="1613" spans="2:6" x14ac:dyDescent="0.25">
      <c r="B1613" s="246">
        <v>43753</v>
      </c>
      <c r="C1613">
        <v>11360.849609000001</v>
      </c>
      <c r="D1613">
        <v>11462.349609000001</v>
      </c>
      <c r="E1613">
        <v>11342.099609000001</v>
      </c>
      <c r="F1613" s="247">
        <v>11428.299805000001</v>
      </c>
    </row>
    <row r="1614" spans="2:6" x14ac:dyDescent="0.25">
      <c r="B1614" s="246">
        <v>43754</v>
      </c>
      <c r="C1614">
        <v>11464.950194999999</v>
      </c>
      <c r="D1614">
        <v>11481.049805000001</v>
      </c>
      <c r="E1614">
        <v>11411.099609000001</v>
      </c>
      <c r="F1614" s="247">
        <v>11464</v>
      </c>
    </row>
    <row r="1615" spans="2:6" x14ac:dyDescent="0.25">
      <c r="B1615" s="246">
        <v>43755</v>
      </c>
      <c r="C1615">
        <v>11466.299805000001</v>
      </c>
      <c r="D1615">
        <v>11599.099609000001</v>
      </c>
      <c r="E1615">
        <v>11439.650390999999</v>
      </c>
      <c r="F1615" s="247">
        <v>11586.349609000001</v>
      </c>
    </row>
    <row r="1616" spans="2:6" x14ac:dyDescent="0.25">
      <c r="B1616" s="246">
        <v>43756</v>
      </c>
      <c r="C1616">
        <v>11580.299805000001</v>
      </c>
      <c r="D1616">
        <v>11684.700194999999</v>
      </c>
      <c r="E1616">
        <v>11553.150390999999</v>
      </c>
      <c r="F1616" s="247">
        <v>11661.849609000001</v>
      </c>
    </row>
    <row r="1617" spans="2:6" x14ac:dyDescent="0.25">
      <c r="B1617" s="246">
        <v>43760</v>
      </c>
      <c r="C1617">
        <v>11657.150390999999</v>
      </c>
      <c r="D1617">
        <v>11714.349609000001</v>
      </c>
      <c r="E1617">
        <v>11573.650390999999</v>
      </c>
      <c r="F1617" s="247">
        <v>11588.349609000001</v>
      </c>
    </row>
    <row r="1618" spans="2:6" x14ac:dyDescent="0.25">
      <c r="B1618" s="246">
        <v>43761</v>
      </c>
      <c r="C1618">
        <v>11596.200194999999</v>
      </c>
      <c r="D1618">
        <v>11651.599609000001</v>
      </c>
      <c r="E1618">
        <v>11554.400390999999</v>
      </c>
      <c r="F1618" s="247">
        <v>11604.099609000001</v>
      </c>
    </row>
    <row r="1619" spans="2:6" x14ac:dyDescent="0.25">
      <c r="B1619" s="246">
        <v>43762</v>
      </c>
      <c r="C1619">
        <v>11661.650390999999</v>
      </c>
      <c r="D1619">
        <v>11679.599609000001</v>
      </c>
      <c r="E1619">
        <v>11534.650390999999</v>
      </c>
      <c r="F1619" s="247">
        <v>11582.599609000001</v>
      </c>
    </row>
    <row r="1620" spans="2:6" x14ac:dyDescent="0.25">
      <c r="B1620" s="246">
        <v>43763</v>
      </c>
      <c r="C1620">
        <v>11646.150390999999</v>
      </c>
      <c r="D1620">
        <v>11646.900390999999</v>
      </c>
      <c r="E1620">
        <v>11490.75</v>
      </c>
      <c r="F1620" s="247">
        <v>11583.900390999999</v>
      </c>
    </row>
    <row r="1621" spans="2:6" x14ac:dyDescent="0.25">
      <c r="B1621" s="246">
        <v>43765</v>
      </c>
      <c r="C1621" t="s">
        <v>261</v>
      </c>
      <c r="D1621" t="s">
        <v>261</v>
      </c>
      <c r="E1621" t="s">
        <v>261</v>
      </c>
      <c r="F1621" s="247" t="s">
        <v>261</v>
      </c>
    </row>
    <row r="1622" spans="2:6" x14ac:dyDescent="0.25">
      <c r="B1622" s="246">
        <v>43767</v>
      </c>
      <c r="C1622">
        <v>11643.950194999999</v>
      </c>
      <c r="D1622">
        <v>11809.400390999999</v>
      </c>
      <c r="E1622">
        <v>11627.349609000001</v>
      </c>
      <c r="F1622" s="247">
        <v>11786.849609000001</v>
      </c>
    </row>
    <row r="1623" spans="2:6" x14ac:dyDescent="0.25">
      <c r="B1623" s="246">
        <v>43768</v>
      </c>
      <c r="C1623">
        <v>11883.900390999999</v>
      </c>
      <c r="D1623">
        <v>11883.950194999999</v>
      </c>
      <c r="E1623">
        <v>11784.450194999999</v>
      </c>
      <c r="F1623" s="247">
        <v>11844.099609000001</v>
      </c>
    </row>
    <row r="1624" spans="2:6" x14ac:dyDescent="0.25">
      <c r="B1624" s="246">
        <v>43769</v>
      </c>
      <c r="C1624">
        <v>11890.450194999999</v>
      </c>
      <c r="D1624">
        <v>11945</v>
      </c>
      <c r="E1624">
        <v>11855.099609000001</v>
      </c>
      <c r="F1624" s="247">
        <v>11877.450194999999</v>
      </c>
    </row>
    <row r="1625" spans="2:6" x14ac:dyDescent="0.25">
      <c r="B1625" s="246">
        <v>43770</v>
      </c>
      <c r="C1625">
        <v>11886.599609000001</v>
      </c>
      <c r="D1625">
        <v>11918.299805000001</v>
      </c>
      <c r="E1625">
        <v>11843.349609000001</v>
      </c>
      <c r="F1625" s="247">
        <v>11890.599609000001</v>
      </c>
    </row>
    <row r="1626" spans="2:6" x14ac:dyDescent="0.25">
      <c r="B1626" s="246">
        <v>43773</v>
      </c>
      <c r="C1626">
        <v>11928.900390999999</v>
      </c>
      <c r="D1626">
        <v>11989.150390999999</v>
      </c>
      <c r="E1626">
        <v>11905.349609000001</v>
      </c>
      <c r="F1626" s="247">
        <v>11941.299805000001</v>
      </c>
    </row>
    <row r="1627" spans="2:6" x14ac:dyDescent="0.25">
      <c r="B1627" s="246">
        <v>43774</v>
      </c>
      <c r="C1627">
        <v>11974.599609000001</v>
      </c>
      <c r="D1627">
        <v>11978.950194999999</v>
      </c>
      <c r="E1627">
        <v>11861.900390999999</v>
      </c>
      <c r="F1627" s="247">
        <v>11917.200194999999</v>
      </c>
    </row>
    <row r="1628" spans="2:6" x14ac:dyDescent="0.25">
      <c r="B1628" s="246">
        <v>43775</v>
      </c>
      <c r="C1628">
        <v>11911.5</v>
      </c>
      <c r="D1628">
        <v>12002.900390999999</v>
      </c>
      <c r="E1628">
        <v>11850.25</v>
      </c>
      <c r="F1628" s="247">
        <v>11966.049805000001</v>
      </c>
    </row>
    <row r="1629" spans="2:6" x14ac:dyDescent="0.25">
      <c r="B1629" s="246">
        <v>43776</v>
      </c>
      <c r="C1629">
        <v>12021.099609000001</v>
      </c>
      <c r="D1629">
        <v>12021.400390999999</v>
      </c>
      <c r="E1629">
        <v>11946.849609000001</v>
      </c>
      <c r="F1629" s="247">
        <v>12012.049805000001</v>
      </c>
    </row>
    <row r="1630" spans="2:6" x14ac:dyDescent="0.25">
      <c r="B1630" s="246">
        <v>43777</v>
      </c>
      <c r="C1630">
        <v>11987.150390999999</v>
      </c>
      <c r="D1630">
        <v>12034.150390999999</v>
      </c>
      <c r="E1630">
        <v>11888.75</v>
      </c>
      <c r="F1630" s="247">
        <v>11908.150390999999</v>
      </c>
    </row>
    <row r="1631" spans="2:6" x14ac:dyDescent="0.25">
      <c r="B1631" s="246">
        <v>43780</v>
      </c>
      <c r="C1631">
        <v>11879.200194999999</v>
      </c>
      <c r="D1631">
        <v>11932.650390999999</v>
      </c>
      <c r="E1631">
        <v>11853.950194999999</v>
      </c>
      <c r="F1631" s="247">
        <v>11913.450194999999</v>
      </c>
    </row>
    <row r="1632" spans="2:6" x14ac:dyDescent="0.25">
      <c r="B1632" s="246">
        <v>43782</v>
      </c>
      <c r="C1632">
        <v>11908.299805000001</v>
      </c>
      <c r="D1632">
        <v>11946.799805000001</v>
      </c>
      <c r="E1632">
        <v>11823.200194999999</v>
      </c>
      <c r="F1632" s="247">
        <v>11840.450194999999</v>
      </c>
    </row>
    <row r="1633" spans="2:6" x14ac:dyDescent="0.25">
      <c r="B1633" s="246">
        <v>43783</v>
      </c>
      <c r="C1633">
        <v>11858.75</v>
      </c>
      <c r="D1633">
        <v>11895.650390999999</v>
      </c>
      <c r="E1633">
        <v>11802.650390999999</v>
      </c>
      <c r="F1633" s="247">
        <v>11872.099609000001</v>
      </c>
    </row>
    <row r="1634" spans="2:6" x14ac:dyDescent="0.25">
      <c r="B1634" s="246">
        <v>43784</v>
      </c>
      <c r="C1634">
        <v>11904.200194999999</v>
      </c>
      <c r="D1634">
        <v>11973.650390999999</v>
      </c>
      <c r="E1634">
        <v>11879.25</v>
      </c>
      <c r="F1634" s="247">
        <v>11895.450194999999</v>
      </c>
    </row>
    <row r="1635" spans="2:6" x14ac:dyDescent="0.25">
      <c r="B1635" s="246">
        <v>43787</v>
      </c>
      <c r="C1635">
        <v>11915.150390999999</v>
      </c>
      <c r="D1635">
        <v>11946.200194999999</v>
      </c>
      <c r="E1635">
        <v>11867.599609000001</v>
      </c>
      <c r="F1635" s="247">
        <v>11884.5</v>
      </c>
    </row>
    <row r="1636" spans="2:6" x14ac:dyDescent="0.25">
      <c r="B1636" s="246">
        <v>43788</v>
      </c>
      <c r="C1636">
        <v>11919.450194999999</v>
      </c>
      <c r="D1636">
        <v>11958.849609000001</v>
      </c>
      <c r="E1636">
        <v>11881.75</v>
      </c>
      <c r="F1636" s="247">
        <v>11940.099609000001</v>
      </c>
    </row>
    <row r="1637" spans="2:6" x14ac:dyDescent="0.25">
      <c r="B1637" s="246">
        <v>43789</v>
      </c>
      <c r="C1637">
        <v>12004.75</v>
      </c>
      <c r="D1637">
        <v>12038.599609000001</v>
      </c>
      <c r="E1637">
        <v>11966.049805000001</v>
      </c>
      <c r="F1637" s="247">
        <v>11999.099609000001</v>
      </c>
    </row>
    <row r="1638" spans="2:6" x14ac:dyDescent="0.25">
      <c r="B1638" s="246">
        <v>43790</v>
      </c>
      <c r="C1638">
        <v>12025.650390999999</v>
      </c>
      <c r="D1638">
        <v>12028.200194999999</v>
      </c>
      <c r="E1638">
        <v>11956.900390999999</v>
      </c>
      <c r="F1638" s="247">
        <v>11968.400390999999</v>
      </c>
    </row>
    <row r="1639" spans="2:6" x14ac:dyDescent="0.25">
      <c r="B1639" s="246">
        <v>43791</v>
      </c>
      <c r="C1639">
        <v>11967.299805000001</v>
      </c>
      <c r="D1639">
        <v>11968.099609000001</v>
      </c>
      <c r="E1639">
        <v>11883.5</v>
      </c>
      <c r="F1639" s="247">
        <v>11914.400390999999</v>
      </c>
    </row>
    <row r="1640" spans="2:6" x14ac:dyDescent="0.25">
      <c r="B1640" s="246">
        <v>43794</v>
      </c>
      <c r="C1640">
        <v>11922.450194999999</v>
      </c>
      <c r="D1640">
        <v>12084.5</v>
      </c>
      <c r="E1640">
        <v>11919.75</v>
      </c>
      <c r="F1640" s="247">
        <v>12073.75</v>
      </c>
    </row>
    <row r="1641" spans="2:6" x14ac:dyDescent="0.25">
      <c r="B1641" s="246">
        <v>43795</v>
      </c>
      <c r="C1641">
        <v>12110.200194999999</v>
      </c>
      <c r="D1641">
        <v>12132.450194999999</v>
      </c>
      <c r="E1641">
        <v>12006.349609000001</v>
      </c>
      <c r="F1641" s="247">
        <v>12037.700194999999</v>
      </c>
    </row>
    <row r="1642" spans="2:6" x14ac:dyDescent="0.25">
      <c r="B1642" s="246">
        <v>43796</v>
      </c>
      <c r="C1642">
        <v>12068.5</v>
      </c>
      <c r="D1642">
        <v>12114.900390999999</v>
      </c>
      <c r="E1642">
        <v>12055.150390999999</v>
      </c>
      <c r="F1642" s="247">
        <v>12100.700194999999</v>
      </c>
    </row>
    <row r="1643" spans="2:6" x14ac:dyDescent="0.25">
      <c r="B1643" s="246">
        <v>43797</v>
      </c>
      <c r="C1643">
        <v>12132.099609000001</v>
      </c>
      <c r="D1643">
        <v>12158.799805000001</v>
      </c>
      <c r="E1643">
        <v>12099.950194999999</v>
      </c>
      <c r="F1643" s="247">
        <v>12151.150390999999</v>
      </c>
    </row>
    <row r="1644" spans="2:6" x14ac:dyDescent="0.25">
      <c r="B1644" s="246">
        <v>43798</v>
      </c>
      <c r="C1644">
        <v>12146.200194999999</v>
      </c>
      <c r="D1644">
        <v>12147.400390999999</v>
      </c>
      <c r="E1644">
        <v>12017.400390999999</v>
      </c>
      <c r="F1644" s="247">
        <v>12056.049805000001</v>
      </c>
    </row>
    <row r="1645" spans="2:6" x14ac:dyDescent="0.25">
      <c r="B1645" s="246">
        <v>43801</v>
      </c>
      <c r="C1645">
        <v>12137.049805000001</v>
      </c>
      <c r="D1645">
        <v>12137.150390999999</v>
      </c>
      <c r="E1645">
        <v>12023.700194999999</v>
      </c>
      <c r="F1645" s="247">
        <v>12048.200194999999</v>
      </c>
    </row>
    <row r="1646" spans="2:6" x14ac:dyDescent="0.25">
      <c r="B1646" s="246">
        <v>43802</v>
      </c>
      <c r="C1646">
        <v>12067.650390999999</v>
      </c>
      <c r="D1646">
        <v>12068.599609000001</v>
      </c>
      <c r="E1646">
        <v>11956.400390999999</v>
      </c>
      <c r="F1646" s="247">
        <v>11994.200194999999</v>
      </c>
    </row>
    <row r="1647" spans="2:6" x14ac:dyDescent="0.25">
      <c r="B1647" s="246">
        <v>43803</v>
      </c>
      <c r="C1647">
        <v>11969.950194999999</v>
      </c>
      <c r="D1647">
        <v>12054.700194999999</v>
      </c>
      <c r="E1647">
        <v>11935.299805000001</v>
      </c>
      <c r="F1647" s="247">
        <v>12043.200194999999</v>
      </c>
    </row>
    <row r="1648" spans="2:6" x14ac:dyDescent="0.25">
      <c r="B1648" s="246">
        <v>43804</v>
      </c>
      <c r="C1648">
        <v>12071.25</v>
      </c>
      <c r="D1648">
        <v>12081.200194999999</v>
      </c>
      <c r="E1648">
        <v>11998.75</v>
      </c>
      <c r="F1648" s="247">
        <v>12018.400390999999</v>
      </c>
    </row>
    <row r="1649" spans="2:6" x14ac:dyDescent="0.25">
      <c r="B1649" s="246">
        <v>43805</v>
      </c>
      <c r="C1649">
        <v>12047.349609000001</v>
      </c>
      <c r="D1649">
        <v>12057.049805000001</v>
      </c>
      <c r="E1649">
        <v>11888.849609000001</v>
      </c>
      <c r="F1649" s="247">
        <v>11921.5</v>
      </c>
    </row>
    <row r="1650" spans="2:6" x14ac:dyDescent="0.25">
      <c r="B1650" s="246">
        <v>43808</v>
      </c>
      <c r="C1650">
        <v>11939.099609000001</v>
      </c>
      <c r="D1650">
        <v>11981.950194999999</v>
      </c>
      <c r="E1650">
        <v>11888.049805000001</v>
      </c>
      <c r="F1650" s="247">
        <v>11937.5</v>
      </c>
    </row>
    <row r="1651" spans="2:6" x14ac:dyDescent="0.25">
      <c r="B1651" s="246">
        <v>43809</v>
      </c>
      <c r="C1651">
        <v>11950.5</v>
      </c>
      <c r="D1651">
        <v>11953.200194999999</v>
      </c>
      <c r="E1651">
        <v>11844.700194999999</v>
      </c>
      <c r="F1651" s="247">
        <v>11856.799805000001</v>
      </c>
    </row>
    <row r="1652" spans="2:6" x14ac:dyDescent="0.25">
      <c r="B1652" s="246">
        <v>43810</v>
      </c>
      <c r="C1652">
        <v>11867.349609000001</v>
      </c>
      <c r="D1652">
        <v>11923.200194999999</v>
      </c>
      <c r="E1652">
        <v>11832.299805000001</v>
      </c>
      <c r="F1652" s="247">
        <v>11910.150390999999</v>
      </c>
    </row>
    <row r="1653" spans="2:6" x14ac:dyDescent="0.25">
      <c r="B1653" s="246">
        <v>43811</v>
      </c>
      <c r="C1653">
        <v>11944.299805000001</v>
      </c>
      <c r="D1653">
        <v>12005.5</v>
      </c>
      <c r="E1653">
        <v>11934</v>
      </c>
      <c r="F1653" s="247">
        <v>11971.799805000001</v>
      </c>
    </row>
    <row r="1654" spans="2:6" x14ac:dyDescent="0.25">
      <c r="B1654" s="246">
        <v>43812</v>
      </c>
      <c r="C1654">
        <v>12026.400390999999</v>
      </c>
      <c r="D1654">
        <v>12098.849609000001</v>
      </c>
      <c r="E1654">
        <v>12023.599609000001</v>
      </c>
      <c r="F1654" s="247">
        <v>12086.700194999999</v>
      </c>
    </row>
    <row r="1655" spans="2:6" x14ac:dyDescent="0.25">
      <c r="B1655" s="246">
        <v>43815</v>
      </c>
      <c r="C1655">
        <v>12131.349609000001</v>
      </c>
      <c r="D1655">
        <v>12134.650390999999</v>
      </c>
      <c r="E1655">
        <v>12046.299805000001</v>
      </c>
      <c r="F1655" s="247">
        <v>12053.950194999999</v>
      </c>
    </row>
    <row r="1656" spans="2:6" x14ac:dyDescent="0.25">
      <c r="B1656" s="246">
        <v>43816</v>
      </c>
      <c r="C1656">
        <v>12082.450194999999</v>
      </c>
      <c r="D1656">
        <v>12182.75</v>
      </c>
      <c r="E1656">
        <v>12070.349609000001</v>
      </c>
      <c r="F1656" s="247">
        <v>12165</v>
      </c>
    </row>
    <row r="1657" spans="2:6" x14ac:dyDescent="0.25">
      <c r="B1657" s="246">
        <v>43817</v>
      </c>
      <c r="C1657">
        <v>12197</v>
      </c>
      <c r="D1657">
        <v>12237.700194999999</v>
      </c>
      <c r="E1657">
        <v>12163.450194999999</v>
      </c>
      <c r="F1657" s="247">
        <v>12221.650390999999</v>
      </c>
    </row>
    <row r="1658" spans="2:6" x14ac:dyDescent="0.25">
      <c r="B1658" s="246">
        <v>43818</v>
      </c>
      <c r="C1658">
        <v>12223.400390999999</v>
      </c>
      <c r="D1658">
        <v>12268.349609000001</v>
      </c>
      <c r="E1658">
        <v>12191.150390999999</v>
      </c>
      <c r="F1658" s="247">
        <v>12259.700194999999</v>
      </c>
    </row>
    <row r="1659" spans="2:6" x14ac:dyDescent="0.25">
      <c r="B1659" s="246">
        <v>43819</v>
      </c>
      <c r="C1659">
        <v>12266.450194999999</v>
      </c>
      <c r="D1659">
        <v>12293.900390999999</v>
      </c>
      <c r="E1659">
        <v>12252.75</v>
      </c>
      <c r="F1659" s="247">
        <v>12271.799805000001</v>
      </c>
    </row>
    <row r="1660" spans="2:6" x14ac:dyDescent="0.25">
      <c r="B1660" s="246">
        <v>43822</v>
      </c>
      <c r="C1660">
        <v>12235.450194999999</v>
      </c>
      <c r="D1660">
        <v>12287.150390999999</v>
      </c>
      <c r="E1660">
        <v>12213.25</v>
      </c>
      <c r="F1660" s="247">
        <v>12262.75</v>
      </c>
    </row>
    <row r="1661" spans="2:6" x14ac:dyDescent="0.25">
      <c r="B1661" s="246">
        <v>43823</v>
      </c>
      <c r="C1661">
        <v>12269.25</v>
      </c>
      <c r="D1661">
        <v>12283.700194999999</v>
      </c>
      <c r="E1661">
        <v>12202.099609000001</v>
      </c>
      <c r="F1661" s="247">
        <v>12214.549805000001</v>
      </c>
    </row>
    <row r="1662" spans="2:6" x14ac:dyDescent="0.25">
      <c r="B1662" s="246">
        <v>43825</v>
      </c>
      <c r="C1662">
        <v>12211.849609000001</v>
      </c>
      <c r="D1662">
        <v>12221.549805000001</v>
      </c>
      <c r="E1662">
        <v>12118.849609000001</v>
      </c>
      <c r="F1662" s="247">
        <v>12126.549805000001</v>
      </c>
    </row>
    <row r="1663" spans="2:6" x14ac:dyDescent="0.25">
      <c r="B1663" s="246">
        <v>43826</v>
      </c>
      <c r="C1663">
        <v>12172.900390999999</v>
      </c>
      <c r="D1663">
        <v>12258.450194999999</v>
      </c>
      <c r="E1663">
        <v>12157.900390999999</v>
      </c>
      <c r="F1663" s="247">
        <v>12245.799805000001</v>
      </c>
    </row>
    <row r="1664" spans="2:6" x14ac:dyDescent="0.25">
      <c r="B1664" s="246">
        <v>43829</v>
      </c>
      <c r="C1664">
        <v>12274.900390999999</v>
      </c>
      <c r="D1664">
        <v>12286.450194999999</v>
      </c>
      <c r="E1664">
        <v>12213.799805000001</v>
      </c>
      <c r="F1664" s="247">
        <v>12255.849609000001</v>
      </c>
    </row>
    <row r="1665" spans="2:6" x14ac:dyDescent="0.25">
      <c r="B1665" s="246">
        <v>43830</v>
      </c>
      <c r="C1665">
        <v>12247.099609000001</v>
      </c>
      <c r="D1665">
        <v>12247.099609000001</v>
      </c>
      <c r="E1665">
        <v>12151.799805000001</v>
      </c>
      <c r="F1665" s="247">
        <v>12168.450194999999</v>
      </c>
    </row>
    <row r="1666" spans="2:6" x14ac:dyDescent="0.25">
      <c r="B1666" s="246">
        <v>43831</v>
      </c>
      <c r="C1666">
        <v>12202.150390999999</v>
      </c>
      <c r="D1666">
        <v>12222.200194999999</v>
      </c>
      <c r="E1666">
        <v>12165.299805000001</v>
      </c>
      <c r="F1666" s="247">
        <v>12182.5</v>
      </c>
    </row>
    <row r="1667" spans="2:6" x14ac:dyDescent="0.25">
      <c r="B1667" s="246">
        <v>43832</v>
      </c>
      <c r="C1667">
        <v>12198.549805000001</v>
      </c>
      <c r="D1667">
        <v>12289.900390999999</v>
      </c>
      <c r="E1667">
        <v>12195.25</v>
      </c>
      <c r="F1667" s="247">
        <v>12282.200194999999</v>
      </c>
    </row>
    <row r="1668" spans="2:6" x14ac:dyDescent="0.25">
      <c r="B1668" s="246">
        <v>43833</v>
      </c>
      <c r="C1668">
        <v>12261.099609000001</v>
      </c>
      <c r="D1668">
        <v>12265.599609000001</v>
      </c>
      <c r="E1668">
        <v>12191.349609000001</v>
      </c>
      <c r="F1668" s="247">
        <v>12226.650390999999</v>
      </c>
    </row>
    <row r="1669" spans="2:6" x14ac:dyDescent="0.25">
      <c r="B1669" s="246">
        <v>43836</v>
      </c>
      <c r="C1669">
        <v>12170.599609000001</v>
      </c>
      <c r="D1669">
        <v>12179.099609000001</v>
      </c>
      <c r="E1669">
        <v>11974.200194999999</v>
      </c>
      <c r="F1669" s="247">
        <v>11993.049805000001</v>
      </c>
    </row>
    <row r="1670" spans="2:6" x14ac:dyDescent="0.25">
      <c r="B1670" s="246">
        <v>43837</v>
      </c>
      <c r="C1670">
        <v>12079.099609000001</v>
      </c>
      <c r="D1670">
        <v>12152.150390999999</v>
      </c>
      <c r="E1670">
        <v>12005.349609000001</v>
      </c>
      <c r="F1670" s="247">
        <v>12052.950194999999</v>
      </c>
    </row>
    <row r="1671" spans="2:6" x14ac:dyDescent="0.25">
      <c r="B1671" s="246">
        <v>43838</v>
      </c>
      <c r="C1671">
        <v>11939.099609000001</v>
      </c>
      <c r="D1671">
        <v>12044.950194999999</v>
      </c>
      <c r="E1671">
        <v>11929.599609000001</v>
      </c>
      <c r="F1671" s="247">
        <v>12025.349609000001</v>
      </c>
    </row>
    <row r="1672" spans="2:6" x14ac:dyDescent="0.25">
      <c r="B1672" s="246">
        <v>43839</v>
      </c>
      <c r="C1672">
        <v>12153.150390999999</v>
      </c>
      <c r="D1672">
        <v>12224.049805000001</v>
      </c>
      <c r="E1672">
        <v>12132.549805000001</v>
      </c>
      <c r="F1672" s="247">
        <v>12215.900390999999</v>
      </c>
    </row>
    <row r="1673" spans="2:6" x14ac:dyDescent="0.25">
      <c r="B1673" s="246">
        <v>43840</v>
      </c>
      <c r="C1673">
        <v>12271</v>
      </c>
      <c r="D1673">
        <v>12311.200194999999</v>
      </c>
      <c r="E1673">
        <v>12213.200194999999</v>
      </c>
      <c r="F1673" s="247">
        <v>12256.799805000001</v>
      </c>
    </row>
    <row r="1674" spans="2:6" x14ac:dyDescent="0.25">
      <c r="B1674" s="246">
        <v>43843</v>
      </c>
      <c r="C1674">
        <v>12296.700194999999</v>
      </c>
      <c r="D1674">
        <v>12337.75</v>
      </c>
      <c r="E1674">
        <v>12285.799805000001</v>
      </c>
      <c r="F1674" s="247">
        <v>12329.549805000001</v>
      </c>
    </row>
    <row r="1675" spans="2:6" x14ac:dyDescent="0.25">
      <c r="B1675" s="246">
        <v>43844</v>
      </c>
      <c r="C1675">
        <v>12333.099609000001</v>
      </c>
      <c r="D1675">
        <v>12374.25</v>
      </c>
      <c r="E1675">
        <v>12308.700194999999</v>
      </c>
      <c r="F1675" s="247">
        <v>12362.299805000001</v>
      </c>
    </row>
    <row r="1676" spans="2:6" x14ac:dyDescent="0.25">
      <c r="B1676" s="246">
        <v>43845</v>
      </c>
      <c r="C1676">
        <v>12349.400390999999</v>
      </c>
      <c r="D1676">
        <v>12355.150390999999</v>
      </c>
      <c r="E1676">
        <v>12278.75</v>
      </c>
      <c r="F1676" s="247">
        <v>12343.299805000001</v>
      </c>
    </row>
    <row r="1677" spans="2:6" x14ac:dyDescent="0.25">
      <c r="B1677" s="246">
        <v>43846</v>
      </c>
      <c r="C1677">
        <v>12347.099609000001</v>
      </c>
      <c r="D1677">
        <v>12389.049805000001</v>
      </c>
      <c r="E1677">
        <v>12315.799805000001</v>
      </c>
      <c r="F1677" s="247">
        <v>12355.5</v>
      </c>
    </row>
    <row r="1678" spans="2:6" x14ac:dyDescent="0.25">
      <c r="B1678" s="246">
        <v>43847</v>
      </c>
      <c r="C1678">
        <v>12328.400390999999</v>
      </c>
      <c r="D1678">
        <v>12385.450194999999</v>
      </c>
      <c r="E1678">
        <v>12321.400390999999</v>
      </c>
      <c r="F1678" s="247">
        <v>12352.349609000001</v>
      </c>
    </row>
    <row r="1679" spans="2:6" x14ac:dyDescent="0.25">
      <c r="B1679" s="246">
        <v>43850</v>
      </c>
      <c r="C1679">
        <v>12430.5</v>
      </c>
      <c r="D1679">
        <v>12430.5</v>
      </c>
      <c r="E1679">
        <v>12216.900390999999</v>
      </c>
      <c r="F1679" s="247">
        <v>12224.549805000001</v>
      </c>
    </row>
    <row r="1680" spans="2:6" x14ac:dyDescent="0.25">
      <c r="B1680" s="246">
        <v>43851</v>
      </c>
      <c r="C1680">
        <v>12195.299805000001</v>
      </c>
      <c r="D1680">
        <v>12230.049805000001</v>
      </c>
      <c r="E1680">
        <v>12162.299805000001</v>
      </c>
      <c r="F1680" s="247">
        <v>12169.849609000001</v>
      </c>
    </row>
    <row r="1681" spans="2:6" x14ac:dyDescent="0.25">
      <c r="B1681" s="246">
        <v>43852</v>
      </c>
      <c r="C1681">
        <v>12218.349609000001</v>
      </c>
      <c r="D1681">
        <v>12225.049805000001</v>
      </c>
      <c r="E1681">
        <v>12087.900390999999</v>
      </c>
      <c r="F1681" s="247">
        <v>12106.900390999999</v>
      </c>
    </row>
    <row r="1682" spans="2:6" x14ac:dyDescent="0.25">
      <c r="B1682" s="246">
        <v>43853</v>
      </c>
      <c r="C1682">
        <v>12123.75</v>
      </c>
      <c r="D1682">
        <v>12189</v>
      </c>
      <c r="E1682">
        <v>12094.099609000001</v>
      </c>
      <c r="F1682" s="247">
        <v>12180.349609000001</v>
      </c>
    </row>
    <row r="1683" spans="2:6" x14ac:dyDescent="0.25">
      <c r="B1683" s="246">
        <v>43854</v>
      </c>
      <c r="C1683">
        <v>12174.549805000001</v>
      </c>
      <c r="D1683">
        <v>12272.150390999999</v>
      </c>
      <c r="E1683">
        <v>12149.650390999999</v>
      </c>
      <c r="F1683" s="247">
        <v>12248.25</v>
      </c>
    </row>
    <row r="1684" spans="2:6" x14ac:dyDescent="0.25">
      <c r="B1684" s="246">
        <v>43857</v>
      </c>
      <c r="C1684">
        <v>12197.099609000001</v>
      </c>
      <c r="D1684">
        <v>12216.599609000001</v>
      </c>
      <c r="E1684">
        <v>12107</v>
      </c>
      <c r="F1684" s="247">
        <v>12119</v>
      </c>
    </row>
    <row r="1685" spans="2:6" x14ac:dyDescent="0.25">
      <c r="B1685" s="246">
        <v>43858</v>
      </c>
      <c r="C1685">
        <v>12148.099609000001</v>
      </c>
      <c r="D1685">
        <v>12163.549805000001</v>
      </c>
      <c r="E1685">
        <v>12024.5</v>
      </c>
      <c r="F1685" s="247">
        <v>12055.799805000001</v>
      </c>
    </row>
    <row r="1686" spans="2:6" x14ac:dyDescent="0.25">
      <c r="B1686" s="246">
        <v>43859</v>
      </c>
      <c r="C1686">
        <v>12114.900390999999</v>
      </c>
      <c r="D1686">
        <v>12169.599609000001</v>
      </c>
      <c r="E1686">
        <v>12103.799805000001</v>
      </c>
      <c r="F1686" s="247">
        <v>12129.5</v>
      </c>
    </row>
    <row r="1687" spans="2:6" x14ac:dyDescent="0.25">
      <c r="B1687" s="246">
        <v>43860</v>
      </c>
      <c r="C1687">
        <v>12147.75</v>
      </c>
      <c r="D1687">
        <v>12150.299805000001</v>
      </c>
      <c r="E1687">
        <v>12010.599609000001</v>
      </c>
      <c r="F1687" s="247">
        <v>12035.799805000001</v>
      </c>
    </row>
    <row r="1688" spans="2:6" x14ac:dyDescent="0.25">
      <c r="B1688" s="246">
        <v>43861</v>
      </c>
      <c r="C1688">
        <v>12100.400390999999</v>
      </c>
      <c r="D1688">
        <v>12103.549805000001</v>
      </c>
      <c r="E1688">
        <v>11945.849609000001</v>
      </c>
      <c r="F1688" s="247">
        <v>11962.099609000001</v>
      </c>
    </row>
    <row r="1689" spans="2:6" x14ac:dyDescent="0.25">
      <c r="B1689" s="246">
        <v>43864</v>
      </c>
      <c r="C1689">
        <v>11627.450194999999</v>
      </c>
      <c r="D1689">
        <v>11749.849609000001</v>
      </c>
      <c r="E1689">
        <v>11614.5</v>
      </c>
      <c r="F1689" s="247">
        <v>11707.900390999999</v>
      </c>
    </row>
    <row r="1690" spans="2:6" x14ac:dyDescent="0.25">
      <c r="B1690" s="246">
        <v>43865</v>
      </c>
      <c r="C1690">
        <v>11786.25</v>
      </c>
      <c r="D1690">
        <v>11986.150390999999</v>
      </c>
      <c r="E1690">
        <v>11783.400390999999</v>
      </c>
      <c r="F1690" s="247">
        <v>11979.650390999999</v>
      </c>
    </row>
    <row r="1691" spans="2:6" x14ac:dyDescent="0.25">
      <c r="B1691" s="246">
        <v>43866</v>
      </c>
      <c r="C1691">
        <v>12005.849609000001</v>
      </c>
      <c r="D1691">
        <v>12098.150390999999</v>
      </c>
      <c r="E1691">
        <v>11953.349609000001</v>
      </c>
      <c r="F1691" s="247">
        <v>12089.150390999999</v>
      </c>
    </row>
    <row r="1692" spans="2:6" x14ac:dyDescent="0.25">
      <c r="B1692" s="246">
        <v>43867</v>
      </c>
      <c r="C1692">
        <v>12120</v>
      </c>
      <c r="D1692">
        <v>12160.599609000001</v>
      </c>
      <c r="E1692">
        <v>12084.650390999999</v>
      </c>
      <c r="F1692" s="247">
        <v>12137.950194999999</v>
      </c>
    </row>
    <row r="1693" spans="2:6" x14ac:dyDescent="0.25">
      <c r="B1693" s="246">
        <v>43868</v>
      </c>
      <c r="C1693">
        <v>12151.150390999999</v>
      </c>
      <c r="D1693">
        <v>12154.700194999999</v>
      </c>
      <c r="E1693">
        <v>12073.950194999999</v>
      </c>
      <c r="F1693" s="247">
        <v>12098.349609000001</v>
      </c>
    </row>
    <row r="1694" spans="2:6" x14ac:dyDescent="0.25">
      <c r="B1694" s="246">
        <v>43871</v>
      </c>
      <c r="C1694">
        <v>12102.349609000001</v>
      </c>
      <c r="D1694">
        <v>12103.549805000001</v>
      </c>
      <c r="E1694">
        <v>11990.75</v>
      </c>
      <c r="F1694" s="247">
        <v>12031.5</v>
      </c>
    </row>
    <row r="1695" spans="2:6" x14ac:dyDescent="0.25">
      <c r="B1695" s="246">
        <v>43872</v>
      </c>
      <c r="C1695">
        <v>12108.400390999999</v>
      </c>
      <c r="D1695">
        <v>12172.299805000001</v>
      </c>
      <c r="E1695">
        <v>12099</v>
      </c>
      <c r="F1695" s="247">
        <v>12107.900390999999</v>
      </c>
    </row>
    <row r="1696" spans="2:6" x14ac:dyDescent="0.25">
      <c r="B1696" s="246">
        <v>43873</v>
      </c>
      <c r="C1696">
        <v>12151</v>
      </c>
      <c r="D1696">
        <v>12231.75</v>
      </c>
      <c r="E1696">
        <v>12144.299805000001</v>
      </c>
      <c r="F1696" s="247">
        <v>12201.200194999999</v>
      </c>
    </row>
    <row r="1697" spans="2:6" x14ac:dyDescent="0.25">
      <c r="B1697" s="246">
        <v>43874</v>
      </c>
      <c r="C1697">
        <v>12219.549805000001</v>
      </c>
      <c r="D1697">
        <v>12225.650390999999</v>
      </c>
      <c r="E1697">
        <v>12139.799805000001</v>
      </c>
      <c r="F1697" s="247">
        <v>12174.650390999999</v>
      </c>
    </row>
    <row r="1698" spans="2:6" x14ac:dyDescent="0.25">
      <c r="B1698" s="246">
        <v>43875</v>
      </c>
      <c r="C1698">
        <v>12190.150390999999</v>
      </c>
      <c r="D1698">
        <v>12246.700194999999</v>
      </c>
      <c r="E1698">
        <v>12091.200194999999</v>
      </c>
      <c r="F1698" s="247">
        <v>12113.450194999999</v>
      </c>
    </row>
    <row r="1699" spans="2:6" x14ac:dyDescent="0.25">
      <c r="B1699" s="246">
        <v>43878</v>
      </c>
      <c r="C1699">
        <v>12131.799805000001</v>
      </c>
      <c r="D1699">
        <v>12159.599609000001</v>
      </c>
      <c r="E1699">
        <v>12037</v>
      </c>
      <c r="F1699" s="247">
        <v>12045.799805000001</v>
      </c>
    </row>
    <row r="1700" spans="2:6" x14ac:dyDescent="0.25">
      <c r="B1700" s="246">
        <v>43879</v>
      </c>
      <c r="C1700">
        <v>12028.25</v>
      </c>
      <c r="D1700">
        <v>12030.75</v>
      </c>
      <c r="E1700">
        <v>11908.049805000001</v>
      </c>
      <c r="F1700" s="247">
        <v>11992.5</v>
      </c>
    </row>
    <row r="1701" spans="2:6" x14ac:dyDescent="0.25">
      <c r="B1701" s="246">
        <v>43880</v>
      </c>
      <c r="C1701">
        <v>12090.599609000001</v>
      </c>
      <c r="D1701">
        <v>12134.700194999999</v>
      </c>
      <c r="E1701">
        <v>12042.099609000001</v>
      </c>
      <c r="F1701" s="247">
        <v>12125.900390999999</v>
      </c>
    </row>
    <row r="1702" spans="2:6" x14ac:dyDescent="0.25">
      <c r="B1702" s="246">
        <v>43881</v>
      </c>
      <c r="C1702">
        <v>12119</v>
      </c>
      <c r="D1702">
        <v>12152</v>
      </c>
      <c r="E1702">
        <v>12071.450194999999</v>
      </c>
      <c r="F1702" s="247">
        <v>12080.849609000001</v>
      </c>
    </row>
    <row r="1703" spans="2:6" x14ac:dyDescent="0.25">
      <c r="B1703" s="246">
        <v>43885</v>
      </c>
      <c r="C1703">
        <v>12012.549805000001</v>
      </c>
      <c r="D1703">
        <v>12012.549805000001</v>
      </c>
      <c r="E1703">
        <v>11813.400390999999</v>
      </c>
      <c r="F1703" s="247">
        <v>11829.400390999999</v>
      </c>
    </row>
    <row r="1704" spans="2:6" x14ac:dyDescent="0.25">
      <c r="B1704" s="246">
        <v>43886</v>
      </c>
      <c r="C1704">
        <v>11877.5</v>
      </c>
      <c r="D1704">
        <v>11883.049805000001</v>
      </c>
      <c r="E1704">
        <v>11779.900390999999</v>
      </c>
      <c r="F1704" s="247">
        <v>11797.900390999999</v>
      </c>
    </row>
    <row r="1705" spans="2:6" x14ac:dyDescent="0.25">
      <c r="B1705" s="246">
        <v>43887</v>
      </c>
      <c r="C1705">
        <v>11738.549805000001</v>
      </c>
      <c r="D1705">
        <v>11783.25</v>
      </c>
      <c r="E1705">
        <v>11639.599609000001</v>
      </c>
      <c r="F1705" s="247">
        <v>11678.5</v>
      </c>
    </row>
    <row r="1706" spans="2:6" x14ac:dyDescent="0.25">
      <c r="B1706" s="246">
        <v>43888</v>
      </c>
      <c r="C1706">
        <v>11661.25</v>
      </c>
      <c r="D1706">
        <v>11663.849609000001</v>
      </c>
      <c r="E1706">
        <v>11536.700194999999</v>
      </c>
      <c r="F1706" s="247">
        <v>11633.299805000001</v>
      </c>
    </row>
    <row r="1707" spans="2:6" x14ac:dyDescent="0.25">
      <c r="B1707" s="246">
        <v>43889</v>
      </c>
      <c r="C1707">
        <v>11382</v>
      </c>
      <c r="D1707">
        <v>11384.799805000001</v>
      </c>
      <c r="E1707">
        <v>11175.049805000001</v>
      </c>
      <c r="F1707" s="247">
        <v>11201.75</v>
      </c>
    </row>
    <row r="1708" spans="2:6" x14ac:dyDescent="0.25">
      <c r="B1708" s="246">
        <v>43892</v>
      </c>
      <c r="C1708">
        <v>11387.349609000001</v>
      </c>
      <c r="D1708">
        <v>11433</v>
      </c>
      <c r="E1708">
        <v>11036.25</v>
      </c>
      <c r="F1708" s="247">
        <v>11132.75</v>
      </c>
    </row>
    <row r="1709" spans="2:6" x14ac:dyDescent="0.25">
      <c r="B1709" s="246">
        <v>43893</v>
      </c>
      <c r="C1709">
        <v>11217.549805000001</v>
      </c>
      <c r="D1709">
        <v>11342.25</v>
      </c>
      <c r="E1709">
        <v>11152.549805000001</v>
      </c>
      <c r="F1709" s="247">
        <v>11303.299805000001</v>
      </c>
    </row>
    <row r="1710" spans="2:6" x14ac:dyDescent="0.25">
      <c r="B1710" s="246">
        <v>43894</v>
      </c>
      <c r="C1710">
        <v>11351.349609000001</v>
      </c>
      <c r="D1710">
        <v>11356.599609000001</v>
      </c>
      <c r="E1710">
        <v>11082.150390999999</v>
      </c>
      <c r="F1710" s="247">
        <v>11251</v>
      </c>
    </row>
    <row r="1711" spans="2:6" x14ac:dyDescent="0.25">
      <c r="B1711" s="246">
        <v>43895</v>
      </c>
      <c r="C1711">
        <v>11306.049805000001</v>
      </c>
      <c r="D1711">
        <v>11389.5</v>
      </c>
      <c r="E1711">
        <v>11244.599609000001</v>
      </c>
      <c r="F1711" s="247">
        <v>11269</v>
      </c>
    </row>
    <row r="1712" spans="2:6" x14ac:dyDescent="0.25">
      <c r="B1712" s="246">
        <v>43896</v>
      </c>
      <c r="C1712">
        <v>10942.650390999999</v>
      </c>
      <c r="D1712">
        <v>11035.099609000001</v>
      </c>
      <c r="E1712">
        <v>10827.400390999999</v>
      </c>
      <c r="F1712" s="247">
        <v>10989.450194999999</v>
      </c>
    </row>
    <row r="1713" spans="2:6" x14ac:dyDescent="0.25">
      <c r="B1713" s="246">
        <v>43899</v>
      </c>
      <c r="C1713">
        <v>10742.049805000001</v>
      </c>
      <c r="D1713">
        <v>10751.549805000001</v>
      </c>
      <c r="E1713">
        <v>10294.450194999999</v>
      </c>
      <c r="F1713" s="247">
        <v>10451.450194999999</v>
      </c>
    </row>
    <row r="1714" spans="2:6" x14ac:dyDescent="0.25">
      <c r="B1714" s="246">
        <v>43901</v>
      </c>
      <c r="C1714">
        <v>10334.299805000001</v>
      </c>
      <c r="D1714">
        <v>10545.099609000001</v>
      </c>
      <c r="E1714">
        <v>10334</v>
      </c>
      <c r="F1714" s="247">
        <v>10458.400390999999</v>
      </c>
    </row>
    <row r="1715" spans="2:6" x14ac:dyDescent="0.25">
      <c r="B1715" s="246">
        <v>43902</v>
      </c>
      <c r="C1715">
        <v>10039.950194999999</v>
      </c>
      <c r="D1715">
        <v>10040.75</v>
      </c>
      <c r="E1715">
        <v>9508</v>
      </c>
      <c r="F1715" s="247">
        <v>9590.1503909999992</v>
      </c>
    </row>
    <row r="1716" spans="2:6" x14ac:dyDescent="0.25">
      <c r="B1716" s="246">
        <v>43903</v>
      </c>
      <c r="C1716">
        <v>9107.5996090000008</v>
      </c>
      <c r="D1716">
        <v>10159.400390999999</v>
      </c>
      <c r="E1716">
        <v>8555.1503909999992</v>
      </c>
      <c r="F1716" s="247">
        <v>9955.2001949999994</v>
      </c>
    </row>
    <row r="1717" spans="2:6" x14ac:dyDescent="0.25">
      <c r="B1717" s="246">
        <v>43906</v>
      </c>
      <c r="C1717">
        <v>9587.7998050000006</v>
      </c>
      <c r="D1717">
        <v>9602.2001949999994</v>
      </c>
      <c r="E1717">
        <v>9165.0996090000008</v>
      </c>
      <c r="F1717" s="247">
        <v>9197.4003909999992</v>
      </c>
    </row>
    <row r="1718" spans="2:6" x14ac:dyDescent="0.25">
      <c r="B1718" s="246">
        <v>43907</v>
      </c>
      <c r="C1718">
        <v>9285.4003909999992</v>
      </c>
      <c r="D1718">
        <v>9403.7998050000006</v>
      </c>
      <c r="E1718">
        <v>8915.5996090000008</v>
      </c>
      <c r="F1718" s="247">
        <v>8967.0498050000006</v>
      </c>
    </row>
    <row r="1719" spans="2:6" x14ac:dyDescent="0.25">
      <c r="B1719" s="246">
        <v>43908</v>
      </c>
      <c r="C1719">
        <v>9088.4501949999994</v>
      </c>
      <c r="D1719">
        <v>9127.5498050000006</v>
      </c>
      <c r="E1719">
        <v>8407.0498050000006</v>
      </c>
      <c r="F1719" s="247">
        <v>8468.7998050000006</v>
      </c>
    </row>
    <row r="1720" spans="2:6" x14ac:dyDescent="0.25">
      <c r="B1720" s="246">
        <v>43909</v>
      </c>
      <c r="C1720">
        <v>8063.2998049999997</v>
      </c>
      <c r="D1720">
        <v>8575.4501949999994</v>
      </c>
      <c r="E1720">
        <v>7832.5498049999997</v>
      </c>
      <c r="F1720" s="247">
        <v>8263.4501949999994</v>
      </c>
    </row>
    <row r="1721" spans="2:6" x14ac:dyDescent="0.25">
      <c r="B1721" s="246">
        <v>43910</v>
      </c>
      <c r="C1721">
        <v>8284.4501949999994</v>
      </c>
      <c r="D1721">
        <v>8883</v>
      </c>
      <c r="E1721">
        <v>8178.2001950000003</v>
      </c>
      <c r="F1721" s="247">
        <v>8745.4501949999994</v>
      </c>
    </row>
    <row r="1722" spans="2:6" x14ac:dyDescent="0.25">
      <c r="B1722" s="246">
        <v>43913</v>
      </c>
      <c r="C1722">
        <v>7945.7001950000003</v>
      </c>
      <c r="D1722">
        <v>8159.25</v>
      </c>
      <c r="E1722">
        <v>7583.6000979999999</v>
      </c>
      <c r="F1722" s="247">
        <v>7610.25</v>
      </c>
    </row>
    <row r="1723" spans="2:6" x14ac:dyDescent="0.25">
      <c r="B1723" s="246">
        <v>43914</v>
      </c>
      <c r="C1723">
        <v>7848.2998049999997</v>
      </c>
      <c r="D1723">
        <v>8036.9501950000003</v>
      </c>
      <c r="E1723">
        <v>7511.1000979999999</v>
      </c>
      <c r="F1723" s="247">
        <v>7801.0498049999997</v>
      </c>
    </row>
    <row r="1724" spans="2:6" x14ac:dyDescent="0.25">
      <c r="B1724" s="246">
        <v>43915</v>
      </c>
      <c r="C1724">
        <v>7735.1499020000001</v>
      </c>
      <c r="D1724">
        <v>8376.75</v>
      </c>
      <c r="E1724">
        <v>7714.75</v>
      </c>
      <c r="F1724" s="247">
        <v>8317.8496090000008</v>
      </c>
    </row>
    <row r="1725" spans="2:6" x14ac:dyDescent="0.25">
      <c r="B1725" s="246">
        <v>43916</v>
      </c>
      <c r="C1725">
        <v>8451</v>
      </c>
      <c r="D1725">
        <v>8749.0498050000006</v>
      </c>
      <c r="E1725">
        <v>8304.9003909999992</v>
      </c>
      <c r="F1725" s="247">
        <v>8641.4501949999994</v>
      </c>
    </row>
    <row r="1726" spans="2:6" x14ac:dyDescent="0.25">
      <c r="B1726" s="246">
        <v>43917</v>
      </c>
      <c r="C1726">
        <v>8949.0996090000008</v>
      </c>
      <c r="D1726">
        <v>9038.9003909999992</v>
      </c>
      <c r="E1726">
        <v>8522.9003909999992</v>
      </c>
      <c r="F1726" s="247">
        <v>8660.25</v>
      </c>
    </row>
    <row r="1727" spans="2:6" x14ac:dyDescent="0.25">
      <c r="B1727" s="246">
        <v>43920</v>
      </c>
      <c r="C1727">
        <v>8385.9501949999994</v>
      </c>
      <c r="D1727">
        <v>8576</v>
      </c>
      <c r="E1727">
        <v>8244</v>
      </c>
      <c r="F1727" s="247">
        <v>8281.0996090000008</v>
      </c>
    </row>
    <row r="1728" spans="2:6" x14ac:dyDescent="0.25">
      <c r="B1728" s="246">
        <v>43921</v>
      </c>
      <c r="C1728">
        <v>8529.3496090000008</v>
      </c>
      <c r="D1728">
        <v>8678.2998050000006</v>
      </c>
      <c r="E1728">
        <v>8358</v>
      </c>
      <c r="F1728" s="247">
        <v>8597.75</v>
      </c>
    </row>
    <row r="1729" spans="2:6" x14ac:dyDescent="0.25">
      <c r="B1729" s="246">
        <v>43922</v>
      </c>
      <c r="C1729">
        <v>8584.0996090000008</v>
      </c>
      <c r="D1729">
        <v>8588.0996090000008</v>
      </c>
      <c r="E1729">
        <v>8198.3496090000008</v>
      </c>
      <c r="F1729" s="247">
        <v>8253.7998050000006</v>
      </c>
    </row>
    <row r="1730" spans="2:6" x14ac:dyDescent="0.25">
      <c r="B1730" s="246">
        <v>43924</v>
      </c>
      <c r="C1730">
        <v>8356.5498050000006</v>
      </c>
      <c r="D1730">
        <v>8356.5498050000006</v>
      </c>
      <c r="E1730">
        <v>8055.7998049999997</v>
      </c>
      <c r="F1730" s="247">
        <v>8083.7998049999997</v>
      </c>
    </row>
    <row r="1731" spans="2:6" x14ac:dyDescent="0.25">
      <c r="B1731" s="246">
        <v>43928</v>
      </c>
      <c r="C1731">
        <v>8446.2998050000006</v>
      </c>
      <c r="D1731">
        <v>8819.4003909999992</v>
      </c>
      <c r="E1731">
        <v>8360.9501949999994</v>
      </c>
      <c r="F1731" s="247">
        <v>8792.2001949999994</v>
      </c>
    </row>
    <row r="1732" spans="2:6" x14ac:dyDescent="0.25">
      <c r="B1732" s="246">
        <v>43929</v>
      </c>
      <c r="C1732">
        <v>8688.9003909999992</v>
      </c>
      <c r="D1732">
        <v>9131.7001949999994</v>
      </c>
      <c r="E1732">
        <v>8653.9003909999992</v>
      </c>
      <c r="F1732" s="247">
        <v>8748.75</v>
      </c>
    </row>
    <row r="1733" spans="2:6" x14ac:dyDescent="0.25">
      <c r="B1733" s="246">
        <v>43930</v>
      </c>
      <c r="C1733">
        <v>8973.0498050000006</v>
      </c>
      <c r="D1733">
        <v>9128.3496090000008</v>
      </c>
      <c r="E1733">
        <v>8904.5498050000006</v>
      </c>
      <c r="F1733" s="247">
        <v>9111.9003909999992</v>
      </c>
    </row>
    <row r="1734" spans="2:6" x14ac:dyDescent="0.25">
      <c r="B1734" s="246">
        <v>43934</v>
      </c>
      <c r="C1734">
        <v>9103.9501949999994</v>
      </c>
      <c r="D1734">
        <v>9112.0498050000006</v>
      </c>
      <c r="E1734">
        <v>8912.4003909999992</v>
      </c>
      <c r="F1734" s="247">
        <v>8993.8496090000008</v>
      </c>
    </row>
    <row r="1735" spans="2:6" x14ac:dyDescent="0.25">
      <c r="B1735" s="246">
        <v>43936</v>
      </c>
      <c r="C1735">
        <v>9196.4003909999992</v>
      </c>
      <c r="D1735">
        <v>9261.2001949999994</v>
      </c>
      <c r="E1735">
        <v>8874.0996090000008</v>
      </c>
      <c r="F1735" s="247">
        <v>8925.2998050000006</v>
      </c>
    </row>
    <row r="1736" spans="2:6" x14ac:dyDescent="0.25">
      <c r="B1736" s="246">
        <v>43937</v>
      </c>
      <c r="C1736">
        <v>8851.25</v>
      </c>
      <c r="D1736">
        <v>9053.75</v>
      </c>
      <c r="E1736">
        <v>8821.9003909999992</v>
      </c>
      <c r="F1736" s="247">
        <v>8992.7998050000006</v>
      </c>
    </row>
    <row r="1737" spans="2:6" x14ac:dyDescent="0.25">
      <c r="B1737" s="246">
        <v>43938</v>
      </c>
      <c r="C1737">
        <v>9323.4501949999994</v>
      </c>
      <c r="D1737">
        <v>9324</v>
      </c>
      <c r="E1737">
        <v>9091.3496090000008</v>
      </c>
      <c r="F1737" s="247">
        <v>9266.75</v>
      </c>
    </row>
    <row r="1738" spans="2:6" x14ac:dyDescent="0.25">
      <c r="B1738" s="246">
        <v>43941</v>
      </c>
      <c r="C1738">
        <v>9390.2001949999994</v>
      </c>
      <c r="D1738">
        <v>9390.8496090000008</v>
      </c>
      <c r="E1738">
        <v>9230.7998050000006</v>
      </c>
      <c r="F1738" s="247">
        <v>9261.8496090000008</v>
      </c>
    </row>
    <row r="1739" spans="2:6" x14ac:dyDescent="0.25">
      <c r="B1739" s="246">
        <v>43942</v>
      </c>
      <c r="C1739">
        <v>9016.9501949999994</v>
      </c>
      <c r="D1739">
        <v>9044.4003909999992</v>
      </c>
      <c r="E1739">
        <v>8909.4003909999992</v>
      </c>
      <c r="F1739" s="247">
        <v>8981.4501949999994</v>
      </c>
    </row>
    <row r="1740" spans="2:6" x14ac:dyDescent="0.25">
      <c r="B1740" s="246">
        <v>43943</v>
      </c>
      <c r="C1740">
        <v>9026.75</v>
      </c>
      <c r="D1740">
        <v>9209.75</v>
      </c>
      <c r="E1740">
        <v>8946.25</v>
      </c>
      <c r="F1740" s="247">
        <v>9187.2998050000006</v>
      </c>
    </row>
    <row r="1741" spans="2:6" x14ac:dyDescent="0.25">
      <c r="B1741" s="246">
        <v>43944</v>
      </c>
      <c r="C1741">
        <v>9232.3496090000008</v>
      </c>
      <c r="D1741">
        <v>9343.5996090000008</v>
      </c>
      <c r="E1741">
        <v>9170.1503909999992</v>
      </c>
      <c r="F1741" s="247">
        <v>9313.9003909999992</v>
      </c>
    </row>
    <row r="1742" spans="2:6" x14ac:dyDescent="0.25">
      <c r="B1742" s="246">
        <v>43945</v>
      </c>
      <c r="C1742">
        <v>9163.9003909999992</v>
      </c>
      <c r="D1742">
        <v>9296.9003909999992</v>
      </c>
      <c r="E1742">
        <v>9141.2998050000006</v>
      </c>
      <c r="F1742" s="247">
        <v>9154.4003909999992</v>
      </c>
    </row>
    <row r="1743" spans="2:6" x14ac:dyDescent="0.25">
      <c r="B1743" s="246">
        <v>43948</v>
      </c>
      <c r="C1743">
        <v>9259.7001949999994</v>
      </c>
      <c r="D1743">
        <v>9377.0996090000008</v>
      </c>
      <c r="E1743">
        <v>9250.3496090000008</v>
      </c>
      <c r="F1743" s="247">
        <v>9282.2998050000006</v>
      </c>
    </row>
    <row r="1744" spans="2:6" x14ac:dyDescent="0.25">
      <c r="B1744" s="246">
        <v>43949</v>
      </c>
      <c r="C1744">
        <v>9389.7998050000006</v>
      </c>
      <c r="D1744">
        <v>9404.4003909999992</v>
      </c>
      <c r="E1744">
        <v>9260</v>
      </c>
      <c r="F1744" s="247">
        <v>9380.9003909999992</v>
      </c>
    </row>
    <row r="1745" spans="2:6" x14ac:dyDescent="0.25">
      <c r="B1745" s="246">
        <v>43950</v>
      </c>
      <c r="C1745">
        <v>9408.5996090000008</v>
      </c>
      <c r="D1745">
        <v>9599.8496090000008</v>
      </c>
      <c r="E1745">
        <v>9392.3496090000008</v>
      </c>
      <c r="F1745" s="247">
        <v>9553.3496090000008</v>
      </c>
    </row>
    <row r="1746" spans="2:6" x14ac:dyDescent="0.25">
      <c r="B1746" s="246">
        <v>43951</v>
      </c>
      <c r="C1746">
        <v>9753.5</v>
      </c>
      <c r="D1746">
        <v>9889.0498050000006</v>
      </c>
      <c r="E1746">
        <v>9731.5</v>
      </c>
      <c r="F1746" s="247">
        <v>9859.9003909999992</v>
      </c>
    </row>
    <row r="1747" spans="2:6" x14ac:dyDescent="0.25">
      <c r="B1747" s="246">
        <v>43955</v>
      </c>
      <c r="C1747">
        <v>9533.5</v>
      </c>
      <c r="D1747">
        <v>9533.5</v>
      </c>
      <c r="E1747">
        <v>9266.9501949999994</v>
      </c>
      <c r="F1747" s="247">
        <v>9293.5</v>
      </c>
    </row>
    <row r="1748" spans="2:6" x14ac:dyDescent="0.25">
      <c r="B1748" s="246">
        <v>43956</v>
      </c>
      <c r="C1748">
        <v>9429.4003909999992</v>
      </c>
      <c r="D1748">
        <v>9450.9003909999992</v>
      </c>
      <c r="E1748">
        <v>9190.75</v>
      </c>
      <c r="F1748" s="247">
        <v>9205.5996090000008</v>
      </c>
    </row>
    <row r="1749" spans="2:6" x14ac:dyDescent="0.25">
      <c r="B1749" s="246">
        <v>43957</v>
      </c>
      <c r="C1749">
        <v>9226.7998050000006</v>
      </c>
      <c r="D1749">
        <v>9346.9003909999992</v>
      </c>
      <c r="E1749">
        <v>9116.5</v>
      </c>
      <c r="F1749" s="247">
        <v>9270.9003909999992</v>
      </c>
    </row>
    <row r="1750" spans="2:6" x14ac:dyDescent="0.25">
      <c r="B1750" s="246">
        <v>43958</v>
      </c>
      <c r="C1750">
        <v>9234.0498050000006</v>
      </c>
      <c r="D1750">
        <v>9277.8496090000008</v>
      </c>
      <c r="E1750">
        <v>9175.9003909999992</v>
      </c>
      <c r="F1750" s="247">
        <v>9199.0498050000006</v>
      </c>
    </row>
    <row r="1751" spans="2:6" x14ac:dyDescent="0.25">
      <c r="B1751" s="246">
        <v>43959</v>
      </c>
      <c r="C1751">
        <v>9376.9501949999994</v>
      </c>
      <c r="D1751">
        <v>9382.6503909999992</v>
      </c>
      <c r="E1751">
        <v>9238.2001949999994</v>
      </c>
      <c r="F1751" s="247">
        <v>9251.5</v>
      </c>
    </row>
    <row r="1752" spans="2:6" x14ac:dyDescent="0.25">
      <c r="B1752" s="246">
        <v>43962</v>
      </c>
      <c r="C1752">
        <v>9348.1503909999992</v>
      </c>
      <c r="D1752">
        <v>9439.9003909999992</v>
      </c>
      <c r="E1752">
        <v>9219.9501949999994</v>
      </c>
      <c r="F1752" s="247">
        <v>9239.2001949999994</v>
      </c>
    </row>
    <row r="1753" spans="2:6" x14ac:dyDescent="0.25">
      <c r="B1753" s="246">
        <v>43963</v>
      </c>
      <c r="C1753">
        <v>9168.8496090000008</v>
      </c>
      <c r="D1753">
        <v>9240.8496090000008</v>
      </c>
      <c r="E1753">
        <v>9043.9501949999994</v>
      </c>
      <c r="F1753" s="247">
        <v>9196.5498050000006</v>
      </c>
    </row>
    <row r="1754" spans="2:6" x14ac:dyDescent="0.25">
      <c r="B1754" s="246">
        <v>43964</v>
      </c>
      <c r="C1754">
        <v>9584.2001949999994</v>
      </c>
      <c r="D1754">
        <v>9584.5</v>
      </c>
      <c r="E1754">
        <v>9351.0996090000008</v>
      </c>
      <c r="F1754" s="247">
        <v>9383.5498050000006</v>
      </c>
    </row>
    <row r="1755" spans="2:6" x14ac:dyDescent="0.25">
      <c r="B1755" s="246">
        <v>43965</v>
      </c>
      <c r="C1755">
        <v>9213.9501949999994</v>
      </c>
      <c r="D1755">
        <v>9281.0996090000008</v>
      </c>
      <c r="E1755">
        <v>9119.75</v>
      </c>
      <c r="F1755" s="247">
        <v>9142.75</v>
      </c>
    </row>
    <row r="1756" spans="2:6" x14ac:dyDescent="0.25">
      <c r="B1756" s="246">
        <v>43966</v>
      </c>
      <c r="C1756">
        <v>9182.4003909999992</v>
      </c>
      <c r="D1756">
        <v>9182.4003909999992</v>
      </c>
      <c r="E1756">
        <v>9050</v>
      </c>
      <c r="F1756" s="247">
        <v>9136.8496090000008</v>
      </c>
    </row>
    <row r="1757" spans="2:6" x14ac:dyDescent="0.25">
      <c r="B1757" s="246">
        <v>43969</v>
      </c>
      <c r="C1757">
        <v>9158.2998050000006</v>
      </c>
      <c r="D1757">
        <v>9158.2998050000006</v>
      </c>
      <c r="E1757">
        <v>8806.75</v>
      </c>
      <c r="F1757" s="247">
        <v>8823.25</v>
      </c>
    </row>
    <row r="1758" spans="2:6" x14ac:dyDescent="0.25">
      <c r="B1758" s="246">
        <v>43970</v>
      </c>
      <c r="C1758">
        <v>8961.7001949999994</v>
      </c>
      <c r="D1758">
        <v>9030.3496090000008</v>
      </c>
      <c r="E1758">
        <v>8855.2998050000006</v>
      </c>
      <c r="F1758" s="247">
        <v>8879.0996090000008</v>
      </c>
    </row>
    <row r="1759" spans="2:6" x14ac:dyDescent="0.25">
      <c r="B1759" s="246">
        <v>43971</v>
      </c>
      <c r="C1759">
        <v>8889.1503909999992</v>
      </c>
      <c r="D1759">
        <v>9093.7998050000006</v>
      </c>
      <c r="E1759">
        <v>8875.3496090000008</v>
      </c>
      <c r="F1759" s="247">
        <v>9066.5498050000006</v>
      </c>
    </row>
    <row r="1760" spans="2:6" x14ac:dyDescent="0.25">
      <c r="B1760" s="246">
        <v>43972</v>
      </c>
      <c r="C1760">
        <v>9079.4501949999994</v>
      </c>
      <c r="D1760">
        <v>9178.5498050000006</v>
      </c>
      <c r="E1760">
        <v>9056.0996090000008</v>
      </c>
      <c r="F1760" s="247">
        <v>9106.25</v>
      </c>
    </row>
    <row r="1761" spans="2:6" x14ac:dyDescent="0.25">
      <c r="B1761" s="246">
        <v>43973</v>
      </c>
      <c r="C1761">
        <v>9067.9003909999992</v>
      </c>
      <c r="D1761">
        <v>9149.5996090000008</v>
      </c>
      <c r="E1761">
        <v>8968.5498050000006</v>
      </c>
      <c r="F1761" s="247">
        <v>9039.25</v>
      </c>
    </row>
    <row r="1762" spans="2:6" x14ac:dyDescent="0.25">
      <c r="B1762" s="246">
        <v>43977</v>
      </c>
      <c r="C1762">
        <v>9099.75</v>
      </c>
      <c r="D1762">
        <v>9161.6503909999992</v>
      </c>
      <c r="E1762">
        <v>8996.6503909999992</v>
      </c>
      <c r="F1762" s="247">
        <v>9029.0498050000006</v>
      </c>
    </row>
    <row r="1763" spans="2:6" x14ac:dyDescent="0.25">
      <c r="B1763" s="246">
        <v>43978</v>
      </c>
      <c r="C1763">
        <v>9082.2001949999994</v>
      </c>
      <c r="D1763">
        <v>9334</v>
      </c>
      <c r="E1763">
        <v>9004.25</v>
      </c>
      <c r="F1763" s="247">
        <v>9314.9501949999994</v>
      </c>
    </row>
    <row r="1764" spans="2:6" x14ac:dyDescent="0.25">
      <c r="B1764" s="246">
        <v>43979</v>
      </c>
      <c r="C1764">
        <v>9364.9501949999994</v>
      </c>
      <c r="D1764">
        <v>9511.25</v>
      </c>
      <c r="E1764">
        <v>9336.5</v>
      </c>
      <c r="F1764" s="247">
        <v>9490.0996090000008</v>
      </c>
    </row>
    <row r="1765" spans="2:6" x14ac:dyDescent="0.25">
      <c r="B1765" s="246">
        <v>43980</v>
      </c>
      <c r="C1765">
        <v>9422.2001949999994</v>
      </c>
      <c r="D1765">
        <v>9598.8496090000008</v>
      </c>
      <c r="E1765">
        <v>9376.9003909999992</v>
      </c>
      <c r="F1765" s="247">
        <v>9580.2998050000006</v>
      </c>
    </row>
    <row r="1766" spans="2:6" x14ac:dyDescent="0.25">
      <c r="B1766" s="246">
        <v>43983</v>
      </c>
      <c r="C1766">
        <v>9726.8496090000008</v>
      </c>
      <c r="D1766">
        <v>9931.5996090000008</v>
      </c>
      <c r="E1766">
        <v>9706.9501949999994</v>
      </c>
      <c r="F1766" s="247">
        <v>9826.1503909999992</v>
      </c>
    </row>
    <row r="1767" spans="2:6" x14ac:dyDescent="0.25">
      <c r="B1767" s="246">
        <v>43984</v>
      </c>
      <c r="C1767">
        <v>9880.8496090000008</v>
      </c>
      <c r="D1767">
        <v>9995.5996090000008</v>
      </c>
      <c r="E1767">
        <v>9824.0498050000006</v>
      </c>
      <c r="F1767" s="247">
        <v>9979.0996090000008</v>
      </c>
    </row>
    <row r="1768" spans="2:6" x14ac:dyDescent="0.25">
      <c r="B1768" s="246">
        <v>43985</v>
      </c>
      <c r="C1768">
        <v>10108.299805000001</v>
      </c>
      <c r="D1768">
        <v>10176.200194999999</v>
      </c>
      <c r="E1768">
        <v>10035.549805000001</v>
      </c>
      <c r="F1768" s="247">
        <v>10061.549805000001</v>
      </c>
    </row>
    <row r="1769" spans="2:6" x14ac:dyDescent="0.25">
      <c r="B1769" s="246">
        <v>43986</v>
      </c>
      <c r="C1769">
        <v>10054.25</v>
      </c>
      <c r="D1769">
        <v>10123.849609000001</v>
      </c>
      <c r="E1769">
        <v>9944.25</v>
      </c>
      <c r="F1769" s="247">
        <v>10029.099609000001</v>
      </c>
    </row>
    <row r="1770" spans="2:6" x14ac:dyDescent="0.25">
      <c r="B1770" s="246">
        <v>43987</v>
      </c>
      <c r="C1770">
        <v>10093.799805000001</v>
      </c>
      <c r="D1770">
        <v>10177.799805000001</v>
      </c>
      <c r="E1770">
        <v>10040.75</v>
      </c>
      <c r="F1770" s="247">
        <v>10142.150390999999</v>
      </c>
    </row>
    <row r="1771" spans="2:6" x14ac:dyDescent="0.25">
      <c r="B1771" s="246">
        <v>43990</v>
      </c>
      <c r="C1771">
        <v>10326.75</v>
      </c>
      <c r="D1771">
        <v>10328.5</v>
      </c>
      <c r="E1771">
        <v>10120.25</v>
      </c>
      <c r="F1771" s="247">
        <v>10167.450194999999</v>
      </c>
    </row>
    <row r="1772" spans="2:6" x14ac:dyDescent="0.25">
      <c r="B1772" s="246">
        <v>43991</v>
      </c>
      <c r="C1772">
        <v>10181.150390999999</v>
      </c>
      <c r="D1772">
        <v>10291.150390999999</v>
      </c>
      <c r="E1772">
        <v>10021.450194999999</v>
      </c>
      <c r="F1772" s="247">
        <v>10046.650390999999</v>
      </c>
    </row>
    <row r="1773" spans="2:6" x14ac:dyDescent="0.25">
      <c r="B1773" s="246">
        <v>43992</v>
      </c>
      <c r="C1773">
        <v>10072.599609000001</v>
      </c>
      <c r="D1773">
        <v>10148.75</v>
      </c>
      <c r="E1773">
        <v>10036.849609000001</v>
      </c>
      <c r="F1773" s="247">
        <v>10116.150390999999</v>
      </c>
    </row>
    <row r="1774" spans="2:6" x14ac:dyDescent="0.25">
      <c r="B1774" s="246">
        <v>43993</v>
      </c>
      <c r="C1774">
        <v>10094.099609000001</v>
      </c>
      <c r="D1774">
        <v>10112.049805000001</v>
      </c>
      <c r="E1774">
        <v>9885.0498050000006</v>
      </c>
      <c r="F1774" s="247">
        <v>9902</v>
      </c>
    </row>
    <row r="1775" spans="2:6" x14ac:dyDescent="0.25">
      <c r="B1775" s="246">
        <v>43994</v>
      </c>
      <c r="C1775">
        <v>9544.9501949999994</v>
      </c>
      <c r="D1775">
        <v>9996.0498050000006</v>
      </c>
      <c r="E1775">
        <v>9544.3496090000008</v>
      </c>
      <c r="F1775" s="247">
        <v>9972.9003909999992</v>
      </c>
    </row>
    <row r="1776" spans="2:6" x14ac:dyDescent="0.25">
      <c r="B1776" s="246">
        <v>43997</v>
      </c>
      <c r="C1776">
        <v>9919.3496090000008</v>
      </c>
      <c r="D1776">
        <v>9943.3496090000008</v>
      </c>
      <c r="E1776">
        <v>9726.3496090000008</v>
      </c>
      <c r="F1776" s="247">
        <v>9813.7001949999994</v>
      </c>
    </row>
    <row r="1777" spans="2:6" x14ac:dyDescent="0.25">
      <c r="B1777" s="246">
        <v>43998</v>
      </c>
      <c r="C1777">
        <v>10014.799805000001</v>
      </c>
      <c r="D1777">
        <v>10046.150390999999</v>
      </c>
      <c r="E1777">
        <v>9728.5</v>
      </c>
      <c r="F1777" s="247">
        <v>9914</v>
      </c>
    </row>
    <row r="1778" spans="2:6" x14ac:dyDescent="0.25">
      <c r="B1778" s="246">
        <v>43999</v>
      </c>
      <c r="C1778">
        <v>9876.7001949999994</v>
      </c>
      <c r="D1778">
        <v>10003.599609000001</v>
      </c>
      <c r="E1778">
        <v>9833.7998050000006</v>
      </c>
      <c r="F1778" s="247">
        <v>9881.1503909999992</v>
      </c>
    </row>
    <row r="1779" spans="2:6" x14ac:dyDescent="0.25">
      <c r="B1779" s="246">
        <v>44000</v>
      </c>
      <c r="C1779">
        <v>9863.25</v>
      </c>
      <c r="D1779">
        <v>10111.200194999999</v>
      </c>
      <c r="E1779">
        <v>9845.0498050000006</v>
      </c>
      <c r="F1779" s="247">
        <v>10091.650390999999</v>
      </c>
    </row>
    <row r="1780" spans="2:6" x14ac:dyDescent="0.25">
      <c r="B1780" s="246">
        <v>44001</v>
      </c>
      <c r="C1780">
        <v>10119</v>
      </c>
      <c r="D1780">
        <v>10272.400390999999</v>
      </c>
      <c r="E1780">
        <v>10072.650390999999</v>
      </c>
      <c r="F1780" s="247">
        <v>10244.400390999999</v>
      </c>
    </row>
    <row r="1781" spans="2:6" x14ac:dyDescent="0.25">
      <c r="B1781" s="246">
        <v>44004</v>
      </c>
      <c r="C1781">
        <v>10318.75</v>
      </c>
      <c r="D1781">
        <v>10393.650390999999</v>
      </c>
      <c r="E1781">
        <v>10277.599609000001</v>
      </c>
      <c r="F1781" s="247">
        <v>10311.200194999999</v>
      </c>
    </row>
    <row r="1782" spans="2:6" x14ac:dyDescent="0.25">
      <c r="B1782" s="246">
        <v>44005</v>
      </c>
      <c r="C1782">
        <v>10347.950194999999</v>
      </c>
      <c r="D1782">
        <v>10484.700194999999</v>
      </c>
      <c r="E1782">
        <v>10301.75</v>
      </c>
      <c r="F1782" s="247">
        <v>10471</v>
      </c>
    </row>
    <row r="1783" spans="2:6" x14ac:dyDescent="0.25">
      <c r="B1783" s="246">
        <v>44006</v>
      </c>
      <c r="C1783">
        <v>10529.25</v>
      </c>
      <c r="D1783">
        <v>10553.150390999999</v>
      </c>
      <c r="E1783">
        <v>10281.950194999999</v>
      </c>
      <c r="F1783" s="247">
        <v>10305.299805000001</v>
      </c>
    </row>
    <row r="1784" spans="2:6" x14ac:dyDescent="0.25">
      <c r="B1784" s="246">
        <v>44007</v>
      </c>
      <c r="C1784">
        <v>10235.549805000001</v>
      </c>
      <c r="D1784">
        <v>10361.799805000001</v>
      </c>
      <c r="E1784">
        <v>10194.5</v>
      </c>
      <c r="F1784" s="247">
        <v>10288.900390999999</v>
      </c>
    </row>
    <row r="1785" spans="2:6" x14ac:dyDescent="0.25">
      <c r="B1785" s="246">
        <v>44008</v>
      </c>
      <c r="C1785">
        <v>10378.900390999999</v>
      </c>
      <c r="D1785">
        <v>10409.849609000001</v>
      </c>
      <c r="E1785">
        <v>10311.25</v>
      </c>
      <c r="F1785" s="247">
        <v>10383</v>
      </c>
    </row>
    <row r="1786" spans="2:6" x14ac:dyDescent="0.25">
      <c r="B1786" s="246">
        <v>44011</v>
      </c>
      <c r="C1786">
        <v>10311.950194999999</v>
      </c>
      <c r="D1786">
        <v>10337.950194999999</v>
      </c>
      <c r="E1786">
        <v>10223.599609000001</v>
      </c>
      <c r="F1786" s="247">
        <v>10312.400390999999</v>
      </c>
    </row>
    <row r="1787" spans="2:6" x14ac:dyDescent="0.25">
      <c r="B1787" s="246">
        <v>44012</v>
      </c>
      <c r="C1787">
        <v>10382.599609000001</v>
      </c>
      <c r="D1787">
        <v>10401.049805000001</v>
      </c>
      <c r="E1787">
        <v>10267.349609000001</v>
      </c>
      <c r="F1787" s="247">
        <v>10302.099609000001</v>
      </c>
    </row>
    <row r="1788" spans="2:6" x14ac:dyDescent="0.25">
      <c r="B1788" s="246">
        <v>44013</v>
      </c>
      <c r="C1788">
        <v>10323.799805000001</v>
      </c>
      <c r="D1788">
        <v>10447.049805000001</v>
      </c>
      <c r="E1788">
        <v>10299.599609000001</v>
      </c>
      <c r="F1788" s="247">
        <v>10430.049805000001</v>
      </c>
    </row>
    <row r="1789" spans="2:6" x14ac:dyDescent="0.25">
      <c r="B1789" s="246">
        <v>44014</v>
      </c>
      <c r="C1789">
        <v>10493.049805000001</v>
      </c>
      <c r="D1789">
        <v>10598.200194999999</v>
      </c>
      <c r="E1789">
        <v>10485.549805000001</v>
      </c>
      <c r="F1789" s="247">
        <v>10551.700194999999</v>
      </c>
    </row>
    <row r="1790" spans="2:6" x14ac:dyDescent="0.25">
      <c r="B1790" s="246">
        <v>44015</v>
      </c>
      <c r="C1790">
        <v>10614.950194999999</v>
      </c>
      <c r="D1790">
        <v>10631.299805000001</v>
      </c>
      <c r="E1790">
        <v>10562.650390999999</v>
      </c>
      <c r="F1790" s="247">
        <v>10607.349609000001</v>
      </c>
    </row>
    <row r="1791" spans="2:6" x14ac:dyDescent="0.25">
      <c r="B1791" s="246">
        <v>44018</v>
      </c>
      <c r="C1791">
        <v>10723.849609000001</v>
      </c>
      <c r="D1791">
        <v>10811.400390999999</v>
      </c>
      <c r="E1791">
        <v>10695.099609000001</v>
      </c>
      <c r="F1791" s="247">
        <v>10763.650390999999</v>
      </c>
    </row>
    <row r="1792" spans="2:6" x14ac:dyDescent="0.25">
      <c r="B1792" s="246">
        <v>44019</v>
      </c>
      <c r="C1792">
        <v>10802.849609000001</v>
      </c>
      <c r="D1792">
        <v>10813.799805000001</v>
      </c>
      <c r="E1792">
        <v>10689.700194999999</v>
      </c>
      <c r="F1792" s="247">
        <v>10799.650390999999</v>
      </c>
    </row>
    <row r="1793" spans="2:6" x14ac:dyDescent="0.25">
      <c r="B1793" s="246">
        <v>44020</v>
      </c>
      <c r="C1793">
        <v>10818.650390999999</v>
      </c>
      <c r="D1793">
        <v>10847.849609000001</v>
      </c>
      <c r="E1793">
        <v>10676.549805000001</v>
      </c>
      <c r="F1793" s="247">
        <v>10705.75</v>
      </c>
    </row>
    <row r="1794" spans="2:6" x14ac:dyDescent="0.25">
      <c r="B1794" s="246">
        <v>44021</v>
      </c>
      <c r="C1794">
        <v>10755.549805000001</v>
      </c>
      <c r="D1794">
        <v>10836.849609000001</v>
      </c>
      <c r="E1794">
        <v>10733</v>
      </c>
      <c r="F1794" s="247">
        <v>10813.450194999999</v>
      </c>
    </row>
    <row r="1795" spans="2:6" x14ac:dyDescent="0.25">
      <c r="B1795" s="246">
        <v>44022</v>
      </c>
      <c r="C1795">
        <v>10764.099609000001</v>
      </c>
      <c r="D1795">
        <v>10819.400390999999</v>
      </c>
      <c r="E1795">
        <v>10713</v>
      </c>
      <c r="F1795" s="247">
        <v>10768.049805000001</v>
      </c>
    </row>
    <row r="1796" spans="2:6" x14ac:dyDescent="0.25">
      <c r="B1796" s="246">
        <v>44025</v>
      </c>
      <c r="C1796">
        <v>10851.849609000001</v>
      </c>
      <c r="D1796">
        <v>10894.049805000001</v>
      </c>
      <c r="E1796">
        <v>10756.049805000001</v>
      </c>
      <c r="F1796" s="247">
        <v>10802.700194999999</v>
      </c>
    </row>
    <row r="1797" spans="2:6" x14ac:dyDescent="0.25">
      <c r="B1797" s="246">
        <v>44026</v>
      </c>
      <c r="C1797">
        <v>10750.849609000001</v>
      </c>
      <c r="D1797">
        <v>10755.650390999999</v>
      </c>
      <c r="E1797">
        <v>10562.900390999999</v>
      </c>
      <c r="F1797" s="247">
        <v>10607.349609000001</v>
      </c>
    </row>
    <row r="1798" spans="2:6" x14ac:dyDescent="0.25">
      <c r="B1798" s="246">
        <v>44027</v>
      </c>
      <c r="C1798">
        <v>10701</v>
      </c>
      <c r="D1798">
        <v>10827.450194999999</v>
      </c>
      <c r="E1798">
        <v>10577.75</v>
      </c>
      <c r="F1798" s="247">
        <v>10618.200194999999</v>
      </c>
    </row>
    <row r="1799" spans="2:6" x14ac:dyDescent="0.25">
      <c r="B1799" s="246">
        <v>44028</v>
      </c>
      <c r="C1799">
        <v>10706.200194999999</v>
      </c>
      <c r="D1799">
        <v>10755.299805000001</v>
      </c>
      <c r="E1799">
        <v>10595.200194999999</v>
      </c>
      <c r="F1799" s="247">
        <v>10739.950194999999</v>
      </c>
    </row>
    <row r="1800" spans="2:6" x14ac:dyDescent="0.25">
      <c r="B1800" s="246">
        <v>44029</v>
      </c>
      <c r="C1800">
        <v>10752</v>
      </c>
      <c r="D1800">
        <v>10933.450194999999</v>
      </c>
      <c r="E1800">
        <v>10749.650390999999</v>
      </c>
      <c r="F1800" s="247">
        <v>10901.700194999999</v>
      </c>
    </row>
    <row r="1801" spans="2:6" x14ac:dyDescent="0.25">
      <c r="B1801" s="246">
        <v>44032</v>
      </c>
      <c r="C1801">
        <v>10999.450194999999</v>
      </c>
      <c r="D1801">
        <v>11037.900390999999</v>
      </c>
      <c r="E1801">
        <v>10953</v>
      </c>
      <c r="F1801" s="247">
        <v>11022.200194999999</v>
      </c>
    </row>
    <row r="1802" spans="2:6" x14ac:dyDescent="0.25">
      <c r="B1802" s="246">
        <v>44033</v>
      </c>
      <c r="C1802">
        <v>11126.099609000001</v>
      </c>
      <c r="D1802">
        <v>11179.549805000001</v>
      </c>
      <c r="E1802">
        <v>11113.25</v>
      </c>
      <c r="F1802" s="247">
        <v>11162.25</v>
      </c>
    </row>
    <row r="1803" spans="2:6" x14ac:dyDescent="0.25">
      <c r="B1803" s="246">
        <v>44034</v>
      </c>
      <c r="C1803">
        <v>11231.200194999999</v>
      </c>
      <c r="D1803">
        <v>11238.099609000001</v>
      </c>
      <c r="E1803">
        <v>11056.549805000001</v>
      </c>
      <c r="F1803" s="247">
        <v>11132.599609000001</v>
      </c>
    </row>
    <row r="1804" spans="2:6" x14ac:dyDescent="0.25">
      <c r="B1804" s="246">
        <v>44035</v>
      </c>
      <c r="C1804">
        <v>11135</v>
      </c>
      <c r="D1804">
        <v>11239.799805000001</v>
      </c>
      <c r="E1804">
        <v>11103.150390999999</v>
      </c>
      <c r="F1804" s="247">
        <v>11215.450194999999</v>
      </c>
    </row>
    <row r="1805" spans="2:6" x14ac:dyDescent="0.25">
      <c r="B1805" s="246">
        <v>44036</v>
      </c>
      <c r="C1805">
        <v>11149.950194999999</v>
      </c>
      <c r="D1805">
        <v>11225.400390999999</v>
      </c>
      <c r="E1805">
        <v>11090.299805000001</v>
      </c>
      <c r="F1805" s="247">
        <v>11194.150390999999</v>
      </c>
    </row>
    <row r="1806" spans="2:6" x14ac:dyDescent="0.25">
      <c r="B1806" s="246">
        <v>44039</v>
      </c>
      <c r="C1806">
        <v>11225</v>
      </c>
      <c r="D1806">
        <v>11225</v>
      </c>
      <c r="E1806">
        <v>11087.849609000001</v>
      </c>
      <c r="F1806" s="247">
        <v>11131.799805000001</v>
      </c>
    </row>
    <row r="1807" spans="2:6" x14ac:dyDescent="0.25">
      <c r="B1807" s="246">
        <v>44040</v>
      </c>
      <c r="C1807">
        <v>11154.099609000001</v>
      </c>
      <c r="D1807">
        <v>11317.75</v>
      </c>
      <c r="E1807">
        <v>11151.400390999999</v>
      </c>
      <c r="F1807" s="247">
        <v>11300.549805000001</v>
      </c>
    </row>
    <row r="1808" spans="2:6" x14ac:dyDescent="0.25">
      <c r="B1808" s="246">
        <v>44041</v>
      </c>
      <c r="C1808">
        <v>11276.900390999999</v>
      </c>
      <c r="D1808">
        <v>11341.400390999999</v>
      </c>
      <c r="E1808">
        <v>11149.75</v>
      </c>
      <c r="F1808" s="247">
        <v>11202.849609000001</v>
      </c>
    </row>
    <row r="1809" spans="2:6" x14ac:dyDescent="0.25">
      <c r="B1809" s="246">
        <v>44042</v>
      </c>
      <c r="C1809">
        <v>11254.299805000001</v>
      </c>
      <c r="D1809">
        <v>11299.950194999999</v>
      </c>
      <c r="E1809">
        <v>11084.950194999999</v>
      </c>
      <c r="F1809" s="247">
        <v>11102.150390999999</v>
      </c>
    </row>
    <row r="1810" spans="2:6" x14ac:dyDescent="0.25">
      <c r="B1810" s="246">
        <v>44043</v>
      </c>
      <c r="C1810">
        <v>11139.5</v>
      </c>
      <c r="D1810">
        <v>11150.400390999999</v>
      </c>
      <c r="E1810">
        <v>11026.650390999999</v>
      </c>
      <c r="F1810" s="247">
        <v>11073.450194999999</v>
      </c>
    </row>
    <row r="1811" spans="2:6" x14ac:dyDescent="0.25">
      <c r="B1811" s="246">
        <v>44046</v>
      </c>
      <c r="C1811">
        <v>11057.549805000001</v>
      </c>
      <c r="D1811">
        <v>11058.049805000001</v>
      </c>
      <c r="E1811">
        <v>10882.25</v>
      </c>
      <c r="F1811" s="247">
        <v>10891.599609000001</v>
      </c>
    </row>
    <row r="1812" spans="2:6" x14ac:dyDescent="0.25">
      <c r="B1812" s="246">
        <v>44047</v>
      </c>
      <c r="C1812">
        <v>10946.650390999999</v>
      </c>
      <c r="D1812">
        <v>11112.25</v>
      </c>
      <c r="E1812">
        <v>10908.099609000001</v>
      </c>
      <c r="F1812" s="247">
        <v>11095.25</v>
      </c>
    </row>
    <row r="1813" spans="2:6" x14ac:dyDescent="0.25">
      <c r="B1813" s="246">
        <v>44048</v>
      </c>
      <c r="C1813">
        <v>11155.75</v>
      </c>
      <c r="D1813">
        <v>11225.650390999999</v>
      </c>
      <c r="E1813">
        <v>11064.049805000001</v>
      </c>
      <c r="F1813" s="247">
        <v>11101.650390999999</v>
      </c>
    </row>
    <row r="1814" spans="2:6" x14ac:dyDescent="0.25">
      <c r="B1814" s="246">
        <v>44049</v>
      </c>
      <c r="C1814">
        <v>11185.700194999999</v>
      </c>
      <c r="D1814">
        <v>11256.799805000001</v>
      </c>
      <c r="E1814">
        <v>11127.299805000001</v>
      </c>
      <c r="F1814" s="247">
        <v>11200.150390999999</v>
      </c>
    </row>
    <row r="1815" spans="2:6" x14ac:dyDescent="0.25">
      <c r="B1815" s="246">
        <v>44050</v>
      </c>
      <c r="C1815">
        <v>11186.650390999999</v>
      </c>
      <c r="D1815">
        <v>11231.900390999999</v>
      </c>
      <c r="E1815">
        <v>11142.049805000001</v>
      </c>
      <c r="F1815" s="247">
        <v>11214.049805000001</v>
      </c>
    </row>
    <row r="1816" spans="2:6" x14ac:dyDescent="0.25">
      <c r="B1816" s="246">
        <v>44053</v>
      </c>
      <c r="C1816">
        <v>11270.25</v>
      </c>
      <c r="D1816">
        <v>11337.299805000001</v>
      </c>
      <c r="E1816">
        <v>11238</v>
      </c>
      <c r="F1816" s="247">
        <v>11270.150390999999</v>
      </c>
    </row>
    <row r="1817" spans="2:6" x14ac:dyDescent="0.25">
      <c r="B1817" s="246">
        <v>44054</v>
      </c>
      <c r="C1817">
        <v>11322.25</v>
      </c>
      <c r="D1817">
        <v>11373.599609000001</v>
      </c>
      <c r="E1817">
        <v>11299.150390999999</v>
      </c>
      <c r="F1817" s="247">
        <v>11322.5</v>
      </c>
    </row>
    <row r="1818" spans="2:6" x14ac:dyDescent="0.25">
      <c r="B1818" s="246">
        <v>44055</v>
      </c>
      <c r="C1818">
        <v>11289</v>
      </c>
      <c r="D1818">
        <v>11322</v>
      </c>
      <c r="E1818">
        <v>11242.650390999999</v>
      </c>
      <c r="F1818" s="247">
        <v>11308.400390999999</v>
      </c>
    </row>
    <row r="1819" spans="2:6" x14ac:dyDescent="0.25">
      <c r="B1819" s="246">
        <v>44056</v>
      </c>
      <c r="C1819">
        <v>11334.849609000001</v>
      </c>
      <c r="D1819">
        <v>11359.299805000001</v>
      </c>
      <c r="E1819">
        <v>11269.950194999999</v>
      </c>
      <c r="F1819" s="247">
        <v>11300.450194999999</v>
      </c>
    </row>
    <row r="1820" spans="2:6" x14ac:dyDescent="0.25">
      <c r="B1820" s="246">
        <v>44057</v>
      </c>
      <c r="C1820">
        <v>11353.299805000001</v>
      </c>
      <c r="D1820">
        <v>11366.25</v>
      </c>
      <c r="E1820">
        <v>11111.450194999999</v>
      </c>
      <c r="F1820" s="247">
        <v>11178.400390999999</v>
      </c>
    </row>
    <row r="1821" spans="2:6" x14ac:dyDescent="0.25">
      <c r="B1821" s="246">
        <v>44060</v>
      </c>
      <c r="C1821">
        <v>11248.900390999999</v>
      </c>
      <c r="D1821">
        <v>11267.099609000001</v>
      </c>
      <c r="E1821">
        <v>11144.5</v>
      </c>
      <c r="F1821" s="247">
        <v>11247.099609000001</v>
      </c>
    </row>
    <row r="1822" spans="2:6" x14ac:dyDescent="0.25">
      <c r="B1822" s="246">
        <v>44061</v>
      </c>
      <c r="C1822">
        <v>11259.799805000001</v>
      </c>
      <c r="D1822">
        <v>11401.700194999999</v>
      </c>
      <c r="E1822">
        <v>11253.150390999999</v>
      </c>
      <c r="F1822" s="247">
        <v>11385.349609000001</v>
      </c>
    </row>
    <row r="1823" spans="2:6" x14ac:dyDescent="0.25">
      <c r="B1823" s="246">
        <v>44062</v>
      </c>
      <c r="C1823">
        <v>11452.150390999999</v>
      </c>
      <c r="D1823">
        <v>11460.349609000001</v>
      </c>
      <c r="E1823">
        <v>11394.099609000001</v>
      </c>
      <c r="F1823" s="247">
        <v>11408.400390999999</v>
      </c>
    </row>
    <row r="1824" spans="2:6" x14ac:dyDescent="0.25">
      <c r="B1824" s="246">
        <v>44063</v>
      </c>
      <c r="C1824">
        <v>11317.450194999999</v>
      </c>
      <c r="D1824">
        <v>11361.450194999999</v>
      </c>
      <c r="E1824">
        <v>11289.799805000001</v>
      </c>
      <c r="F1824" s="247">
        <v>11312.200194999999</v>
      </c>
    </row>
    <row r="1825" spans="2:6" x14ac:dyDescent="0.25">
      <c r="B1825" s="246">
        <v>44064</v>
      </c>
      <c r="C1825">
        <v>11409.650390999999</v>
      </c>
      <c r="D1825">
        <v>11418.5</v>
      </c>
      <c r="E1825">
        <v>11362.200194999999</v>
      </c>
      <c r="F1825" s="247">
        <v>11371.599609000001</v>
      </c>
    </row>
    <row r="1826" spans="2:6" x14ac:dyDescent="0.25">
      <c r="B1826" s="246">
        <v>44067</v>
      </c>
      <c r="C1826">
        <v>11412</v>
      </c>
      <c r="D1826">
        <v>11497.25</v>
      </c>
      <c r="E1826">
        <v>11410.650390999999</v>
      </c>
      <c r="F1826" s="247">
        <v>11466.450194999999</v>
      </c>
    </row>
    <row r="1827" spans="2:6" x14ac:dyDescent="0.25">
      <c r="B1827" s="246">
        <v>44068</v>
      </c>
      <c r="C1827">
        <v>11513.099609000001</v>
      </c>
      <c r="D1827">
        <v>11525.900390999999</v>
      </c>
      <c r="E1827">
        <v>11423.349609000001</v>
      </c>
      <c r="F1827" s="247">
        <v>11472.25</v>
      </c>
    </row>
    <row r="1828" spans="2:6" x14ac:dyDescent="0.25">
      <c r="B1828" s="246">
        <v>44069</v>
      </c>
      <c r="C1828">
        <v>11512.849609000001</v>
      </c>
      <c r="D1828">
        <v>11561.75</v>
      </c>
      <c r="E1828">
        <v>11461.849609000001</v>
      </c>
      <c r="F1828" s="247">
        <v>11549.599609000001</v>
      </c>
    </row>
    <row r="1829" spans="2:6" x14ac:dyDescent="0.25">
      <c r="B1829" s="246">
        <v>44070</v>
      </c>
      <c r="C1829">
        <v>11609.299805000001</v>
      </c>
      <c r="D1829">
        <v>11617.349609000001</v>
      </c>
      <c r="E1829">
        <v>11540.599609000001</v>
      </c>
      <c r="F1829" s="247">
        <v>11559.25</v>
      </c>
    </row>
    <row r="1830" spans="2:6" x14ac:dyDescent="0.25">
      <c r="B1830" s="246">
        <v>44071</v>
      </c>
      <c r="C1830">
        <v>11602.950194999999</v>
      </c>
      <c r="D1830">
        <v>11686.049805000001</v>
      </c>
      <c r="E1830">
        <v>11589.400390999999</v>
      </c>
      <c r="F1830" s="247">
        <v>11647.599609000001</v>
      </c>
    </row>
    <row r="1831" spans="2:6" x14ac:dyDescent="0.25">
      <c r="B1831" s="246">
        <v>44074</v>
      </c>
      <c r="C1831">
        <v>11777.549805000001</v>
      </c>
      <c r="D1831">
        <v>11794.25</v>
      </c>
      <c r="E1831">
        <v>11325.849609000001</v>
      </c>
      <c r="F1831" s="247">
        <v>11387.5</v>
      </c>
    </row>
    <row r="1832" spans="2:6" x14ac:dyDescent="0.25">
      <c r="B1832" s="246">
        <v>44075</v>
      </c>
      <c r="C1832">
        <v>11464.299805000001</v>
      </c>
      <c r="D1832">
        <v>11553.549805000001</v>
      </c>
      <c r="E1832">
        <v>11366.900390999999</v>
      </c>
      <c r="F1832" s="247">
        <v>11470.25</v>
      </c>
    </row>
    <row r="1833" spans="2:6" x14ac:dyDescent="0.25">
      <c r="B1833" s="246">
        <v>44076</v>
      </c>
      <c r="C1833">
        <v>11478.549805000001</v>
      </c>
      <c r="D1833">
        <v>11554.75</v>
      </c>
      <c r="E1833">
        <v>11430.400390999999</v>
      </c>
      <c r="F1833" s="247">
        <v>11535</v>
      </c>
    </row>
    <row r="1834" spans="2:6" x14ac:dyDescent="0.25">
      <c r="B1834" s="246">
        <v>44077</v>
      </c>
      <c r="C1834">
        <v>11566.200194999999</v>
      </c>
      <c r="D1834">
        <v>11584.950194999999</v>
      </c>
      <c r="E1834">
        <v>11507.650390999999</v>
      </c>
      <c r="F1834" s="247">
        <v>11527.450194999999</v>
      </c>
    </row>
    <row r="1835" spans="2:6" x14ac:dyDescent="0.25">
      <c r="B1835" s="246">
        <v>44078</v>
      </c>
      <c r="C1835">
        <v>11354.400390999999</v>
      </c>
      <c r="D1835">
        <v>11452.049805000001</v>
      </c>
      <c r="E1835">
        <v>11303.650390999999</v>
      </c>
      <c r="F1835" s="247">
        <v>11333.849609000001</v>
      </c>
    </row>
    <row r="1836" spans="2:6" x14ac:dyDescent="0.25">
      <c r="B1836" s="246">
        <v>44081</v>
      </c>
      <c r="C1836">
        <v>11359.599609000001</v>
      </c>
      <c r="D1836">
        <v>11381.150390999999</v>
      </c>
      <c r="E1836">
        <v>11251.700194999999</v>
      </c>
      <c r="F1836" s="247">
        <v>11355.049805000001</v>
      </c>
    </row>
    <row r="1837" spans="2:6" x14ac:dyDescent="0.25">
      <c r="B1837" s="246">
        <v>44082</v>
      </c>
      <c r="C1837">
        <v>11378.549805000001</v>
      </c>
      <c r="D1837">
        <v>11437.25</v>
      </c>
      <c r="E1837">
        <v>11290.450194999999</v>
      </c>
      <c r="F1837" s="247">
        <v>11317.349609000001</v>
      </c>
    </row>
    <row r="1838" spans="2:6" x14ac:dyDescent="0.25">
      <c r="B1838" s="246">
        <v>44083</v>
      </c>
      <c r="C1838">
        <v>11218.599609000001</v>
      </c>
      <c r="D1838">
        <v>11298.150390999999</v>
      </c>
      <c r="E1838">
        <v>11185.150390999999</v>
      </c>
      <c r="F1838" s="247">
        <v>11278</v>
      </c>
    </row>
    <row r="1839" spans="2:6" x14ac:dyDescent="0.25">
      <c r="B1839" s="246">
        <v>44084</v>
      </c>
      <c r="C1839">
        <v>11363.299805000001</v>
      </c>
      <c r="D1839">
        <v>11464.049805000001</v>
      </c>
      <c r="E1839">
        <v>11327.400390999999</v>
      </c>
      <c r="F1839" s="247">
        <v>11449.25</v>
      </c>
    </row>
    <row r="1840" spans="2:6" x14ac:dyDescent="0.25">
      <c r="B1840" s="246">
        <v>44085</v>
      </c>
      <c r="C1840">
        <v>11447.799805000001</v>
      </c>
      <c r="D1840">
        <v>11493.5</v>
      </c>
      <c r="E1840">
        <v>11419.900390999999</v>
      </c>
      <c r="F1840" s="247">
        <v>11464.450194999999</v>
      </c>
    </row>
    <row r="1841" spans="2:6" x14ac:dyDescent="0.25">
      <c r="B1841" s="246">
        <v>44088</v>
      </c>
      <c r="C1841">
        <v>11540.150390999999</v>
      </c>
      <c r="D1841">
        <v>11568.900390999999</v>
      </c>
      <c r="E1841">
        <v>11383.549805000001</v>
      </c>
      <c r="F1841" s="247">
        <v>11440.049805000001</v>
      </c>
    </row>
    <row r="1842" spans="2:6" x14ac:dyDescent="0.25">
      <c r="B1842" s="246">
        <v>44089</v>
      </c>
      <c r="C1842">
        <v>11487.200194999999</v>
      </c>
      <c r="D1842">
        <v>11535.950194999999</v>
      </c>
      <c r="E1842">
        <v>11442.25</v>
      </c>
      <c r="F1842" s="247">
        <v>11521.799805000001</v>
      </c>
    </row>
    <row r="1843" spans="2:6" x14ac:dyDescent="0.25">
      <c r="B1843" s="246">
        <v>44090</v>
      </c>
      <c r="C1843">
        <v>11538.450194999999</v>
      </c>
      <c r="D1843">
        <v>11618.099609000001</v>
      </c>
      <c r="E1843">
        <v>11516.75</v>
      </c>
      <c r="F1843" s="247">
        <v>11604.549805000001</v>
      </c>
    </row>
    <row r="1844" spans="2:6" x14ac:dyDescent="0.25">
      <c r="B1844" s="246">
        <v>44091</v>
      </c>
      <c r="C1844">
        <v>11539.400390999999</v>
      </c>
      <c r="D1844">
        <v>11587.200194999999</v>
      </c>
      <c r="E1844">
        <v>11498.5</v>
      </c>
      <c r="F1844" s="247">
        <v>11516.099609000001</v>
      </c>
    </row>
    <row r="1845" spans="2:6" x14ac:dyDescent="0.25">
      <c r="B1845" s="246">
        <v>44092</v>
      </c>
      <c r="C1845">
        <v>11584.099609000001</v>
      </c>
      <c r="D1845">
        <v>11584.099609000001</v>
      </c>
      <c r="E1845">
        <v>11446.099609000001</v>
      </c>
      <c r="F1845" s="247">
        <v>11504.950194999999</v>
      </c>
    </row>
    <row r="1846" spans="2:6" x14ac:dyDescent="0.25">
      <c r="B1846" s="246">
        <v>44095</v>
      </c>
      <c r="C1846">
        <v>11503.799805000001</v>
      </c>
      <c r="D1846">
        <v>11535.25</v>
      </c>
      <c r="E1846">
        <v>11218.5</v>
      </c>
      <c r="F1846" s="247">
        <v>11250.549805000001</v>
      </c>
    </row>
    <row r="1847" spans="2:6" x14ac:dyDescent="0.25">
      <c r="B1847" s="246">
        <v>44096</v>
      </c>
      <c r="C1847">
        <v>11301.75</v>
      </c>
      <c r="D1847">
        <v>11302.200194999999</v>
      </c>
      <c r="E1847">
        <v>11084.650390999999</v>
      </c>
      <c r="F1847" s="247">
        <v>11153.650390999999</v>
      </c>
    </row>
    <row r="1848" spans="2:6" x14ac:dyDescent="0.25">
      <c r="B1848" s="246">
        <v>44097</v>
      </c>
      <c r="C1848">
        <v>11258.75</v>
      </c>
      <c r="D1848">
        <v>11259.549805000001</v>
      </c>
      <c r="E1848">
        <v>11024.400390999999</v>
      </c>
      <c r="F1848" s="247">
        <v>11131.849609000001</v>
      </c>
    </row>
    <row r="1849" spans="2:6" x14ac:dyDescent="0.25">
      <c r="B1849" s="246">
        <v>44098</v>
      </c>
      <c r="C1849">
        <v>11011</v>
      </c>
      <c r="D1849">
        <v>11015.299805000001</v>
      </c>
      <c r="E1849">
        <v>10790.200194999999</v>
      </c>
      <c r="F1849" s="247">
        <v>10805.549805000001</v>
      </c>
    </row>
    <row r="1850" spans="2:6" x14ac:dyDescent="0.25">
      <c r="B1850" s="246">
        <v>44099</v>
      </c>
      <c r="C1850">
        <v>10910.400390999999</v>
      </c>
      <c r="D1850">
        <v>11072.599609000001</v>
      </c>
      <c r="E1850">
        <v>10854.849609000001</v>
      </c>
      <c r="F1850" s="247">
        <v>11050.25</v>
      </c>
    </row>
    <row r="1851" spans="2:6" x14ac:dyDescent="0.25">
      <c r="B1851" s="246">
        <v>44102</v>
      </c>
      <c r="C1851">
        <v>11140.849609000001</v>
      </c>
      <c r="D1851">
        <v>11239.349609000001</v>
      </c>
      <c r="E1851">
        <v>11099.849609000001</v>
      </c>
      <c r="F1851" s="247">
        <v>11227.549805000001</v>
      </c>
    </row>
    <row r="1852" spans="2:6" x14ac:dyDescent="0.25">
      <c r="B1852" s="246">
        <v>44103</v>
      </c>
      <c r="C1852">
        <v>11288.599609000001</v>
      </c>
      <c r="D1852">
        <v>11305.400390999999</v>
      </c>
      <c r="E1852">
        <v>11181</v>
      </c>
      <c r="F1852" s="247">
        <v>11222.400390999999</v>
      </c>
    </row>
    <row r="1853" spans="2:6" x14ac:dyDescent="0.25">
      <c r="B1853" s="246">
        <v>44104</v>
      </c>
      <c r="C1853">
        <v>11244.450194999999</v>
      </c>
      <c r="D1853">
        <v>11295.400390999999</v>
      </c>
      <c r="E1853">
        <v>11184.549805000001</v>
      </c>
      <c r="F1853" s="247">
        <v>11247.549805000001</v>
      </c>
    </row>
    <row r="1854" spans="2:6" x14ac:dyDescent="0.25">
      <c r="B1854" s="246">
        <v>44105</v>
      </c>
      <c r="C1854">
        <v>11364.450194999999</v>
      </c>
      <c r="D1854">
        <v>11428.599609000001</v>
      </c>
      <c r="E1854">
        <v>11347.049805000001</v>
      </c>
      <c r="F1854" s="247">
        <v>11416.950194999999</v>
      </c>
    </row>
    <row r="1855" spans="2:6" x14ac:dyDescent="0.25">
      <c r="B1855" s="246">
        <v>44109</v>
      </c>
      <c r="C1855">
        <v>11487.799805000001</v>
      </c>
      <c r="D1855">
        <v>11578.049805000001</v>
      </c>
      <c r="E1855">
        <v>11452.299805000001</v>
      </c>
      <c r="F1855" s="247">
        <v>11503.349609000001</v>
      </c>
    </row>
    <row r="1856" spans="2:6" x14ac:dyDescent="0.25">
      <c r="B1856" s="246">
        <v>44110</v>
      </c>
      <c r="C1856">
        <v>11603.450194999999</v>
      </c>
      <c r="D1856">
        <v>11680.299805000001</v>
      </c>
      <c r="E1856">
        <v>11564.299805000001</v>
      </c>
      <c r="F1856" s="247">
        <v>11662.400390999999</v>
      </c>
    </row>
    <row r="1857" spans="2:6" x14ac:dyDescent="0.25">
      <c r="B1857" s="246">
        <v>44111</v>
      </c>
      <c r="C1857">
        <v>11679.25</v>
      </c>
      <c r="D1857">
        <v>11763.049805000001</v>
      </c>
      <c r="E1857">
        <v>11629.349609000001</v>
      </c>
      <c r="F1857" s="247">
        <v>11738.849609000001</v>
      </c>
    </row>
    <row r="1858" spans="2:6" x14ac:dyDescent="0.25">
      <c r="B1858" s="246">
        <v>44112</v>
      </c>
      <c r="C1858">
        <v>11835.400390999999</v>
      </c>
      <c r="D1858">
        <v>11905.700194999999</v>
      </c>
      <c r="E1858">
        <v>11791.150390999999</v>
      </c>
      <c r="F1858" s="247">
        <v>11834.599609000001</v>
      </c>
    </row>
    <row r="1859" spans="2:6" x14ac:dyDescent="0.25">
      <c r="B1859" s="246">
        <v>44113</v>
      </c>
      <c r="C1859">
        <v>11852.049805000001</v>
      </c>
      <c r="D1859">
        <v>11938.599609000001</v>
      </c>
      <c r="E1859">
        <v>11805.200194999999</v>
      </c>
      <c r="F1859" s="247">
        <v>11914.200194999999</v>
      </c>
    </row>
    <row r="1860" spans="2:6" x14ac:dyDescent="0.25">
      <c r="B1860" s="246">
        <v>44116</v>
      </c>
      <c r="C1860">
        <v>11973.549805000001</v>
      </c>
      <c r="D1860">
        <v>12022.049805000001</v>
      </c>
      <c r="E1860">
        <v>11867.200194999999</v>
      </c>
      <c r="F1860" s="247">
        <v>11930.950194999999</v>
      </c>
    </row>
    <row r="1861" spans="2:6" x14ac:dyDescent="0.25">
      <c r="B1861" s="246">
        <v>44117</v>
      </c>
      <c r="C1861">
        <v>11934.650390999999</v>
      </c>
      <c r="D1861">
        <v>11988.200194999999</v>
      </c>
      <c r="E1861">
        <v>11888.900390999999</v>
      </c>
      <c r="F1861" s="247">
        <v>11934.5</v>
      </c>
    </row>
    <row r="1862" spans="2:6" x14ac:dyDescent="0.25">
      <c r="B1862" s="246">
        <v>44118</v>
      </c>
      <c r="C1862">
        <v>11917.400390999999</v>
      </c>
      <c r="D1862">
        <v>11997.200194999999</v>
      </c>
      <c r="E1862">
        <v>11822.150390999999</v>
      </c>
      <c r="F1862" s="247">
        <v>11971.049805000001</v>
      </c>
    </row>
    <row r="1863" spans="2:6" x14ac:dyDescent="0.25">
      <c r="B1863" s="246">
        <v>44119</v>
      </c>
      <c r="C1863">
        <v>12023.450194999999</v>
      </c>
      <c r="D1863">
        <v>12025.450194999999</v>
      </c>
      <c r="E1863">
        <v>11661.299805000001</v>
      </c>
      <c r="F1863" s="247">
        <v>11680.349609000001</v>
      </c>
    </row>
    <row r="1864" spans="2:6" x14ac:dyDescent="0.25">
      <c r="B1864" s="246">
        <v>44120</v>
      </c>
      <c r="C1864">
        <v>11727.400390999999</v>
      </c>
      <c r="D1864">
        <v>11789.75</v>
      </c>
      <c r="E1864">
        <v>11667.849609000001</v>
      </c>
      <c r="F1864" s="247">
        <v>11762.450194999999</v>
      </c>
    </row>
    <row r="1865" spans="2:6" x14ac:dyDescent="0.25">
      <c r="B1865" s="246">
        <v>44123</v>
      </c>
      <c r="C1865">
        <v>11879.200194999999</v>
      </c>
      <c r="D1865">
        <v>11898.25</v>
      </c>
      <c r="E1865">
        <v>11820.400390999999</v>
      </c>
      <c r="F1865" s="247">
        <v>11873.049805000001</v>
      </c>
    </row>
    <row r="1866" spans="2:6" x14ac:dyDescent="0.25">
      <c r="B1866" s="246">
        <v>44124</v>
      </c>
      <c r="C1866">
        <v>11861</v>
      </c>
      <c r="D1866">
        <v>11949.25</v>
      </c>
      <c r="E1866">
        <v>11837.25</v>
      </c>
      <c r="F1866" s="247">
        <v>11896.799805000001</v>
      </c>
    </row>
    <row r="1867" spans="2:6" x14ac:dyDescent="0.25">
      <c r="B1867" s="246">
        <v>44125</v>
      </c>
      <c r="C1867">
        <v>11958.549805000001</v>
      </c>
      <c r="D1867">
        <v>12018.650390999999</v>
      </c>
      <c r="E1867">
        <v>11775.75</v>
      </c>
      <c r="F1867" s="247">
        <v>11937.650390999999</v>
      </c>
    </row>
    <row r="1868" spans="2:6" x14ac:dyDescent="0.25">
      <c r="B1868" s="246">
        <v>44126</v>
      </c>
      <c r="C1868">
        <v>11890</v>
      </c>
      <c r="D1868">
        <v>11939.549805000001</v>
      </c>
      <c r="E1868">
        <v>11823.450194999999</v>
      </c>
      <c r="F1868" s="247">
        <v>11896.450194999999</v>
      </c>
    </row>
    <row r="1869" spans="2:6" x14ac:dyDescent="0.25">
      <c r="B1869" s="246">
        <v>44127</v>
      </c>
      <c r="C1869">
        <v>11957.900390999999</v>
      </c>
      <c r="D1869">
        <v>11974.549805000001</v>
      </c>
      <c r="E1869">
        <v>11908.75</v>
      </c>
      <c r="F1869" s="247">
        <v>11930.349609000001</v>
      </c>
    </row>
    <row r="1870" spans="2:6" x14ac:dyDescent="0.25">
      <c r="B1870" s="246">
        <v>44130</v>
      </c>
      <c r="C1870">
        <v>11937.400390999999</v>
      </c>
      <c r="D1870">
        <v>11942.849609000001</v>
      </c>
      <c r="E1870">
        <v>11711.700194999999</v>
      </c>
      <c r="F1870" s="247">
        <v>11767.75</v>
      </c>
    </row>
    <row r="1871" spans="2:6" x14ac:dyDescent="0.25">
      <c r="B1871" s="246">
        <v>44131</v>
      </c>
      <c r="C1871">
        <v>11807.099609000001</v>
      </c>
      <c r="D1871">
        <v>11899.049805000001</v>
      </c>
      <c r="E1871">
        <v>11723</v>
      </c>
      <c r="F1871" s="247">
        <v>11889.400390999999</v>
      </c>
    </row>
    <row r="1872" spans="2:6" x14ac:dyDescent="0.25">
      <c r="B1872" s="246">
        <v>44132</v>
      </c>
      <c r="C1872">
        <v>11922.599609000001</v>
      </c>
      <c r="D1872">
        <v>11929.400390999999</v>
      </c>
      <c r="E1872">
        <v>11684.849609000001</v>
      </c>
      <c r="F1872" s="247">
        <v>11729.599609000001</v>
      </c>
    </row>
    <row r="1873" spans="2:6" x14ac:dyDescent="0.25">
      <c r="B1873" s="246">
        <v>44133</v>
      </c>
      <c r="C1873">
        <v>11633.299805000001</v>
      </c>
      <c r="D1873">
        <v>11744.150390999999</v>
      </c>
      <c r="E1873">
        <v>11606.450194999999</v>
      </c>
      <c r="F1873" s="247">
        <v>11670.799805000001</v>
      </c>
    </row>
    <row r="1874" spans="2:6" x14ac:dyDescent="0.25">
      <c r="B1874" s="246">
        <v>44134</v>
      </c>
      <c r="C1874">
        <v>11678.450194999999</v>
      </c>
      <c r="D1874">
        <v>11748.950194999999</v>
      </c>
      <c r="E1874">
        <v>11535.450194999999</v>
      </c>
      <c r="F1874" s="247">
        <v>11642.400390999999</v>
      </c>
    </row>
    <row r="1875" spans="2:6" x14ac:dyDescent="0.25">
      <c r="B1875" s="246">
        <v>44137</v>
      </c>
      <c r="C1875">
        <v>11697.349609000001</v>
      </c>
      <c r="D1875">
        <v>11725.650390999999</v>
      </c>
      <c r="E1875">
        <v>11557.400390999999</v>
      </c>
      <c r="F1875" s="247">
        <v>11669.150390999999</v>
      </c>
    </row>
    <row r="1876" spans="2:6" x14ac:dyDescent="0.25">
      <c r="B1876" s="246">
        <v>44138</v>
      </c>
      <c r="C1876">
        <v>11734.450194999999</v>
      </c>
      <c r="D1876">
        <v>11836.200194999999</v>
      </c>
      <c r="E1876">
        <v>11723.299805000001</v>
      </c>
      <c r="F1876" s="247">
        <v>11813.5</v>
      </c>
    </row>
    <row r="1877" spans="2:6" x14ac:dyDescent="0.25">
      <c r="B1877" s="246">
        <v>44139</v>
      </c>
      <c r="C1877">
        <v>11783.349609000001</v>
      </c>
      <c r="D1877">
        <v>11929.650390999999</v>
      </c>
      <c r="E1877">
        <v>11756.400390999999</v>
      </c>
      <c r="F1877" s="247">
        <v>11908.5</v>
      </c>
    </row>
    <row r="1878" spans="2:6" x14ac:dyDescent="0.25">
      <c r="B1878" s="246">
        <v>44140</v>
      </c>
      <c r="C1878">
        <v>12062.400390999999</v>
      </c>
      <c r="D1878">
        <v>12131.099609000001</v>
      </c>
      <c r="E1878">
        <v>12027.599609000001</v>
      </c>
      <c r="F1878" s="247">
        <v>12120.299805000001</v>
      </c>
    </row>
    <row r="1879" spans="2:6" x14ac:dyDescent="0.25">
      <c r="B1879" s="246">
        <v>44141</v>
      </c>
      <c r="C1879">
        <v>12156.650390999999</v>
      </c>
      <c r="D1879">
        <v>12280.400390999999</v>
      </c>
      <c r="E1879">
        <v>12131.849609000001</v>
      </c>
      <c r="F1879" s="247">
        <v>12263.549805000001</v>
      </c>
    </row>
    <row r="1880" spans="2:6" x14ac:dyDescent="0.25">
      <c r="B1880" s="246">
        <v>44144</v>
      </c>
      <c r="C1880">
        <v>12399.400390999999</v>
      </c>
      <c r="D1880">
        <v>12474.049805000001</v>
      </c>
      <c r="E1880">
        <v>12367.349609000001</v>
      </c>
      <c r="F1880" s="247">
        <v>12461.049805000001</v>
      </c>
    </row>
    <row r="1881" spans="2:6" x14ac:dyDescent="0.25">
      <c r="B1881" s="246">
        <v>44145</v>
      </c>
      <c r="C1881">
        <v>12556.400390999999</v>
      </c>
      <c r="D1881">
        <v>12643.900390999999</v>
      </c>
      <c r="E1881">
        <v>12475.25</v>
      </c>
      <c r="F1881" s="247">
        <v>12631.099609000001</v>
      </c>
    </row>
    <row r="1882" spans="2:6" x14ac:dyDescent="0.25">
      <c r="B1882" s="246">
        <v>44146</v>
      </c>
      <c r="C1882">
        <v>12680.599609000001</v>
      </c>
      <c r="D1882">
        <v>12769.75</v>
      </c>
      <c r="E1882">
        <v>12571.099609000001</v>
      </c>
      <c r="F1882" s="247">
        <v>12749.150390999999</v>
      </c>
    </row>
    <row r="1883" spans="2:6" x14ac:dyDescent="0.25">
      <c r="B1883" s="246">
        <v>44147</v>
      </c>
      <c r="C1883">
        <v>12702.150390999999</v>
      </c>
      <c r="D1883">
        <v>12741.150390999999</v>
      </c>
      <c r="E1883">
        <v>12624.849609000001</v>
      </c>
      <c r="F1883" s="247">
        <v>12690.799805000001</v>
      </c>
    </row>
    <row r="1884" spans="2:6" x14ac:dyDescent="0.25">
      <c r="B1884" s="246">
        <v>44148</v>
      </c>
      <c r="C1884">
        <v>12659.700194999999</v>
      </c>
      <c r="D1884">
        <v>12735.950194999999</v>
      </c>
      <c r="E1884">
        <v>12607.700194999999</v>
      </c>
      <c r="F1884" s="247">
        <v>12719.950194999999</v>
      </c>
    </row>
    <row r="1885" spans="2:6" x14ac:dyDescent="0.25">
      <c r="B1885" s="246">
        <v>44149</v>
      </c>
      <c r="C1885" t="s">
        <v>261</v>
      </c>
      <c r="D1885" t="s">
        <v>261</v>
      </c>
      <c r="E1885" t="s">
        <v>261</v>
      </c>
      <c r="F1885" s="247" t="s">
        <v>261</v>
      </c>
    </row>
    <row r="1886" spans="2:6" x14ac:dyDescent="0.25">
      <c r="B1886" s="246">
        <v>44152</v>
      </c>
      <c r="C1886">
        <v>12932.5</v>
      </c>
      <c r="D1886">
        <v>12934.049805000001</v>
      </c>
      <c r="E1886">
        <v>12797.099609000001</v>
      </c>
      <c r="F1886" s="247">
        <v>12874.200194999999</v>
      </c>
    </row>
    <row r="1887" spans="2:6" x14ac:dyDescent="0.25">
      <c r="B1887" s="246">
        <v>44153</v>
      </c>
      <c r="C1887">
        <v>12860.099609000001</v>
      </c>
      <c r="D1887">
        <v>12948.849609000001</v>
      </c>
      <c r="E1887">
        <v>12819.349609000001</v>
      </c>
      <c r="F1887" s="247">
        <v>12938.25</v>
      </c>
    </row>
    <row r="1888" spans="2:6" x14ac:dyDescent="0.25">
      <c r="B1888" s="246">
        <v>44154</v>
      </c>
      <c r="C1888">
        <v>12839.5</v>
      </c>
      <c r="D1888">
        <v>12963</v>
      </c>
      <c r="E1888">
        <v>12745.75</v>
      </c>
      <c r="F1888" s="247">
        <v>12771.700194999999</v>
      </c>
    </row>
    <row r="1889" spans="2:6" x14ac:dyDescent="0.25">
      <c r="B1889" s="246">
        <v>44155</v>
      </c>
      <c r="C1889">
        <v>12813.400390999999</v>
      </c>
      <c r="D1889">
        <v>12892.450194999999</v>
      </c>
      <c r="E1889">
        <v>12730.25</v>
      </c>
      <c r="F1889" s="247">
        <v>12859.049805000001</v>
      </c>
    </row>
    <row r="1890" spans="2:6" x14ac:dyDescent="0.25">
      <c r="B1890" s="246">
        <v>44158</v>
      </c>
      <c r="C1890">
        <v>12960.299805000001</v>
      </c>
      <c r="D1890">
        <v>12968.849609000001</v>
      </c>
      <c r="E1890">
        <v>12825.700194999999</v>
      </c>
      <c r="F1890" s="247">
        <v>12926.450194999999</v>
      </c>
    </row>
    <row r="1891" spans="2:6" x14ac:dyDescent="0.25">
      <c r="B1891" s="246">
        <v>44159</v>
      </c>
      <c r="C1891">
        <v>13002.599609000001</v>
      </c>
      <c r="D1891">
        <v>13079.099609000001</v>
      </c>
      <c r="E1891">
        <v>12978</v>
      </c>
      <c r="F1891" s="247">
        <v>13055.150390999999</v>
      </c>
    </row>
    <row r="1892" spans="2:6" x14ac:dyDescent="0.25">
      <c r="B1892" s="246">
        <v>44160</v>
      </c>
      <c r="C1892">
        <v>13130</v>
      </c>
      <c r="D1892">
        <v>13145.849609000001</v>
      </c>
      <c r="E1892">
        <v>12833.650390999999</v>
      </c>
      <c r="F1892" s="247">
        <v>12858.400390999999</v>
      </c>
    </row>
    <row r="1893" spans="2:6" x14ac:dyDescent="0.25">
      <c r="B1893" s="246">
        <v>44161</v>
      </c>
      <c r="C1893">
        <v>12906.450194999999</v>
      </c>
      <c r="D1893">
        <v>13018</v>
      </c>
      <c r="E1893">
        <v>12790.400390999999</v>
      </c>
      <c r="F1893" s="247">
        <v>12987</v>
      </c>
    </row>
    <row r="1894" spans="2:6" x14ac:dyDescent="0.25">
      <c r="B1894" s="246">
        <v>44162</v>
      </c>
      <c r="C1894">
        <v>13012.049805000001</v>
      </c>
      <c r="D1894">
        <v>13035.299805000001</v>
      </c>
      <c r="E1894">
        <v>12914.299805000001</v>
      </c>
      <c r="F1894" s="247">
        <v>12968.950194999999</v>
      </c>
    </row>
    <row r="1895" spans="2:6" x14ac:dyDescent="0.25">
      <c r="B1895" s="246">
        <v>44166</v>
      </c>
      <c r="C1895">
        <v>13062.200194999999</v>
      </c>
      <c r="D1895">
        <v>13128.400390999999</v>
      </c>
      <c r="E1895">
        <v>12962.799805000001</v>
      </c>
      <c r="F1895" s="247">
        <v>13109.049805000001</v>
      </c>
    </row>
    <row r="1896" spans="2:6" x14ac:dyDescent="0.25">
      <c r="B1896" s="246">
        <v>44167</v>
      </c>
      <c r="C1896">
        <v>13121.400390999999</v>
      </c>
      <c r="D1896">
        <v>13128.5</v>
      </c>
      <c r="E1896">
        <v>12983.549805000001</v>
      </c>
      <c r="F1896" s="247">
        <v>13113.75</v>
      </c>
    </row>
    <row r="1897" spans="2:6" x14ac:dyDescent="0.25">
      <c r="B1897" s="246">
        <v>44168</v>
      </c>
      <c r="C1897">
        <v>13215.299805000001</v>
      </c>
      <c r="D1897">
        <v>13216.599609000001</v>
      </c>
      <c r="E1897">
        <v>13107.900390999999</v>
      </c>
      <c r="F1897" s="247">
        <v>13133.900390999999</v>
      </c>
    </row>
    <row r="1898" spans="2:6" x14ac:dyDescent="0.25">
      <c r="B1898" s="246">
        <v>44169</v>
      </c>
      <c r="C1898">
        <v>13177.400390999999</v>
      </c>
      <c r="D1898">
        <v>13280.049805000001</v>
      </c>
      <c r="E1898">
        <v>13152.849609000001</v>
      </c>
      <c r="F1898" s="247">
        <v>13258.549805000001</v>
      </c>
    </row>
    <row r="1899" spans="2:6" x14ac:dyDescent="0.25">
      <c r="B1899" s="246">
        <v>44172</v>
      </c>
      <c r="C1899">
        <v>13264.849609000001</v>
      </c>
      <c r="D1899">
        <v>13366.650390999999</v>
      </c>
      <c r="E1899">
        <v>13241.950194999999</v>
      </c>
      <c r="F1899" s="247">
        <v>13355.75</v>
      </c>
    </row>
    <row r="1900" spans="2:6" x14ac:dyDescent="0.25">
      <c r="B1900" s="246">
        <v>44173</v>
      </c>
      <c r="C1900">
        <v>13393.849609000001</v>
      </c>
      <c r="D1900">
        <v>13435.450194999999</v>
      </c>
      <c r="E1900">
        <v>13311.049805000001</v>
      </c>
      <c r="F1900" s="247">
        <v>13392.950194999999</v>
      </c>
    </row>
    <row r="1901" spans="2:6" x14ac:dyDescent="0.25">
      <c r="B1901" s="246">
        <v>44174</v>
      </c>
      <c r="C1901">
        <v>13458.099609000001</v>
      </c>
      <c r="D1901">
        <v>13548.900390999999</v>
      </c>
      <c r="E1901">
        <v>13449.599609000001</v>
      </c>
      <c r="F1901" s="247">
        <v>13529.099609000001</v>
      </c>
    </row>
    <row r="1902" spans="2:6" x14ac:dyDescent="0.25">
      <c r="B1902" s="246">
        <v>44175</v>
      </c>
      <c r="C1902">
        <v>13488.5</v>
      </c>
      <c r="D1902">
        <v>13503.549805000001</v>
      </c>
      <c r="E1902">
        <v>13399.299805000001</v>
      </c>
      <c r="F1902" s="247">
        <v>13478.299805000001</v>
      </c>
    </row>
    <row r="1903" spans="2:6" x14ac:dyDescent="0.25">
      <c r="B1903" s="246">
        <v>44176</v>
      </c>
      <c r="C1903">
        <v>13512.299805000001</v>
      </c>
      <c r="D1903">
        <v>13579.349609000001</v>
      </c>
      <c r="E1903">
        <v>13402.849609000001</v>
      </c>
      <c r="F1903" s="247">
        <v>13513.849609000001</v>
      </c>
    </row>
    <row r="1904" spans="2:6" x14ac:dyDescent="0.25">
      <c r="B1904" s="246">
        <v>44179</v>
      </c>
      <c r="C1904">
        <v>13571.450194999999</v>
      </c>
      <c r="D1904">
        <v>13597.5</v>
      </c>
      <c r="E1904">
        <v>13472.450194999999</v>
      </c>
      <c r="F1904" s="247">
        <v>13558.150390999999</v>
      </c>
    </row>
    <row r="1905" spans="2:6" x14ac:dyDescent="0.25">
      <c r="B1905" s="246">
        <v>44180</v>
      </c>
      <c r="C1905">
        <v>13547.200194999999</v>
      </c>
      <c r="D1905">
        <v>13589.650390999999</v>
      </c>
      <c r="E1905">
        <v>13447.049805000001</v>
      </c>
      <c r="F1905" s="247">
        <v>13567.849609000001</v>
      </c>
    </row>
    <row r="1906" spans="2:6" x14ac:dyDescent="0.25">
      <c r="B1906" s="246">
        <v>44181</v>
      </c>
      <c r="C1906">
        <v>13663.099609000001</v>
      </c>
      <c r="D1906">
        <v>13692.349609000001</v>
      </c>
      <c r="E1906">
        <v>13606.450194999999</v>
      </c>
      <c r="F1906" s="247">
        <v>13682.700194999999</v>
      </c>
    </row>
    <row r="1907" spans="2:6" x14ac:dyDescent="0.25">
      <c r="B1907" s="246">
        <v>44182</v>
      </c>
      <c r="C1907">
        <v>13713.549805000001</v>
      </c>
      <c r="D1907">
        <v>13773.25</v>
      </c>
      <c r="E1907">
        <v>13673.549805000001</v>
      </c>
      <c r="F1907" s="247">
        <v>13740.700194999999</v>
      </c>
    </row>
    <row r="1908" spans="2:6" x14ac:dyDescent="0.25">
      <c r="B1908" s="246">
        <v>44183</v>
      </c>
      <c r="C1908">
        <v>13764.400390999999</v>
      </c>
      <c r="D1908">
        <v>13772.849609000001</v>
      </c>
      <c r="E1908">
        <v>13658.599609000001</v>
      </c>
      <c r="F1908" s="247">
        <v>13760.549805000001</v>
      </c>
    </row>
    <row r="1909" spans="2:6" x14ac:dyDescent="0.25">
      <c r="B1909" s="246">
        <v>44186</v>
      </c>
      <c r="C1909">
        <v>13741.900390999999</v>
      </c>
      <c r="D1909">
        <v>13777.5</v>
      </c>
      <c r="E1909">
        <v>13131.450194999999</v>
      </c>
      <c r="F1909" s="247">
        <v>13328.400390999999</v>
      </c>
    </row>
    <row r="1910" spans="2:6" x14ac:dyDescent="0.25">
      <c r="B1910" s="246">
        <v>44187</v>
      </c>
      <c r="C1910">
        <v>13373.650390999999</v>
      </c>
      <c r="D1910">
        <v>13492.049805000001</v>
      </c>
      <c r="E1910">
        <v>13192.900390999999</v>
      </c>
      <c r="F1910" s="247">
        <v>13466.299805000001</v>
      </c>
    </row>
    <row r="1911" spans="2:6" x14ac:dyDescent="0.25">
      <c r="B1911" s="246">
        <v>44188</v>
      </c>
      <c r="C1911">
        <v>13473.5</v>
      </c>
      <c r="D1911">
        <v>13619.450194999999</v>
      </c>
      <c r="E1911">
        <v>13432.200194999999</v>
      </c>
      <c r="F1911" s="247">
        <v>13601.099609000001</v>
      </c>
    </row>
    <row r="1912" spans="2:6" x14ac:dyDescent="0.25">
      <c r="B1912" s="246">
        <v>44189</v>
      </c>
      <c r="C1912">
        <v>13672.150390999999</v>
      </c>
      <c r="D1912">
        <v>13771.75</v>
      </c>
      <c r="E1912">
        <v>13626.900390999999</v>
      </c>
      <c r="F1912" s="247">
        <v>13749.25</v>
      </c>
    </row>
    <row r="1913" spans="2:6" x14ac:dyDescent="0.25">
      <c r="B1913" s="246">
        <v>44193</v>
      </c>
      <c r="C1913">
        <v>13815.150390999999</v>
      </c>
      <c r="D1913">
        <v>13885.299805000001</v>
      </c>
      <c r="E1913">
        <v>13811.549805000001</v>
      </c>
      <c r="F1913" s="247">
        <v>13873.200194999999</v>
      </c>
    </row>
    <row r="1914" spans="2:6" x14ac:dyDescent="0.25">
      <c r="B1914" s="246">
        <v>44194</v>
      </c>
      <c r="C1914">
        <v>13910.349609000001</v>
      </c>
      <c r="D1914">
        <v>13967.599609000001</v>
      </c>
      <c r="E1914">
        <v>13859.900390999999</v>
      </c>
      <c r="F1914" s="247">
        <v>13932.599609000001</v>
      </c>
    </row>
    <row r="1915" spans="2:6" x14ac:dyDescent="0.25">
      <c r="B1915" s="246">
        <v>44195</v>
      </c>
      <c r="C1915">
        <v>13980.900390999999</v>
      </c>
      <c r="D1915">
        <v>13997</v>
      </c>
      <c r="E1915">
        <v>13864.950194999999</v>
      </c>
      <c r="F1915" s="247">
        <v>13981.950194999999</v>
      </c>
    </row>
    <row r="1916" spans="2:6" x14ac:dyDescent="0.25">
      <c r="B1916" s="246">
        <v>44196</v>
      </c>
      <c r="C1916">
        <v>13970</v>
      </c>
      <c r="D1916">
        <v>14024.849609000001</v>
      </c>
      <c r="E1916">
        <v>13936.450194999999</v>
      </c>
      <c r="F1916" s="247">
        <v>13981.75</v>
      </c>
    </row>
    <row r="1917" spans="2:6" x14ac:dyDescent="0.25">
      <c r="B1917" s="246">
        <v>44197</v>
      </c>
      <c r="C1917">
        <v>13996.099609000001</v>
      </c>
      <c r="D1917">
        <v>14049.849609000001</v>
      </c>
      <c r="E1917">
        <v>13991.349609000001</v>
      </c>
      <c r="F1917" s="247">
        <v>14018.5</v>
      </c>
    </row>
    <row r="1918" spans="2:6" x14ac:dyDescent="0.25">
      <c r="B1918" s="246">
        <v>44200</v>
      </c>
      <c r="C1918">
        <v>14104.349609000001</v>
      </c>
      <c r="D1918">
        <v>14147.950194999999</v>
      </c>
      <c r="E1918">
        <v>13953.75</v>
      </c>
      <c r="F1918" s="247">
        <v>14132.900390999999</v>
      </c>
    </row>
    <row r="1919" spans="2:6" x14ac:dyDescent="0.25">
      <c r="B1919" s="246">
        <v>44201</v>
      </c>
      <c r="C1919">
        <v>14075.150390999999</v>
      </c>
      <c r="D1919">
        <v>14215.599609000001</v>
      </c>
      <c r="E1919">
        <v>14048.150390999999</v>
      </c>
      <c r="F1919" s="247">
        <v>14199.5</v>
      </c>
    </row>
    <row r="1920" spans="2:6" x14ac:dyDescent="0.25">
      <c r="B1920" s="246">
        <v>44202</v>
      </c>
      <c r="C1920">
        <v>14240.950194999999</v>
      </c>
      <c r="D1920">
        <v>14244.150390999999</v>
      </c>
      <c r="E1920">
        <v>14039.900390999999</v>
      </c>
      <c r="F1920" s="247">
        <v>14146.25</v>
      </c>
    </row>
    <row r="1921" spans="2:6" x14ac:dyDescent="0.25">
      <c r="B1921" s="246">
        <v>44203</v>
      </c>
      <c r="C1921">
        <v>14253.75</v>
      </c>
      <c r="D1921">
        <v>14256.25</v>
      </c>
      <c r="E1921">
        <v>14123.099609000001</v>
      </c>
      <c r="F1921" s="247">
        <v>14137.349609000001</v>
      </c>
    </row>
    <row r="1922" spans="2:6" x14ac:dyDescent="0.25">
      <c r="B1922" s="246">
        <v>44204</v>
      </c>
      <c r="C1922">
        <v>14258.400390999999</v>
      </c>
      <c r="D1922">
        <v>14367.299805000001</v>
      </c>
      <c r="E1922">
        <v>14221.650390999999</v>
      </c>
      <c r="F1922" s="247">
        <v>14347.25</v>
      </c>
    </row>
    <row r="1923" spans="2:6" x14ac:dyDescent="0.25">
      <c r="B1923" s="246">
        <v>44207</v>
      </c>
      <c r="C1923">
        <v>14474.049805000001</v>
      </c>
      <c r="D1923">
        <v>14498.200194999999</v>
      </c>
      <c r="E1923">
        <v>14383.099609000001</v>
      </c>
      <c r="F1923" s="247">
        <v>14484.75</v>
      </c>
    </row>
    <row r="1924" spans="2:6" x14ac:dyDescent="0.25">
      <c r="B1924" s="246">
        <v>44208</v>
      </c>
      <c r="C1924">
        <v>14473.799805000001</v>
      </c>
      <c r="D1924">
        <v>14590.650390999999</v>
      </c>
      <c r="E1924">
        <v>14432.849609000001</v>
      </c>
      <c r="F1924" s="247">
        <v>14563.450194999999</v>
      </c>
    </row>
    <row r="1925" spans="2:6" x14ac:dyDescent="0.25">
      <c r="B1925" s="246">
        <v>44209</v>
      </c>
      <c r="C1925">
        <v>14639.799805000001</v>
      </c>
      <c r="D1925">
        <v>14653.349609000001</v>
      </c>
      <c r="E1925">
        <v>14435.700194999999</v>
      </c>
      <c r="F1925" s="247">
        <v>14564.849609000001</v>
      </c>
    </row>
    <row r="1926" spans="2:6" x14ac:dyDescent="0.25">
      <c r="B1926" s="246">
        <v>44210</v>
      </c>
      <c r="C1926">
        <v>14550.049805000001</v>
      </c>
      <c r="D1926">
        <v>14617.799805000001</v>
      </c>
      <c r="E1926">
        <v>14471.5</v>
      </c>
      <c r="F1926" s="247">
        <v>14595.599609000001</v>
      </c>
    </row>
    <row r="1927" spans="2:6" x14ac:dyDescent="0.25">
      <c r="B1927" s="246">
        <v>44211</v>
      </c>
      <c r="C1927">
        <v>14594.349609000001</v>
      </c>
      <c r="D1927">
        <v>14617.450194999999</v>
      </c>
      <c r="E1927">
        <v>14357.849609000001</v>
      </c>
      <c r="F1927" s="247">
        <v>14433.700194999999</v>
      </c>
    </row>
    <row r="1928" spans="2:6" x14ac:dyDescent="0.25">
      <c r="B1928" s="246">
        <v>44214</v>
      </c>
      <c r="C1928">
        <v>14453.299805000001</v>
      </c>
      <c r="D1928">
        <v>14459.150390999999</v>
      </c>
      <c r="E1928">
        <v>14222.799805000001</v>
      </c>
      <c r="F1928" s="247">
        <v>14281.299805000001</v>
      </c>
    </row>
    <row r="1929" spans="2:6" x14ac:dyDescent="0.25">
      <c r="B1929" s="246">
        <v>44215</v>
      </c>
      <c r="C1929">
        <v>14371.650390999999</v>
      </c>
      <c r="D1929">
        <v>14546.049805000001</v>
      </c>
      <c r="E1929">
        <v>14350.849609000001</v>
      </c>
      <c r="F1929" s="247">
        <v>14521.150390999999</v>
      </c>
    </row>
    <row r="1930" spans="2:6" x14ac:dyDescent="0.25">
      <c r="B1930" s="246">
        <v>44216</v>
      </c>
      <c r="C1930">
        <v>14538.299805000001</v>
      </c>
      <c r="D1930">
        <v>14666.450194999999</v>
      </c>
      <c r="E1930">
        <v>14517.549805000001</v>
      </c>
      <c r="F1930" s="247">
        <v>14644.700194999999</v>
      </c>
    </row>
    <row r="1931" spans="2:6" x14ac:dyDescent="0.25">
      <c r="B1931" s="246">
        <v>44217</v>
      </c>
      <c r="C1931">
        <v>14730.950194999999</v>
      </c>
      <c r="D1931">
        <v>14753.549805000001</v>
      </c>
      <c r="E1931">
        <v>14517.25</v>
      </c>
      <c r="F1931" s="247">
        <v>14590.349609000001</v>
      </c>
    </row>
    <row r="1932" spans="2:6" x14ac:dyDescent="0.25">
      <c r="B1932" s="246">
        <v>44218</v>
      </c>
      <c r="C1932">
        <v>14583.400390999999</v>
      </c>
      <c r="D1932">
        <v>14619.900390999999</v>
      </c>
      <c r="E1932">
        <v>14357.75</v>
      </c>
      <c r="F1932" s="247">
        <v>14371.900390999999</v>
      </c>
    </row>
    <row r="1933" spans="2:6" x14ac:dyDescent="0.25">
      <c r="B1933" s="246">
        <v>44221</v>
      </c>
      <c r="C1933">
        <v>14477.799805000001</v>
      </c>
      <c r="D1933">
        <v>14491.099609000001</v>
      </c>
      <c r="E1933">
        <v>14218.599609000001</v>
      </c>
      <c r="F1933" s="247">
        <v>14238.900390999999</v>
      </c>
    </row>
    <row r="1934" spans="2:6" x14ac:dyDescent="0.25">
      <c r="B1934" s="246">
        <v>44223</v>
      </c>
      <c r="C1934">
        <v>14237.950194999999</v>
      </c>
      <c r="D1934">
        <v>14237.950194999999</v>
      </c>
      <c r="E1934">
        <v>13929.299805000001</v>
      </c>
      <c r="F1934" s="247">
        <v>13967.5</v>
      </c>
    </row>
    <row r="1935" spans="2:6" x14ac:dyDescent="0.25">
      <c r="B1935" s="246">
        <v>44224</v>
      </c>
      <c r="C1935">
        <v>13810.400390999999</v>
      </c>
      <c r="D1935">
        <v>13898.25</v>
      </c>
      <c r="E1935">
        <v>13713.25</v>
      </c>
      <c r="F1935" s="247">
        <v>13817.549805000001</v>
      </c>
    </row>
    <row r="1936" spans="2:6" x14ac:dyDescent="0.25">
      <c r="B1936" s="246">
        <v>44225</v>
      </c>
      <c r="C1936">
        <v>13946.599609000001</v>
      </c>
      <c r="D1936">
        <v>13966.849609000001</v>
      </c>
      <c r="E1936">
        <v>13596.75</v>
      </c>
      <c r="F1936" s="247">
        <v>13634.599609000001</v>
      </c>
    </row>
    <row r="1937" spans="2:6" x14ac:dyDescent="0.25">
      <c r="B1937" s="246">
        <v>44228</v>
      </c>
      <c r="C1937">
        <v>13758.599609000001</v>
      </c>
      <c r="D1937">
        <v>14336.349609000001</v>
      </c>
      <c r="E1937">
        <v>13661.75</v>
      </c>
      <c r="F1937" s="247">
        <v>14281.200194999999</v>
      </c>
    </row>
    <row r="1938" spans="2:6" x14ac:dyDescent="0.25">
      <c r="B1938" s="246">
        <v>44229</v>
      </c>
      <c r="C1938">
        <v>14481.099609000001</v>
      </c>
      <c r="D1938">
        <v>14731.700194999999</v>
      </c>
      <c r="E1938">
        <v>14469.150390999999</v>
      </c>
      <c r="F1938" s="247">
        <v>14647.849609000001</v>
      </c>
    </row>
    <row r="1939" spans="2:6" x14ac:dyDescent="0.25">
      <c r="B1939" s="246">
        <v>44230</v>
      </c>
      <c r="C1939">
        <v>14754.900390999999</v>
      </c>
      <c r="D1939">
        <v>14868.849609000001</v>
      </c>
      <c r="E1939">
        <v>14574.150390999999</v>
      </c>
      <c r="F1939" s="247">
        <v>14789.950194999999</v>
      </c>
    </row>
    <row r="1940" spans="2:6" x14ac:dyDescent="0.25">
      <c r="B1940" s="246">
        <v>44231</v>
      </c>
      <c r="C1940">
        <v>14789.049805000001</v>
      </c>
      <c r="D1940">
        <v>14913.700194999999</v>
      </c>
      <c r="E1940">
        <v>14714.75</v>
      </c>
      <c r="F1940" s="247">
        <v>14895.650390999999</v>
      </c>
    </row>
    <row r="1941" spans="2:6" x14ac:dyDescent="0.25">
      <c r="B1941" s="246">
        <v>44232</v>
      </c>
      <c r="C1941">
        <v>14952.599609000001</v>
      </c>
      <c r="D1941">
        <v>15014.650390999999</v>
      </c>
      <c r="E1941">
        <v>14864.75</v>
      </c>
      <c r="F1941" s="247">
        <v>14924.25</v>
      </c>
    </row>
    <row r="1942" spans="2:6" x14ac:dyDescent="0.25">
      <c r="B1942" s="246">
        <v>44235</v>
      </c>
      <c r="C1942">
        <v>15064.299805000001</v>
      </c>
      <c r="D1942">
        <v>15159.900390999999</v>
      </c>
      <c r="E1942">
        <v>15041.049805000001</v>
      </c>
      <c r="F1942" s="247">
        <v>15115.799805000001</v>
      </c>
    </row>
    <row r="1943" spans="2:6" x14ac:dyDescent="0.25">
      <c r="B1943" s="246">
        <v>44236</v>
      </c>
      <c r="C1943">
        <v>15164.150390999999</v>
      </c>
      <c r="D1943">
        <v>15257.099609000001</v>
      </c>
      <c r="E1943">
        <v>15064.299805000001</v>
      </c>
      <c r="F1943" s="247">
        <v>15109.299805000001</v>
      </c>
    </row>
    <row r="1944" spans="2:6" x14ac:dyDescent="0.25">
      <c r="B1944" s="246">
        <v>44237</v>
      </c>
      <c r="C1944">
        <v>15119.049805000001</v>
      </c>
      <c r="D1944">
        <v>15168.25</v>
      </c>
      <c r="E1944">
        <v>14977.200194999999</v>
      </c>
      <c r="F1944" s="247">
        <v>15106.5</v>
      </c>
    </row>
    <row r="1945" spans="2:6" x14ac:dyDescent="0.25">
      <c r="B1945" s="246">
        <v>44238</v>
      </c>
      <c r="C1945">
        <v>15073.25</v>
      </c>
      <c r="D1945">
        <v>15188.5</v>
      </c>
      <c r="E1945">
        <v>15065.400390999999</v>
      </c>
      <c r="F1945" s="247">
        <v>15173.299805000001</v>
      </c>
    </row>
    <row r="1946" spans="2:6" x14ac:dyDescent="0.25">
      <c r="B1946" s="246">
        <v>44239</v>
      </c>
      <c r="C1946">
        <v>15186.200194999999</v>
      </c>
      <c r="D1946">
        <v>15243.5</v>
      </c>
      <c r="E1946">
        <v>15081</v>
      </c>
      <c r="F1946" s="247">
        <v>15163.299805000001</v>
      </c>
    </row>
    <row r="1947" spans="2:6" x14ac:dyDescent="0.25">
      <c r="B1947" s="246">
        <v>44242</v>
      </c>
      <c r="C1947">
        <v>15270.299805000001</v>
      </c>
      <c r="D1947">
        <v>15340.150390999999</v>
      </c>
      <c r="E1947">
        <v>15243.400390999999</v>
      </c>
      <c r="F1947" s="247">
        <v>15314.700194999999</v>
      </c>
    </row>
    <row r="1948" spans="2:6" x14ac:dyDescent="0.25">
      <c r="B1948" s="246">
        <v>44243</v>
      </c>
      <c r="C1948">
        <v>15371.450194999999</v>
      </c>
      <c r="D1948">
        <v>15431.75</v>
      </c>
      <c r="E1948">
        <v>15242.200194999999</v>
      </c>
      <c r="F1948" s="247">
        <v>15313.450194999999</v>
      </c>
    </row>
    <row r="1949" spans="2:6" x14ac:dyDescent="0.25">
      <c r="B1949" s="246">
        <v>44244</v>
      </c>
      <c r="C1949">
        <v>15279.900390999999</v>
      </c>
      <c r="D1949">
        <v>15314.299805000001</v>
      </c>
      <c r="E1949">
        <v>15170.75</v>
      </c>
      <c r="F1949" s="247">
        <v>15208.900390999999</v>
      </c>
    </row>
    <row r="1950" spans="2:6" x14ac:dyDescent="0.25">
      <c r="B1950" s="246">
        <v>44245</v>
      </c>
      <c r="C1950">
        <v>15238.700194999999</v>
      </c>
      <c r="D1950">
        <v>15250.75</v>
      </c>
      <c r="E1950">
        <v>15078.049805000001</v>
      </c>
      <c r="F1950" s="247">
        <v>15118.950194999999</v>
      </c>
    </row>
    <row r="1951" spans="2:6" x14ac:dyDescent="0.25">
      <c r="B1951" s="246">
        <v>44246</v>
      </c>
      <c r="C1951">
        <v>15074.799805000001</v>
      </c>
      <c r="D1951">
        <v>15144.049805000001</v>
      </c>
      <c r="E1951">
        <v>14898.200194999999</v>
      </c>
      <c r="F1951" s="247">
        <v>14981.75</v>
      </c>
    </row>
    <row r="1952" spans="2:6" x14ac:dyDescent="0.25">
      <c r="B1952" s="246">
        <v>44249</v>
      </c>
      <c r="C1952">
        <v>14999.049805000001</v>
      </c>
      <c r="D1952">
        <v>15010.099609000001</v>
      </c>
      <c r="E1952">
        <v>14635.049805000001</v>
      </c>
      <c r="F1952" s="247">
        <v>14675.700194999999</v>
      </c>
    </row>
    <row r="1953" spans="2:6" x14ac:dyDescent="0.25">
      <c r="B1953" s="246">
        <v>44250</v>
      </c>
      <c r="C1953">
        <v>14782.25</v>
      </c>
      <c r="D1953">
        <v>14854.5</v>
      </c>
      <c r="E1953">
        <v>14651.849609000001</v>
      </c>
      <c r="F1953" s="247">
        <v>14707.799805000001</v>
      </c>
    </row>
    <row r="1954" spans="2:6" x14ac:dyDescent="0.25">
      <c r="B1954" s="246">
        <v>44251</v>
      </c>
      <c r="C1954">
        <v>14729.150390999999</v>
      </c>
      <c r="D1954">
        <v>15008.799805000001</v>
      </c>
      <c r="E1954">
        <v>14504.5</v>
      </c>
      <c r="F1954" s="247">
        <v>14982</v>
      </c>
    </row>
    <row r="1955" spans="2:6" x14ac:dyDescent="0.25">
      <c r="B1955" s="246">
        <v>44252</v>
      </c>
      <c r="C1955">
        <v>15079.849609000001</v>
      </c>
      <c r="D1955">
        <v>15176.5</v>
      </c>
      <c r="E1955">
        <v>15065.349609000001</v>
      </c>
      <c r="F1955" s="247">
        <v>15097.349609000001</v>
      </c>
    </row>
    <row r="1956" spans="2:6" x14ac:dyDescent="0.25">
      <c r="B1956" s="246">
        <v>44253</v>
      </c>
      <c r="C1956">
        <v>14888.599609000001</v>
      </c>
      <c r="D1956">
        <v>14919.450194999999</v>
      </c>
      <c r="E1956">
        <v>14467.75</v>
      </c>
      <c r="F1956" s="247">
        <v>14529.150390999999</v>
      </c>
    </row>
    <row r="1957" spans="2:6" x14ac:dyDescent="0.25">
      <c r="B1957" s="246">
        <v>44256</v>
      </c>
      <c r="C1957">
        <v>14702.5</v>
      </c>
      <c r="D1957">
        <v>14806.799805000001</v>
      </c>
      <c r="E1957">
        <v>14638.549805000001</v>
      </c>
      <c r="F1957" s="247">
        <v>14761.549805000001</v>
      </c>
    </row>
    <row r="1958" spans="2:6" x14ac:dyDescent="0.25">
      <c r="B1958" s="246">
        <v>44257</v>
      </c>
      <c r="C1958">
        <v>14865.299805000001</v>
      </c>
      <c r="D1958">
        <v>14959.099609000001</v>
      </c>
      <c r="E1958">
        <v>14760.799805000001</v>
      </c>
      <c r="F1958" s="247">
        <v>14919.099609000001</v>
      </c>
    </row>
    <row r="1959" spans="2:6" x14ac:dyDescent="0.25">
      <c r="B1959" s="246">
        <v>44258</v>
      </c>
      <c r="C1959">
        <v>15064.400390999999</v>
      </c>
      <c r="D1959">
        <v>15273.150390999999</v>
      </c>
      <c r="E1959">
        <v>14995.799805000001</v>
      </c>
      <c r="F1959" s="247">
        <v>15245.599609000001</v>
      </c>
    </row>
    <row r="1960" spans="2:6" x14ac:dyDescent="0.25">
      <c r="B1960" s="246">
        <v>44259</v>
      </c>
      <c r="C1960">
        <v>15026.75</v>
      </c>
      <c r="D1960">
        <v>15202.349609000001</v>
      </c>
      <c r="E1960">
        <v>14980.200194999999</v>
      </c>
      <c r="F1960" s="247">
        <v>15080.75</v>
      </c>
    </row>
    <row r="1961" spans="2:6" x14ac:dyDescent="0.25">
      <c r="B1961" s="246">
        <v>44260</v>
      </c>
      <c r="C1961">
        <v>14977.950194999999</v>
      </c>
      <c r="D1961">
        <v>15092.349609000001</v>
      </c>
      <c r="E1961">
        <v>14862.099609000001</v>
      </c>
      <c r="F1961" s="247">
        <v>14938.099609000001</v>
      </c>
    </row>
    <row r="1962" spans="2:6" x14ac:dyDescent="0.25">
      <c r="B1962" s="246">
        <v>44263</v>
      </c>
      <c r="C1962">
        <v>15002.450194999999</v>
      </c>
      <c r="D1962">
        <v>15111.150390999999</v>
      </c>
      <c r="E1962">
        <v>14919.900390999999</v>
      </c>
      <c r="F1962" s="247">
        <v>14956.200194999999</v>
      </c>
    </row>
    <row r="1963" spans="2:6" x14ac:dyDescent="0.25">
      <c r="B1963" s="246">
        <v>44264</v>
      </c>
      <c r="C1963">
        <v>15049.900390999999</v>
      </c>
      <c r="D1963">
        <v>15126.849609000001</v>
      </c>
      <c r="E1963">
        <v>14925.450194999999</v>
      </c>
      <c r="F1963" s="247">
        <v>15098.400390999999</v>
      </c>
    </row>
    <row r="1964" spans="2:6" x14ac:dyDescent="0.25">
      <c r="B1964" s="246">
        <v>44265</v>
      </c>
      <c r="C1964">
        <v>15202.150390999999</v>
      </c>
      <c r="D1964">
        <v>15218.450194999999</v>
      </c>
      <c r="E1964">
        <v>15100.849609000001</v>
      </c>
      <c r="F1964" s="247">
        <v>15174.799805000001</v>
      </c>
    </row>
    <row r="1965" spans="2:6" x14ac:dyDescent="0.25">
      <c r="B1965" s="246">
        <v>44267</v>
      </c>
      <c r="C1965">
        <v>15321.150390999999</v>
      </c>
      <c r="D1965">
        <v>15336.299805000001</v>
      </c>
      <c r="E1965">
        <v>14953.599609000001</v>
      </c>
      <c r="F1965" s="247">
        <v>15030.950194999999</v>
      </c>
    </row>
    <row r="1966" spans="2:6" x14ac:dyDescent="0.25">
      <c r="B1966" s="246">
        <v>44270</v>
      </c>
      <c r="C1966">
        <v>15048.400390999999</v>
      </c>
      <c r="D1966">
        <v>15048.400390999999</v>
      </c>
      <c r="E1966">
        <v>14745.849609000001</v>
      </c>
      <c r="F1966" s="247">
        <v>14929.5</v>
      </c>
    </row>
    <row r="1967" spans="2:6" x14ac:dyDescent="0.25">
      <c r="B1967" s="246">
        <v>44271</v>
      </c>
      <c r="C1967">
        <v>14996.099609000001</v>
      </c>
      <c r="D1967">
        <v>15051.599609000001</v>
      </c>
      <c r="E1967">
        <v>14890.650390999999</v>
      </c>
      <c r="F1967" s="247">
        <v>14910.450194999999</v>
      </c>
    </row>
    <row r="1968" spans="2:6" x14ac:dyDescent="0.25">
      <c r="B1968" s="246">
        <v>44272</v>
      </c>
      <c r="C1968">
        <v>14946.549805000001</v>
      </c>
      <c r="D1968">
        <v>14956.549805000001</v>
      </c>
      <c r="E1968">
        <v>14696.049805000001</v>
      </c>
      <c r="F1968" s="247">
        <v>14721.299805000001</v>
      </c>
    </row>
    <row r="1969" spans="2:6" x14ac:dyDescent="0.25">
      <c r="B1969" s="246">
        <v>44273</v>
      </c>
      <c r="C1969">
        <v>14855.5</v>
      </c>
      <c r="D1969">
        <v>14875.200194999999</v>
      </c>
      <c r="E1969">
        <v>14478.599609000001</v>
      </c>
      <c r="F1969" s="247">
        <v>14557.849609000001</v>
      </c>
    </row>
    <row r="1970" spans="2:6" x14ac:dyDescent="0.25">
      <c r="B1970" s="246">
        <v>44274</v>
      </c>
      <c r="C1970">
        <v>14471.150390999999</v>
      </c>
      <c r="D1970">
        <v>14788.25</v>
      </c>
      <c r="E1970">
        <v>14350.099609000001</v>
      </c>
      <c r="F1970" s="247">
        <v>14744</v>
      </c>
    </row>
    <row r="1971" spans="2:6" x14ac:dyDescent="0.25">
      <c r="B1971" s="246">
        <v>44277</v>
      </c>
      <c r="C1971">
        <v>14736.299805000001</v>
      </c>
      <c r="D1971">
        <v>14763.900390999999</v>
      </c>
      <c r="E1971">
        <v>14597.849609000001</v>
      </c>
      <c r="F1971" s="247">
        <v>14736.400390999999</v>
      </c>
    </row>
    <row r="1972" spans="2:6" x14ac:dyDescent="0.25">
      <c r="B1972" s="246">
        <v>44278</v>
      </c>
      <c r="C1972">
        <v>14768.549805000001</v>
      </c>
      <c r="D1972">
        <v>14878.599609000001</v>
      </c>
      <c r="E1972">
        <v>14707</v>
      </c>
      <c r="F1972" s="247">
        <v>14814.75</v>
      </c>
    </row>
    <row r="1973" spans="2:6" x14ac:dyDescent="0.25">
      <c r="B1973" s="246">
        <v>44279</v>
      </c>
      <c r="C1973">
        <v>14712.450194999999</v>
      </c>
      <c r="D1973">
        <v>14752.349609000001</v>
      </c>
      <c r="E1973">
        <v>14535</v>
      </c>
      <c r="F1973" s="247">
        <v>14549.400390999999</v>
      </c>
    </row>
    <row r="1974" spans="2:6" x14ac:dyDescent="0.25">
      <c r="B1974" s="246">
        <v>44280</v>
      </c>
      <c r="C1974">
        <v>14570.900390999999</v>
      </c>
      <c r="D1974">
        <v>14575.599609000001</v>
      </c>
      <c r="E1974">
        <v>14264.400390999999</v>
      </c>
      <c r="F1974" s="247">
        <v>14324.900390999999</v>
      </c>
    </row>
    <row r="1975" spans="2:6" x14ac:dyDescent="0.25">
      <c r="B1975" s="246">
        <v>44281</v>
      </c>
      <c r="C1975">
        <v>14506.299805000001</v>
      </c>
      <c r="D1975">
        <v>14572.900390999999</v>
      </c>
      <c r="E1975">
        <v>14414.25</v>
      </c>
      <c r="F1975" s="247">
        <v>14507.299805000001</v>
      </c>
    </row>
    <row r="1976" spans="2:6" x14ac:dyDescent="0.25">
      <c r="B1976" s="246">
        <v>44285</v>
      </c>
      <c r="C1976">
        <v>14628.5</v>
      </c>
      <c r="D1976">
        <v>14876.299805000001</v>
      </c>
      <c r="E1976">
        <v>14617.599609000001</v>
      </c>
      <c r="F1976" s="247">
        <v>14845.099609000001</v>
      </c>
    </row>
    <row r="1977" spans="2:6" x14ac:dyDescent="0.25">
      <c r="B1977" s="246">
        <v>44286</v>
      </c>
      <c r="C1977">
        <v>14811.849609000001</v>
      </c>
      <c r="D1977">
        <v>14813.75</v>
      </c>
      <c r="E1977">
        <v>14670.25</v>
      </c>
      <c r="F1977" s="247">
        <v>14690.700194999999</v>
      </c>
    </row>
    <row r="1978" spans="2:6" x14ac:dyDescent="0.25">
      <c r="B1978" s="246">
        <v>44287</v>
      </c>
      <c r="C1978">
        <v>14798.400390999999</v>
      </c>
      <c r="D1978">
        <v>14883.200194999999</v>
      </c>
      <c r="E1978">
        <v>14692.450194999999</v>
      </c>
      <c r="F1978" s="247">
        <v>14867.349609000001</v>
      </c>
    </row>
    <row r="1979" spans="2:6" x14ac:dyDescent="0.25">
      <c r="B1979" s="246">
        <v>44291</v>
      </c>
      <c r="C1979">
        <v>14837.700194999999</v>
      </c>
      <c r="D1979">
        <v>14849.849609000001</v>
      </c>
      <c r="E1979">
        <v>14459.5</v>
      </c>
      <c r="F1979" s="247">
        <v>14637.799805000001</v>
      </c>
    </row>
    <row r="1980" spans="2:6" x14ac:dyDescent="0.25">
      <c r="B1980" s="246">
        <v>44292</v>
      </c>
      <c r="C1980">
        <v>14737</v>
      </c>
      <c r="D1980">
        <v>14779.099609000001</v>
      </c>
      <c r="E1980">
        <v>14573.900390999999</v>
      </c>
      <c r="F1980" s="247">
        <v>14683.5</v>
      </c>
    </row>
    <row r="1981" spans="2:6" x14ac:dyDescent="0.25">
      <c r="B1981" s="246">
        <v>44293</v>
      </c>
      <c r="C1981">
        <v>14716.450194999999</v>
      </c>
      <c r="D1981">
        <v>14879.799805000001</v>
      </c>
      <c r="E1981">
        <v>14649.849609000001</v>
      </c>
      <c r="F1981" s="247">
        <v>14819.049805000001</v>
      </c>
    </row>
    <row r="1982" spans="2:6" x14ac:dyDescent="0.25">
      <c r="B1982" s="246">
        <v>44294</v>
      </c>
      <c r="C1982">
        <v>14875.650390999999</v>
      </c>
      <c r="D1982">
        <v>14984.150390999999</v>
      </c>
      <c r="E1982">
        <v>14821.099609000001</v>
      </c>
      <c r="F1982" s="247">
        <v>14873.799805000001</v>
      </c>
    </row>
    <row r="1983" spans="2:6" x14ac:dyDescent="0.25">
      <c r="B1983" s="246">
        <v>44295</v>
      </c>
      <c r="C1983">
        <v>14882.650390999999</v>
      </c>
      <c r="D1983">
        <v>14918.450194999999</v>
      </c>
      <c r="E1983">
        <v>14785.650390999999</v>
      </c>
      <c r="F1983" s="247">
        <v>14834.849609000001</v>
      </c>
    </row>
    <row r="1984" spans="2:6" x14ac:dyDescent="0.25">
      <c r="B1984" s="246">
        <v>44298</v>
      </c>
      <c r="C1984">
        <v>14644.650390999999</v>
      </c>
      <c r="D1984">
        <v>14652.5</v>
      </c>
      <c r="E1984">
        <v>14248.700194999999</v>
      </c>
      <c r="F1984" s="247">
        <v>14310.799805000001</v>
      </c>
    </row>
    <row r="1985" spans="2:6" x14ac:dyDescent="0.25">
      <c r="B1985" s="246">
        <v>44299</v>
      </c>
      <c r="C1985">
        <v>14364.900390999999</v>
      </c>
      <c r="D1985">
        <v>14528.900390999999</v>
      </c>
      <c r="E1985">
        <v>14274.900390999999</v>
      </c>
      <c r="F1985" s="247">
        <v>14504.799805000001</v>
      </c>
    </row>
    <row r="1986" spans="2:6" x14ac:dyDescent="0.25">
      <c r="B1986" s="246">
        <v>44301</v>
      </c>
      <c r="C1986">
        <v>14522.400390999999</v>
      </c>
      <c r="D1986">
        <v>14597.549805000001</v>
      </c>
      <c r="E1986">
        <v>14353.200194999999</v>
      </c>
      <c r="F1986" s="247">
        <v>14581.450194999999</v>
      </c>
    </row>
    <row r="1987" spans="2:6" x14ac:dyDescent="0.25">
      <c r="B1987" s="246">
        <v>44302</v>
      </c>
      <c r="C1987">
        <v>14599.599609000001</v>
      </c>
      <c r="D1987">
        <v>14697.700194999999</v>
      </c>
      <c r="E1987">
        <v>14559</v>
      </c>
      <c r="F1987" s="247">
        <v>14617.849609000001</v>
      </c>
    </row>
    <row r="1988" spans="2:6" x14ac:dyDescent="0.25">
      <c r="B1988" s="246">
        <v>44305</v>
      </c>
      <c r="C1988">
        <v>14306.599609000001</v>
      </c>
      <c r="D1988">
        <v>14382.299805000001</v>
      </c>
      <c r="E1988">
        <v>14191.400390999999</v>
      </c>
      <c r="F1988" s="247">
        <v>14359.450194999999</v>
      </c>
    </row>
    <row r="1989" spans="2:6" x14ac:dyDescent="0.25">
      <c r="B1989" s="246">
        <v>44306</v>
      </c>
      <c r="C1989">
        <v>14526.700194999999</v>
      </c>
      <c r="D1989">
        <v>14526.950194999999</v>
      </c>
      <c r="E1989">
        <v>14207.299805000001</v>
      </c>
      <c r="F1989" s="247">
        <v>14296.400390999999</v>
      </c>
    </row>
    <row r="1990" spans="2:6" x14ac:dyDescent="0.25">
      <c r="B1990" s="246">
        <v>44308</v>
      </c>
      <c r="C1990">
        <v>14219.150390999999</v>
      </c>
      <c r="D1990">
        <v>14424.75</v>
      </c>
      <c r="E1990">
        <v>14151.400390999999</v>
      </c>
      <c r="F1990" s="247">
        <v>14406.150390999999</v>
      </c>
    </row>
    <row r="1991" spans="2:6" x14ac:dyDescent="0.25">
      <c r="B1991" s="246">
        <v>44309</v>
      </c>
      <c r="C1991">
        <v>14326.349609000001</v>
      </c>
      <c r="D1991">
        <v>14461.150390999999</v>
      </c>
      <c r="E1991">
        <v>14273.299805000001</v>
      </c>
      <c r="F1991" s="247">
        <v>14341.349609000001</v>
      </c>
    </row>
    <row r="1992" spans="2:6" x14ac:dyDescent="0.25">
      <c r="B1992" s="246">
        <v>44312</v>
      </c>
      <c r="C1992">
        <v>14449.450194999999</v>
      </c>
      <c r="D1992">
        <v>14557.5</v>
      </c>
      <c r="E1992">
        <v>14421.299805000001</v>
      </c>
      <c r="F1992" s="247">
        <v>14485</v>
      </c>
    </row>
    <row r="1993" spans="2:6" x14ac:dyDescent="0.25">
      <c r="B1993" s="246">
        <v>44313</v>
      </c>
      <c r="C1993">
        <v>14493.799805000001</v>
      </c>
      <c r="D1993">
        <v>14667.549805000001</v>
      </c>
      <c r="E1993">
        <v>14484.849609000001</v>
      </c>
      <c r="F1993" s="247">
        <v>14653.049805000001</v>
      </c>
    </row>
    <row r="1994" spans="2:6" x14ac:dyDescent="0.25">
      <c r="B1994" s="246">
        <v>44314</v>
      </c>
      <c r="C1994">
        <v>14710.5</v>
      </c>
      <c r="D1994">
        <v>14890.25</v>
      </c>
      <c r="E1994">
        <v>14694.950194999999</v>
      </c>
      <c r="F1994" s="247">
        <v>14864.549805000001</v>
      </c>
    </row>
    <row r="1995" spans="2:6" x14ac:dyDescent="0.25">
      <c r="B1995" s="246">
        <v>44315</v>
      </c>
      <c r="C1995">
        <v>14979</v>
      </c>
      <c r="D1995">
        <v>15044.349609000001</v>
      </c>
      <c r="E1995">
        <v>14814.450194999999</v>
      </c>
      <c r="F1995" s="247">
        <v>14894.900390999999</v>
      </c>
    </row>
    <row r="1996" spans="2:6" x14ac:dyDescent="0.25">
      <c r="B1996" s="246">
        <v>44316</v>
      </c>
      <c r="C1996">
        <v>14747.349609000001</v>
      </c>
      <c r="D1996">
        <v>14855.450194999999</v>
      </c>
      <c r="E1996">
        <v>14601.700194999999</v>
      </c>
      <c r="F1996" s="247">
        <v>14631.099609000001</v>
      </c>
    </row>
    <row r="1997" spans="2:6" x14ac:dyDescent="0.25">
      <c r="B1997" s="246">
        <v>44319</v>
      </c>
      <c r="C1997">
        <v>14481.049805000001</v>
      </c>
      <c r="D1997">
        <v>14673.849609000001</v>
      </c>
      <c r="E1997">
        <v>14416.25</v>
      </c>
      <c r="F1997" s="247">
        <v>14634.150390999999</v>
      </c>
    </row>
    <row r="1998" spans="2:6" x14ac:dyDescent="0.25">
      <c r="B1998" s="246">
        <v>44320</v>
      </c>
      <c r="C1998">
        <v>14687.25</v>
      </c>
      <c r="D1998">
        <v>14723.400390999999</v>
      </c>
      <c r="E1998">
        <v>14461.5</v>
      </c>
      <c r="F1998" s="247">
        <v>14496.5</v>
      </c>
    </row>
    <row r="1999" spans="2:6" x14ac:dyDescent="0.25">
      <c r="B1999" s="246">
        <v>44321</v>
      </c>
      <c r="C1999">
        <v>14604.150390999999</v>
      </c>
      <c r="D1999">
        <v>14637.900390999999</v>
      </c>
      <c r="E1999">
        <v>14506.599609000001</v>
      </c>
      <c r="F1999" s="247">
        <v>14617.849609000001</v>
      </c>
    </row>
    <row r="2000" spans="2:6" x14ac:dyDescent="0.25">
      <c r="B2000" s="246">
        <v>44322</v>
      </c>
      <c r="C2000">
        <v>14668.349609000001</v>
      </c>
      <c r="D2000">
        <v>14743.900390999999</v>
      </c>
      <c r="E2000">
        <v>14611.5</v>
      </c>
      <c r="F2000" s="247">
        <v>14724.799805000001</v>
      </c>
    </row>
    <row r="2001" spans="2:6" x14ac:dyDescent="0.25">
      <c r="B2001" s="246">
        <v>44323</v>
      </c>
      <c r="C2001">
        <v>14816.849609000001</v>
      </c>
      <c r="D2001">
        <v>14863.049805000001</v>
      </c>
      <c r="E2001">
        <v>14765.5</v>
      </c>
      <c r="F2001" s="247">
        <v>14823.150390999999</v>
      </c>
    </row>
    <row r="2002" spans="2:6" x14ac:dyDescent="0.25">
      <c r="B2002" s="246">
        <v>44326</v>
      </c>
      <c r="C2002">
        <v>14928.25</v>
      </c>
      <c r="D2002">
        <v>14966.900390999999</v>
      </c>
      <c r="E2002">
        <v>14892.5</v>
      </c>
      <c r="F2002" s="247">
        <v>14942.349609000001</v>
      </c>
    </row>
    <row r="2003" spans="2:6" x14ac:dyDescent="0.25">
      <c r="B2003" s="246">
        <v>44327</v>
      </c>
      <c r="C2003">
        <v>14789.700194999999</v>
      </c>
      <c r="D2003">
        <v>14900</v>
      </c>
      <c r="E2003">
        <v>14771.400390999999</v>
      </c>
      <c r="F2003" s="247">
        <v>14850.75</v>
      </c>
    </row>
    <row r="2004" spans="2:6" x14ac:dyDescent="0.25">
      <c r="B2004" s="246">
        <v>44328</v>
      </c>
      <c r="C2004">
        <v>14823.549805000001</v>
      </c>
      <c r="D2004">
        <v>14824.049805000001</v>
      </c>
      <c r="E2004">
        <v>14649.700194999999</v>
      </c>
      <c r="F2004" s="247">
        <v>14696.5</v>
      </c>
    </row>
    <row r="2005" spans="2:6" x14ac:dyDescent="0.25">
      <c r="B2005" s="246">
        <v>44330</v>
      </c>
      <c r="C2005">
        <v>14749.400390999999</v>
      </c>
      <c r="D2005">
        <v>14749.650390999999</v>
      </c>
      <c r="E2005">
        <v>14591.900390999999</v>
      </c>
      <c r="F2005" s="247">
        <v>14677.799805000001</v>
      </c>
    </row>
    <row r="2006" spans="2:6" x14ac:dyDescent="0.25">
      <c r="B2006" s="246">
        <v>44333</v>
      </c>
      <c r="C2006">
        <v>14756.25</v>
      </c>
      <c r="D2006">
        <v>14938</v>
      </c>
      <c r="E2006">
        <v>14725.349609000001</v>
      </c>
      <c r="F2006" s="247">
        <v>14923.150390999999</v>
      </c>
    </row>
    <row r="2007" spans="2:6" x14ac:dyDescent="0.25">
      <c r="B2007" s="246">
        <v>44334</v>
      </c>
      <c r="C2007">
        <v>15067.200194999999</v>
      </c>
      <c r="D2007">
        <v>15137.25</v>
      </c>
      <c r="E2007">
        <v>15043.700194999999</v>
      </c>
      <c r="F2007" s="247">
        <v>15108.099609000001</v>
      </c>
    </row>
    <row r="2008" spans="2:6" x14ac:dyDescent="0.25">
      <c r="B2008" s="246">
        <v>44335</v>
      </c>
      <c r="C2008">
        <v>15058.599609000001</v>
      </c>
      <c r="D2008">
        <v>15133.400390999999</v>
      </c>
      <c r="E2008">
        <v>15008.849609000001</v>
      </c>
      <c r="F2008" s="247">
        <v>15030.150390999999</v>
      </c>
    </row>
    <row r="2009" spans="2:6" x14ac:dyDescent="0.25">
      <c r="B2009" s="246">
        <v>44336</v>
      </c>
      <c r="C2009">
        <v>15042.599609000001</v>
      </c>
      <c r="D2009">
        <v>15069.799805000001</v>
      </c>
      <c r="E2009">
        <v>14884.900390999999</v>
      </c>
      <c r="F2009" s="247">
        <v>14906.049805000001</v>
      </c>
    </row>
    <row r="2010" spans="2:6" x14ac:dyDescent="0.25">
      <c r="B2010" s="246">
        <v>44337</v>
      </c>
      <c r="C2010">
        <v>14987.799805000001</v>
      </c>
      <c r="D2010">
        <v>15190</v>
      </c>
      <c r="E2010">
        <v>14985.849609000001</v>
      </c>
      <c r="F2010" s="247">
        <v>15175.299805000001</v>
      </c>
    </row>
    <row r="2011" spans="2:6" x14ac:dyDescent="0.25">
      <c r="B2011" s="246">
        <v>44340</v>
      </c>
      <c r="C2011">
        <v>15211.349609000001</v>
      </c>
      <c r="D2011">
        <v>15256.25</v>
      </c>
      <c r="E2011">
        <v>15145.450194999999</v>
      </c>
      <c r="F2011" s="247">
        <v>15197.700194999999</v>
      </c>
    </row>
    <row r="2012" spans="2:6" x14ac:dyDescent="0.25">
      <c r="B2012" s="246">
        <v>44341</v>
      </c>
      <c r="C2012">
        <v>15291.75</v>
      </c>
      <c r="D2012">
        <v>15293.849609000001</v>
      </c>
      <c r="E2012">
        <v>15163.400390999999</v>
      </c>
      <c r="F2012" s="247">
        <v>15208.450194999999</v>
      </c>
    </row>
    <row r="2013" spans="2:6" x14ac:dyDescent="0.25">
      <c r="B2013" s="246">
        <v>44342</v>
      </c>
      <c r="C2013">
        <v>15257.049805000001</v>
      </c>
      <c r="D2013">
        <v>15319.900390999999</v>
      </c>
      <c r="E2013">
        <v>15194.950194999999</v>
      </c>
      <c r="F2013" s="247">
        <v>15301.450194999999</v>
      </c>
    </row>
    <row r="2014" spans="2:6" x14ac:dyDescent="0.25">
      <c r="B2014" s="246">
        <v>44343</v>
      </c>
      <c r="C2014">
        <v>15323.950194999999</v>
      </c>
      <c r="D2014">
        <v>15384.549805000001</v>
      </c>
      <c r="E2014">
        <v>15272.5</v>
      </c>
      <c r="F2014" s="247">
        <v>15337.849609000001</v>
      </c>
    </row>
    <row r="2015" spans="2:6" x14ac:dyDescent="0.25">
      <c r="B2015" s="246">
        <v>44344</v>
      </c>
      <c r="C2015">
        <v>15421.200194999999</v>
      </c>
      <c r="D2015">
        <v>15469.650390999999</v>
      </c>
      <c r="E2015">
        <v>15394.75</v>
      </c>
      <c r="F2015" s="247">
        <v>15435.650390999999</v>
      </c>
    </row>
    <row r="2016" spans="2:6" x14ac:dyDescent="0.25">
      <c r="B2016" s="246">
        <v>44347</v>
      </c>
      <c r="C2016">
        <v>15437.75</v>
      </c>
      <c r="D2016">
        <v>15606.349609000001</v>
      </c>
      <c r="E2016">
        <v>15374</v>
      </c>
      <c r="F2016" s="247">
        <v>15582.799805000001</v>
      </c>
    </row>
    <row r="2017" spans="2:6" x14ac:dyDescent="0.25">
      <c r="B2017" s="246">
        <v>44348</v>
      </c>
      <c r="C2017">
        <v>15629.650390999999</v>
      </c>
      <c r="D2017">
        <v>15660.75</v>
      </c>
      <c r="E2017">
        <v>15528.299805000001</v>
      </c>
      <c r="F2017" s="247">
        <v>15574.849609000001</v>
      </c>
    </row>
    <row r="2018" spans="2:6" x14ac:dyDescent="0.25">
      <c r="B2018" s="246">
        <v>44349</v>
      </c>
      <c r="C2018">
        <v>15520.349609000001</v>
      </c>
      <c r="D2018">
        <v>15597.450194999999</v>
      </c>
      <c r="E2018">
        <v>15459.849609000001</v>
      </c>
      <c r="F2018" s="247">
        <v>15576.200194999999</v>
      </c>
    </row>
    <row r="2019" spans="2:6" x14ac:dyDescent="0.25">
      <c r="B2019" s="246">
        <v>44350</v>
      </c>
      <c r="C2019">
        <v>15655.549805000001</v>
      </c>
      <c r="D2019">
        <v>15705.099609000001</v>
      </c>
      <c r="E2019">
        <v>15611</v>
      </c>
      <c r="F2019" s="247">
        <v>15690.349609000001</v>
      </c>
    </row>
    <row r="2020" spans="2:6" x14ac:dyDescent="0.25">
      <c r="B2020" s="246">
        <v>44351</v>
      </c>
      <c r="C2020">
        <v>15712.5</v>
      </c>
      <c r="D2020">
        <v>15733.599609000001</v>
      </c>
      <c r="E2020">
        <v>15622.349609000001</v>
      </c>
      <c r="F2020" s="247">
        <v>15670.25</v>
      </c>
    </row>
    <row r="2021" spans="2:6" x14ac:dyDescent="0.25">
      <c r="B2021" s="246">
        <v>44354</v>
      </c>
      <c r="C2021">
        <v>15725.099609000001</v>
      </c>
      <c r="D2021">
        <v>15773.450194999999</v>
      </c>
      <c r="E2021">
        <v>15678.099609000001</v>
      </c>
      <c r="F2021" s="247">
        <v>15751.650390999999</v>
      </c>
    </row>
    <row r="2022" spans="2:6" x14ac:dyDescent="0.25">
      <c r="B2022" s="246">
        <v>44355</v>
      </c>
      <c r="C2022">
        <v>15773.900390999999</v>
      </c>
      <c r="D2022">
        <v>15778.799805000001</v>
      </c>
      <c r="E2022">
        <v>15680</v>
      </c>
      <c r="F2022" s="247">
        <v>15740.099609000001</v>
      </c>
    </row>
    <row r="2023" spans="2:6" x14ac:dyDescent="0.25">
      <c r="B2023" s="246">
        <v>44356</v>
      </c>
      <c r="C2023">
        <v>15766.299805000001</v>
      </c>
      <c r="D2023">
        <v>15800.450194999999</v>
      </c>
      <c r="E2023">
        <v>15566.900390999999</v>
      </c>
      <c r="F2023" s="247">
        <v>15635.349609000001</v>
      </c>
    </row>
    <row r="2024" spans="2:6" x14ac:dyDescent="0.25">
      <c r="B2024" s="246">
        <v>44357</v>
      </c>
      <c r="C2024">
        <v>15692.099609000001</v>
      </c>
      <c r="D2024">
        <v>15751.25</v>
      </c>
      <c r="E2024">
        <v>15648.5</v>
      </c>
      <c r="F2024" s="247">
        <v>15737.75</v>
      </c>
    </row>
    <row r="2025" spans="2:6" x14ac:dyDescent="0.25">
      <c r="B2025" s="246">
        <v>44358</v>
      </c>
      <c r="C2025">
        <v>15796.450194999999</v>
      </c>
      <c r="D2025">
        <v>15835.549805000001</v>
      </c>
      <c r="E2025">
        <v>15749.799805000001</v>
      </c>
      <c r="F2025" s="247">
        <v>15799.349609000001</v>
      </c>
    </row>
    <row r="2026" spans="2:6" x14ac:dyDescent="0.25">
      <c r="B2026" s="246">
        <v>44361</v>
      </c>
      <c r="C2026">
        <v>15791.400390999999</v>
      </c>
      <c r="D2026">
        <v>15823.049805000001</v>
      </c>
      <c r="E2026">
        <v>15606.5</v>
      </c>
      <c r="F2026" s="247">
        <v>15811.849609000001</v>
      </c>
    </row>
    <row r="2027" spans="2:6" x14ac:dyDescent="0.25">
      <c r="B2027" s="246">
        <v>44362</v>
      </c>
      <c r="C2027">
        <v>15866.950194999999</v>
      </c>
      <c r="D2027">
        <v>15901.599609000001</v>
      </c>
      <c r="E2027">
        <v>15842.400390999999</v>
      </c>
      <c r="F2027" s="247">
        <v>15869.25</v>
      </c>
    </row>
    <row r="2028" spans="2:6" x14ac:dyDescent="0.25">
      <c r="B2028" s="246">
        <v>44363</v>
      </c>
      <c r="C2028">
        <v>15847.5</v>
      </c>
      <c r="D2028">
        <v>15880.849609000001</v>
      </c>
      <c r="E2028">
        <v>15742.599609000001</v>
      </c>
      <c r="F2028" s="247">
        <v>15767.549805000001</v>
      </c>
    </row>
    <row r="2029" spans="2:6" x14ac:dyDescent="0.25">
      <c r="B2029" s="246">
        <v>44364</v>
      </c>
      <c r="C2029">
        <v>15648.299805000001</v>
      </c>
      <c r="D2029">
        <v>15769.349609000001</v>
      </c>
      <c r="E2029">
        <v>15616.75</v>
      </c>
      <c r="F2029" s="247">
        <v>15691.400390999999</v>
      </c>
    </row>
    <row r="2030" spans="2:6" x14ac:dyDescent="0.25">
      <c r="B2030" s="246">
        <v>44365</v>
      </c>
      <c r="C2030">
        <v>15756.5</v>
      </c>
      <c r="D2030">
        <v>15761.5</v>
      </c>
      <c r="E2030">
        <v>15450.900390999999</v>
      </c>
      <c r="F2030" s="247">
        <v>15683.349609000001</v>
      </c>
    </row>
    <row r="2031" spans="2:6" x14ac:dyDescent="0.25">
      <c r="B2031" s="246">
        <v>44368</v>
      </c>
      <c r="C2031">
        <v>15525.849609000001</v>
      </c>
      <c r="D2031">
        <v>15765.150390999999</v>
      </c>
      <c r="E2031">
        <v>15505.650390999999</v>
      </c>
      <c r="F2031" s="247">
        <v>15746.5</v>
      </c>
    </row>
    <row r="2032" spans="2:6" x14ac:dyDescent="0.25">
      <c r="B2032" s="246">
        <v>44369</v>
      </c>
      <c r="C2032">
        <v>15840.5</v>
      </c>
      <c r="D2032">
        <v>15895.75</v>
      </c>
      <c r="E2032">
        <v>15752.099609000001</v>
      </c>
      <c r="F2032" s="247">
        <v>15772.75</v>
      </c>
    </row>
    <row r="2033" spans="2:6" x14ac:dyDescent="0.25">
      <c r="B2033" s="246">
        <v>44370</v>
      </c>
      <c r="C2033">
        <v>15862.799805000001</v>
      </c>
      <c r="D2033">
        <v>15862.950194999999</v>
      </c>
      <c r="E2033">
        <v>15673.950194999999</v>
      </c>
      <c r="F2033" s="247">
        <v>15686.950194999999</v>
      </c>
    </row>
    <row r="2034" spans="2:6" x14ac:dyDescent="0.25">
      <c r="B2034" s="246">
        <v>44371</v>
      </c>
      <c r="C2034">
        <v>15737.299805000001</v>
      </c>
      <c r="D2034">
        <v>15821.400390999999</v>
      </c>
      <c r="E2034">
        <v>15702.700194999999</v>
      </c>
      <c r="F2034" s="247">
        <v>15790.450194999999</v>
      </c>
    </row>
    <row r="2035" spans="2:6" x14ac:dyDescent="0.25">
      <c r="B2035" s="246">
        <v>44372</v>
      </c>
      <c r="C2035">
        <v>15839.349609000001</v>
      </c>
      <c r="D2035">
        <v>15870.799805000001</v>
      </c>
      <c r="E2035">
        <v>15772.299805000001</v>
      </c>
      <c r="F2035" s="247">
        <v>15860.349609000001</v>
      </c>
    </row>
    <row r="2036" spans="2:6" x14ac:dyDescent="0.25">
      <c r="B2036" s="246">
        <v>44375</v>
      </c>
      <c r="C2036">
        <v>15915.349609000001</v>
      </c>
      <c r="D2036">
        <v>15915.650390999999</v>
      </c>
      <c r="E2036">
        <v>15792.150390999999</v>
      </c>
      <c r="F2036" s="247">
        <v>15814.700194999999</v>
      </c>
    </row>
    <row r="2037" spans="2:6" x14ac:dyDescent="0.25">
      <c r="B2037" s="246">
        <v>44376</v>
      </c>
      <c r="C2037">
        <v>15807.5</v>
      </c>
      <c r="D2037">
        <v>15835.900390999999</v>
      </c>
      <c r="E2037">
        <v>15724.049805000001</v>
      </c>
      <c r="F2037" s="247">
        <v>15748.450194999999</v>
      </c>
    </row>
    <row r="2038" spans="2:6" x14ac:dyDescent="0.25">
      <c r="B2038" s="246">
        <v>44377</v>
      </c>
      <c r="C2038">
        <v>15776.900390999999</v>
      </c>
      <c r="D2038">
        <v>15839.099609000001</v>
      </c>
      <c r="E2038">
        <v>15708.75</v>
      </c>
      <c r="F2038" s="247">
        <v>15721.5</v>
      </c>
    </row>
    <row r="2039" spans="2:6" x14ac:dyDescent="0.25">
      <c r="B2039" s="246">
        <v>44378</v>
      </c>
      <c r="C2039">
        <v>15755.049805000001</v>
      </c>
      <c r="D2039">
        <v>15755.549805000001</v>
      </c>
      <c r="E2039">
        <v>15667.049805000001</v>
      </c>
      <c r="F2039" s="247">
        <v>15680</v>
      </c>
    </row>
    <row r="2040" spans="2:6" x14ac:dyDescent="0.25">
      <c r="B2040" s="246">
        <v>44379</v>
      </c>
      <c r="C2040">
        <v>15705.849609000001</v>
      </c>
      <c r="D2040">
        <v>15738.349609000001</v>
      </c>
      <c r="E2040">
        <v>15635.950194999999</v>
      </c>
      <c r="F2040" s="247">
        <v>15722.200194999999</v>
      </c>
    </row>
    <row r="2041" spans="2:6" x14ac:dyDescent="0.25">
      <c r="B2041" s="246">
        <v>44382</v>
      </c>
      <c r="C2041">
        <v>15793.400390999999</v>
      </c>
      <c r="D2041">
        <v>15845.950194999999</v>
      </c>
      <c r="E2041">
        <v>15762.049805000001</v>
      </c>
      <c r="F2041" s="247">
        <v>15834.349609000001</v>
      </c>
    </row>
    <row r="2042" spans="2:6" x14ac:dyDescent="0.25">
      <c r="B2042" s="246">
        <v>44383</v>
      </c>
      <c r="C2042">
        <v>15813.75</v>
      </c>
      <c r="D2042">
        <v>15914.200194999999</v>
      </c>
      <c r="E2042">
        <v>15801</v>
      </c>
      <c r="F2042" s="247">
        <v>15818.25</v>
      </c>
    </row>
    <row r="2043" spans="2:6" x14ac:dyDescent="0.25">
      <c r="B2043" s="246">
        <v>44384</v>
      </c>
      <c r="C2043">
        <v>15819.599609000001</v>
      </c>
      <c r="D2043">
        <v>15893.549805000001</v>
      </c>
      <c r="E2043">
        <v>15779.700194999999</v>
      </c>
      <c r="F2043" s="247">
        <v>15879.650390999999</v>
      </c>
    </row>
    <row r="2044" spans="2:6" x14ac:dyDescent="0.25">
      <c r="B2044" s="246">
        <v>44385</v>
      </c>
      <c r="C2044">
        <v>15855.400390999999</v>
      </c>
      <c r="D2044">
        <v>15885.75</v>
      </c>
      <c r="E2044">
        <v>15682.900390999999</v>
      </c>
      <c r="F2044" s="247">
        <v>15727.900390999999</v>
      </c>
    </row>
    <row r="2045" spans="2:6" x14ac:dyDescent="0.25">
      <c r="B2045" s="246">
        <v>44386</v>
      </c>
      <c r="C2045">
        <v>15688.25</v>
      </c>
      <c r="D2045">
        <v>15730.849609000001</v>
      </c>
      <c r="E2045">
        <v>15632.75</v>
      </c>
      <c r="F2045" s="247">
        <v>15689.799805000001</v>
      </c>
    </row>
    <row r="2046" spans="2:6" x14ac:dyDescent="0.25">
      <c r="B2046" s="246">
        <v>44389</v>
      </c>
      <c r="C2046">
        <v>15766.799805000001</v>
      </c>
      <c r="D2046">
        <v>15789.200194999999</v>
      </c>
      <c r="E2046">
        <v>15644.75</v>
      </c>
      <c r="F2046" s="247">
        <v>15692.599609000001</v>
      </c>
    </row>
    <row r="2047" spans="2:6" x14ac:dyDescent="0.25">
      <c r="B2047" s="246">
        <v>44390</v>
      </c>
      <c r="C2047">
        <v>15794</v>
      </c>
      <c r="D2047">
        <v>15820.799805000001</v>
      </c>
      <c r="E2047">
        <v>15744.599609000001</v>
      </c>
      <c r="F2047" s="247">
        <v>15812.349609000001</v>
      </c>
    </row>
    <row r="2048" spans="2:6" x14ac:dyDescent="0.25">
      <c r="B2048" s="246">
        <v>44391</v>
      </c>
      <c r="C2048">
        <v>15808.700194999999</v>
      </c>
      <c r="D2048">
        <v>15877.349609000001</v>
      </c>
      <c r="E2048">
        <v>15764.200194999999</v>
      </c>
      <c r="F2048" s="247">
        <v>15853.950194999999</v>
      </c>
    </row>
    <row r="2049" spans="2:6" x14ac:dyDescent="0.25">
      <c r="B2049" s="246">
        <v>44392</v>
      </c>
      <c r="C2049">
        <v>15872.150390999999</v>
      </c>
      <c r="D2049">
        <v>15952.349609000001</v>
      </c>
      <c r="E2049">
        <v>15855</v>
      </c>
      <c r="F2049" s="247">
        <v>15924.200194999999</v>
      </c>
    </row>
    <row r="2050" spans="2:6" x14ac:dyDescent="0.25">
      <c r="B2050" s="246">
        <v>44393</v>
      </c>
      <c r="C2050">
        <v>15958.349609000001</v>
      </c>
      <c r="D2050">
        <v>15962.25</v>
      </c>
      <c r="E2050">
        <v>15882.599609000001</v>
      </c>
      <c r="F2050" s="247">
        <v>15923.400390999999</v>
      </c>
    </row>
    <row r="2051" spans="2:6" x14ac:dyDescent="0.25">
      <c r="B2051" s="246">
        <v>44396</v>
      </c>
      <c r="C2051">
        <v>15754.5</v>
      </c>
      <c r="D2051">
        <v>15836.900390999999</v>
      </c>
      <c r="E2051">
        <v>15707.5</v>
      </c>
      <c r="F2051" s="247">
        <v>15752.400390999999</v>
      </c>
    </row>
    <row r="2052" spans="2:6" x14ac:dyDescent="0.25">
      <c r="B2052" s="246">
        <v>44397</v>
      </c>
      <c r="C2052">
        <v>15703.950194999999</v>
      </c>
      <c r="D2052">
        <v>15728.450194999999</v>
      </c>
      <c r="E2052">
        <v>15578.549805000001</v>
      </c>
      <c r="F2052" s="247">
        <v>15632.099609000001</v>
      </c>
    </row>
    <row r="2053" spans="2:6" x14ac:dyDescent="0.25">
      <c r="B2053" s="246">
        <v>44399</v>
      </c>
      <c r="C2053">
        <v>15736.599609000001</v>
      </c>
      <c r="D2053">
        <v>15834.799805000001</v>
      </c>
      <c r="E2053">
        <v>15726.400390999999</v>
      </c>
      <c r="F2053" s="247">
        <v>15824.049805000001</v>
      </c>
    </row>
    <row r="2054" spans="2:6" x14ac:dyDescent="0.25">
      <c r="B2054" s="246">
        <v>44400</v>
      </c>
      <c r="C2054">
        <v>15856.799805000001</v>
      </c>
      <c r="D2054">
        <v>15899.799805000001</v>
      </c>
      <c r="E2054">
        <v>15768.400390999999</v>
      </c>
      <c r="F2054" s="247">
        <v>15856.049805000001</v>
      </c>
    </row>
    <row r="2055" spans="2:6" x14ac:dyDescent="0.25">
      <c r="B2055" s="246">
        <v>44403</v>
      </c>
      <c r="C2055">
        <v>15849.299805000001</v>
      </c>
      <c r="D2055">
        <v>15893.349609000001</v>
      </c>
      <c r="E2055">
        <v>15797</v>
      </c>
      <c r="F2055" s="247">
        <v>15824.450194999999</v>
      </c>
    </row>
    <row r="2056" spans="2:6" x14ac:dyDescent="0.25">
      <c r="B2056" s="246">
        <v>44404</v>
      </c>
      <c r="C2056">
        <v>15860.5</v>
      </c>
      <c r="D2056">
        <v>15881.549805000001</v>
      </c>
      <c r="E2056">
        <v>15701</v>
      </c>
      <c r="F2056" s="247">
        <v>15746.450194999999</v>
      </c>
    </row>
    <row r="2057" spans="2:6" x14ac:dyDescent="0.25">
      <c r="B2057" s="246">
        <v>44405</v>
      </c>
      <c r="C2057">
        <v>15761.549805000001</v>
      </c>
      <c r="D2057">
        <v>15767.5</v>
      </c>
      <c r="E2057">
        <v>15513.450194999999</v>
      </c>
      <c r="F2057" s="247">
        <v>15709.400390999999</v>
      </c>
    </row>
    <row r="2058" spans="2:6" x14ac:dyDescent="0.25">
      <c r="B2058" s="246">
        <v>44406</v>
      </c>
      <c r="C2058">
        <v>15762.700194999999</v>
      </c>
      <c r="D2058">
        <v>15817.349609000001</v>
      </c>
      <c r="E2058">
        <v>15737.799805000001</v>
      </c>
      <c r="F2058" s="247">
        <v>15778.450194999999</v>
      </c>
    </row>
    <row r="2059" spans="2:6" x14ac:dyDescent="0.25">
      <c r="B2059" s="246">
        <v>44407</v>
      </c>
      <c r="C2059">
        <v>15800.599609000001</v>
      </c>
      <c r="D2059">
        <v>15862.799805000001</v>
      </c>
      <c r="E2059">
        <v>15744.849609000001</v>
      </c>
      <c r="F2059" s="247">
        <v>15763.049805000001</v>
      </c>
    </row>
    <row r="2060" spans="2:6" x14ac:dyDescent="0.25">
      <c r="B2060" s="246">
        <v>44410</v>
      </c>
      <c r="C2060">
        <v>15874.900390999999</v>
      </c>
      <c r="D2060">
        <v>15892.900390999999</v>
      </c>
      <c r="E2060">
        <v>15834.650390999999</v>
      </c>
      <c r="F2060" s="247">
        <v>15885.150390999999</v>
      </c>
    </row>
    <row r="2061" spans="2:6" x14ac:dyDescent="0.25">
      <c r="B2061" s="246">
        <v>44411</v>
      </c>
      <c r="C2061">
        <v>15951.549805000001</v>
      </c>
      <c r="D2061">
        <v>16146.900390999999</v>
      </c>
      <c r="E2061">
        <v>15914.349609000001</v>
      </c>
      <c r="F2061" s="247">
        <v>16130.75</v>
      </c>
    </row>
    <row r="2062" spans="2:6" x14ac:dyDescent="0.25">
      <c r="B2062" s="246">
        <v>44412</v>
      </c>
      <c r="C2062">
        <v>16195.25</v>
      </c>
      <c r="D2062">
        <v>16290.200194999999</v>
      </c>
      <c r="E2062">
        <v>16176.150390999999</v>
      </c>
      <c r="F2062" s="247">
        <v>16258.799805000001</v>
      </c>
    </row>
    <row r="2063" spans="2:6" x14ac:dyDescent="0.25">
      <c r="B2063" s="246">
        <v>44413</v>
      </c>
      <c r="C2063">
        <v>16288.950194999999</v>
      </c>
      <c r="D2063">
        <v>16349.450194999999</v>
      </c>
      <c r="E2063">
        <v>16210.299805000001</v>
      </c>
      <c r="F2063" s="247">
        <v>16294.599609000001</v>
      </c>
    </row>
    <row r="2064" spans="2:6" x14ac:dyDescent="0.25">
      <c r="B2064" s="246">
        <v>44414</v>
      </c>
      <c r="C2064">
        <v>16304.400390999999</v>
      </c>
      <c r="D2064">
        <v>16336.75</v>
      </c>
      <c r="E2064">
        <v>16223.299805000001</v>
      </c>
      <c r="F2064" s="247">
        <v>16238.200194999999</v>
      </c>
    </row>
    <row r="2065" spans="2:6" x14ac:dyDescent="0.25">
      <c r="B2065" s="246">
        <v>44417</v>
      </c>
      <c r="C2065">
        <v>16281.349609000001</v>
      </c>
      <c r="D2065">
        <v>16320.75</v>
      </c>
      <c r="E2065">
        <v>16179.049805000001</v>
      </c>
      <c r="F2065" s="247">
        <v>16258.25</v>
      </c>
    </row>
    <row r="2066" spans="2:6" x14ac:dyDescent="0.25">
      <c r="B2066" s="246">
        <v>44418</v>
      </c>
      <c r="C2066">
        <v>16274.799805000001</v>
      </c>
      <c r="D2066">
        <v>16359.25</v>
      </c>
      <c r="E2066">
        <v>16202.25</v>
      </c>
      <c r="F2066" s="247">
        <v>16280.099609000001</v>
      </c>
    </row>
    <row r="2067" spans="2:6" x14ac:dyDescent="0.25">
      <c r="B2067" s="246">
        <v>44419</v>
      </c>
      <c r="C2067">
        <v>16327.299805000001</v>
      </c>
      <c r="D2067">
        <v>16338.75</v>
      </c>
      <c r="E2067">
        <v>16162.549805000001</v>
      </c>
      <c r="F2067" s="247">
        <v>16282.25</v>
      </c>
    </row>
    <row r="2068" spans="2:6" x14ac:dyDescent="0.25">
      <c r="B2068" s="246">
        <v>44420</v>
      </c>
      <c r="C2068">
        <v>16303.650390999999</v>
      </c>
      <c r="D2068">
        <v>16375.5</v>
      </c>
      <c r="E2068">
        <v>16286.900390999999</v>
      </c>
      <c r="F2068" s="247">
        <v>16364.400390999999</v>
      </c>
    </row>
    <row r="2069" spans="2:6" x14ac:dyDescent="0.25">
      <c r="B2069" s="246">
        <v>44421</v>
      </c>
      <c r="C2069">
        <v>16385.699218999998</v>
      </c>
      <c r="D2069">
        <v>16543.599609000001</v>
      </c>
      <c r="E2069">
        <v>16376.299805000001</v>
      </c>
      <c r="F2069" s="247">
        <v>16529.099609000001</v>
      </c>
    </row>
    <row r="2070" spans="2:6" x14ac:dyDescent="0.25">
      <c r="B2070" s="246">
        <v>44424</v>
      </c>
      <c r="C2070">
        <v>16518.400390999999</v>
      </c>
      <c r="D2070">
        <v>16589.400390999999</v>
      </c>
      <c r="E2070">
        <v>16480.75</v>
      </c>
      <c r="F2070" s="247">
        <v>16563.050781000002</v>
      </c>
    </row>
    <row r="2071" spans="2:6" x14ac:dyDescent="0.25">
      <c r="B2071" s="246">
        <v>44425</v>
      </c>
      <c r="C2071">
        <v>16545.25</v>
      </c>
      <c r="D2071">
        <v>16628.550781000002</v>
      </c>
      <c r="E2071">
        <v>16495.400390999999</v>
      </c>
      <c r="F2071" s="247">
        <v>16614.599609000001</v>
      </c>
    </row>
    <row r="2072" spans="2:6" x14ac:dyDescent="0.25">
      <c r="B2072" s="246">
        <v>44426</v>
      </c>
      <c r="C2072">
        <v>16691.949218999998</v>
      </c>
      <c r="D2072">
        <v>16701.849609000001</v>
      </c>
      <c r="E2072">
        <v>16535.849609000001</v>
      </c>
      <c r="F2072" s="247">
        <v>16568.849609000001</v>
      </c>
    </row>
    <row r="2073" spans="2:6" x14ac:dyDescent="0.25">
      <c r="B2073" s="246">
        <v>44428</v>
      </c>
      <c r="C2073">
        <v>16382.5</v>
      </c>
      <c r="D2073">
        <v>16509.550781000002</v>
      </c>
      <c r="E2073">
        <v>16376.049805000001</v>
      </c>
      <c r="F2073" s="247">
        <v>16450.5</v>
      </c>
    </row>
    <row r="2074" spans="2:6" x14ac:dyDescent="0.25">
      <c r="B2074" s="246">
        <v>44431</v>
      </c>
      <c r="C2074">
        <v>16592.25</v>
      </c>
      <c r="D2074">
        <v>16592.5</v>
      </c>
      <c r="E2074">
        <v>16395.699218999998</v>
      </c>
      <c r="F2074" s="247">
        <v>16496.449218999998</v>
      </c>
    </row>
    <row r="2075" spans="2:6" x14ac:dyDescent="0.25">
      <c r="B2075" s="246">
        <v>44432</v>
      </c>
      <c r="C2075">
        <v>16561.400390999999</v>
      </c>
      <c r="D2075">
        <v>16647.099609000001</v>
      </c>
      <c r="E2075">
        <v>16495.300781000002</v>
      </c>
      <c r="F2075" s="247">
        <v>16624.599609000001</v>
      </c>
    </row>
    <row r="2076" spans="2:6" x14ac:dyDescent="0.25">
      <c r="B2076" s="246">
        <v>44433</v>
      </c>
      <c r="C2076">
        <v>16654</v>
      </c>
      <c r="D2076">
        <v>16712.449218999998</v>
      </c>
      <c r="E2076">
        <v>16617.5</v>
      </c>
      <c r="F2076" s="247">
        <v>16634.650390999999</v>
      </c>
    </row>
    <row r="2077" spans="2:6" x14ac:dyDescent="0.25">
      <c r="B2077" s="246">
        <v>44434</v>
      </c>
      <c r="C2077">
        <v>16627.949218999998</v>
      </c>
      <c r="D2077">
        <v>16683.699218999998</v>
      </c>
      <c r="E2077">
        <v>16603.400390999999</v>
      </c>
      <c r="F2077" s="247">
        <v>16636.900390999999</v>
      </c>
    </row>
    <row r="2078" spans="2:6" x14ac:dyDescent="0.25">
      <c r="B2078" s="246">
        <v>44435</v>
      </c>
      <c r="C2078">
        <v>16642.550781000002</v>
      </c>
      <c r="D2078">
        <v>16722.050781000002</v>
      </c>
      <c r="E2078">
        <v>16565.599609000001</v>
      </c>
      <c r="F2078" s="247">
        <v>16705.199218999998</v>
      </c>
    </row>
    <row r="2079" spans="2:6" x14ac:dyDescent="0.25">
      <c r="B2079" s="246">
        <v>44438</v>
      </c>
      <c r="C2079">
        <v>16775.849609000001</v>
      </c>
      <c r="D2079">
        <v>16951.5</v>
      </c>
      <c r="E2079">
        <v>16764.849609000001</v>
      </c>
      <c r="F2079" s="247">
        <v>16931.050781000002</v>
      </c>
    </row>
    <row r="2080" spans="2:6" x14ac:dyDescent="0.25">
      <c r="B2080" s="246">
        <v>44439</v>
      </c>
      <c r="C2080">
        <v>16947.5</v>
      </c>
      <c r="D2080">
        <v>17153.5</v>
      </c>
      <c r="E2080">
        <v>16915.849609000001</v>
      </c>
      <c r="F2080" s="247">
        <v>17132.199218999998</v>
      </c>
    </row>
    <row r="2081" spans="2:6" x14ac:dyDescent="0.25">
      <c r="B2081" s="246">
        <v>44440</v>
      </c>
      <c r="C2081">
        <v>17185.599609000001</v>
      </c>
      <c r="D2081">
        <v>17225.75</v>
      </c>
      <c r="E2081">
        <v>17055.050781000002</v>
      </c>
      <c r="F2081" s="247">
        <v>17076.25</v>
      </c>
    </row>
    <row r="2082" spans="2:6" x14ac:dyDescent="0.25">
      <c r="B2082" s="246">
        <v>44441</v>
      </c>
      <c r="C2082">
        <v>17095.400390999999</v>
      </c>
      <c r="D2082">
        <v>17245.5</v>
      </c>
      <c r="E2082">
        <v>17059.699218999998</v>
      </c>
      <c r="F2082" s="247">
        <v>17234.150390999999</v>
      </c>
    </row>
    <row r="2083" spans="2:6" x14ac:dyDescent="0.25">
      <c r="B2083" s="246">
        <v>44442</v>
      </c>
      <c r="C2083">
        <v>17262.449218999998</v>
      </c>
      <c r="D2083">
        <v>17340.099609000001</v>
      </c>
      <c r="E2083">
        <v>17212.199218999998</v>
      </c>
      <c r="F2083" s="247">
        <v>17323.599609000001</v>
      </c>
    </row>
    <row r="2084" spans="2:6" x14ac:dyDescent="0.25">
      <c r="B2084" s="246">
        <v>44445</v>
      </c>
      <c r="C2084">
        <v>17399.349609000001</v>
      </c>
      <c r="D2084">
        <v>17429.550781000002</v>
      </c>
      <c r="E2084">
        <v>17345.550781000002</v>
      </c>
      <c r="F2084" s="247">
        <v>17377.800781000002</v>
      </c>
    </row>
    <row r="2085" spans="2:6" x14ac:dyDescent="0.25">
      <c r="B2085" s="246">
        <v>44446</v>
      </c>
      <c r="C2085">
        <v>17401.550781000002</v>
      </c>
      <c r="D2085">
        <v>17436.5</v>
      </c>
      <c r="E2085">
        <v>17287</v>
      </c>
      <c r="F2085" s="247">
        <v>17362.099609000001</v>
      </c>
    </row>
    <row r="2086" spans="2:6" x14ac:dyDescent="0.25">
      <c r="B2086" s="246">
        <v>44447</v>
      </c>
      <c r="C2086">
        <v>17375.75</v>
      </c>
      <c r="D2086">
        <v>17383.400390999999</v>
      </c>
      <c r="E2086">
        <v>17254.199218999998</v>
      </c>
      <c r="F2086" s="247">
        <v>17353.5</v>
      </c>
    </row>
    <row r="2087" spans="2:6" x14ac:dyDescent="0.25">
      <c r="B2087" s="246">
        <v>44448</v>
      </c>
      <c r="C2087">
        <v>17312.849609000001</v>
      </c>
      <c r="D2087">
        <v>17379.650390999999</v>
      </c>
      <c r="E2087">
        <v>17302.699218999998</v>
      </c>
      <c r="F2087" s="247">
        <v>17369.25</v>
      </c>
    </row>
    <row r="2088" spans="2:6" x14ac:dyDescent="0.25">
      <c r="B2088" s="246">
        <v>44452</v>
      </c>
      <c r="C2088">
        <v>17363.550781000002</v>
      </c>
      <c r="D2088">
        <v>17378.349609000001</v>
      </c>
      <c r="E2088">
        <v>17269.150390999999</v>
      </c>
      <c r="F2088" s="247">
        <v>17355.300781000002</v>
      </c>
    </row>
    <row r="2089" spans="2:6" x14ac:dyDescent="0.25">
      <c r="B2089" s="246">
        <v>44453</v>
      </c>
      <c r="C2089">
        <v>17420.349609000001</v>
      </c>
      <c r="D2089">
        <v>17438.550781000002</v>
      </c>
      <c r="E2089">
        <v>17367.050781000002</v>
      </c>
      <c r="F2089" s="247">
        <v>17380</v>
      </c>
    </row>
    <row r="2090" spans="2:6" x14ac:dyDescent="0.25">
      <c r="B2090" s="246">
        <v>44454</v>
      </c>
      <c r="C2090">
        <v>17387.650390999999</v>
      </c>
      <c r="D2090">
        <v>17532.699218999998</v>
      </c>
      <c r="E2090">
        <v>17386.900390999999</v>
      </c>
      <c r="F2090" s="247">
        <v>17519.449218999998</v>
      </c>
    </row>
    <row r="2091" spans="2:6" x14ac:dyDescent="0.25">
      <c r="B2091" s="246">
        <v>44455</v>
      </c>
      <c r="C2091">
        <v>17539.199218999998</v>
      </c>
      <c r="D2091">
        <v>17644.599609000001</v>
      </c>
      <c r="E2091">
        <v>17510.449218999998</v>
      </c>
      <c r="F2091" s="247">
        <v>17629.5</v>
      </c>
    </row>
    <row r="2092" spans="2:6" x14ac:dyDescent="0.25">
      <c r="B2092" s="246">
        <v>44456</v>
      </c>
      <c r="C2092">
        <v>17709.650390999999</v>
      </c>
      <c r="D2092">
        <v>17792.949218999998</v>
      </c>
      <c r="E2092">
        <v>17537.650390999999</v>
      </c>
      <c r="F2092" s="247">
        <v>17585.150390999999</v>
      </c>
    </row>
    <row r="2093" spans="2:6" x14ac:dyDescent="0.25">
      <c r="B2093" s="246">
        <v>44459</v>
      </c>
      <c r="C2093">
        <v>17443.849609000001</v>
      </c>
      <c r="D2093">
        <v>17622.75</v>
      </c>
      <c r="E2093">
        <v>17361.800781000002</v>
      </c>
      <c r="F2093" s="247">
        <v>17396.900390999999</v>
      </c>
    </row>
    <row r="2094" spans="2:6" x14ac:dyDescent="0.25">
      <c r="B2094" s="246">
        <v>44460</v>
      </c>
      <c r="C2094">
        <v>17450.5</v>
      </c>
      <c r="D2094">
        <v>17578.349609000001</v>
      </c>
      <c r="E2094">
        <v>17326.099609000001</v>
      </c>
      <c r="F2094" s="247">
        <v>17562</v>
      </c>
    </row>
    <row r="2095" spans="2:6" x14ac:dyDescent="0.25">
      <c r="B2095" s="246">
        <v>44461</v>
      </c>
      <c r="C2095">
        <v>17580.900390999999</v>
      </c>
      <c r="D2095">
        <v>17610.449218999998</v>
      </c>
      <c r="E2095">
        <v>17524</v>
      </c>
      <c r="F2095" s="247">
        <v>17546.650390999999</v>
      </c>
    </row>
    <row r="2096" spans="2:6" x14ac:dyDescent="0.25">
      <c r="B2096" s="246">
        <v>44462</v>
      </c>
      <c r="C2096">
        <v>17670.849609000001</v>
      </c>
      <c r="D2096">
        <v>17843.900390999999</v>
      </c>
      <c r="E2096">
        <v>17646.550781000002</v>
      </c>
      <c r="F2096" s="247">
        <v>17822.949218999998</v>
      </c>
    </row>
    <row r="2097" spans="2:6" x14ac:dyDescent="0.25">
      <c r="B2097" s="246">
        <v>44463</v>
      </c>
      <c r="C2097">
        <v>17897.449218999998</v>
      </c>
      <c r="D2097">
        <v>17947.650390999999</v>
      </c>
      <c r="E2097">
        <v>17819.400390999999</v>
      </c>
      <c r="F2097" s="247">
        <v>17853.199218999998</v>
      </c>
    </row>
    <row r="2098" spans="2:6" x14ac:dyDescent="0.25">
      <c r="B2098" s="246">
        <v>44466</v>
      </c>
      <c r="C2098">
        <v>17932.199218999998</v>
      </c>
      <c r="D2098">
        <v>17943.5</v>
      </c>
      <c r="E2098">
        <v>17802.900390999999</v>
      </c>
      <c r="F2098" s="247">
        <v>17855.099609000001</v>
      </c>
    </row>
    <row r="2099" spans="2:6" x14ac:dyDescent="0.25">
      <c r="B2099" s="246">
        <v>44467</v>
      </c>
      <c r="C2099">
        <v>17906.449218999998</v>
      </c>
      <c r="D2099">
        <v>17912.849609000001</v>
      </c>
      <c r="E2099">
        <v>17576.099609000001</v>
      </c>
      <c r="F2099" s="247">
        <v>17748.599609000001</v>
      </c>
    </row>
    <row r="2100" spans="2:6" x14ac:dyDescent="0.25">
      <c r="B2100" s="246">
        <v>44468</v>
      </c>
      <c r="C2100">
        <v>17657.949218999998</v>
      </c>
      <c r="D2100">
        <v>17781.75</v>
      </c>
      <c r="E2100">
        <v>17608.150390999999</v>
      </c>
      <c r="F2100" s="247">
        <v>17711.300781000002</v>
      </c>
    </row>
    <row r="2101" spans="2:6" x14ac:dyDescent="0.25">
      <c r="B2101" s="246">
        <v>44469</v>
      </c>
      <c r="C2101">
        <v>17718.900390999999</v>
      </c>
      <c r="D2101">
        <v>17742.150390999999</v>
      </c>
      <c r="E2101">
        <v>17585.349609000001</v>
      </c>
      <c r="F2101" s="247">
        <v>17618.150390999999</v>
      </c>
    </row>
    <row r="2102" spans="2:6" x14ac:dyDescent="0.25">
      <c r="B2102" s="246">
        <v>44470</v>
      </c>
      <c r="C2102">
        <v>17531.900390999999</v>
      </c>
      <c r="D2102">
        <v>17557.150390999999</v>
      </c>
      <c r="E2102">
        <v>17452.900390999999</v>
      </c>
      <c r="F2102" s="247">
        <v>17532.050781000002</v>
      </c>
    </row>
    <row r="2103" spans="2:6" x14ac:dyDescent="0.25">
      <c r="B2103" s="246">
        <v>44473</v>
      </c>
      <c r="C2103">
        <v>17615.550781000002</v>
      </c>
      <c r="D2103">
        <v>17750.900390999999</v>
      </c>
      <c r="E2103">
        <v>17581.349609000001</v>
      </c>
      <c r="F2103" s="247">
        <v>17691.25</v>
      </c>
    </row>
    <row r="2104" spans="2:6" x14ac:dyDescent="0.25">
      <c r="B2104" s="246">
        <v>44474</v>
      </c>
      <c r="C2104">
        <v>17661.349609000001</v>
      </c>
      <c r="D2104">
        <v>17833.449218999998</v>
      </c>
      <c r="E2104">
        <v>17640.900390999999</v>
      </c>
      <c r="F2104" s="247">
        <v>17822.300781000002</v>
      </c>
    </row>
    <row r="2105" spans="2:6" x14ac:dyDescent="0.25">
      <c r="B2105" s="246">
        <v>44475</v>
      </c>
      <c r="C2105">
        <v>17861.5</v>
      </c>
      <c r="D2105">
        <v>17884.599609000001</v>
      </c>
      <c r="E2105">
        <v>17613.150390999999</v>
      </c>
      <c r="F2105" s="247">
        <v>17646</v>
      </c>
    </row>
    <row r="2106" spans="2:6" x14ac:dyDescent="0.25">
      <c r="B2106" s="246">
        <v>44476</v>
      </c>
      <c r="C2106">
        <v>17810.550781000002</v>
      </c>
      <c r="D2106">
        <v>17857.550781000002</v>
      </c>
      <c r="E2106">
        <v>17763.800781000002</v>
      </c>
      <c r="F2106" s="247">
        <v>17790.349609000001</v>
      </c>
    </row>
    <row r="2107" spans="2:6" x14ac:dyDescent="0.25">
      <c r="B2107" s="246">
        <v>44477</v>
      </c>
      <c r="C2107">
        <v>17886.849609000001</v>
      </c>
      <c r="D2107">
        <v>17941.849609000001</v>
      </c>
      <c r="E2107">
        <v>17840.349609000001</v>
      </c>
      <c r="F2107" s="247">
        <v>17895.199218999998</v>
      </c>
    </row>
    <row r="2108" spans="2:6" x14ac:dyDescent="0.25">
      <c r="B2108" s="246">
        <v>44480</v>
      </c>
      <c r="C2108">
        <v>17867.550781000002</v>
      </c>
      <c r="D2108">
        <v>18041.949218999998</v>
      </c>
      <c r="E2108">
        <v>17839.099609000001</v>
      </c>
      <c r="F2108" s="247">
        <v>17945.949218999998</v>
      </c>
    </row>
    <row r="2109" spans="2:6" x14ac:dyDescent="0.25">
      <c r="B2109" s="246">
        <v>44481</v>
      </c>
      <c r="C2109">
        <v>17915.800781000002</v>
      </c>
      <c r="D2109">
        <v>18008.650390999999</v>
      </c>
      <c r="E2109">
        <v>17864.949218999998</v>
      </c>
      <c r="F2109" s="247">
        <v>17991.949218999998</v>
      </c>
    </row>
    <row r="2110" spans="2:6" x14ac:dyDescent="0.25">
      <c r="B2110" s="246">
        <v>44482</v>
      </c>
      <c r="C2110">
        <v>18097.849609000001</v>
      </c>
      <c r="D2110">
        <v>18197.800781000002</v>
      </c>
      <c r="E2110">
        <v>18050.75</v>
      </c>
      <c r="F2110" s="247">
        <v>18161.75</v>
      </c>
    </row>
    <row r="2111" spans="2:6" x14ac:dyDescent="0.25">
      <c r="B2111" s="246">
        <v>44483</v>
      </c>
      <c r="C2111">
        <v>18272.849609000001</v>
      </c>
      <c r="D2111">
        <v>18350.75</v>
      </c>
      <c r="E2111">
        <v>18248.699218999998</v>
      </c>
      <c r="F2111" s="247">
        <v>18338.550781000002</v>
      </c>
    </row>
    <row r="2112" spans="2:6" x14ac:dyDescent="0.25">
      <c r="B2112" s="246">
        <v>44487</v>
      </c>
      <c r="C2112">
        <v>18500.099609000001</v>
      </c>
      <c r="D2112">
        <v>18543.150390999999</v>
      </c>
      <c r="E2112">
        <v>18445.300781000002</v>
      </c>
      <c r="F2112" s="247">
        <v>18477.050781000002</v>
      </c>
    </row>
    <row r="2113" spans="2:6" x14ac:dyDescent="0.25">
      <c r="B2113" s="246">
        <v>44488</v>
      </c>
      <c r="C2113">
        <v>18602.349609000001</v>
      </c>
      <c r="D2113">
        <v>18604.449218999998</v>
      </c>
      <c r="E2113">
        <v>18377.699218999998</v>
      </c>
      <c r="F2113" s="247">
        <v>18418.75</v>
      </c>
    </row>
    <row r="2114" spans="2:6" x14ac:dyDescent="0.25">
      <c r="B2114" s="246">
        <v>44489</v>
      </c>
      <c r="C2114">
        <v>18439.900390999999</v>
      </c>
      <c r="D2114">
        <v>18458.300781000002</v>
      </c>
      <c r="E2114">
        <v>18209.349609000001</v>
      </c>
      <c r="F2114" s="247">
        <v>18266.599609000001</v>
      </c>
    </row>
    <row r="2115" spans="2:6" x14ac:dyDescent="0.25">
      <c r="B2115" s="246">
        <v>44490</v>
      </c>
      <c r="C2115">
        <v>18382.699218999998</v>
      </c>
      <c r="D2115">
        <v>18384.199218999998</v>
      </c>
      <c r="E2115">
        <v>18048</v>
      </c>
      <c r="F2115" s="247">
        <v>18178.099609000001</v>
      </c>
    </row>
    <row r="2116" spans="2:6" x14ac:dyDescent="0.25">
      <c r="B2116" s="246">
        <v>44491</v>
      </c>
      <c r="C2116">
        <v>18230.699218999998</v>
      </c>
      <c r="D2116">
        <v>18314.25</v>
      </c>
      <c r="E2116">
        <v>18034.349609000001</v>
      </c>
      <c r="F2116" s="247">
        <v>18114.900390999999</v>
      </c>
    </row>
    <row r="2117" spans="2:6" x14ac:dyDescent="0.25">
      <c r="B2117" s="246">
        <v>44494</v>
      </c>
      <c r="C2117">
        <v>18229.5</v>
      </c>
      <c r="D2117">
        <v>18241.400390999999</v>
      </c>
      <c r="E2117">
        <v>17968.5</v>
      </c>
      <c r="F2117" s="247">
        <v>18125.400390999999</v>
      </c>
    </row>
    <row r="2118" spans="2:6" x14ac:dyDescent="0.25">
      <c r="B2118" s="246">
        <v>44495</v>
      </c>
      <c r="C2118">
        <v>18154.5</v>
      </c>
      <c r="D2118">
        <v>18310.449218999998</v>
      </c>
      <c r="E2118">
        <v>18099.300781000002</v>
      </c>
      <c r="F2118" s="247">
        <v>18268.400390999999</v>
      </c>
    </row>
    <row r="2119" spans="2:6" x14ac:dyDescent="0.25">
      <c r="B2119" s="246">
        <v>44496</v>
      </c>
      <c r="C2119">
        <v>18295.849609000001</v>
      </c>
      <c r="D2119">
        <v>18342.050781000002</v>
      </c>
      <c r="E2119">
        <v>18167.900390999999</v>
      </c>
      <c r="F2119" s="247">
        <v>18210.949218999998</v>
      </c>
    </row>
    <row r="2120" spans="2:6" x14ac:dyDescent="0.25">
      <c r="B2120" s="246">
        <v>44497</v>
      </c>
      <c r="C2120">
        <v>18187.650390999999</v>
      </c>
      <c r="D2120">
        <v>18190.699218999998</v>
      </c>
      <c r="E2120">
        <v>17799.449218999998</v>
      </c>
      <c r="F2120" s="247">
        <v>17857.25</v>
      </c>
    </row>
    <row r="2121" spans="2:6" x14ac:dyDescent="0.25">
      <c r="B2121" s="246">
        <v>44498</v>
      </c>
      <c r="C2121">
        <v>17833.050781000002</v>
      </c>
      <c r="D2121">
        <v>17915.849609000001</v>
      </c>
      <c r="E2121">
        <v>17613.099609000001</v>
      </c>
      <c r="F2121" s="247">
        <v>17671.650390999999</v>
      </c>
    </row>
    <row r="2122" spans="2:6" x14ac:dyDescent="0.25">
      <c r="B2122" s="246">
        <v>44501</v>
      </c>
      <c r="C2122">
        <v>17783.150390999999</v>
      </c>
      <c r="D2122">
        <v>17954.099609000001</v>
      </c>
      <c r="E2122">
        <v>17697.099609000001</v>
      </c>
      <c r="F2122" s="247">
        <v>17929.650390999999</v>
      </c>
    </row>
    <row r="2123" spans="2:6" x14ac:dyDescent="0.25">
      <c r="B2123" s="246">
        <v>44502</v>
      </c>
      <c r="C2123">
        <v>17970.900390999999</v>
      </c>
      <c r="D2123">
        <v>18012.25</v>
      </c>
      <c r="E2123">
        <v>17847.599609000001</v>
      </c>
      <c r="F2123" s="247">
        <v>17888.949218999998</v>
      </c>
    </row>
    <row r="2124" spans="2:6" x14ac:dyDescent="0.25">
      <c r="B2124" s="246">
        <v>44503</v>
      </c>
      <c r="C2124">
        <v>17947.949218999998</v>
      </c>
      <c r="D2124">
        <v>17988.75</v>
      </c>
      <c r="E2124">
        <v>17757.949218999998</v>
      </c>
      <c r="F2124" s="247">
        <v>17829.199218999998</v>
      </c>
    </row>
    <row r="2125" spans="2:6" x14ac:dyDescent="0.25">
      <c r="B2125" s="246">
        <v>44504</v>
      </c>
      <c r="C2125">
        <v>17935.050781000002</v>
      </c>
      <c r="D2125">
        <v>17947.550781000002</v>
      </c>
      <c r="E2125">
        <v>17900.599609000001</v>
      </c>
      <c r="F2125" s="247">
        <v>17916.800781000002</v>
      </c>
    </row>
    <row r="2126" spans="2:6" x14ac:dyDescent="0.25">
      <c r="B2126" s="246">
        <v>44508</v>
      </c>
      <c r="C2126">
        <v>18040.199218999998</v>
      </c>
      <c r="D2126">
        <v>18087.800781000002</v>
      </c>
      <c r="E2126">
        <v>17836.099609000001</v>
      </c>
      <c r="F2126" s="247">
        <v>18068.550781000002</v>
      </c>
    </row>
    <row r="2127" spans="2:6" x14ac:dyDescent="0.25">
      <c r="B2127" s="246">
        <v>44509</v>
      </c>
      <c r="C2127">
        <v>18084.349609000001</v>
      </c>
      <c r="D2127">
        <v>18112.599609000001</v>
      </c>
      <c r="E2127">
        <v>17983.050781000002</v>
      </c>
      <c r="F2127" s="247">
        <v>18044.25</v>
      </c>
    </row>
    <row r="2128" spans="2:6" x14ac:dyDescent="0.25">
      <c r="B2128" s="246">
        <v>44510</v>
      </c>
      <c r="C2128">
        <v>17973.449218999998</v>
      </c>
      <c r="D2128">
        <v>18061.25</v>
      </c>
      <c r="E2128">
        <v>17915</v>
      </c>
      <c r="F2128" s="247">
        <v>18017.199218999998</v>
      </c>
    </row>
    <row r="2129" spans="2:6" x14ac:dyDescent="0.25">
      <c r="B2129" s="246">
        <v>44511</v>
      </c>
      <c r="C2129">
        <v>17967.449218999998</v>
      </c>
      <c r="D2129">
        <v>17971.349609000001</v>
      </c>
      <c r="E2129">
        <v>17798.199218999998</v>
      </c>
      <c r="F2129" s="247">
        <v>17873.599609000001</v>
      </c>
    </row>
    <row r="2130" spans="2:6" x14ac:dyDescent="0.25">
      <c r="B2130" s="246">
        <v>44512</v>
      </c>
      <c r="C2130">
        <v>17977.599609000001</v>
      </c>
      <c r="D2130">
        <v>18123</v>
      </c>
      <c r="E2130">
        <v>17905.900390999999</v>
      </c>
      <c r="F2130" s="247">
        <v>18102.75</v>
      </c>
    </row>
    <row r="2131" spans="2:6" x14ac:dyDescent="0.25">
      <c r="B2131" s="246">
        <v>44515</v>
      </c>
      <c r="C2131">
        <v>18140.949218999998</v>
      </c>
      <c r="D2131">
        <v>18210.150390999999</v>
      </c>
      <c r="E2131">
        <v>18071.300781000002</v>
      </c>
      <c r="F2131" s="247">
        <v>18109.449218999998</v>
      </c>
    </row>
    <row r="2132" spans="2:6" x14ac:dyDescent="0.25">
      <c r="B2132" s="246">
        <v>44516</v>
      </c>
      <c r="C2132">
        <v>18127.050781000002</v>
      </c>
      <c r="D2132">
        <v>18132.650390999999</v>
      </c>
      <c r="E2132">
        <v>17958.800781000002</v>
      </c>
      <c r="F2132" s="247">
        <v>17999.199218999998</v>
      </c>
    </row>
    <row r="2133" spans="2:6" x14ac:dyDescent="0.25">
      <c r="B2133" s="246">
        <v>44517</v>
      </c>
      <c r="C2133">
        <v>17939.349609000001</v>
      </c>
      <c r="D2133">
        <v>18022.650390999999</v>
      </c>
      <c r="E2133">
        <v>17879.25</v>
      </c>
      <c r="F2133" s="247">
        <v>17898.650390999999</v>
      </c>
    </row>
    <row r="2134" spans="2:6" x14ac:dyDescent="0.25">
      <c r="B2134" s="246">
        <v>44518</v>
      </c>
      <c r="C2134">
        <v>17890.550781000002</v>
      </c>
      <c r="D2134">
        <v>17945.599609000001</v>
      </c>
      <c r="E2134">
        <v>17688.5</v>
      </c>
      <c r="F2134" s="247">
        <v>17764.800781000002</v>
      </c>
    </row>
    <row r="2135" spans="2:6" x14ac:dyDescent="0.25">
      <c r="B2135" s="246">
        <v>44522</v>
      </c>
      <c r="C2135">
        <v>17796.25</v>
      </c>
      <c r="D2135">
        <v>17805.25</v>
      </c>
      <c r="E2135">
        <v>17280.449218999998</v>
      </c>
      <c r="F2135" s="247">
        <v>17416.550781000002</v>
      </c>
    </row>
    <row r="2136" spans="2:6" x14ac:dyDescent="0.25">
      <c r="B2136" s="246">
        <v>44523</v>
      </c>
      <c r="C2136">
        <v>17281.75</v>
      </c>
      <c r="D2136">
        <v>17553.699218999998</v>
      </c>
      <c r="E2136">
        <v>17216.099609000001</v>
      </c>
      <c r="F2136" s="247">
        <v>17503.349609000001</v>
      </c>
    </row>
    <row r="2137" spans="2:6" x14ac:dyDescent="0.25">
      <c r="B2137" s="246">
        <v>44524</v>
      </c>
      <c r="C2137">
        <v>17550.050781000002</v>
      </c>
      <c r="D2137">
        <v>17600.599609000001</v>
      </c>
      <c r="E2137">
        <v>17354</v>
      </c>
      <c r="F2137" s="247">
        <v>17415.050781000002</v>
      </c>
    </row>
    <row r="2138" spans="2:6" x14ac:dyDescent="0.25">
      <c r="B2138" s="246">
        <v>44525</v>
      </c>
      <c r="C2138">
        <v>17417.300781000002</v>
      </c>
      <c r="D2138">
        <v>17564.349609000001</v>
      </c>
      <c r="E2138">
        <v>17351.699218999998</v>
      </c>
      <c r="F2138" s="247">
        <v>17536.25</v>
      </c>
    </row>
    <row r="2139" spans="2:6" x14ac:dyDescent="0.25">
      <c r="B2139" s="246">
        <v>44526</v>
      </c>
      <c r="C2139">
        <v>17338.75</v>
      </c>
      <c r="D2139">
        <v>17355.400390999999</v>
      </c>
      <c r="E2139">
        <v>16985.699218999998</v>
      </c>
      <c r="F2139" s="247">
        <v>17026.449218999998</v>
      </c>
    </row>
    <row r="2140" spans="2:6" x14ac:dyDescent="0.25">
      <c r="B2140" s="246">
        <v>44529</v>
      </c>
      <c r="C2140">
        <v>17055.800781000002</v>
      </c>
      <c r="D2140">
        <v>17160.699218999998</v>
      </c>
      <c r="E2140">
        <v>16782.400390999999</v>
      </c>
      <c r="F2140" s="247">
        <v>17053.949218999998</v>
      </c>
    </row>
    <row r="2141" spans="2:6" x14ac:dyDescent="0.25">
      <c r="B2141" s="246">
        <v>44530</v>
      </c>
      <c r="C2141">
        <v>17051.150390999999</v>
      </c>
      <c r="D2141">
        <v>17324.650390999999</v>
      </c>
      <c r="E2141">
        <v>16931.400390999999</v>
      </c>
      <c r="F2141" s="247">
        <v>16983.199218999998</v>
      </c>
    </row>
    <row r="2142" spans="2:6" x14ac:dyDescent="0.25">
      <c r="B2142" s="246">
        <v>44531</v>
      </c>
      <c r="C2142">
        <v>17104.400390999999</v>
      </c>
      <c r="D2142">
        <v>17213.050781000002</v>
      </c>
      <c r="E2142">
        <v>17064.25</v>
      </c>
      <c r="F2142" s="247">
        <v>17166.900390999999</v>
      </c>
    </row>
    <row r="2143" spans="2:6" x14ac:dyDescent="0.25">
      <c r="B2143" s="246">
        <v>44532</v>
      </c>
      <c r="C2143">
        <v>17183.199218999998</v>
      </c>
      <c r="D2143">
        <v>17420.349609000001</v>
      </c>
      <c r="E2143">
        <v>17149.300781000002</v>
      </c>
      <c r="F2143" s="247">
        <v>17401.650390999999</v>
      </c>
    </row>
    <row r="2144" spans="2:6" x14ac:dyDescent="0.25">
      <c r="B2144" s="246">
        <v>44533</v>
      </c>
      <c r="C2144">
        <v>17424.900390999999</v>
      </c>
      <c r="D2144">
        <v>17489.800781000002</v>
      </c>
      <c r="E2144">
        <v>17180.800781000002</v>
      </c>
      <c r="F2144" s="247">
        <v>17196.699218999998</v>
      </c>
    </row>
    <row r="2145" spans="2:6" x14ac:dyDescent="0.25">
      <c r="B2145" s="246">
        <v>44536</v>
      </c>
      <c r="C2145">
        <v>17209.050781000002</v>
      </c>
      <c r="D2145">
        <v>17216.75</v>
      </c>
      <c r="E2145">
        <v>16891.699218999998</v>
      </c>
      <c r="F2145" s="247">
        <v>16912.25</v>
      </c>
    </row>
    <row r="2146" spans="2:6" x14ac:dyDescent="0.25">
      <c r="B2146" s="246">
        <v>44537</v>
      </c>
      <c r="C2146">
        <v>17044.099609000001</v>
      </c>
      <c r="D2146">
        <v>17251.650390999999</v>
      </c>
      <c r="E2146">
        <v>16987.75</v>
      </c>
      <c r="F2146" s="247">
        <v>17176.699218999998</v>
      </c>
    </row>
    <row r="2147" spans="2:6" x14ac:dyDescent="0.25">
      <c r="B2147" s="246">
        <v>44538</v>
      </c>
      <c r="C2147">
        <v>17315.25</v>
      </c>
      <c r="D2147">
        <v>17484.599609000001</v>
      </c>
      <c r="E2147">
        <v>17308.949218999998</v>
      </c>
      <c r="F2147" s="247">
        <v>17469.75</v>
      </c>
    </row>
    <row r="2148" spans="2:6" x14ac:dyDescent="0.25">
      <c r="B2148" s="246">
        <v>44539</v>
      </c>
      <c r="C2148">
        <v>17524.400390999999</v>
      </c>
      <c r="D2148">
        <v>17543.25</v>
      </c>
      <c r="E2148">
        <v>17379.599609000001</v>
      </c>
      <c r="F2148" s="247">
        <v>17516.849609000001</v>
      </c>
    </row>
    <row r="2149" spans="2:6" x14ac:dyDescent="0.25">
      <c r="B2149" s="246">
        <v>44540</v>
      </c>
      <c r="C2149">
        <v>17476.050781000002</v>
      </c>
      <c r="D2149">
        <v>17534.349609000001</v>
      </c>
      <c r="E2149">
        <v>17405.25</v>
      </c>
      <c r="F2149" s="247">
        <v>17511.300781000002</v>
      </c>
    </row>
    <row r="2150" spans="2:6" x14ac:dyDescent="0.25">
      <c r="B2150" s="246">
        <v>44543</v>
      </c>
      <c r="C2150">
        <v>17619.099609000001</v>
      </c>
      <c r="D2150">
        <v>17639.5</v>
      </c>
      <c r="E2150">
        <v>17355.949218999998</v>
      </c>
      <c r="F2150" s="247">
        <v>17368.25</v>
      </c>
    </row>
    <row r="2151" spans="2:6" x14ac:dyDescent="0.25">
      <c r="B2151" s="246">
        <v>44544</v>
      </c>
      <c r="C2151">
        <v>17283.199218999998</v>
      </c>
      <c r="D2151">
        <v>17376.199218999998</v>
      </c>
      <c r="E2151">
        <v>17225.800781000002</v>
      </c>
      <c r="F2151" s="247">
        <v>17324.900390999999</v>
      </c>
    </row>
    <row r="2152" spans="2:6" x14ac:dyDescent="0.25">
      <c r="B2152" s="246">
        <v>44545</v>
      </c>
      <c r="C2152">
        <v>17323.650390999999</v>
      </c>
      <c r="D2152">
        <v>17351.199218999998</v>
      </c>
      <c r="E2152">
        <v>17192.199218999998</v>
      </c>
      <c r="F2152" s="247">
        <v>17221.400390999999</v>
      </c>
    </row>
    <row r="2153" spans="2:6" x14ac:dyDescent="0.25">
      <c r="B2153" s="246">
        <v>44546</v>
      </c>
      <c r="C2153">
        <v>17373</v>
      </c>
      <c r="D2153">
        <v>17379.349609000001</v>
      </c>
      <c r="E2153">
        <v>17184.949218999998</v>
      </c>
      <c r="F2153" s="247">
        <v>17248.400390999999</v>
      </c>
    </row>
    <row r="2154" spans="2:6" x14ac:dyDescent="0.25">
      <c r="B2154" s="246">
        <v>44547</v>
      </c>
      <c r="C2154">
        <v>17276</v>
      </c>
      <c r="D2154">
        <v>17298.150390999999</v>
      </c>
      <c r="E2154">
        <v>16966.449218999998</v>
      </c>
      <c r="F2154" s="247">
        <v>16985.199218999998</v>
      </c>
    </row>
    <row r="2155" spans="2:6" x14ac:dyDescent="0.25">
      <c r="B2155" s="246">
        <v>44550</v>
      </c>
      <c r="C2155">
        <v>16824.25</v>
      </c>
      <c r="D2155">
        <v>16840.099609000001</v>
      </c>
      <c r="E2155">
        <v>16410.199218999998</v>
      </c>
      <c r="F2155" s="247">
        <v>16614.199218999998</v>
      </c>
    </row>
    <row r="2156" spans="2:6" x14ac:dyDescent="0.25">
      <c r="B2156" s="246">
        <v>44551</v>
      </c>
      <c r="C2156">
        <v>16773.150390999999</v>
      </c>
      <c r="D2156">
        <v>16936.400390999999</v>
      </c>
      <c r="E2156">
        <v>16688.25</v>
      </c>
      <c r="F2156" s="247">
        <v>16770.849609000001</v>
      </c>
    </row>
    <row r="2157" spans="2:6" x14ac:dyDescent="0.25">
      <c r="B2157" s="246">
        <v>44552</v>
      </c>
      <c r="C2157">
        <v>16865.550781000002</v>
      </c>
      <c r="D2157">
        <v>16971</v>
      </c>
      <c r="E2157">
        <v>16819.5</v>
      </c>
      <c r="F2157" s="247">
        <v>16955.449218999998</v>
      </c>
    </row>
    <row r="2158" spans="2:6" x14ac:dyDescent="0.25">
      <c r="B2158" s="246">
        <v>44553</v>
      </c>
      <c r="C2158">
        <v>17066.800781000002</v>
      </c>
      <c r="D2158">
        <v>17118.650390999999</v>
      </c>
      <c r="E2158">
        <v>17015.550781000002</v>
      </c>
      <c r="F2158" s="247">
        <v>17072.599609000001</v>
      </c>
    </row>
    <row r="2159" spans="2:6" x14ac:dyDescent="0.25">
      <c r="B2159" s="246">
        <v>44554</v>
      </c>
      <c r="C2159">
        <v>17149.5</v>
      </c>
      <c r="D2159">
        <v>17155.599609000001</v>
      </c>
      <c r="E2159">
        <v>16909.599609000001</v>
      </c>
      <c r="F2159" s="247">
        <v>17003.75</v>
      </c>
    </row>
    <row r="2160" spans="2:6" x14ac:dyDescent="0.25">
      <c r="B2160" s="246">
        <v>44557</v>
      </c>
      <c r="C2160">
        <v>16937.75</v>
      </c>
      <c r="D2160">
        <v>17112.050781000002</v>
      </c>
      <c r="E2160">
        <v>16833.199218999998</v>
      </c>
      <c r="F2160" s="247">
        <v>17086.25</v>
      </c>
    </row>
    <row r="2161" spans="2:6" x14ac:dyDescent="0.25">
      <c r="B2161" s="246">
        <v>44558</v>
      </c>
      <c r="C2161">
        <v>17177.599609000001</v>
      </c>
      <c r="D2161">
        <v>17250.25</v>
      </c>
      <c r="E2161">
        <v>17161.150390999999</v>
      </c>
      <c r="F2161" s="247">
        <v>17233.25</v>
      </c>
    </row>
    <row r="2162" spans="2:6" x14ac:dyDescent="0.25">
      <c r="B2162" s="246">
        <v>44559</v>
      </c>
      <c r="C2162">
        <v>17220.099609000001</v>
      </c>
      <c r="D2162">
        <v>17285.949218999998</v>
      </c>
      <c r="E2162">
        <v>17176.650390999999</v>
      </c>
      <c r="F2162" s="247">
        <v>17213.599609000001</v>
      </c>
    </row>
    <row r="2163" spans="2:6" x14ac:dyDescent="0.25">
      <c r="B2163" s="246">
        <v>44560</v>
      </c>
      <c r="C2163">
        <v>17201.449218999998</v>
      </c>
      <c r="D2163">
        <v>17264.050781000002</v>
      </c>
      <c r="E2163">
        <v>17146.349609000001</v>
      </c>
      <c r="F2163" s="247">
        <v>17203.949218999998</v>
      </c>
    </row>
    <row r="2164" spans="2:6" x14ac:dyDescent="0.25">
      <c r="B2164" s="246">
        <v>44561</v>
      </c>
      <c r="C2164">
        <v>17244.5</v>
      </c>
      <c r="D2164">
        <v>17400.800781000002</v>
      </c>
      <c r="E2164">
        <v>17238.5</v>
      </c>
      <c r="F2164" s="247">
        <v>17354.050781000002</v>
      </c>
    </row>
    <row r="2165" spans="2:6" x14ac:dyDescent="0.25">
      <c r="B2165" s="246">
        <v>44564</v>
      </c>
      <c r="C2165">
        <v>17387.150390999999</v>
      </c>
      <c r="D2165">
        <v>17646.650390999999</v>
      </c>
      <c r="E2165">
        <v>17383.300781000002</v>
      </c>
      <c r="F2165" s="247">
        <v>17625.699218999998</v>
      </c>
    </row>
    <row r="2166" spans="2:6" x14ac:dyDescent="0.25">
      <c r="B2166" s="246">
        <v>44565</v>
      </c>
      <c r="C2166">
        <v>17681.400390999999</v>
      </c>
      <c r="D2166">
        <v>17827.599609000001</v>
      </c>
      <c r="E2166">
        <v>17593.550781000002</v>
      </c>
      <c r="F2166" s="247">
        <v>17805.25</v>
      </c>
    </row>
    <row r="2167" spans="2:6" x14ac:dyDescent="0.25">
      <c r="B2167" s="246">
        <v>44566</v>
      </c>
      <c r="C2167">
        <v>17820.099609000001</v>
      </c>
      <c r="D2167">
        <v>17944.699218999998</v>
      </c>
      <c r="E2167">
        <v>17748.849609000001</v>
      </c>
      <c r="F2167" s="247">
        <v>17925.25</v>
      </c>
    </row>
    <row r="2168" spans="2:6" x14ac:dyDescent="0.25">
      <c r="B2168" s="246">
        <v>44567</v>
      </c>
      <c r="C2168">
        <v>17768.5</v>
      </c>
      <c r="D2168">
        <v>17797.949218999998</v>
      </c>
      <c r="E2168">
        <v>17655.550781000002</v>
      </c>
      <c r="F2168" s="247">
        <v>17745.900390999999</v>
      </c>
    </row>
    <row r="2169" spans="2:6" x14ac:dyDescent="0.25">
      <c r="B2169" s="246">
        <v>44568</v>
      </c>
      <c r="C2169">
        <v>17797.599609000001</v>
      </c>
      <c r="D2169">
        <v>17905</v>
      </c>
      <c r="E2169">
        <v>17704.550781000002</v>
      </c>
      <c r="F2169" s="247">
        <v>17812.699218999998</v>
      </c>
    </row>
    <row r="2170" spans="2:6" x14ac:dyDescent="0.25">
      <c r="B2170" s="246">
        <v>44571</v>
      </c>
      <c r="C2170">
        <v>17913.300781000002</v>
      </c>
      <c r="D2170">
        <v>18017.449218999998</v>
      </c>
      <c r="E2170">
        <v>17879.150390999999</v>
      </c>
      <c r="F2170" s="247">
        <v>18003.300781000002</v>
      </c>
    </row>
    <row r="2171" spans="2:6" x14ac:dyDescent="0.25">
      <c r="B2171" s="246">
        <v>44572</v>
      </c>
      <c r="C2171">
        <v>17997.75</v>
      </c>
      <c r="D2171">
        <v>18081.25</v>
      </c>
      <c r="E2171">
        <v>17964.400390999999</v>
      </c>
      <c r="F2171" s="247">
        <v>18055.75</v>
      </c>
    </row>
    <row r="2172" spans="2:6" x14ac:dyDescent="0.25">
      <c r="B2172" s="246">
        <v>44573</v>
      </c>
      <c r="C2172">
        <v>18170.400390999999</v>
      </c>
      <c r="D2172">
        <v>18227.949218999998</v>
      </c>
      <c r="E2172">
        <v>18128.800781000002</v>
      </c>
      <c r="F2172" s="247">
        <v>18212.349609000001</v>
      </c>
    </row>
    <row r="2173" spans="2:6" x14ac:dyDescent="0.25">
      <c r="B2173" s="246">
        <v>44574</v>
      </c>
      <c r="C2173">
        <v>18257</v>
      </c>
      <c r="D2173">
        <v>18272.25</v>
      </c>
      <c r="E2173">
        <v>18163.800781000002</v>
      </c>
      <c r="F2173" s="247">
        <v>18257.800781000002</v>
      </c>
    </row>
    <row r="2174" spans="2:6" x14ac:dyDescent="0.25">
      <c r="B2174" s="246">
        <v>44575</v>
      </c>
      <c r="C2174">
        <v>18185</v>
      </c>
      <c r="D2174">
        <v>18286.949218999998</v>
      </c>
      <c r="E2174">
        <v>18119.650390999999</v>
      </c>
      <c r="F2174" s="247">
        <v>18255.75</v>
      </c>
    </row>
    <row r="2175" spans="2:6" x14ac:dyDescent="0.25">
      <c r="B2175" s="246">
        <v>44578</v>
      </c>
      <c r="C2175">
        <v>18235.650390999999</v>
      </c>
      <c r="D2175">
        <v>18321.550781000002</v>
      </c>
      <c r="E2175">
        <v>18228.75</v>
      </c>
      <c r="F2175" s="247">
        <v>18308.099609000001</v>
      </c>
    </row>
    <row r="2176" spans="2:6" x14ac:dyDescent="0.25">
      <c r="B2176" s="246">
        <v>44579</v>
      </c>
      <c r="C2176">
        <v>18337.199218999998</v>
      </c>
      <c r="D2176">
        <v>18350.949218999998</v>
      </c>
      <c r="E2176">
        <v>18085.900390999999</v>
      </c>
      <c r="F2176" s="247">
        <v>18113.050781000002</v>
      </c>
    </row>
    <row r="2177" spans="2:6" x14ac:dyDescent="0.25">
      <c r="B2177" s="246">
        <v>44580</v>
      </c>
      <c r="C2177">
        <v>18129.199218999998</v>
      </c>
      <c r="D2177">
        <v>18129.199218999998</v>
      </c>
      <c r="E2177">
        <v>17884.900390999999</v>
      </c>
      <c r="F2177" s="247">
        <v>17938.400390999999</v>
      </c>
    </row>
    <row r="2178" spans="2:6" x14ac:dyDescent="0.25">
      <c r="B2178" s="246">
        <v>44581</v>
      </c>
      <c r="C2178">
        <v>17921</v>
      </c>
      <c r="D2178">
        <v>17943.699218999998</v>
      </c>
      <c r="E2178">
        <v>17648.449218999998</v>
      </c>
      <c r="F2178" s="247">
        <v>17757</v>
      </c>
    </row>
    <row r="2179" spans="2:6" x14ac:dyDescent="0.25">
      <c r="B2179" s="246">
        <v>44582</v>
      </c>
      <c r="C2179">
        <v>17613.699218999998</v>
      </c>
      <c r="D2179">
        <v>17707.599609000001</v>
      </c>
      <c r="E2179">
        <v>17485.849609000001</v>
      </c>
      <c r="F2179" s="247">
        <v>17617.150390999999</v>
      </c>
    </row>
    <row r="2180" spans="2:6" x14ac:dyDescent="0.25">
      <c r="B2180" s="246">
        <v>44585</v>
      </c>
      <c r="C2180">
        <v>17575.150390999999</v>
      </c>
      <c r="D2180">
        <v>17599.400390999999</v>
      </c>
      <c r="E2180">
        <v>16997.849609000001</v>
      </c>
      <c r="F2180" s="247">
        <v>17149.099609000001</v>
      </c>
    </row>
    <row r="2181" spans="2:6" x14ac:dyDescent="0.25">
      <c r="B2181" s="246">
        <v>44586</v>
      </c>
      <c r="C2181">
        <v>17001.550781000002</v>
      </c>
      <c r="D2181">
        <v>17309.150390999999</v>
      </c>
      <c r="E2181">
        <v>16836.800781000002</v>
      </c>
      <c r="F2181" s="247">
        <v>17277.949218999998</v>
      </c>
    </row>
    <row r="2182" spans="2:6" x14ac:dyDescent="0.25">
      <c r="B2182" s="246">
        <v>44588</v>
      </c>
      <c r="C2182">
        <v>17062</v>
      </c>
      <c r="D2182">
        <v>17182.5</v>
      </c>
      <c r="E2182">
        <v>16866.75</v>
      </c>
      <c r="F2182" s="247">
        <v>17110.150390999999</v>
      </c>
    </row>
    <row r="2183" spans="2:6" x14ac:dyDescent="0.25">
      <c r="B2183" s="246">
        <v>44589</v>
      </c>
      <c r="C2183">
        <v>17208.300781000002</v>
      </c>
      <c r="D2183">
        <v>17373.5</v>
      </c>
      <c r="E2183">
        <v>17077.099609000001</v>
      </c>
      <c r="F2183" s="247">
        <v>17101.949218999998</v>
      </c>
    </row>
    <row r="2184" spans="2:6" x14ac:dyDescent="0.25">
      <c r="B2184" s="246">
        <v>44592</v>
      </c>
      <c r="C2184">
        <v>17301.050781000002</v>
      </c>
      <c r="D2184">
        <v>17410</v>
      </c>
      <c r="E2184">
        <v>17264.150390999999</v>
      </c>
      <c r="F2184" s="247">
        <v>17339.849609000001</v>
      </c>
    </row>
    <row r="2185" spans="2:6" x14ac:dyDescent="0.25">
      <c r="B2185" s="246">
        <v>44593</v>
      </c>
      <c r="C2185">
        <v>17529.449218999998</v>
      </c>
      <c r="D2185">
        <v>17622.400390999999</v>
      </c>
      <c r="E2185">
        <v>17244.550781000002</v>
      </c>
      <c r="F2185" s="247">
        <v>17576.849609000001</v>
      </c>
    </row>
    <row r="2186" spans="2:6" x14ac:dyDescent="0.25">
      <c r="B2186" s="246">
        <v>44594</v>
      </c>
      <c r="C2186">
        <v>17706.199218999998</v>
      </c>
      <c r="D2186">
        <v>17794.599609000001</v>
      </c>
      <c r="E2186">
        <v>17674.800781000002</v>
      </c>
      <c r="F2186" s="247">
        <v>17780</v>
      </c>
    </row>
    <row r="2187" spans="2:6" x14ac:dyDescent="0.25">
      <c r="B2187" s="246">
        <v>44595</v>
      </c>
      <c r="C2187">
        <v>17767.75</v>
      </c>
      <c r="D2187">
        <v>17781.150390999999</v>
      </c>
      <c r="E2187">
        <v>17511.150390999999</v>
      </c>
      <c r="F2187" s="247">
        <v>17560.199218999998</v>
      </c>
    </row>
    <row r="2188" spans="2:6" x14ac:dyDescent="0.25">
      <c r="B2188" s="246">
        <v>44596</v>
      </c>
      <c r="C2188">
        <v>17590.199218999998</v>
      </c>
      <c r="D2188">
        <v>17617.800781000002</v>
      </c>
      <c r="E2188">
        <v>17462.550781000002</v>
      </c>
      <c r="F2188" s="247">
        <v>17516.300781000002</v>
      </c>
    </row>
    <row r="2189" spans="2:6" x14ac:dyDescent="0.25">
      <c r="B2189" s="246">
        <v>44599</v>
      </c>
      <c r="C2189">
        <v>17456.300781000002</v>
      </c>
      <c r="D2189">
        <v>17536.75</v>
      </c>
      <c r="E2189">
        <v>17119.400390999999</v>
      </c>
      <c r="F2189" s="247">
        <v>17213.599609000001</v>
      </c>
    </row>
    <row r="2190" spans="2:6" x14ac:dyDescent="0.25">
      <c r="B2190" s="246">
        <v>44600</v>
      </c>
      <c r="C2190">
        <v>17279.849609000001</v>
      </c>
      <c r="D2190">
        <v>17306.449218999998</v>
      </c>
      <c r="E2190">
        <v>17043.650390999999</v>
      </c>
      <c r="F2190" s="247">
        <v>17266.75</v>
      </c>
    </row>
    <row r="2191" spans="2:6" x14ac:dyDescent="0.25">
      <c r="B2191" s="246">
        <v>44601</v>
      </c>
      <c r="C2191">
        <v>17370.099609000001</v>
      </c>
      <c r="D2191">
        <v>17477.150390999999</v>
      </c>
      <c r="E2191">
        <v>17339</v>
      </c>
      <c r="F2191" s="247">
        <v>17463.800781000002</v>
      </c>
    </row>
    <row r="2192" spans="2:6" x14ac:dyDescent="0.25">
      <c r="B2192" s="246">
        <v>44602</v>
      </c>
      <c r="C2192">
        <v>17554.099609000001</v>
      </c>
      <c r="D2192">
        <v>17639.449218999998</v>
      </c>
      <c r="E2192">
        <v>17427.150390999999</v>
      </c>
      <c r="F2192" s="247">
        <v>17605.849609000001</v>
      </c>
    </row>
    <row r="2193" spans="2:6" x14ac:dyDescent="0.25">
      <c r="B2193" s="246">
        <v>44603</v>
      </c>
      <c r="C2193">
        <v>17451</v>
      </c>
      <c r="D2193">
        <v>17454.75</v>
      </c>
      <c r="E2193">
        <v>17303</v>
      </c>
      <c r="F2193" s="247">
        <v>17374.75</v>
      </c>
    </row>
    <row r="2194" spans="2:6" x14ac:dyDescent="0.25">
      <c r="B2194" s="246">
        <v>44606</v>
      </c>
      <c r="C2194">
        <v>17076.150390999999</v>
      </c>
      <c r="D2194">
        <v>17099.5</v>
      </c>
      <c r="E2194">
        <v>16809.650390999999</v>
      </c>
      <c r="F2194" s="247">
        <v>16842.800781000002</v>
      </c>
    </row>
    <row r="2195" spans="2:6" x14ac:dyDescent="0.25">
      <c r="B2195" s="246">
        <v>44607</v>
      </c>
      <c r="C2195">
        <v>16933.25</v>
      </c>
      <c r="D2195">
        <v>17375</v>
      </c>
      <c r="E2195">
        <v>16839.25</v>
      </c>
      <c r="F2195" s="247">
        <v>17352.449218999998</v>
      </c>
    </row>
    <row r="2196" spans="2:6" x14ac:dyDescent="0.25">
      <c r="B2196" s="246">
        <v>44608</v>
      </c>
      <c r="C2196">
        <v>17408.449218999998</v>
      </c>
      <c r="D2196">
        <v>17490.599609000001</v>
      </c>
      <c r="E2196">
        <v>17257.699218999998</v>
      </c>
      <c r="F2196" s="247">
        <v>17322.199218999998</v>
      </c>
    </row>
    <row r="2197" spans="2:6" x14ac:dyDescent="0.25">
      <c r="B2197" s="246">
        <v>44609</v>
      </c>
      <c r="C2197">
        <v>17396.550781000002</v>
      </c>
      <c r="D2197">
        <v>17442.900390999999</v>
      </c>
      <c r="E2197">
        <v>17235.849609000001</v>
      </c>
      <c r="F2197" s="247">
        <v>17304.599609000001</v>
      </c>
    </row>
    <row r="2198" spans="2:6" x14ac:dyDescent="0.25">
      <c r="B2198" s="246">
        <v>44610</v>
      </c>
      <c r="C2198">
        <v>17236.050781000002</v>
      </c>
      <c r="D2198">
        <v>17380.800781000002</v>
      </c>
      <c r="E2198">
        <v>17219.199218999998</v>
      </c>
      <c r="F2198" s="247">
        <v>17276.300781000002</v>
      </c>
    </row>
    <row r="2199" spans="2:6" x14ac:dyDescent="0.25">
      <c r="B2199" s="246">
        <v>44613</v>
      </c>
      <c r="C2199">
        <v>17192.25</v>
      </c>
      <c r="D2199">
        <v>17351.050781000002</v>
      </c>
      <c r="E2199">
        <v>17070.699218999998</v>
      </c>
      <c r="F2199" s="247">
        <v>17206.650390999999</v>
      </c>
    </row>
    <row r="2200" spans="2:6" x14ac:dyDescent="0.25">
      <c r="B2200" s="246">
        <v>44614</v>
      </c>
      <c r="C2200">
        <v>16847.949218999998</v>
      </c>
      <c r="D2200">
        <v>17148.550781000002</v>
      </c>
      <c r="E2200">
        <v>16843.800781000002</v>
      </c>
      <c r="F2200" s="247">
        <v>17092.199218999998</v>
      </c>
    </row>
    <row r="2201" spans="2:6" x14ac:dyDescent="0.25">
      <c r="B2201" s="246">
        <v>44615</v>
      </c>
      <c r="C2201">
        <v>17194.5</v>
      </c>
      <c r="D2201">
        <v>17220.699218999998</v>
      </c>
      <c r="E2201">
        <v>17027.849609000001</v>
      </c>
      <c r="F2201" s="247">
        <v>17063.25</v>
      </c>
    </row>
    <row r="2202" spans="2:6" x14ac:dyDescent="0.25">
      <c r="B2202" s="246">
        <v>44616</v>
      </c>
      <c r="C2202">
        <v>16548.900390999999</v>
      </c>
      <c r="D2202">
        <v>16705.25</v>
      </c>
      <c r="E2202">
        <v>16203.25</v>
      </c>
      <c r="F2202" s="247">
        <v>16247.950194999999</v>
      </c>
    </row>
    <row r="2203" spans="2:6" x14ac:dyDescent="0.25">
      <c r="B2203" s="246">
        <v>44617</v>
      </c>
      <c r="C2203">
        <v>16515.650390999999</v>
      </c>
      <c r="D2203">
        <v>16748.800781000002</v>
      </c>
      <c r="E2203">
        <v>16478.300781000002</v>
      </c>
      <c r="F2203" s="247">
        <v>16658.400390999999</v>
      </c>
    </row>
    <row r="2204" spans="2:6" x14ac:dyDescent="0.25">
      <c r="B2204" s="246">
        <v>44620</v>
      </c>
      <c r="C2204">
        <v>16481.599609000001</v>
      </c>
      <c r="D2204">
        <v>16815.900390999999</v>
      </c>
      <c r="E2204">
        <v>16356.299805000001</v>
      </c>
      <c r="F2204" s="247">
        <v>16793.900390999999</v>
      </c>
    </row>
    <row r="2205" spans="2:6" x14ac:dyDescent="0.25">
      <c r="B2205" s="246">
        <v>44622</v>
      </c>
      <c r="C2205">
        <v>16593.099609000001</v>
      </c>
      <c r="D2205">
        <v>16678.5</v>
      </c>
      <c r="E2205">
        <v>16478.650390999999</v>
      </c>
      <c r="F2205" s="247">
        <v>16605.949218999998</v>
      </c>
    </row>
    <row r="2206" spans="2:6" x14ac:dyDescent="0.25">
      <c r="B2206" s="246">
        <v>44623</v>
      </c>
      <c r="C2206">
        <v>16723.199218999998</v>
      </c>
      <c r="D2206">
        <v>16768.949218999998</v>
      </c>
      <c r="E2206">
        <v>16442.949218999998</v>
      </c>
      <c r="F2206" s="247">
        <v>16498.050781000002</v>
      </c>
    </row>
    <row r="2207" spans="2:6" x14ac:dyDescent="0.25">
      <c r="B2207" s="246">
        <v>44624</v>
      </c>
      <c r="C2207">
        <v>16339.450194999999</v>
      </c>
      <c r="D2207">
        <v>16456</v>
      </c>
      <c r="E2207">
        <v>16133.799805000001</v>
      </c>
      <c r="F2207" s="247">
        <v>16245.349609000001</v>
      </c>
    </row>
    <row r="2208" spans="2:6" x14ac:dyDescent="0.25">
      <c r="B2208" s="246">
        <v>44627</v>
      </c>
      <c r="C2208">
        <v>15867.950194999999</v>
      </c>
      <c r="D2208">
        <v>15944.599609000001</v>
      </c>
      <c r="E2208">
        <v>15711.450194999999</v>
      </c>
      <c r="F2208" s="247">
        <v>15863.150390999999</v>
      </c>
    </row>
    <row r="2209" spans="2:6" x14ac:dyDescent="0.25">
      <c r="B2209" s="246">
        <v>44628</v>
      </c>
      <c r="C2209">
        <v>15747.75</v>
      </c>
      <c r="D2209">
        <v>16028.75</v>
      </c>
      <c r="E2209">
        <v>15671.450194999999</v>
      </c>
      <c r="F2209" s="247">
        <v>16013.450194999999</v>
      </c>
    </row>
    <row r="2210" spans="2:6" x14ac:dyDescent="0.25">
      <c r="B2210" s="246">
        <v>44629</v>
      </c>
      <c r="C2210">
        <v>16078</v>
      </c>
      <c r="D2210">
        <v>16418.050781000002</v>
      </c>
      <c r="E2210">
        <v>15990</v>
      </c>
      <c r="F2210" s="247">
        <v>16345.349609000001</v>
      </c>
    </row>
    <row r="2211" spans="2:6" x14ac:dyDescent="0.25">
      <c r="B2211" s="246">
        <v>44630</v>
      </c>
      <c r="C2211">
        <v>16757.099609000001</v>
      </c>
      <c r="D2211">
        <v>16757.300781000002</v>
      </c>
      <c r="E2211">
        <v>16447.900390999999</v>
      </c>
      <c r="F2211" s="247">
        <v>16594.900390999999</v>
      </c>
    </row>
    <row r="2212" spans="2:6" x14ac:dyDescent="0.25">
      <c r="B2212" s="246">
        <v>44631</v>
      </c>
      <c r="C2212">
        <v>16528.800781000002</v>
      </c>
      <c r="D2212">
        <v>16694.400390999999</v>
      </c>
      <c r="E2212">
        <v>16470.900390999999</v>
      </c>
      <c r="F2212" s="247">
        <v>16630.449218999998</v>
      </c>
    </row>
    <row r="2213" spans="2:6" x14ac:dyDescent="0.25">
      <c r="B2213" s="246">
        <v>44634</v>
      </c>
      <c r="C2213">
        <v>16633.699218999998</v>
      </c>
      <c r="D2213">
        <v>16887.949218999998</v>
      </c>
      <c r="E2213">
        <v>16606.5</v>
      </c>
      <c r="F2213" s="247">
        <v>16871.300781000002</v>
      </c>
    </row>
    <row r="2214" spans="2:6" x14ac:dyDescent="0.25">
      <c r="B2214" s="246">
        <v>44635</v>
      </c>
      <c r="C2214">
        <v>16900.650390999999</v>
      </c>
      <c r="D2214">
        <v>16927.75</v>
      </c>
      <c r="E2214">
        <v>16555</v>
      </c>
      <c r="F2214" s="247">
        <v>16663</v>
      </c>
    </row>
    <row r="2215" spans="2:6" x14ac:dyDescent="0.25">
      <c r="B2215" s="246">
        <v>44636</v>
      </c>
      <c r="C2215">
        <v>16876.650390999999</v>
      </c>
      <c r="D2215">
        <v>16987.900390999999</v>
      </c>
      <c r="E2215">
        <v>16837.849609000001</v>
      </c>
      <c r="F2215" s="247">
        <v>16975.349609000001</v>
      </c>
    </row>
    <row r="2216" spans="2:6" x14ac:dyDescent="0.25">
      <c r="B2216" s="246">
        <v>44637</v>
      </c>
      <c r="C2216">
        <v>17202.900390999999</v>
      </c>
      <c r="D2216">
        <v>17344.599609000001</v>
      </c>
      <c r="E2216">
        <v>17175.75</v>
      </c>
      <c r="F2216" s="247">
        <v>17287.050781000002</v>
      </c>
    </row>
    <row r="2217" spans="2:6" x14ac:dyDescent="0.25">
      <c r="B2217" s="246">
        <v>44641</v>
      </c>
      <c r="C2217">
        <v>17329.5</v>
      </c>
      <c r="D2217">
        <v>17353.349609000001</v>
      </c>
      <c r="E2217">
        <v>17096.400390999999</v>
      </c>
      <c r="F2217" s="247">
        <v>17117.599609000001</v>
      </c>
    </row>
    <row r="2218" spans="2:6" x14ac:dyDescent="0.25">
      <c r="B2218" s="246">
        <v>44642</v>
      </c>
      <c r="C2218">
        <v>17120.400390999999</v>
      </c>
      <c r="D2218">
        <v>17334.400390999999</v>
      </c>
      <c r="E2218">
        <v>17006.300781000002</v>
      </c>
      <c r="F2218" s="247">
        <v>17315.5</v>
      </c>
    </row>
    <row r="2219" spans="2:6" x14ac:dyDescent="0.25">
      <c r="B2219" s="246">
        <v>44643</v>
      </c>
      <c r="C2219">
        <v>17405.050781000002</v>
      </c>
      <c r="D2219">
        <v>17442.400390999999</v>
      </c>
      <c r="E2219">
        <v>17199.599609000001</v>
      </c>
      <c r="F2219" s="247">
        <v>17245.650390999999</v>
      </c>
    </row>
    <row r="2220" spans="2:6" x14ac:dyDescent="0.25">
      <c r="B2220" s="246">
        <v>44644</v>
      </c>
      <c r="C2220">
        <v>17094.949218999998</v>
      </c>
      <c r="D2220">
        <v>17291.75</v>
      </c>
      <c r="E2220">
        <v>17091.150390999999</v>
      </c>
      <c r="F2220" s="247">
        <v>17222.75</v>
      </c>
    </row>
    <row r="2221" spans="2:6" x14ac:dyDescent="0.25">
      <c r="B2221" s="246">
        <v>44645</v>
      </c>
      <c r="C2221">
        <v>17289</v>
      </c>
      <c r="D2221">
        <v>17294.900390999999</v>
      </c>
      <c r="E2221">
        <v>17076.550781000002</v>
      </c>
      <c r="F2221" s="247">
        <v>17153</v>
      </c>
    </row>
    <row r="2222" spans="2:6" x14ac:dyDescent="0.25">
      <c r="B2222" s="246">
        <v>44648</v>
      </c>
      <c r="C2222">
        <v>17181.849609000001</v>
      </c>
      <c r="D2222">
        <v>17235.099609000001</v>
      </c>
      <c r="E2222">
        <v>17003.900390999999</v>
      </c>
      <c r="F2222" s="247">
        <v>17222</v>
      </c>
    </row>
    <row r="2223" spans="2:6" x14ac:dyDescent="0.25">
      <c r="B2223" s="246">
        <v>44649</v>
      </c>
      <c r="C2223">
        <v>17297.199218999998</v>
      </c>
      <c r="D2223">
        <v>17343.650390999999</v>
      </c>
      <c r="E2223">
        <v>17235.699218999998</v>
      </c>
      <c r="F2223" s="247">
        <v>17325.300781000002</v>
      </c>
    </row>
    <row r="2224" spans="2:6" x14ac:dyDescent="0.25">
      <c r="B2224" s="246">
        <v>44650</v>
      </c>
      <c r="C2224">
        <v>17468.150390999999</v>
      </c>
      <c r="D2224">
        <v>17522.5</v>
      </c>
      <c r="E2224">
        <v>17387.199218999998</v>
      </c>
      <c r="F2224" s="247">
        <v>17498.25</v>
      </c>
    </row>
    <row r="2225" spans="2:6" x14ac:dyDescent="0.25">
      <c r="B2225" s="246">
        <v>44651</v>
      </c>
      <c r="C2225">
        <v>17519.199218999998</v>
      </c>
      <c r="D2225">
        <v>17559.800781000002</v>
      </c>
      <c r="E2225">
        <v>17435.199218999998</v>
      </c>
      <c r="F2225" s="247">
        <v>17464.75</v>
      </c>
    </row>
    <row r="2226" spans="2:6" x14ac:dyDescent="0.25">
      <c r="B2226" s="246">
        <v>44652</v>
      </c>
      <c r="C2226">
        <v>17436.900390999999</v>
      </c>
      <c r="D2226">
        <v>17703.699218999998</v>
      </c>
      <c r="E2226">
        <v>17422.699218999998</v>
      </c>
      <c r="F2226" s="247">
        <v>17670.449218999998</v>
      </c>
    </row>
    <row r="2227" spans="2:6" x14ac:dyDescent="0.25">
      <c r="B2227" s="246">
        <v>44655</v>
      </c>
      <c r="C2227">
        <v>17809.099609000001</v>
      </c>
      <c r="D2227">
        <v>18114.650390999999</v>
      </c>
      <c r="E2227">
        <v>17791.400390999999</v>
      </c>
      <c r="F2227" s="247">
        <v>18053.400390999999</v>
      </c>
    </row>
    <row r="2228" spans="2:6" x14ac:dyDescent="0.25">
      <c r="B2228" s="246">
        <v>44656</v>
      </c>
      <c r="C2228">
        <v>18080.599609000001</v>
      </c>
      <c r="D2228">
        <v>18095.449218999998</v>
      </c>
      <c r="E2228">
        <v>17921.550781000002</v>
      </c>
      <c r="F2228" s="247">
        <v>17957.400390999999</v>
      </c>
    </row>
    <row r="2229" spans="2:6" x14ac:dyDescent="0.25">
      <c r="B2229" s="246">
        <v>44657</v>
      </c>
      <c r="C2229">
        <v>17842.75</v>
      </c>
      <c r="D2229">
        <v>17901</v>
      </c>
      <c r="E2229">
        <v>17779.849609000001</v>
      </c>
      <c r="F2229" s="247">
        <v>17807.650390999999</v>
      </c>
    </row>
    <row r="2230" spans="2:6" x14ac:dyDescent="0.25">
      <c r="B2230" s="246">
        <v>44658</v>
      </c>
      <c r="C2230">
        <v>17723.300781000002</v>
      </c>
      <c r="D2230">
        <v>17787.5</v>
      </c>
      <c r="E2230">
        <v>17623.699218999998</v>
      </c>
      <c r="F2230" s="247">
        <v>17639.550781000002</v>
      </c>
    </row>
    <row r="2231" spans="2:6" x14ac:dyDescent="0.25">
      <c r="B2231" s="246">
        <v>44659</v>
      </c>
      <c r="C2231">
        <v>17698.150390999999</v>
      </c>
      <c r="D2231">
        <v>17842.75</v>
      </c>
      <c r="E2231">
        <v>17600.550781000002</v>
      </c>
      <c r="F2231" s="247">
        <v>17784.349609000001</v>
      </c>
    </row>
    <row r="2232" spans="2:6" x14ac:dyDescent="0.25">
      <c r="B2232" s="246">
        <v>44662</v>
      </c>
      <c r="C2232">
        <v>17740.900390999999</v>
      </c>
      <c r="D2232">
        <v>17779.050781000002</v>
      </c>
      <c r="E2232">
        <v>17650.949218999998</v>
      </c>
      <c r="F2232" s="247">
        <v>17674.949218999998</v>
      </c>
    </row>
    <row r="2233" spans="2:6" x14ac:dyDescent="0.25">
      <c r="B2233" s="246">
        <v>44663</v>
      </c>
      <c r="C2233">
        <v>17584.849609000001</v>
      </c>
      <c r="D2233">
        <v>17595.300781000002</v>
      </c>
      <c r="E2233">
        <v>17442.349609000001</v>
      </c>
      <c r="F2233" s="247">
        <v>17530.300781000002</v>
      </c>
    </row>
    <row r="2234" spans="2:6" x14ac:dyDescent="0.25">
      <c r="B2234" s="246">
        <v>44664</v>
      </c>
      <c r="C2234">
        <v>17599.900390999999</v>
      </c>
      <c r="D2234">
        <v>17663.650390999999</v>
      </c>
      <c r="E2234">
        <v>17457.400390999999</v>
      </c>
      <c r="F2234" s="247">
        <v>17475.650390999999</v>
      </c>
    </row>
    <row r="2235" spans="2:6" x14ac:dyDescent="0.25">
      <c r="B2235" s="246">
        <v>44669</v>
      </c>
      <c r="C2235">
        <v>17183.449218999998</v>
      </c>
      <c r="D2235">
        <v>17237.75</v>
      </c>
      <c r="E2235">
        <v>17067.849609000001</v>
      </c>
      <c r="F2235" s="247">
        <v>17173.650390999999</v>
      </c>
    </row>
    <row r="2236" spans="2:6" x14ac:dyDescent="0.25">
      <c r="B2236" s="246">
        <v>44670</v>
      </c>
      <c r="C2236">
        <v>17258.949218999998</v>
      </c>
      <c r="D2236">
        <v>17275.650390999999</v>
      </c>
      <c r="E2236">
        <v>16824.699218999998</v>
      </c>
      <c r="F2236" s="247">
        <v>16958.650390999999</v>
      </c>
    </row>
    <row r="2237" spans="2:6" x14ac:dyDescent="0.25">
      <c r="B2237" s="246">
        <v>44671</v>
      </c>
      <c r="C2237">
        <v>17045.25</v>
      </c>
      <c r="D2237">
        <v>17186.900390999999</v>
      </c>
      <c r="E2237">
        <v>16978.949218999998</v>
      </c>
      <c r="F2237" s="247">
        <v>17136.550781000002</v>
      </c>
    </row>
    <row r="2238" spans="2:6" x14ac:dyDescent="0.25">
      <c r="B2238" s="246">
        <v>44672</v>
      </c>
      <c r="C2238">
        <v>17234.599609000001</v>
      </c>
      <c r="D2238">
        <v>17414.699218999998</v>
      </c>
      <c r="E2238">
        <v>17215.5</v>
      </c>
      <c r="F2238" s="247">
        <v>17392.599609000001</v>
      </c>
    </row>
    <row r="2239" spans="2:6" x14ac:dyDescent="0.25">
      <c r="B2239" s="246">
        <v>44673</v>
      </c>
      <c r="C2239">
        <v>17242.75</v>
      </c>
      <c r="D2239">
        <v>17315.300781000002</v>
      </c>
      <c r="E2239">
        <v>17149.199218999998</v>
      </c>
      <c r="F2239" s="247">
        <v>17171.949218999998</v>
      </c>
    </row>
    <row r="2240" spans="2:6" x14ac:dyDescent="0.25">
      <c r="B2240" s="246">
        <v>44676</v>
      </c>
      <c r="C2240">
        <v>17009.050781000002</v>
      </c>
      <c r="D2240">
        <v>17054.300781000002</v>
      </c>
      <c r="E2240">
        <v>16888.699218999998</v>
      </c>
      <c r="F2240" s="247">
        <v>16953.949218999998</v>
      </c>
    </row>
    <row r="2241" spans="2:6" x14ac:dyDescent="0.25">
      <c r="B2241" s="246">
        <v>44677</v>
      </c>
      <c r="C2241">
        <v>17121.300781000002</v>
      </c>
      <c r="D2241">
        <v>17223.849609000001</v>
      </c>
      <c r="E2241">
        <v>17064.449218999998</v>
      </c>
      <c r="F2241" s="247">
        <v>17200.800781000002</v>
      </c>
    </row>
    <row r="2242" spans="2:6" x14ac:dyDescent="0.25">
      <c r="B2242" s="246">
        <v>44678</v>
      </c>
      <c r="C2242">
        <v>17073.349609000001</v>
      </c>
      <c r="D2242">
        <v>17110.699218999998</v>
      </c>
      <c r="E2242">
        <v>16958.449218999998</v>
      </c>
      <c r="F2242" s="247">
        <v>17038.400390999999</v>
      </c>
    </row>
    <row r="2243" spans="2:6" x14ac:dyDescent="0.25">
      <c r="B2243" s="246">
        <v>44679</v>
      </c>
      <c r="C2243">
        <v>17189.5</v>
      </c>
      <c r="D2243">
        <v>17322.5</v>
      </c>
      <c r="E2243">
        <v>17071.050781000002</v>
      </c>
      <c r="F2243" s="247">
        <v>17245.050781000002</v>
      </c>
    </row>
    <row r="2244" spans="2:6" x14ac:dyDescent="0.25">
      <c r="B2244" s="246">
        <v>44680</v>
      </c>
      <c r="C2244">
        <v>17329.25</v>
      </c>
      <c r="D2244">
        <v>17377.650390999999</v>
      </c>
      <c r="E2244">
        <v>17053.25</v>
      </c>
      <c r="F2244" s="247">
        <v>17102.550781000002</v>
      </c>
    </row>
    <row r="2245" spans="2:6" x14ac:dyDescent="0.25">
      <c r="B2245" s="246">
        <v>44683</v>
      </c>
      <c r="C2245">
        <v>16924.449218999998</v>
      </c>
      <c r="D2245">
        <v>17092.25</v>
      </c>
      <c r="E2245">
        <v>16917.25</v>
      </c>
      <c r="F2245" s="247">
        <v>17069.099609000001</v>
      </c>
    </row>
    <row r="2246" spans="2:6" x14ac:dyDescent="0.25">
      <c r="B2246" s="246">
        <v>44685</v>
      </c>
      <c r="C2246">
        <v>17096.599609000001</v>
      </c>
      <c r="D2246">
        <v>17132.849609000001</v>
      </c>
      <c r="E2246">
        <v>16623.949218999998</v>
      </c>
      <c r="F2246" s="247">
        <v>16677.599609000001</v>
      </c>
    </row>
    <row r="2247" spans="2:6" x14ac:dyDescent="0.25">
      <c r="B2247" s="246">
        <v>44686</v>
      </c>
      <c r="C2247">
        <v>16854.75</v>
      </c>
      <c r="D2247">
        <v>16945.699218999998</v>
      </c>
      <c r="E2247">
        <v>16651.849609000001</v>
      </c>
      <c r="F2247" s="247">
        <v>16682.650390999999</v>
      </c>
    </row>
    <row r="2248" spans="2:6" x14ac:dyDescent="0.25">
      <c r="B2248" s="246">
        <v>44687</v>
      </c>
      <c r="C2248">
        <v>16415.550781000002</v>
      </c>
      <c r="D2248">
        <v>16484.199218999998</v>
      </c>
      <c r="E2248">
        <v>16340.900390999999</v>
      </c>
      <c r="F2248" s="247">
        <v>16411.25</v>
      </c>
    </row>
    <row r="2249" spans="2:6" x14ac:dyDescent="0.25">
      <c r="B2249" s="246">
        <v>44690</v>
      </c>
      <c r="C2249">
        <v>16227.700194999999</v>
      </c>
      <c r="D2249">
        <v>16403.699218999998</v>
      </c>
      <c r="E2249">
        <v>16142.099609000001</v>
      </c>
      <c r="F2249" s="247">
        <v>16301.849609000001</v>
      </c>
    </row>
    <row r="2250" spans="2:6" x14ac:dyDescent="0.25">
      <c r="B2250" s="246">
        <v>44691</v>
      </c>
      <c r="C2250">
        <v>16248.900390999999</v>
      </c>
      <c r="D2250">
        <v>16404.550781000002</v>
      </c>
      <c r="E2250">
        <v>16197.299805000001</v>
      </c>
      <c r="F2250" s="247">
        <v>16240.049805000001</v>
      </c>
    </row>
    <row r="2251" spans="2:6" x14ac:dyDescent="0.25">
      <c r="B2251" s="246">
        <v>44692</v>
      </c>
      <c r="C2251">
        <v>16270.049805000001</v>
      </c>
      <c r="D2251">
        <v>16318.75</v>
      </c>
      <c r="E2251">
        <v>15992.599609000001</v>
      </c>
      <c r="F2251" s="247">
        <v>16167.099609000001</v>
      </c>
    </row>
    <row r="2252" spans="2:6" x14ac:dyDescent="0.25">
      <c r="B2252" s="246">
        <v>44693</v>
      </c>
      <c r="C2252">
        <v>16021.099609000001</v>
      </c>
      <c r="D2252">
        <v>16041.950194999999</v>
      </c>
      <c r="E2252">
        <v>15735.75</v>
      </c>
      <c r="F2252" s="247">
        <v>15808</v>
      </c>
    </row>
    <row r="2253" spans="2:6" x14ac:dyDescent="0.25">
      <c r="B2253" s="246">
        <v>44694</v>
      </c>
      <c r="C2253">
        <v>15977</v>
      </c>
      <c r="D2253">
        <v>16083.599609000001</v>
      </c>
      <c r="E2253">
        <v>15740.849609000001</v>
      </c>
      <c r="F2253" s="247">
        <v>15782.150390999999</v>
      </c>
    </row>
    <row r="2254" spans="2:6" x14ac:dyDescent="0.25">
      <c r="B2254" s="246">
        <v>44697</v>
      </c>
      <c r="C2254">
        <v>15845.099609000001</v>
      </c>
      <c r="D2254">
        <v>15977.950194999999</v>
      </c>
      <c r="E2254">
        <v>15739.650390999999</v>
      </c>
      <c r="F2254" s="247">
        <v>15842.299805000001</v>
      </c>
    </row>
    <row r="2255" spans="2:6" x14ac:dyDescent="0.25">
      <c r="B2255" s="246">
        <v>44698</v>
      </c>
      <c r="C2255">
        <v>15912.599609000001</v>
      </c>
      <c r="D2255">
        <v>16284.25</v>
      </c>
      <c r="E2255">
        <v>15900.799805000001</v>
      </c>
      <c r="F2255" s="247">
        <v>16259.299805000001</v>
      </c>
    </row>
    <row r="2256" spans="2:6" x14ac:dyDescent="0.25">
      <c r="B2256" s="246">
        <v>44699</v>
      </c>
      <c r="C2256">
        <v>16318.150390999999</v>
      </c>
      <c r="D2256">
        <v>16399.800781000002</v>
      </c>
      <c r="E2256">
        <v>16211.200194999999</v>
      </c>
      <c r="F2256" s="247">
        <v>16240.299805000001</v>
      </c>
    </row>
    <row r="2257" spans="2:6" x14ac:dyDescent="0.25">
      <c r="B2257" s="246">
        <v>44700</v>
      </c>
      <c r="C2257">
        <v>15917.400390999999</v>
      </c>
      <c r="D2257">
        <v>15984.75</v>
      </c>
      <c r="E2257">
        <v>15775.200194999999</v>
      </c>
      <c r="F2257" s="247">
        <v>15809.400390999999</v>
      </c>
    </row>
    <row r="2258" spans="2:6" x14ac:dyDescent="0.25">
      <c r="B2258" s="246">
        <v>44701</v>
      </c>
      <c r="C2258">
        <v>16043.799805000001</v>
      </c>
      <c r="D2258">
        <v>16283.049805000001</v>
      </c>
      <c r="E2258">
        <v>16003.849609000001</v>
      </c>
      <c r="F2258" s="247">
        <v>16266.150390999999</v>
      </c>
    </row>
    <row r="2259" spans="2:6" x14ac:dyDescent="0.25">
      <c r="B2259" s="246">
        <v>44704</v>
      </c>
      <c r="C2259">
        <v>16290.950194999999</v>
      </c>
      <c r="D2259">
        <v>16414.699218999998</v>
      </c>
      <c r="E2259">
        <v>16185.75</v>
      </c>
      <c r="F2259" s="247">
        <v>16214.700194999999</v>
      </c>
    </row>
    <row r="2260" spans="2:6" x14ac:dyDescent="0.25">
      <c r="B2260" s="246">
        <v>44705</v>
      </c>
      <c r="C2260">
        <v>16225.549805000001</v>
      </c>
      <c r="D2260">
        <v>16262.799805000001</v>
      </c>
      <c r="E2260">
        <v>16078.599609000001</v>
      </c>
      <c r="F2260" s="247">
        <v>16125.150390999999</v>
      </c>
    </row>
    <row r="2261" spans="2:6" x14ac:dyDescent="0.25">
      <c r="B2261" s="246">
        <v>44706</v>
      </c>
      <c r="C2261">
        <v>16196.349609000001</v>
      </c>
      <c r="D2261">
        <v>16223.349609000001</v>
      </c>
      <c r="E2261">
        <v>16006.950194999999</v>
      </c>
      <c r="F2261" s="247">
        <v>16025.799805000001</v>
      </c>
    </row>
    <row r="2262" spans="2:6" x14ac:dyDescent="0.25">
      <c r="B2262" s="246">
        <v>44707</v>
      </c>
      <c r="C2262">
        <v>16105</v>
      </c>
      <c r="D2262">
        <v>16204.450194999999</v>
      </c>
      <c r="E2262">
        <v>15903.700194999999</v>
      </c>
      <c r="F2262" s="247">
        <v>16170.150390999999</v>
      </c>
    </row>
    <row r="2263" spans="2:6" x14ac:dyDescent="0.25">
      <c r="B2263" s="246">
        <v>44708</v>
      </c>
      <c r="C2263">
        <v>16296.599609000001</v>
      </c>
      <c r="D2263">
        <v>16370.599609000001</v>
      </c>
      <c r="E2263">
        <v>16221.950194999999</v>
      </c>
      <c r="F2263" s="247">
        <v>16352.450194999999</v>
      </c>
    </row>
    <row r="2264" spans="2:6" x14ac:dyDescent="0.25">
      <c r="B2264" s="246">
        <v>44711</v>
      </c>
      <c r="C2264">
        <v>16527.900390999999</v>
      </c>
      <c r="D2264">
        <v>16695.5</v>
      </c>
      <c r="E2264">
        <v>16506.150390999999</v>
      </c>
      <c r="F2264" s="247">
        <v>16661.400390999999</v>
      </c>
    </row>
    <row r="2265" spans="2:6" x14ac:dyDescent="0.25">
      <c r="B2265" s="246">
        <v>44712</v>
      </c>
      <c r="C2265">
        <v>16578.449218999998</v>
      </c>
      <c r="D2265">
        <v>16690.75</v>
      </c>
      <c r="E2265">
        <v>16521.900390999999</v>
      </c>
      <c r="F2265" s="247">
        <v>16584.550781000002</v>
      </c>
    </row>
    <row r="2266" spans="2:6" x14ac:dyDescent="0.25">
      <c r="B2266" s="246">
        <v>44713</v>
      </c>
      <c r="C2266">
        <v>16594.400390999999</v>
      </c>
      <c r="D2266">
        <v>16649.199218999998</v>
      </c>
      <c r="E2266">
        <v>16438.849609000001</v>
      </c>
      <c r="F2266" s="247">
        <v>16522.75</v>
      </c>
    </row>
    <row r="2267" spans="2:6" x14ac:dyDescent="0.25">
      <c r="B2267" s="246">
        <v>44714</v>
      </c>
      <c r="C2267">
        <v>16481.650390999999</v>
      </c>
      <c r="D2267">
        <v>16646.400390999999</v>
      </c>
      <c r="E2267">
        <v>16443.050781000002</v>
      </c>
      <c r="F2267" s="247">
        <v>16628</v>
      </c>
    </row>
    <row r="2268" spans="2:6" x14ac:dyDescent="0.25">
      <c r="B2268" s="246">
        <v>44715</v>
      </c>
      <c r="C2268">
        <v>16761.650390999999</v>
      </c>
      <c r="D2268">
        <v>16793.849609000001</v>
      </c>
      <c r="E2268">
        <v>16567.900390999999</v>
      </c>
      <c r="F2268" s="247">
        <v>16584.300781000002</v>
      </c>
    </row>
    <row r="2269" spans="2:6" x14ac:dyDescent="0.25">
      <c r="B2269" s="246">
        <v>44718</v>
      </c>
      <c r="C2269">
        <v>16530.699218999998</v>
      </c>
      <c r="D2269">
        <v>16610.949218999998</v>
      </c>
      <c r="E2269">
        <v>16444.550781000002</v>
      </c>
      <c r="F2269" s="247">
        <v>16569.550781000002</v>
      </c>
    </row>
    <row r="2270" spans="2:6" x14ac:dyDescent="0.25">
      <c r="B2270" s="246">
        <v>44719</v>
      </c>
      <c r="C2270">
        <v>16469.599609000001</v>
      </c>
      <c r="D2270">
        <v>16487.25</v>
      </c>
      <c r="E2270">
        <v>16347.099609000001</v>
      </c>
      <c r="F2270" s="247">
        <v>16416.349609000001</v>
      </c>
    </row>
    <row r="2271" spans="2:6" x14ac:dyDescent="0.25">
      <c r="B2271" s="246">
        <v>44720</v>
      </c>
      <c r="C2271">
        <v>16474.949218999998</v>
      </c>
      <c r="D2271">
        <v>16514.300781000002</v>
      </c>
      <c r="E2271">
        <v>16293.349609000001</v>
      </c>
      <c r="F2271" s="247">
        <v>16356.25</v>
      </c>
    </row>
    <row r="2272" spans="2:6" x14ac:dyDescent="0.25">
      <c r="B2272" s="246">
        <v>44721</v>
      </c>
      <c r="C2272">
        <v>16263.849609000001</v>
      </c>
      <c r="D2272">
        <v>16492.800781000002</v>
      </c>
      <c r="E2272">
        <v>16243.849609000001</v>
      </c>
      <c r="F2272" s="247">
        <v>16478.099609000001</v>
      </c>
    </row>
    <row r="2273" spans="2:6" x14ac:dyDescent="0.25">
      <c r="B2273" s="246">
        <v>44722</v>
      </c>
      <c r="C2273">
        <v>16283.950194999999</v>
      </c>
      <c r="D2273">
        <v>16324.700194999999</v>
      </c>
      <c r="E2273">
        <v>16172.599609000001</v>
      </c>
      <c r="F2273" s="247">
        <v>16201.799805000001</v>
      </c>
    </row>
    <row r="2274" spans="2:6" x14ac:dyDescent="0.25">
      <c r="B2274" s="246">
        <v>44725</v>
      </c>
      <c r="C2274">
        <v>15877.549805000001</v>
      </c>
      <c r="D2274">
        <v>15886.150390999999</v>
      </c>
      <c r="E2274">
        <v>15684</v>
      </c>
      <c r="F2274" s="247">
        <v>15774.400390999999</v>
      </c>
    </row>
    <row r="2275" spans="2:6" x14ac:dyDescent="0.25">
      <c r="B2275" s="246">
        <v>44726</v>
      </c>
      <c r="C2275">
        <v>15674.25</v>
      </c>
      <c r="D2275">
        <v>15858</v>
      </c>
      <c r="E2275">
        <v>15659.450194999999</v>
      </c>
      <c r="F2275" s="247">
        <v>15732.099609000001</v>
      </c>
    </row>
    <row r="2276" spans="2:6" x14ac:dyDescent="0.25">
      <c r="B2276" s="246">
        <v>44727</v>
      </c>
      <c r="C2276">
        <v>15729.25</v>
      </c>
      <c r="D2276">
        <v>15783.650390999999</v>
      </c>
      <c r="E2276">
        <v>15678.900390999999</v>
      </c>
      <c r="F2276" s="247">
        <v>15692.150390999999</v>
      </c>
    </row>
    <row r="2277" spans="2:6" x14ac:dyDescent="0.25">
      <c r="B2277" s="246">
        <v>44728</v>
      </c>
      <c r="C2277">
        <v>15832.25</v>
      </c>
      <c r="D2277">
        <v>15863.150390999999</v>
      </c>
      <c r="E2277">
        <v>15335.099609000001</v>
      </c>
      <c r="F2277" s="247">
        <v>15360.599609000001</v>
      </c>
    </row>
    <row r="2278" spans="2:6" x14ac:dyDescent="0.25">
      <c r="B2278" s="246">
        <v>44729</v>
      </c>
      <c r="C2278">
        <v>15272.650390999999</v>
      </c>
      <c r="D2278">
        <v>15400.400390999999</v>
      </c>
      <c r="E2278">
        <v>15183.400390999999</v>
      </c>
      <c r="F2278" s="247">
        <v>15293.5</v>
      </c>
    </row>
    <row r="2279" spans="2:6" x14ac:dyDescent="0.25">
      <c r="B2279" s="246">
        <v>44732</v>
      </c>
      <c r="C2279">
        <v>15334.5</v>
      </c>
      <c r="D2279">
        <v>15382.5</v>
      </c>
      <c r="E2279">
        <v>15191.099609000001</v>
      </c>
      <c r="F2279" s="247">
        <v>15350.150390999999</v>
      </c>
    </row>
    <row r="2280" spans="2:6" x14ac:dyDescent="0.25">
      <c r="B2280" s="246">
        <v>44733</v>
      </c>
      <c r="C2280">
        <v>15455.950194999999</v>
      </c>
      <c r="D2280">
        <v>15707.25</v>
      </c>
      <c r="E2280">
        <v>15419.849609000001</v>
      </c>
      <c r="F2280" s="247">
        <v>15638.799805000001</v>
      </c>
    </row>
    <row r="2281" spans="2:6" x14ac:dyDescent="0.25">
      <c r="B2281" s="246">
        <v>44734</v>
      </c>
      <c r="C2281">
        <v>15545.650390999999</v>
      </c>
      <c r="D2281">
        <v>15565.400390999999</v>
      </c>
      <c r="E2281">
        <v>15385.950194999999</v>
      </c>
      <c r="F2281" s="247">
        <v>15413.299805000001</v>
      </c>
    </row>
    <row r="2282" spans="2:6" x14ac:dyDescent="0.25">
      <c r="B2282" s="246">
        <v>44735</v>
      </c>
      <c r="C2282">
        <v>15451.549805000001</v>
      </c>
      <c r="D2282">
        <v>15628.450194999999</v>
      </c>
      <c r="E2282">
        <v>15367.5</v>
      </c>
      <c r="F2282" s="247">
        <v>15556.650390999999</v>
      </c>
    </row>
    <row r="2283" spans="2:6" x14ac:dyDescent="0.25">
      <c r="B2283" s="246">
        <v>44736</v>
      </c>
      <c r="C2283">
        <v>15657.400390999999</v>
      </c>
      <c r="D2283">
        <v>15749.25</v>
      </c>
      <c r="E2283">
        <v>15619.450194999999</v>
      </c>
      <c r="F2283" s="247">
        <v>15699.25</v>
      </c>
    </row>
    <row r="2284" spans="2:6" x14ac:dyDescent="0.25">
      <c r="B2284" s="246">
        <v>44739</v>
      </c>
      <c r="C2284">
        <v>15926.200194999999</v>
      </c>
      <c r="D2284">
        <v>15927.450194999999</v>
      </c>
      <c r="E2284">
        <v>15815.5</v>
      </c>
      <c r="F2284" s="247">
        <v>15832.049805000001</v>
      </c>
    </row>
    <row r="2285" spans="2:6" x14ac:dyDescent="0.25">
      <c r="B2285" s="246">
        <v>44740</v>
      </c>
      <c r="C2285">
        <v>15757.450194999999</v>
      </c>
      <c r="D2285">
        <v>15892.099609000001</v>
      </c>
      <c r="E2285">
        <v>15710.150390999999</v>
      </c>
      <c r="F2285" s="247">
        <v>15850.200194999999</v>
      </c>
    </row>
    <row r="2286" spans="2:6" x14ac:dyDescent="0.25">
      <c r="B2286" s="246">
        <v>44741</v>
      </c>
      <c r="C2286">
        <v>15701.700194999999</v>
      </c>
      <c r="D2286">
        <v>15861.599609000001</v>
      </c>
      <c r="E2286">
        <v>15687.799805000001</v>
      </c>
      <c r="F2286" s="247">
        <v>15799.099609000001</v>
      </c>
    </row>
    <row r="2287" spans="2:6" x14ac:dyDescent="0.25">
      <c r="B2287" s="246">
        <v>44742</v>
      </c>
      <c r="C2287">
        <v>15774.5</v>
      </c>
      <c r="D2287">
        <v>15890</v>
      </c>
      <c r="E2287">
        <v>15728.849609000001</v>
      </c>
      <c r="F2287" s="247">
        <v>15780.25</v>
      </c>
    </row>
    <row r="2288" spans="2:6" x14ac:dyDescent="0.25">
      <c r="B2288" s="246">
        <v>44743</v>
      </c>
      <c r="C2288">
        <v>15703.700194999999</v>
      </c>
      <c r="D2288">
        <v>15793.950194999999</v>
      </c>
      <c r="E2288">
        <v>15511.049805000001</v>
      </c>
      <c r="F2288" s="247">
        <v>15752.049805000001</v>
      </c>
    </row>
    <row r="2289" spans="2:6" x14ac:dyDescent="0.25">
      <c r="B2289" s="246">
        <v>44746</v>
      </c>
      <c r="C2289">
        <v>15710.5</v>
      </c>
      <c r="D2289">
        <v>15852.349609000001</v>
      </c>
      <c r="E2289">
        <v>15661.799805000001</v>
      </c>
      <c r="F2289" s="247">
        <v>15835.349609000001</v>
      </c>
    </row>
    <row r="2290" spans="2:6" x14ac:dyDescent="0.25">
      <c r="B2290" s="246">
        <v>44747</v>
      </c>
      <c r="C2290">
        <v>15909.150390999999</v>
      </c>
      <c r="D2290">
        <v>16025.75</v>
      </c>
      <c r="E2290">
        <v>15785.450194999999</v>
      </c>
      <c r="F2290" s="247">
        <v>15810.849609000001</v>
      </c>
    </row>
    <row r="2291" spans="2:6" x14ac:dyDescent="0.25">
      <c r="B2291" s="246">
        <v>44748</v>
      </c>
      <c r="C2291">
        <v>15818.200194999999</v>
      </c>
      <c r="D2291">
        <v>16011.349609000001</v>
      </c>
      <c r="E2291">
        <v>15800.900390999999</v>
      </c>
      <c r="F2291" s="247">
        <v>15989.799805000001</v>
      </c>
    </row>
    <row r="2292" spans="2:6" x14ac:dyDescent="0.25">
      <c r="B2292" s="246">
        <v>44749</v>
      </c>
      <c r="C2292">
        <v>16113.75</v>
      </c>
      <c r="D2292">
        <v>16150.5</v>
      </c>
      <c r="E2292">
        <v>16045.950194999999</v>
      </c>
      <c r="F2292" s="247">
        <v>16132.900390999999</v>
      </c>
    </row>
    <row r="2293" spans="2:6" x14ac:dyDescent="0.25">
      <c r="B2293" s="246">
        <v>44750</v>
      </c>
      <c r="C2293">
        <v>16273.650390999999</v>
      </c>
      <c r="D2293">
        <v>16275.5</v>
      </c>
      <c r="E2293">
        <v>16157.900390999999</v>
      </c>
      <c r="F2293" s="247">
        <v>16220.599609000001</v>
      </c>
    </row>
    <row r="2294" spans="2:6" x14ac:dyDescent="0.25">
      <c r="B2294" s="246">
        <v>44753</v>
      </c>
      <c r="C2294">
        <v>16136.150390999999</v>
      </c>
      <c r="D2294">
        <v>16248.549805000001</v>
      </c>
      <c r="E2294">
        <v>16115.5</v>
      </c>
      <c r="F2294" s="247">
        <v>16216</v>
      </c>
    </row>
    <row r="2295" spans="2:6" x14ac:dyDescent="0.25">
      <c r="B2295" s="246">
        <v>44754</v>
      </c>
      <c r="C2295">
        <v>16126.200194999999</v>
      </c>
      <c r="D2295">
        <v>16158.75</v>
      </c>
      <c r="E2295">
        <v>16031.150390999999</v>
      </c>
      <c r="F2295" s="247">
        <v>16058.299805000001</v>
      </c>
    </row>
    <row r="2296" spans="2:6" x14ac:dyDescent="0.25">
      <c r="B2296" s="246">
        <v>44755</v>
      </c>
      <c r="C2296">
        <v>16128.200194999999</v>
      </c>
      <c r="D2296">
        <v>16140</v>
      </c>
      <c r="E2296">
        <v>15950.150390999999</v>
      </c>
      <c r="F2296" s="247">
        <v>15966.650390999999</v>
      </c>
    </row>
    <row r="2297" spans="2:6" x14ac:dyDescent="0.25">
      <c r="B2297" s="246">
        <v>44756</v>
      </c>
      <c r="C2297">
        <v>16018.849609000001</v>
      </c>
      <c r="D2297">
        <v>16070.849609000001</v>
      </c>
      <c r="E2297">
        <v>15858.200194999999</v>
      </c>
      <c r="F2297" s="247">
        <v>15938.650390999999</v>
      </c>
    </row>
    <row r="2298" spans="2:6" x14ac:dyDescent="0.25">
      <c r="B2298" s="246">
        <v>44757</v>
      </c>
      <c r="C2298">
        <v>16010.799805000001</v>
      </c>
      <c r="D2298">
        <v>16066.950194999999</v>
      </c>
      <c r="E2298">
        <v>15927.299805000001</v>
      </c>
      <c r="F2298" s="247">
        <v>16049.200194999999</v>
      </c>
    </row>
    <row r="2299" spans="2:6" x14ac:dyDescent="0.25">
      <c r="B2299" s="246">
        <v>44760</v>
      </c>
      <c r="C2299">
        <v>16151.400390999999</v>
      </c>
      <c r="D2299">
        <v>16287.950194999999</v>
      </c>
      <c r="E2299">
        <v>16142.200194999999</v>
      </c>
      <c r="F2299" s="247">
        <v>16278.5</v>
      </c>
    </row>
    <row r="2300" spans="2:6" x14ac:dyDescent="0.25">
      <c r="B2300" s="246">
        <v>44761</v>
      </c>
      <c r="C2300">
        <v>16187.049805000001</v>
      </c>
      <c r="D2300">
        <v>16359.5</v>
      </c>
      <c r="E2300">
        <v>16187.049805000001</v>
      </c>
      <c r="F2300" s="247">
        <v>16340.549805000001</v>
      </c>
    </row>
    <row r="2301" spans="2:6" x14ac:dyDescent="0.25">
      <c r="B2301" s="246">
        <v>44762</v>
      </c>
      <c r="C2301">
        <v>16562.800781000002</v>
      </c>
      <c r="D2301">
        <v>16588</v>
      </c>
      <c r="E2301">
        <v>16490.949218999998</v>
      </c>
      <c r="F2301" s="247">
        <v>16520.849609000001</v>
      </c>
    </row>
    <row r="2302" spans="2:6" x14ac:dyDescent="0.25">
      <c r="B2302" s="246">
        <v>44763</v>
      </c>
      <c r="C2302">
        <v>16523.550781000002</v>
      </c>
      <c r="D2302">
        <v>16626.949218999998</v>
      </c>
      <c r="E2302">
        <v>16483.900390999999</v>
      </c>
      <c r="F2302" s="247">
        <v>16605.25</v>
      </c>
    </row>
    <row r="2303" spans="2:6" x14ac:dyDescent="0.25">
      <c r="B2303" s="246">
        <v>44764</v>
      </c>
      <c r="C2303">
        <v>16661.25</v>
      </c>
      <c r="D2303">
        <v>16752.25</v>
      </c>
      <c r="E2303">
        <v>16610.900390999999</v>
      </c>
      <c r="F2303" s="247">
        <v>16719.449218999998</v>
      </c>
    </row>
    <row r="2304" spans="2:6" x14ac:dyDescent="0.25">
      <c r="B2304" s="246">
        <v>44767</v>
      </c>
      <c r="C2304">
        <v>16662.550781000002</v>
      </c>
      <c r="D2304">
        <v>16706.050781000002</v>
      </c>
      <c r="E2304">
        <v>16564.25</v>
      </c>
      <c r="F2304" s="247">
        <v>16631</v>
      </c>
    </row>
    <row r="2305" spans="2:6" x14ac:dyDescent="0.25">
      <c r="B2305" s="246">
        <v>44768</v>
      </c>
      <c r="C2305">
        <v>16632.900390999999</v>
      </c>
      <c r="D2305">
        <v>16636.099609000001</v>
      </c>
      <c r="E2305">
        <v>16463.300781000002</v>
      </c>
      <c r="F2305" s="247">
        <v>16483.849609000001</v>
      </c>
    </row>
    <row r="2306" spans="2:6" x14ac:dyDescent="0.25">
      <c r="B2306" s="246">
        <v>44769</v>
      </c>
      <c r="C2306">
        <v>16475.349609000001</v>
      </c>
      <c r="D2306">
        <v>16653.449218999998</v>
      </c>
      <c r="E2306">
        <v>16438.75</v>
      </c>
      <c r="F2306" s="247">
        <v>16641.800781000002</v>
      </c>
    </row>
    <row r="2307" spans="2:6" x14ac:dyDescent="0.25">
      <c r="B2307" s="246">
        <v>44770</v>
      </c>
      <c r="C2307">
        <v>16774.849609000001</v>
      </c>
      <c r="D2307">
        <v>16947.650390999999</v>
      </c>
      <c r="E2307">
        <v>16746.25</v>
      </c>
      <c r="F2307" s="247">
        <v>16929.599609000001</v>
      </c>
    </row>
    <row r="2308" spans="2:6" x14ac:dyDescent="0.25">
      <c r="B2308" s="246">
        <v>44771</v>
      </c>
      <c r="C2308">
        <v>17079.5</v>
      </c>
      <c r="D2308">
        <v>17172.800781000002</v>
      </c>
      <c r="E2308">
        <v>17018.150390999999</v>
      </c>
      <c r="F2308" s="247">
        <v>17158.25</v>
      </c>
    </row>
    <row r="2309" spans="2:6" x14ac:dyDescent="0.25">
      <c r="B2309" s="246">
        <v>44774</v>
      </c>
      <c r="C2309">
        <v>17243.199218999998</v>
      </c>
      <c r="D2309">
        <v>17356.25</v>
      </c>
      <c r="E2309">
        <v>17154.800781000002</v>
      </c>
      <c r="F2309" s="247">
        <v>17340.050781000002</v>
      </c>
    </row>
    <row r="2310" spans="2:6" x14ac:dyDescent="0.25">
      <c r="B2310" s="246">
        <v>44775</v>
      </c>
      <c r="C2310">
        <v>17310.150390999999</v>
      </c>
      <c r="D2310">
        <v>17390.150390999999</v>
      </c>
      <c r="E2310">
        <v>17215.849609000001</v>
      </c>
      <c r="F2310" s="247">
        <v>17345.449218999998</v>
      </c>
    </row>
    <row r="2311" spans="2:6" x14ac:dyDescent="0.25">
      <c r="B2311" s="246">
        <v>44776</v>
      </c>
      <c r="C2311">
        <v>17349.25</v>
      </c>
      <c r="D2311">
        <v>17407.5</v>
      </c>
      <c r="E2311">
        <v>17225.849609000001</v>
      </c>
      <c r="F2311" s="247">
        <v>17388.150390999999</v>
      </c>
    </row>
    <row r="2312" spans="2:6" x14ac:dyDescent="0.25">
      <c r="B2312" s="246">
        <v>44777</v>
      </c>
      <c r="C2312">
        <v>17463.099609000001</v>
      </c>
      <c r="D2312">
        <v>17490.699218999998</v>
      </c>
      <c r="E2312">
        <v>17161.25</v>
      </c>
      <c r="F2312" s="247">
        <v>17382</v>
      </c>
    </row>
    <row r="2313" spans="2:6" x14ac:dyDescent="0.25">
      <c r="B2313" s="246">
        <v>44778</v>
      </c>
      <c r="C2313">
        <v>17423.650390999999</v>
      </c>
      <c r="D2313">
        <v>17474.400390999999</v>
      </c>
      <c r="E2313">
        <v>17348.75</v>
      </c>
      <c r="F2313" s="247">
        <v>17397.5</v>
      </c>
    </row>
    <row r="2314" spans="2:6" x14ac:dyDescent="0.25">
      <c r="B2314" s="246">
        <v>44781</v>
      </c>
      <c r="C2314">
        <v>17401.5</v>
      </c>
      <c r="D2314">
        <v>17548.800781000002</v>
      </c>
      <c r="E2314">
        <v>17359.75</v>
      </c>
      <c r="F2314" s="247">
        <v>17525.099609000001</v>
      </c>
    </row>
    <row r="2315" spans="2:6" x14ac:dyDescent="0.25">
      <c r="B2315" s="246">
        <v>44783</v>
      </c>
      <c r="C2315">
        <v>17566.099609000001</v>
      </c>
      <c r="D2315">
        <v>17566.099609000001</v>
      </c>
      <c r="E2315">
        <v>17442.800781000002</v>
      </c>
      <c r="F2315" s="247">
        <v>17534.75</v>
      </c>
    </row>
    <row r="2316" spans="2:6" x14ac:dyDescent="0.25">
      <c r="B2316" s="246">
        <v>44784</v>
      </c>
      <c r="C2316">
        <v>17711.650390999999</v>
      </c>
      <c r="D2316">
        <v>17719.300781000002</v>
      </c>
      <c r="E2316">
        <v>17631.949218999998</v>
      </c>
      <c r="F2316" s="247">
        <v>17659</v>
      </c>
    </row>
    <row r="2317" spans="2:6" x14ac:dyDescent="0.25">
      <c r="B2317" s="246">
        <v>44785</v>
      </c>
      <c r="C2317">
        <v>17659.650390999999</v>
      </c>
      <c r="D2317">
        <v>17724.650390999999</v>
      </c>
      <c r="E2317">
        <v>17597.849609000001</v>
      </c>
      <c r="F2317" s="247">
        <v>17698.150390999999</v>
      </c>
    </row>
    <row r="2318" spans="2:6" x14ac:dyDescent="0.25">
      <c r="B2318" s="246">
        <v>44789</v>
      </c>
      <c r="C2318">
        <v>17797.199218999998</v>
      </c>
      <c r="D2318">
        <v>17839.099609000001</v>
      </c>
      <c r="E2318">
        <v>17764.050781000002</v>
      </c>
      <c r="F2318" s="247">
        <v>17825.25</v>
      </c>
    </row>
    <row r="2319" spans="2:6" x14ac:dyDescent="0.25">
      <c r="B2319" s="246">
        <v>44790</v>
      </c>
      <c r="C2319">
        <v>17868.150390999999</v>
      </c>
      <c r="D2319">
        <v>17965.949218999998</v>
      </c>
      <c r="E2319">
        <v>17833.349609000001</v>
      </c>
      <c r="F2319" s="247">
        <v>17944.25</v>
      </c>
    </row>
    <row r="2320" spans="2:6" x14ac:dyDescent="0.25">
      <c r="B2320" s="246">
        <v>44791</v>
      </c>
      <c r="C2320">
        <v>17898.650390999999</v>
      </c>
      <c r="D2320">
        <v>17968.449218999998</v>
      </c>
      <c r="E2320">
        <v>17852.050781000002</v>
      </c>
      <c r="F2320" s="247">
        <v>17956.5</v>
      </c>
    </row>
    <row r="2321" spans="2:6" x14ac:dyDescent="0.25">
      <c r="B2321" s="246">
        <v>44792</v>
      </c>
      <c r="C2321">
        <v>17966.550781000002</v>
      </c>
      <c r="D2321">
        <v>17992.199218999998</v>
      </c>
      <c r="E2321">
        <v>17710.75</v>
      </c>
      <c r="F2321" s="247">
        <v>17758.449218999998</v>
      </c>
    </row>
    <row r="2322" spans="2:6" x14ac:dyDescent="0.25">
      <c r="B2322" s="246">
        <v>44795</v>
      </c>
      <c r="C2322">
        <v>17682.900390999999</v>
      </c>
      <c r="D2322">
        <v>17690.050781000002</v>
      </c>
      <c r="E2322">
        <v>17467.349609000001</v>
      </c>
      <c r="F2322" s="247">
        <v>17490.699218999998</v>
      </c>
    </row>
    <row r="2323" spans="2:6" x14ac:dyDescent="0.25">
      <c r="B2323" s="246">
        <v>44796</v>
      </c>
      <c r="C2323">
        <v>17357.349609000001</v>
      </c>
      <c r="D2323">
        <v>17625.550781000002</v>
      </c>
      <c r="E2323">
        <v>17345.199218999998</v>
      </c>
      <c r="F2323" s="247">
        <v>17577.5</v>
      </c>
    </row>
    <row r="2324" spans="2:6" x14ac:dyDescent="0.25">
      <c r="B2324" s="246">
        <v>44797</v>
      </c>
      <c r="C2324">
        <v>17525.449218999998</v>
      </c>
      <c r="D2324">
        <v>17623.650390999999</v>
      </c>
      <c r="E2324">
        <v>17499.25</v>
      </c>
      <c r="F2324" s="247">
        <v>17604.949218999998</v>
      </c>
    </row>
    <row r="2325" spans="2:6" x14ac:dyDescent="0.25">
      <c r="B2325" s="246">
        <v>44798</v>
      </c>
      <c r="C2325">
        <v>17679</v>
      </c>
      <c r="D2325">
        <v>17726.5</v>
      </c>
      <c r="E2325">
        <v>17487.449218999998</v>
      </c>
      <c r="F2325" s="247">
        <v>17522.449218999998</v>
      </c>
    </row>
    <row r="2326" spans="2:6" x14ac:dyDescent="0.25">
      <c r="B2326" s="246">
        <v>44799</v>
      </c>
      <c r="C2326">
        <v>17619.300781000002</v>
      </c>
      <c r="D2326">
        <v>17685.849609000001</v>
      </c>
      <c r="E2326">
        <v>17519.349609000001</v>
      </c>
      <c r="F2326" s="247">
        <v>17558.900390999999</v>
      </c>
    </row>
    <row r="2327" spans="2:6" x14ac:dyDescent="0.25">
      <c r="B2327" s="246">
        <v>44802</v>
      </c>
      <c r="C2327">
        <v>17188.650390999999</v>
      </c>
      <c r="D2327">
        <v>17380.150390999999</v>
      </c>
      <c r="E2327">
        <v>17166.199218999998</v>
      </c>
      <c r="F2327" s="247">
        <v>17312.900390999999</v>
      </c>
    </row>
    <row r="2328" spans="2:6" x14ac:dyDescent="0.25">
      <c r="B2328" s="246">
        <v>44803</v>
      </c>
      <c r="C2328">
        <v>17414.949218999998</v>
      </c>
      <c r="D2328">
        <v>17777.650390999999</v>
      </c>
      <c r="E2328">
        <v>17401.5</v>
      </c>
      <c r="F2328" s="247">
        <v>17759.300781000002</v>
      </c>
    </row>
    <row r="2329" spans="2:6" x14ac:dyDescent="0.25">
      <c r="B2329" s="246">
        <v>44805</v>
      </c>
      <c r="C2329">
        <v>17485.699218999998</v>
      </c>
      <c r="D2329">
        <v>17695.599609000001</v>
      </c>
      <c r="E2329">
        <v>17468.449218999998</v>
      </c>
      <c r="F2329" s="247">
        <v>17542.800781000002</v>
      </c>
    </row>
    <row r="2330" spans="2:6" x14ac:dyDescent="0.25">
      <c r="B2330" s="246">
        <v>44806</v>
      </c>
      <c r="C2330">
        <v>17598.400390999999</v>
      </c>
      <c r="D2330">
        <v>17643.849609000001</v>
      </c>
      <c r="E2330">
        <v>17476.449218999998</v>
      </c>
      <c r="F2330" s="247">
        <v>17539.449218999998</v>
      </c>
    </row>
    <row r="2331" spans="2:6" x14ac:dyDescent="0.25">
      <c r="B2331" s="246">
        <v>44809</v>
      </c>
      <c r="C2331">
        <v>17546.449218999998</v>
      </c>
      <c r="D2331">
        <v>17683.150390999999</v>
      </c>
      <c r="E2331">
        <v>17540.349609000001</v>
      </c>
      <c r="F2331" s="247">
        <v>17665.800781000002</v>
      </c>
    </row>
    <row r="2332" spans="2:6" x14ac:dyDescent="0.25">
      <c r="B2332" s="246">
        <v>44810</v>
      </c>
      <c r="C2332">
        <v>17695.699218999998</v>
      </c>
      <c r="D2332">
        <v>17764.650390999999</v>
      </c>
      <c r="E2332">
        <v>17587.650390999999</v>
      </c>
      <c r="F2332" s="247">
        <v>17655.599609000001</v>
      </c>
    </row>
    <row r="2333" spans="2:6" x14ac:dyDescent="0.25">
      <c r="B2333" s="246">
        <v>44811</v>
      </c>
      <c r="C2333">
        <v>17519.400390999999</v>
      </c>
      <c r="D2333">
        <v>17650.75</v>
      </c>
      <c r="E2333">
        <v>17484.300781000002</v>
      </c>
      <c r="F2333" s="247">
        <v>17624.400390999999</v>
      </c>
    </row>
    <row r="2334" spans="2:6" x14ac:dyDescent="0.25">
      <c r="B2334" s="246">
        <v>44812</v>
      </c>
      <c r="C2334">
        <v>17748.150390999999</v>
      </c>
      <c r="D2334">
        <v>17807.650390999999</v>
      </c>
      <c r="E2334">
        <v>17691.949218999998</v>
      </c>
      <c r="F2334" s="247">
        <v>17798.75</v>
      </c>
    </row>
    <row r="2335" spans="2:6" x14ac:dyDescent="0.25">
      <c r="B2335" s="246">
        <v>44813</v>
      </c>
      <c r="C2335">
        <v>17923.349609000001</v>
      </c>
      <c r="D2335">
        <v>17925.949218999998</v>
      </c>
      <c r="E2335">
        <v>17786</v>
      </c>
      <c r="F2335" s="247">
        <v>17833.349609000001</v>
      </c>
    </row>
    <row r="2336" spans="2:6" x14ac:dyDescent="0.25">
      <c r="B2336" s="246">
        <v>44816</v>
      </c>
      <c r="C2336">
        <v>17890.849609000001</v>
      </c>
      <c r="D2336">
        <v>17980.550781000002</v>
      </c>
      <c r="E2336">
        <v>17889.150390999999</v>
      </c>
      <c r="F2336" s="247">
        <v>17936.349609000001</v>
      </c>
    </row>
    <row r="2337" spans="2:6" x14ac:dyDescent="0.25">
      <c r="B2337" s="246">
        <v>44817</v>
      </c>
      <c r="C2337">
        <v>18044.449218999998</v>
      </c>
      <c r="D2337">
        <v>18088.300781000002</v>
      </c>
      <c r="E2337">
        <v>18015.449218999998</v>
      </c>
      <c r="F2337" s="247">
        <v>18070.050781000002</v>
      </c>
    </row>
    <row r="2338" spans="2:6" x14ac:dyDescent="0.25">
      <c r="B2338" s="246">
        <v>44818</v>
      </c>
      <c r="C2338">
        <v>17771.150390999999</v>
      </c>
      <c r="D2338">
        <v>18091.550781000002</v>
      </c>
      <c r="E2338">
        <v>17771.150390999999</v>
      </c>
      <c r="F2338" s="247">
        <v>18003.75</v>
      </c>
    </row>
    <row r="2339" spans="2:6" x14ac:dyDescent="0.25">
      <c r="B2339" s="246">
        <v>44819</v>
      </c>
      <c r="C2339">
        <v>18046.349609000001</v>
      </c>
      <c r="D2339">
        <v>18096.150390999999</v>
      </c>
      <c r="E2339">
        <v>17861.5</v>
      </c>
      <c r="F2339" s="247">
        <v>17877.400390999999</v>
      </c>
    </row>
    <row r="2340" spans="2:6" x14ac:dyDescent="0.25">
      <c r="B2340" s="246">
        <v>44820</v>
      </c>
      <c r="C2340">
        <v>17796.800781000002</v>
      </c>
      <c r="D2340">
        <v>17820.050781000002</v>
      </c>
      <c r="E2340">
        <v>17497.25</v>
      </c>
      <c r="F2340" s="247">
        <v>17530.849609000001</v>
      </c>
    </row>
    <row r="2341" spans="2:6" x14ac:dyDescent="0.25">
      <c r="B2341" s="246">
        <v>44823</v>
      </c>
      <c r="C2341">
        <v>17540.650390999999</v>
      </c>
      <c r="D2341">
        <v>17667.199218999998</v>
      </c>
      <c r="E2341">
        <v>17429.699218999998</v>
      </c>
      <c r="F2341" s="247">
        <v>17622.25</v>
      </c>
    </row>
    <row r="2342" spans="2:6" x14ac:dyDescent="0.25">
      <c r="B2342" s="246">
        <v>44824</v>
      </c>
      <c r="C2342">
        <v>17770.400390999999</v>
      </c>
      <c r="D2342">
        <v>17919.300781000002</v>
      </c>
      <c r="E2342">
        <v>17744.400390999999</v>
      </c>
      <c r="F2342" s="247">
        <v>17816.25</v>
      </c>
    </row>
    <row r="2343" spans="2:6" x14ac:dyDescent="0.25">
      <c r="B2343" s="246">
        <v>44825</v>
      </c>
      <c r="C2343">
        <v>17766.349609000001</v>
      </c>
      <c r="D2343">
        <v>17838.699218999998</v>
      </c>
      <c r="E2343">
        <v>17663.599609000001</v>
      </c>
      <c r="F2343" s="247">
        <v>17718.349609000001</v>
      </c>
    </row>
    <row r="2344" spans="2:6" x14ac:dyDescent="0.25">
      <c r="B2344" s="246">
        <v>44826</v>
      </c>
      <c r="C2344">
        <v>17609.650390999999</v>
      </c>
      <c r="D2344">
        <v>17722.75</v>
      </c>
      <c r="E2344">
        <v>17532.449218999998</v>
      </c>
      <c r="F2344" s="247">
        <v>17629.800781000002</v>
      </c>
    </row>
    <row r="2345" spans="2:6" x14ac:dyDescent="0.25">
      <c r="B2345" s="246">
        <v>44827</v>
      </c>
      <c r="C2345">
        <v>17593.849609000001</v>
      </c>
      <c r="D2345">
        <v>17642.150390999999</v>
      </c>
      <c r="E2345">
        <v>17291.650390999999</v>
      </c>
      <c r="F2345" s="247">
        <v>17327.349609000001</v>
      </c>
    </row>
    <row r="2346" spans="2:6" x14ac:dyDescent="0.25">
      <c r="B2346" s="246">
        <v>44830</v>
      </c>
      <c r="C2346">
        <v>17156.300781000002</v>
      </c>
      <c r="D2346">
        <v>17196.400390999999</v>
      </c>
      <c r="E2346">
        <v>16978.300781000002</v>
      </c>
      <c r="F2346" s="247">
        <v>17016.300781000002</v>
      </c>
    </row>
    <row r="2347" spans="2:6" x14ac:dyDescent="0.25">
      <c r="B2347" s="246">
        <v>44831</v>
      </c>
      <c r="C2347">
        <v>17110.900390999999</v>
      </c>
      <c r="D2347">
        <v>17176.449218999998</v>
      </c>
      <c r="E2347">
        <v>16942.349609000001</v>
      </c>
      <c r="F2347" s="247">
        <v>17007.400390999999</v>
      </c>
    </row>
    <row r="2348" spans="2:6" x14ac:dyDescent="0.25">
      <c r="B2348" s="246">
        <v>44832</v>
      </c>
      <c r="C2348">
        <v>16870.550781000002</v>
      </c>
      <c r="D2348">
        <v>17037.599609000001</v>
      </c>
      <c r="E2348">
        <v>16820.400390999999</v>
      </c>
      <c r="F2348" s="247">
        <v>16858.599609000001</v>
      </c>
    </row>
    <row r="2349" spans="2:6" x14ac:dyDescent="0.25">
      <c r="B2349" s="246">
        <v>44833</v>
      </c>
      <c r="C2349">
        <v>16993.599609000001</v>
      </c>
      <c r="D2349">
        <v>17026.050781000002</v>
      </c>
      <c r="E2349">
        <v>16788.599609000001</v>
      </c>
      <c r="F2349" s="247">
        <v>16818.099609000001</v>
      </c>
    </row>
    <row r="2350" spans="2:6" x14ac:dyDescent="0.25">
      <c r="B2350" s="246">
        <v>44834</v>
      </c>
      <c r="C2350">
        <v>16798.050781000002</v>
      </c>
      <c r="D2350">
        <v>17187.099609000001</v>
      </c>
      <c r="E2350">
        <v>16747.699218999998</v>
      </c>
      <c r="F2350" s="247">
        <v>17094.349609000001</v>
      </c>
    </row>
    <row r="2351" spans="2:6" x14ac:dyDescent="0.25">
      <c r="B2351" s="246">
        <v>44837</v>
      </c>
      <c r="C2351">
        <v>17102.099609000001</v>
      </c>
      <c r="D2351">
        <v>17114.650390999999</v>
      </c>
      <c r="E2351">
        <v>16855.550781000002</v>
      </c>
      <c r="F2351" s="247">
        <v>16887.349609000001</v>
      </c>
    </row>
    <row r="2352" spans="2:6" x14ac:dyDescent="0.25">
      <c r="B2352" s="246">
        <v>44838</v>
      </c>
      <c r="C2352">
        <v>17147.449218999998</v>
      </c>
      <c r="D2352">
        <v>17287.300781000002</v>
      </c>
      <c r="E2352">
        <v>17117.300781000002</v>
      </c>
      <c r="F2352" s="247">
        <v>17274.300781000002</v>
      </c>
    </row>
    <row r="2353" spans="2:6" x14ac:dyDescent="0.25">
      <c r="B2353" s="246">
        <v>44840</v>
      </c>
      <c r="C2353">
        <v>17379.25</v>
      </c>
      <c r="D2353">
        <v>17428.800781000002</v>
      </c>
      <c r="E2353">
        <v>17315.650390999999</v>
      </c>
      <c r="F2353" s="247">
        <v>17331.800781000002</v>
      </c>
    </row>
    <row r="2354" spans="2:6" x14ac:dyDescent="0.25">
      <c r="B2354" s="246">
        <v>44841</v>
      </c>
      <c r="C2354">
        <v>17287.199218999998</v>
      </c>
      <c r="D2354">
        <v>17337.349609000001</v>
      </c>
      <c r="E2354">
        <v>17216.949218999998</v>
      </c>
      <c r="F2354" s="247">
        <v>17314.650390999999</v>
      </c>
    </row>
    <row r="2355" spans="2:6" x14ac:dyDescent="0.25">
      <c r="B2355" s="246">
        <v>44844</v>
      </c>
      <c r="C2355">
        <v>17094.349609000001</v>
      </c>
      <c r="D2355">
        <v>17280.150390999999</v>
      </c>
      <c r="E2355">
        <v>17064.699218999998</v>
      </c>
      <c r="F2355" s="247">
        <v>17241</v>
      </c>
    </row>
    <row r="2356" spans="2:6" x14ac:dyDescent="0.25">
      <c r="B2356" s="246">
        <v>44845</v>
      </c>
      <c r="C2356">
        <v>17256.050781000002</v>
      </c>
      <c r="D2356">
        <v>17261.800781000002</v>
      </c>
      <c r="E2356">
        <v>16950.300781000002</v>
      </c>
      <c r="F2356" s="247">
        <v>16983.550781000002</v>
      </c>
    </row>
    <row r="2357" spans="2:6" x14ac:dyDescent="0.25">
      <c r="B2357" s="246">
        <v>44846</v>
      </c>
      <c r="C2357">
        <v>17025.550781000002</v>
      </c>
      <c r="D2357">
        <v>17142.349609000001</v>
      </c>
      <c r="E2357">
        <v>16960.050781000002</v>
      </c>
      <c r="F2357" s="247">
        <v>17123.599609000001</v>
      </c>
    </row>
    <row r="2358" spans="2:6" x14ac:dyDescent="0.25">
      <c r="B2358" s="246">
        <v>44847</v>
      </c>
      <c r="C2358">
        <v>17087.349609000001</v>
      </c>
      <c r="D2358">
        <v>17112.349609000001</v>
      </c>
      <c r="E2358">
        <v>16956.949218999998</v>
      </c>
      <c r="F2358" s="247">
        <v>17014.349609000001</v>
      </c>
    </row>
    <row r="2359" spans="2:6" x14ac:dyDescent="0.25">
      <c r="B2359" s="246">
        <v>44848</v>
      </c>
      <c r="C2359">
        <v>17322.300781000002</v>
      </c>
      <c r="D2359">
        <v>17348.550781000002</v>
      </c>
      <c r="E2359">
        <v>17169.75</v>
      </c>
      <c r="F2359" s="247">
        <v>17185.699218999998</v>
      </c>
    </row>
    <row r="2360" spans="2:6" x14ac:dyDescent="0.25">
      <c r="B2360" s="246">
        <v>44851</v>
      </c>
      <c r="C2360">
        <v>17144.800781000002</v>
      </c>
      <c r="D2360">
        <v>17328.550781000002</v>
      </c>
      <c r="E2360">
        <v>17098.550781000002</v>
      </c>
      <c r="F2360" s="247">
        <v>17311.800781000002</v>
      </c>
    </row>
    <row r="2361" spans="2:6" x14ac:dyDescent="0.25">
      <c r="B2361" s="246">
        <v>44852</v>
      </c>
      <c r="C2361">
        <v>17438.75</v>
      </c>
      <c r="D2361">
        <v>17527.800781000002</v>
      </c>
      <c r="E2361">
        <v>17434.050781000002</v>
      </c>
      <c r="F2361" s="247">
        <v>17486.949218999998</v>
      </c>
    </row>
    <row r="2362" spans="2:6" x14ac:dyDescent="0.25">
      <c r="B2362" s="246">
        <v>44853</v>
      </c>
      <c r="C2362">
        <v>17568.150390999999</v>
      </c>
      <c r="D2362">
        <v>17607.599609000001</v>
      </c>
      <c r="E2362">
        <v>17472.849609000001</v>
      </c>
      <c r="F2362" s="247">
        <v>17512.25</v>
      </c>
    </row>
    <row r="2363" spans="2:6" x14ac:dyDescent="0.25">
      <c r="B2363" s="246">
        <v>44854</v>
      </c>
      <c r="C2363">
        <v>17423.099609000001</v>
      </c>
      <c r="D2363">
        <v>17584.150390999999</v>
      </c>
      <c r="E2363">
        <v>17421</v>
      </c>
      <c r="F2363" s="247">
        <v>17563.949218999998</v>
      </c>
    </row>
    <row r="2364" spans="2:6" x14ac:dyDescent="0.25">
      <c r="B2364" s="246">
        <v>44855</v>
      </c>
      <c r="C2364">
        <v>17622.849609000001</v>
      </c>
      <c r="D2364">
        <v>17670.150390999999</v>
      </c>
      <c r="E2364">
        <v>17520.75</v>
      </c>
      <c r="F2364" s="247">
        <v>17576.300781000002</v>
      </c>
    </row>
    <row r="2365" spans="2:6" x14ac:dyDescent="0.25">
      <c r="B2365" s="246">
        <v>44858</v>
      </c>
      <c r="C2365">
        <v>17736.349609000001</v>
      </c>
      <c r="D2365">
        <v>17777.550781000002</v>
      </c>
      <c r="E2365">
        <v>17707.400390999999</v>
      </c>
      <c r="F2365" s="247">
        <v>17730.75</v>
      </c>
    </row>
    <row r="2366" spans="2:6" x14ac:dyDescent="0.25">
      <c r="B2366" s="246">
        <v>44859</v>
      </c>
      <c r="C2366">
        <v>17808.300781000002</v>
      </c>
      <c r="D2366">
        <v>17811.5</v>
      </c>
      <c r="E2366">
        <v>17637</v>
      </c>
      <c r="F2366" s="247">
        <v>17656.349609000001</v>
      </c>
    </row>
    <row r="2367" spans="2:6" x14ac:dyDescent="0.25">
      <c r="B2367" s="246">
        <v>44861</v>
      </c>
      <c r="C2367">
        <v>17771.400390999999</v>
      </c>
      <c r="D2367">
        <v>17783.900390999999</v>
      </c>
      <c r="E2367">
        <v>17654.5</v>
      </c>
      <c r="F2367" s="247">
        <v>17736.949218999998</v>
      </c>
    </row>
    <row r="2368" spans="2:6" x14ac:dyDescent="0.25">
      <c r="B2368" s="246">
        <v>44862</v>
      </c>
      <c r="C2368">
        <v>17756.400390999999</v>
      </c>
      <c r="D2368">
        <v>17838.900390999999</v>
      </c>
      <c r="E2368">
        <v>17723.699218999998</v>
      </c>
      <c r="F2368" s="247">
        <v>17786.800781000002</v>
      </c>
    </row>
    <row r="2369" spans="2:6" x14ac:dyDescent="0.25">
      <c r="B2369" s="246">
        <v>44865</v>
      </c>
      <c r="C2369">
        <v>17910.199218999998</v>
      </c>
      <c r="D2369">
        <v>18022.800781000002</v>
      </c>
      <c r="E2369">
        <v>17899.900390999999</v>
      </c>
      <c r="F2369" s="247">
        <v>18012.199218999998</v>
      </c>
    </row>
    <row r="2370" spans="2:6" x14ac:dyDescent="0.25">
      <c r="B2370" s="246">
        <v>44866</v>
      </c>
      <c r="C2370">
        <v>18130.699218999998</v>
      </c>
      <c r="D2370">
        <v>18175.800781000002</v>
      </c>
      <c r="E2370">
        <v>18060.150390999999</v>
      </c>
      <c r="F2370" s="247">
        <v>18145.400390999999</v>
      </c>
    </row>
    <row r="2371" spans="2:6" x14ac:dyDescent="0.25">
      <c r="B2371" s="246">
        <v>44867</v>
      </c>
      <c r="C2371">
        <v>18177.900390999999</v>
      </c>
      <c r="D2371">
        <v>18178.75</v>
      </c>
      <c r="E2371">
        <v>18048.650390999999</v>
      </c>
      <c r="F2371" s="247">
        <v>18082.849609000001</v>
      </c>
    </row>
    <row r="2372" spans="2:6" x14ac:dyDescent="0.25">
      <c r="B2372" s="246">
        <v>44868</v>
      </c>
      <c r="C2372">
        <v>17968.349609000001</v>
      </c>
      <c r="D2372">
        <v>18106.300781000002</v>
      </c>
      <c r="E2372">
        <v>17959.199218999998</v>
      </c>
      <c r="F2372" s="247">
        <v>18052.699218999998</v>
      </c>
    </row>
    <row r="2373" spans="2:6" x14ac:dyDescent="0.25">
      <c r="B2373" s="246">
        <v>44869</v>
      </c>
      <c r="C2373">
        <v>18053.400390999999</v>
      </c>
      <c r="D2373">
        <v>18135.099609000001</v>
      </c>
      <c r="E2373">
        <v>18017.150390999999</v>
      </c>
      <c r="F2373" s="247">
        <v>18117.150390999999</v>
      </c>
    </row>
    <row r="2374" spans="2:6" x14ac:dyDescent="0.25">
      <c r="B2374" s="246">
        <v>44872</v>
      </c>
      <c r="C2374">
        <v>18211.75</v>
      </c>
      <c r="D2374">
        <v>18255.5</v>
      </c>
      <c r="E2374">
        <v>18064.75</v>
      </c>
      <c r="F2374" s="247">
        <v>18202.800781000002</v>
      </c>
    </row>
    <row r="2375" spans="2:6" x14ac:dyDescent="0.25">
      <c r="B2375" s="246">
        <v>44874</v>
      </c>
      <c r="C2375">
        <v>18288.25</v>
      </c>
      <c r="D2375">
        <v>18296.400390999999</v>
      </c>
      <c r="E2375">
        <v>18117.5</v>
      </c>
      <c r="F2375" s="247">
        <v>18157</v>
      </c>
    </row>
    <row r="2376" spans="2:6" x14ac:dyDescent="0.25">
      <c r="B2376" s="246">
        <v>44875</v>
      </c>
      <c r="C2376">
        <v>18044.349609000001</v>
      </c>
      <c r="D2376">
        <v>18103.099609000001</v>
      </c>
      <c r="E2376">
        <v>17969.400390999999</v>
      </c>
      <c r="F2376" s="247">
        <v>18028.199218999998</v>
      </c>
    </row>
    <row r="2377" spans="2:6" x14ac:dyDescent="0.25">
      <c r="B2377" s="246">
        <v>44876</v>
      </c>
      <c r="C2377">
        <v>18272.349609000001</v>
      </c>
      <c r="D2377">
        <v>18362.300781000002</v>
      </c>
      <c r="E2377">
        <v>18259.349609000001</v>
      </c>
      <c r="F2377" s="247">
        <v>18349.699218999998</v>
      </c>
    </row>
    <row r="2378" spans="2:6" x14ac:dyDescent="0.25">
      <c r="B2378" s="246">
        <v>44879</v>
      </c>
      <c r="C2378">
        <v>18376.400390999999</v>
      </c>
      <c r="D2378">
        <v>18399.449218999998</v>
      </c>
      <c r="E2378">
        <v>18311.400390999999</v>
      </c>
      <c r="F2378" s="247">
        <v>18329.150390999999</v>
      </c>
    </row>
    <row r="2379" spans="2:6" x14ac:dyDescent="0.25">
      <c r="B2379" s="246">
        <v>44880</v>
      </c>
      <c r="C2379">
        <v>18362.75</v>
      </c>
      <c r="D2379">
        <v>18427.949218999998</v>
      </c>
      <c r="E2379">
        <v>18282</v>
      </c>
      <c r="F2379" s="247">
        <v>18403.400390999999</v>
      </c>
    </row>
    <row r="2380" spans="2:6" x14ac:dyDescent="0.25">
      <c r="B2380" s="246">
        <v>44881</v>
      </c>
      <c r="C2380">
        <v>18398.25</v>
      </c>
      <c r="D2380">
        <v>18442.150390999999</v>
      </c>
      <c r="E2380">
        <v>18344.150390999999</v>
      </c>
      <c r="F2380" s="247">
        <v>18409.650390999999</v>
      </c>
    </row>
    <row r="2381" spans="2:6" x14ac:dyDescent="0.25">
      <c r="B2381" s="246">
        <v>44882</v>
      </c>
      <c r="C2381">
        <v>18358.699218999998</v>
      </c>
      <c r="D2381">
        <v>18417.599609000001</v>
      </c>
      <c r="E2381">
        <v>18312.949218999998</v>
      </c>
      <c r="F2381" s="247">
        <v>18343.900390999999</v>
      </c>
    </row>
    <row r="2382" spans="2:6" x14ac:dyDescent="0.25">
      <c r="B2382" s="246">
        <v>44883</v>
      </c>
      <c r="C2382">
        <v>18382.949218999998</v>
      </c>
      <c r="D2382">
        <v>18394.599609000001</v>
      </c>
      <c r="E2382">
        <v>18209.800781000002</v>
      </c>
      <c r="F2382" s="247">
        <v>18307.650390999999</v>
      </c>
    </row>
    <row r="2383" spans="2:6" x14ac:dyDescent="0.25">
      <c r="B2383" s="246">
        <v>44886</v>
      </c>
      <c r="C2383">
        <v>18246.400390999999</v>
      </c>
      <c r="D2383">
        <v>18262.300781000002</v>
      </c>
      <c r="E2383">
        <v>18133.349609000001</v>
      </c>
      <c r="F2383" s="247">
        <v>18159.949218999998</v>
      </c>
    </row>
    <row r="2384" spans="2:6" x14ac:dyDescent="0.25">
      <c r="B2384" s="246">
        <v>44887</v>
      </c>
      <c r="C2384">
        <v>18179.150390999999</v>
      </c>
      <c r="D2384">
        <v>18261.849609000001</v>
      </c>
      <c r="E2384">
        <v>18137.699218999998</v>
      </c>
      <c r="F2384" s="247">
        <v>18244.199218999998</v>
      </c>
    </row>
    <row r="2385" spans="2:6" x14ac:dyDescent="0.25">
      <c r="B2385" s="246">
        <v>44888</v>
      </c>
      <c r="C2385">
        <v>18325.199218999998</v>
      </c>
      <c r="D2385">
        <v>18325.400390999999</v>
      </c>
      <c r="E2385">
        <v>18246</v>
      </c>
      <c r="F2385" s="247">
        <v>18267.25</v>
      </c>
    </row>
    <row r="2386" spans="2:6" x14ac:dyDescent="0.25">
      <c r="B2386" s="246">
        <v>44889</v>
      </c>
      <c r="C2386">
        <v>18326.099609000001</v>
      </c>
      <c r="D2386">
        <v>18529.699218999998</v>
      </c>
      <c r="E2386">
        <v>18294.25</v>
      </c>
      <c r="F2386" s="247">
        <v>18484.099609000001</v>
      </c>
    </row>
    <row r="2387" spans="2:6" x14ac:dyDescent="0.25">
      <c r="B2387" s="246">
        <v>44890</v>
      </c>
      <c r="C2387">
        <v>18528.449218999998</v>
      </c>
      <c r="D2387">
        <v>18534.900390999999</v>
      </c>
      <c r="E2387">
        <v>18445.099609000001</v>
      </c>
      <c r="F2387" s="247">
        <v>18512.75</v>
      </c>
    </row>
    <row r="2388" spans="2:6" x14ac:dyDescent="0.25">
      <c r="B2388" s="246">
        <v>44893</v>
      </c>
      <c r="C2388">
        <v>18430.550781000002</v>
      </c>
      <c r="D2388">
        <v>18614.25</v>
      </c>
      <c r="E2388">
        <v>18365.599609000001</v>
      </c>
      <c r="F2388" s="247">
        <v>18562.75</v>
      </c>
    </row>
    <row r="2389" spans="2:6" x14ac:dyDescent="0.25">
      <c r="B2389" s="246">
        <v>44894</v>
      </c>
      <c r="C2389">
        <v>18552.449218999998</v>
      </c>
      <c r="D2389">
        <v>18678.099609000001</v>
      </c>
      <c r="E2389">
        <v>18552.150390999999</v>
      </c>
      <c r="F2389" s="247">
        <v>18618.050781000002</v>
      </c>
    </row>
    <row r="2390" spans="2:6" x14ac:dyDescent="0.25">
      <c r="B2390" s="246">
        <v>44895</v>
      </c>
      <c r="C2390">
        <v>18625.699218999998</v>
      </c>
      <c r="D2390">
        <v>18816.050781000002</v>
      </c>
      <c r="E2390">
        <v>18616.550781000002</v>
      </c>
      <c r="F2390" s="247">
        <v>18758.349609000001</v>
      </c>
    </row>
    <row r="2391" spans="2:6" x14ac:dyDescent="0.25">
      <c r="B2391" s="246">
        <v>44896</v>
      </c>
      <c r="C2391">
        <v>18871.949218999998</v>
      </c>
      <c r="D2391">
        <v>18887.599609000001</v>
      </c>
      <c r="E2391">
        <v>18778.199218999998</v>
      </c>
      <c r="F2391" s="247">
        <v>18812.5</v>
      </c>
    </row>
    <row r="2392" spans="2:6" x14ac:dyDescent="0.25">
      <c r="B2392" s="246">
        <v>44897</v>
      </c>
      <c r="C2392">
        <v>18752.400390999999</v>
      </c>
      <c r="D2392">
        <v>18781.949218999998</v>
      </c>
      <c r="E2392">
        <v>18639.199218999998</v>
      </c>
      <c r="F2392" s="247">
        <v>18696.099609000001</v>
      </c>
    </row>
    <row r="2393" spans="2:6" x14ac:dyDescent="0.25">
      <c r="B2393" s="246">
        <v>44900</v>
      </c>
      <c r="C2393">
        <v>18719.550781000002</v>
      </c>
      <c r="D2393">
        <v>18728.599609000001</v>
      </c>
      <c r="E2393">
        <v>18591.349609000001</v>
      </c>
      <c r="F2393" s="247">
        <v>18701.050781000002</v>
      </c>
    </row>
    <row r="2394" spans="2:6" x14ac:dyDescent="0.25">
      <c r="B2394" s="246">
        <v>44901</v>
      </c>
      <c r="C2394">
        <v>18600.650390999999</v>
      </c>
      <c r="D2394">
        <v>18654.900390999999</v>
      </c>
      <c r="E2394">
        <v>18577.900390999999</v>
      </c>
      <c r="F2394" s="247">
        <v>18642.75</v>
      </c>
    </row>
    <row r="2395" spans="2:6" x14ac:dyDescent="0.25">
      <c r="B2395" s="246">
        <v>44902</v>
      </c>
      <c r="C2395">
        <v>18638.849609000001</v>
      </c>
      <c r="D2395">
        <v>18668.300781000002</v>
      </c>
      <c r="E2395">
        <v>18528.400390999999</v>
      </c>
      <c r="F2395" s="247">
        <v>18560.5</v>
      </c>
    </row>
    <row r="2396" spans="2:6" x14ac:dyDescent="0.25">
      <c r="B2396" s="246">
        <v>44903</v>
      </c>
      <c r="C2396">
        <v>18570.849609000001</v>
      </c>
      <c r="D2396">
        <v>18625</v>
      </c>
      <c r="E2396">
        <v>18536.949218999998</v>
      </c>
      <c r="F2396" s="247">
        <v>18609.349609000001</v>
      </c>
    </row>
    <row r="2397" spans="2:6" x14ac:dyDescent="0.25">
      <c r="B2397" s="246">
        <v>44904</v>
      </c>
      <c r="C2397">
        <v>18662.400390999999</v>
      </c>
      <c r="D2397">
        <v>18664.699218999998</v>
      </c>
      <c r="E2397">
        <v>18410.099609000001</v>
      </c>
      <c r="F2397" s="247">
        <v>18496.599609000001</v>
      </c>
    </row>
    <row r="2398" spans="2:6" x14ac:dyDescent="0.25">
      <c r="B2398" s="246">
        <v>44907</v>
      </c>
      <c r="C2398">
        <v>18402.150390999999</v>
      </c>
      <c r="D2398">
        <v>18521.550781000002</v>
      </c>
      <c r="E2398">
        <v>18345.699218999998</v>
      </c>
      <c r="F2398" s="247">
        <v>18497.150390999999</v>
      </c>
    </row>
    <row r="2399" spans="2:6" x14ac:dyDescent="0.25">
      <c r="B2399" s="246">
        <v>44908</v>
      </c>
      <c r="C2399">
        <v>18524.400390999999</v>
      </c>
      <c r="D2399">
        <v>18617.25</v>
      </c>
      <c r="E2399">
        <v>18490.199218999998</v>
      </c>
      <c r="F2399" s="247">
        <v>18608</v>
      </c>
    </row>
    <row r="2400" spans="2:6" x14ac:dyDescent="0.25">
      <c r="B2400" s="246">
        <v>44909</v>
      </c>
      <c r="C2400">
        <v>18671.25</v>
      </c>
      <c r="D2400">
        <v>18696.099609000001</v>
      </c>
      <c r="E2400">
        <v>18632.900390999999</v>
      </c>
      <c r="F2400" s="247">
        <v>18660.300781000002</v>
      </c>
    </row>
    <row r="2401" spans="2:6" x14ac:dyDescent="0.25">
      <c r="B2401" s="246">
        <v>44910</v>
      </c>
      <c r="C2401">
        <v>18614.400390999999</v>
      </c>
      <c r="D2401">
        <v>18652.900390999999</v>
      </c>
      <c r="E2401">
        <v>18387.699218999998</v>
      </c>
      <c r="F2401" s="247">
        <v>18414.900390999999</v>
      </c>
    </row>
    <row r="2402" spans="2:6" x14ac:dyDescent="0.25">
      <c r="B2402" s="246">
        <v>44911</v>
      </c>
      <c r="C2402">
        <v>18319.099609000001</v>
      </c>
      <c r="D2402">
        <v>18440.949218999998</v>
      </c>
      <c r="E2402">
        <v>18255.150390999999</v>
      </c>
      <c r="F2402" s="247">
        <v>18269</v>
      </c>
    </row>
    <row r="2403" spans="2:6" x14ac:dyDescent="0.25">
      <c r="B2403" s="246">
        <v>44914</v>
      </c>
      <c r="C2403">
        <v>18288.099609000001</v>
      </c>
      <c r="D2403">
        <v>18431.650390999999</v>
      </c>
      <c r="E2403">
        <v>18244.550781000002</v>
      </c>
      <c r="F2403" s="247">
        <v>18420.449218999998</v>
      </c>
    </row>
    <row r="2404" spans="2:6" x14ac:dyDescent="0.25">
      <c r="B2404" s="246">
        <v>44915</v>
      </c>
      <c r="C2404">
        <v>18340.300781000002</v>
      </c>
      <c r="D2404">
        <v>18404.900390999999</v>
      </c>
      <c r="E2404">
        <v>18202.650390999999</v>
      </c>
      <c r="F2404" s="247">
        <v>18385.300781000002</v>
      </c>
    </row>
    <row r="2405" spans="2:6" x14ac:dyDescent="0.25">
      <c r="B2405" s="246">
        <v>44916</v>
      </c>
      <c r="C2405">
        <v>18435.150390999999</v>
      </c>
      <c r="D2405">
        <v>18473.349609000001</v>
      </c>
      <c r="E2405">
        <v>18162.75</v>
      </c>
      <c r="F2405" s="247">
        <v>18199.099609000001</v>
      </c>
    </row>
    <row r="2406" spans="2:6" x14ac:dyDescent="0.25">
      <c r="B2406" s="246">
        <v>44917</v>
      </c>
      <c r="C2406">
        <v>18288.800781000002</v>
      </c>
      <c r="D2406">
        <v>18318.75</v>
      </c>
      <c r="E2406">
        <v>18068.599609000001</v>
      </c>
      <c r="F2406" s="247">
        <v>18127.349609000001</v>
      </c>
    </row>
    <row r="2407" spans="2:6" x14ac:dyDescent="0.25">
      <c r="B2407" s="246">
        <v>44918</v>
      </c>
      <c r="C2407">
        <v>17977.650390999999</v>
      </c>
      <c r="D2407">
        <v>18050.449218999998</v>
      </c>
      <c r="E2407">
        <v>17779.5</v>
      </c>
      <c r="F2407" s="247">
        <v>17806.800781000002</v>
      </c>
    </row>
    <row r="2408" spans="2:6" x14ac:dyDescent="0.25">
      <c r="B2408" s="246">
        <v>44921</v>
      </c>
      <c r="C2408">
        <v>17830.400390999999</v>
      </c>
      <c r="D2408">
        <v>18084.099609000001</v>
      </c>
      <c r="E2408">
        <v>17774.25</v>
      </c>
      <c r="F2408" s="247">
        <v>18014.599609000001</v>
      </c>
    </row>
    <row r="2409" spans="2:6" x14ac:dyDescent="0.25">
      <c r="B2409" s="246">
        <v>44922</v>
      </c>
      <c r="C2409">
        <v>18089.800781000002</v>
      </c>
      <c r="D2409">
        <v>18149.25</v>
      </c>
      <c r="E2409">
        <v>17967.449218999998</v>
      </c>
      <c r="F2409" s="247">
        <v>18132.300781000002</v>
      </c>
    </row>
    <row r="2410" spans="2:6" x14ac:dyDescent="0.25">
      <c r="B2410" s="246">
        <v>44923</v>
      </c>
      <c r="C2410">
        <v>18084.75</v>
      </c>
      <c r="D2410">
        <v>18173.099609000001</v>
      </c>
      <c r="E2410">
        <v>18068.349609000001</v>
      </c>
      <c r="F2410" s="247">
        <v>18122.5</v>
      </c>
    </row>
    <row r="2411" spans="2:6" x14ac:dyDescent="0.25">
      <c r="B2411" s="246">
        <v>44924</v>
      </c>
      <c r="C2411">
        <v>18045.699218999998</v>
      </c>
      <c r="D2411">
        <v>18229.699218999998</v>
      </c>
      <c r="E2411">
        <v>17992.800781000002</v>
      </c>
      <c r="F2411" s="247">
        <v>18191</v>
      </c>
    </row>
    <row r="2412" spans="2:6" x14ac:dyDescent="0.25">
      <c r="B2412" s="246">
        <v>44925</v>
      </c>
      <c r="C2412">
        <v>18259.099609000001</v>
      </c>
      <c r="D2412">
        <v>18265.25</v>
      </c>
      <c r="E2412">
        <v>18080.300781000002</v>
      </c>
      <c r="F2412" s="247">
        <v>18105.300781000002</v>
      </c>
    </row>
    <row r="2413" spans="2:6" x14ac:dyDescent="0.25">
      <c r="B2413" s="246">
        <v>44928</v>
      </c>
      <c r="C2413">
        <v>18131.699218999998</v>
      </c>
      <c r="D2413">
        <v>18215.150390999999</v>
      </c>
      <c r="E2413">
        <v>18086.5</v>
      </c>
      <c r="F2413" s="247">
        <v>18197.449218999998</v>
      </c>
    </row>
    <row r="2414" spans="2:6" x14ac:dyDescent="0.25">
      <c r="B2414" s="246">
        <v>44929</v>
      </c>
      <c r="C2414">
        <v>18163.199218999998</v>
      </c>
      <c r="D2414">
        <v>18251.949218999998</v>
      </c>
      <c r="E2414">
        <v>18149.800781000002</v>
      </c>
      <c r="F2414" s="247">
        <v>18232.550781000002</v>
      </c>
    </row>
    <row r="2415" spans="2:6" x14ac:dyDescent="0.25">
      <c r="B2415" s="246">
        <v>44930</v>
      </c>
      <c r="C2415">
        <v>18230.650390999999</v>
      </c>
      <c r="D2415">
        <v>18243</v>
      </c>
      <c r="E2415">
        <v>18020.599609000001</v>
      </c>
      <c r="F2415" s="247">
        <v>18042.949218999998</v>
      </c>
    </row>
    <row r="2416" spans="2:6" x14ac:dyDescent="0.25">
      <c r="B2416" s="246">
        <v>44931</v>
      </c>
      <c r="C2416">
        <v>18101.949218999998</v>
      </c>
      <c r="D2416">
        <v>18120.300781000002</v>
      </c>
      <c r="E2416">
        <v>17892.599609000001</v>
      </c>
      <c r="F2416" s="247">
        <v>17992.150390999999</v>
      </c>
    </row>
    <row r="2417" spans="2:6" x14ac:dyDescent="0.25">
      <c r="B2417" s="246">
        <v>44932</v>
      </c>
      <c r="C2417">
        <v>18008.050781000002</v>
      </c>
      <c r="D2417">
        <v>18047.400390999999</v>
      </c>
      <c r="E2417">
        <v>17795.550781000002</v>
      </c>
      <c r="F2417" s="247">
        <v>17859.449218999998</v>
      </c>
    </row>
    <row r="2418" spans="2:6" x14ac:dyDescent="0.25">
      <c r="B2418" s="246">
        <v>44935</v>
      </c>
      <c r="C2418">
        <v>17952.550781000002</v>
      </c>
      <c r="D2418">
        <v>18141.400390999999</v>
      </c>
      <c r="E2418">
        <v>17936.150390999999</v>
      </c>
      <c r="F2418" s="247">
        <v>18101.199218999998</v>
      </c>
    </row>
    <row r="2419" spans="2:6" x14ac:dyDescent="0.25">
      <c r="B2419" s="246">
        <v>44936</v>
      </c>
      <c r="C2419">
        <v>18121.300781000002</v>
      </c>
      <c r="D2419">
        <v>18127.599609000001</v>
      </c>
      <c r="E2419">
        <v>17856</v>
      </c>
      <c r="F2419" s="247">
        <v>17914.150390999999</v>
      </c>
    </row>
    <row r="2420" spans="2:6" x14ac:dyDescent="0.25">
      <c r="B2420" s="246">
        <v>44937</v>
      </c>
      <c r="C2420">
        <v>17924.25</v>
      </c>
      <c r="D2420">
        <v>17976.349609000001</v>
      </c>
      <c r="E2420">
        <v>17824.349609000001</v>
      </c>
      <c r="F2420" s="247">
        <v>17895.699218999998</v>
      </c>
    </row>
    <row r="2421" spans="2:6" x14ac:dyDescent="0.25">
      <c r="B2421" s="246">
        <v>44938</v>
      </c>
      <c r="C2421">
        <v>17920.849609000001</v>
      </c>
      <c r="D2421">
        <v>17945.800781000002</v>
      </c>
      <c r="E2421">
        <v>17761.650390999999</v>
      </c>
      <c r="F2421" s="247">
        <v>17858.199218999998</v>
      </c>
    </row>
    <row r="2422" spans="2:6" x14ac:dyDescent="0.25">
      <c r="B2422" s="246">
        <v>44939</v>
      </c>
      <c r="C2422">
        <v>17867.5</v>
      </c>
      <c r="D2422">
        <v>17999.349609000001</v>
      </c>
      <c r="E2422">
        <v>17774.25</v>
      </c>
      <c r="F2422" s="247">
        <v>17956.599609000001</v>
      </c>
    </row>
    <row r="2423" spans="2:6" x14ac:dyDescent="0.25">
      <c r="B2423" s="246">
        <v>44942</v>
      </c>
      <c r="C2423">
        <v>18033.150390999999</v>
      </c>
      <c r="D2423">
        <v>18049.650390999999</v>
      </c>
      <c r="E2423">
        <v>17853.650390999999</v>
      </c>
      <c r="F2423" s="247">
        <v>17894.849609000001</v>
      </c>
    </row>
    <row r="2424" spans="2:6" x14ac:dyDescent="0.25">
      <c r="B2424" s="246">
        <v>44943</v>
      </c>
      <c r="C2424">
        <v>17922.800781000002</v>
      </c>
      <c r="D2424">
        <v>18072.050781000002</v>
      </c>
      <c r="E2424">
        <v>17886.949218999998</v>
      </c>
      <c r="F2424" s="247">
        <v>18053.300781000002</v>
      </c>
    </row>
    <row r="2425" spans="2:6" x14ac:dyDescent="0.25">
      <c r="B2425" s="246">
        <v>44944</v>
      </c>
      <c r="C2425">
        <v>18074.300781000002</v>
      </c>
      <c r="D2425">
        <v>18183.75</v>
      </c>
      <c r="E2425">
        <v>18032.449218999998</v>
      </c>
      <c r="F2425" s="247">
        <v>18165.349609000001</v>
      </c>
    </row>
    <row r="2426" spans="2:6" x14ac:dyDescent="0.25">
      <c r="B2426" s="246">
        <v>44945</v>
      </c>
      <c r="C2426">
        <v>18119.800781000002</v>
      </c>
      <c r="D2426">
        <v>18155.199218999998</v>
      </c>
      <c r="E2426">
        <v>18063.75</v>
      </c>
      <c r="F2426" s="247">
        <v>18107.849609000001</v>
      </c>
    </row>
    <row r="2427" spans="2:6" x14ac:dyDescent="0.25">
      <c r="B2427" s="246">
        <v>44946</v>
      </c>
      <c r="C2427">
        <v>18115.599609000001</v>
      </c>
      <c r="D2427">
        <v>18145.449218999998</v>
      </c>
      <c r="E2427">
        <v>18016.199218999998</v>
      </c>
      <c r="F2427" s="247">
        <v>18027.650390999999</v>
      </c>
    </row>
    <row r="2428" spans="2:6" x14ac:dyDescent="0.25">
      <c r="B2428" s="246">
        <v>44949</v>
      </c>
      <c r="C2428">
        <v>18118.449218999998</v>
      </c>
      <c r="D2428">
        <v>18162.599609000001</v>
      </c>
      <c r="E2428">
        <v>18063.449218999998</v>
      </c>
      <c r="F2428" s="247">
        <v>18118.550781000002</v>
      </c>
    </row>
    <row r="2429" spans="2:6" x14ac:dyDescent="0.25">
      <c r="B2429" s="246">
        <v>44950</v>
      </c>
      <c r="C2429">
        <v>18183.949218999998</v>
      </c>
      <c r="D2429">
        <v>18201.25</v>
      </c>
      <c r="E2429">
        <v>18078.650390999999</v>
      </c>
      <c r="F2429" s="247">
        <v>18118.300781000002</v>
      </c>
    </row>
    <row r="2430" spans="2:6" x14ac:dyDescent="0.25">
      <c r="B2430" s="246">
        <v>44951</v>
      </c>
      <c r="C2430">
        <v>18093.349609000001</v>
      </c>
      <c r="D2430">
        <v>18100.599609000001</v>
      </c>
      <c r="E2430">
        <v>17846.150390999999</v>
      </c>
      <c r="F2430" s="247">
        <v>17891.949218999998</v>
      </c>
    </row>
    <row r="2431" spans="2:6" x14ac:dyDescent="0.25">
      <c r="B2431" s="246">
        <v>44953</v>
      </c>
      <c r="C2431">
        <v>17877.199218999998</v>
      </c>
      <c r="D2431">
        <v>17884.75</v>
      </c>
      <c r="E2431">
        <v>17493.550781000002</v>
      </c>
      <c r="F2431" s="247">
        <v>17604.349609000001</v>
      </c>
    </row>
    <row r="2432" spans="2:6" x14ac:dyDescent="0.25">
      <c r="B2432" s="246">
        <v>44956</v>
      </c>
      <c r="C2432">
        <v>17541.949218999998</v>
      </c>
      <c r="D2432">
        <v>17709.150390999999</v>
      </c>
      <c r="E2432">
        <v>17405.550781000002</v>
      </c>
      <c r="F2432" s="247">
        <v>17648.949218999998</v>
      </c>
    </row>
    <row r="2433" spans="2:6" x14ac:dyDescent="0.25">
      <c r="B2433" s="246">
        <v>44957</v>
      </c>
      <c r="C2433">
        <v>17731.449218999998</v>
      </c>
      <c r="D2433">
        <v>17735.699218999998</v>
      </c>
      <c r="E2433">
        <v>17537.550781000002</v>
      </c>
      <c r="F2433" s="247">
        <v>17662.150390999999</v>
      </c>
    </row>
    <row r="2434" spans="2:6" x14ac:dyDescent="0.25">
      <c r="B2434" s="246">
        <v>44958</v>
      </c>
      <c r="C2434">
        <v>17811.599609000001</v>
      </c>
      <c r="D2434">
        <v>17972.199218999998</v>
      </c>
      <c r="E2434">
        <v>17353.400390999999</v>
      </c>
      <c r="F2434" s="247">
        <v>17616.300781000002</v>
      </c>
    </row>
    <row r="2435" spans="2:6" x14ac:dyDescent="0.25">
      <c r="B2435" s="246">
        <v>44959</v>
      </c>
      <c r="C2435">
        <v>17517.099609000001</v>
      </c>
      <c r="D2435">
        <v>17653.900390999999</v>
      </c>
      <c r="E2435">
        <v>17445.949218999998</v>
      </c>
      <c r="F2435" s="247">
        <v>17610.400390999999</v>
      </c>
    </row>
    <row r="2436" spans="2:6" x14ac:dyDescent="0.25">
      <c r="B2436" s="246">
        <v>44960</v>
      </c>
      <c r="C2436">
        <v>17721.75</v>
      </c>
      <c r="D2436">
        <v>17870.300781000002</v>
      </c>
      <c r="E2436">
        <v>17584.199218999998</v>
      </c>
      <c r="F2436" s="247">
        <v>17854.050781000002</v>
      </c>
    </row>
    <row r="2437" spans="2:6" x14ac:dyDescent="0.25">
      <c r="B2437" s="246">
        <v>44963</v>
      </c>
      <c r="C2437">
        <v>17818.550781000002</v>
      </c>
      <c r="D2437">
        <v>17823.699218999998</v>
      </c>
      <c r="E2437">
        <v>17698.349609000001</v>
      </c>
      <c r="F2437" s="247">
        <v>17764.599609000001</v>
      </c>
    </row>
    <row r="2438" spans="2:6" x14ac:dyDescent="0.25">
      <c r="B2438" s="246">
        <v>44964</v>
      </c>
      <c r="C2438">
        <v>17790.099609000001</v>
      </c>
      <c r="D2438">
        <v>17811.150390999999</v>
      </c>
      <c r="E2438">
        <v>17652.550781000002</v>
      </c>
      <c r="F2438" s="247">
        <v>17721.5</v>
      </c>
    </row>
    <row r="2439" spans="2:6" x14ac:dyDescent="0.25">
      <c r="B2439" s="246">
        <v>44965</v>
      </c>
      <c r="C2439">
        <v>17750.300781000002</v>
      </c>
      <c r="D2439">
        <v>17898.699218999998</v>
      </c>
      <c r="E2439">
        <v>17744.150390999999</v>
      </c>
      <c r="F2439" s="247">
        <v>17871.699218999998</v>
      </c>
    </row>
    <row r="2440" spans="2:6" x14ac:dyDescent="0.25">
      <c r="B2440" s="246">
        <v>44966</v>
      </c>
      <c r="C2440">
        <v>17885.5</v>
      </c>
      <c r="D2440">
        <v>17916.900390999999</v>
      </c>
      <c r="E2440">
        <v>17779.800781000002</v>
      </c>
      <c r="F2440" s="247">
        <v>17893.449218999998</v>
      </c>
    </row>
    <row r="2441" spans="2:6" x14ac:dyDescent="0.25">
      <c r="B2441" s="246">
        <v>44967</v>
      </c>
      <c r="C2441">
        <v>17847.550781000002</v>
      </c>
      <c r="D2441">
        <v>17876.949218999998</v>
      </c>
      <c r="E2441">
        <v>17801</v>
      </c>
      <c r="F2441" s="247">
        <v>17856.5</v>
      </c>
    </row>
    <row r="2442" spans="2:6" x14ac:dyDescent="0.25">
      <c r="B2442" s="246">
        <v>44970</v>
      </c>
      <c r="C2442">
        <v>17859.099609000001</v>
      </c>
      <c r="D2442">
        <v>17880.699218999998</v>
      </c>
      <c r="E2442">
        <v>17719.75</v>
      </c>
      <c r="F2442" s="247">
        <v>17770.900390999999</v>
      </c>
    </row>
    <row r="2443" spans="2:6" x14ac:dyDescent="0.25">
      <c r="B2443" s="246">
        <v>44971</v>
      </c>
      <c r="C2443">
        <v>17840.349609000001</v>
      </c>
      <c r="D2443">
        <v>17954.550781000002</v>
      </c>
      <c r="E2443">
        <v>17800.050781000002</v>
      </c>
      <c r="F2443" s="247">
        <v>17929.849609000001</v>
      </c>
    </row>
    <row r="2444" spans="2:6" x14ac:dyDescent="0.25">
      <c r="B2444" s="246">
        <v>44972</v>
      </c>
      <c r="C2444">
        <v>17896.599609000001</v>
      </c>
      <c r="D2444">
        <v>18034.099609000001</v>
      </c>
      <c r="E2444">
        <v>17853.800781000002</v>
      </c>
      <c r="F2444" s="247">
        <v>18015.849609000001</v>
      </c>
    </row>
    <row r="2445" spans="2:6" x14ac:dyDescent="0.25">
      <c r="B2445" s="246">
        <v>44973</v>
      </c>
      <c r="C2445">
        <v>18094.75</v>
      </c>
      <c r="D2445">
        <v>18134.75</v>
      </c>
      <c r="E2445">
        <v>18000.650390999999</v>
      </c>
      <c r="F2445" s="247">
        <v>18035.849609000001</v>
      </c>
    </row>
    <row r="2446" spans="2:6" x14ac:dyDescent="0.25">
      <c r="B2446" s="246">
        <v>44974</v>
      </c>
      <c r="C2446">
        <v>17974.849609000001</v>
      </c>
      <c r="D2446">
        <v>18034.25</v>
      </c>
      <c r="E2446">
        <v>17884.599609000001</v>
      </c>
      <c r="F2446" s="247">
        <v>17944.199218999998</v>
      </c>
    </row>
    <row r="2447" spans="2:6" x14ac:dyDescent="0.25">
      <c r="B2447" s="246">
        <v>44977</v>
      </c>
      <c r="C2447">
        <v>17965.550781000002</v>
      </c>
      <c r="D2447">
        <v>18004.349609000001</v>
      </c>
      <c r="E2447">
        <v>17818.400390999999</v>
      </c>
      <c r="F2447" s="247">
        <v>17844.599609000001</v>
      </c>
    </row>
    <row r="2448" spans="2:6" x14ac:dyDescent="0.25">
      <c r="B2448" s="246">
        <v>44978</v>
      </c>
      <c r="C2448">
        <v>17905.800781000002</v>
      </c>
      <c r="D2448">
        <v>17924.900390999999</v>
      </c>
      <c r="E2448">
        <v>17800.300781000002</v>
      </c>
      <c r="F2448" s="247">
        <v>17826.699218999998</v>
      </c>
    </row>
    <row r="2449" spans="2:6" x14ac:dyDescent="0.25">
      <c r="B2449" s="246">
        <v>44979</v>
      </c>
      <c r="C2449">
        <v>17755.349609000001</v>
      </c>
      <c r="D2449">
        <v>17772.5</v>
      </c>
      <c r="E2449">
        <v>17529.449218999998</v>
      </c>
      <c r="F2449" s="247">
        <v>17554.300781000002</v>
      </c>
    </row>
    <row r="2450" spans="2:6" x14ac:dyDescent="0.25">
      <c r="B2450" s="246">
        <v>44980</v>
      </c>
      <c r="C2450">
        <v>17574.650390999999</v>
      </c>
      <c r="D2450">
        <v>17620.050781000002</v>
      </c>
      <c r="E2450">
        <v>17455.400390999999</v>
      </c>
      <c r="F2450" s="247">
        <v>17511.25</v>
      </c>
    </row>
    <row r="2451" spans="2:6" x14ac:dyDescent="0.25">
      <c r="B2451" s="246">
        <v>44981</v>
      </c>
      <c r="C2451">
        <v>17591.349609000001</v>
      </c>
      <c r="D2451">
        <v>17599.75</v>
      </c>
      <c r="E2451">
        <v>17421.800781000002</v>
      </c>
      <c r="F2451" s="247">
        <v>17465.800781000002</v>
      </c>
    </row>
    <row r="2452" spans="2:6" x14ac:dyDescent="0.25">
      <c r="B2452" s="246">
        <v>44984</v>
      </c>
      <c r="C2452">
        <v>17428.599609000001</v>
      </c>
      <c r="D2452">
        <v>17451.599609000001</v>
      </c>
      <c r="E2452">
        <v>17299</v>
      </c>
      <c r="F2452" s="247">
        <v>17392.699218999998</v>
      </c>
    </row>
    <row r="2453" spans="2:6" x14ac:dyDescent="0.25">
      <c r="B2453" s="246">
        <v>44985</v>
      </c>
      <c r="C2453">
        <v>17383.25</v>
      </c>
      <c r="D2453">
        <v>17440.449218999998</v>
      </c>
      <c r="E2453">
        <v>17255.199218999998</v>
      </c>
      <c r="F2453" s="247">
        <v>17303.949218999998</v>
      </c>
    </row>
    <row r="2454" spans="2:6" x14ac:dyDescent="0.25">
      <c r="B2454" s="246">
        <v>44986</v>
      </c>
      <c r="C2454">
        <v>17360.099609000001</v>
      </c>
      <c r="D2454">
        <v>17467.75</v>
      </c>
      <c r="E2454">
        <v>17345.25</v>
      </c>
      <c r="F2454" s="247">
        <v>17450.900390999999</v>
      </c>
    </row>
    <row r="2455" spans="2:6" x14ac:dyDescent="0.25">
      <c r="B2455" s="246">
        <v>44987</v>
      </c>
      <c r="C2455">
        <v>17421.5</v>
      </c>
      <c r="D2455">
        <v>17445.800781000002</v>
      </c>
      <c r="E2455">
        <v>17306</v>
      </c>
      <c r="F2455" s="247">
        <v>17321.900390999999</v>
      </c>
    </row>
    <row r="2456" spans="2:6" x14ac:dyDescent="0.25">
      <c r="B2456" s="246">
        <v>44988</v>
      </c>
      <c r="C2456">
        <v>17451.25</v>
      </c>
      <c r="D2456">
        <v>17644.75</v>
      </c>
      <c r="E2456">
        <v>17427.699218999998</v>
      </c>
      <c r="F2456" s="247">
        <v>17594.349609000001</v>
      </c>
    </row>
    <row r="2457" spans="2:6" x14ac:dyDescent="0.25">
      <c r="B2457" s="246">
        <v>44991</v>
      </c>
      <c r="C2457">
        <v>17680.349609000001</v>
      </c>
      <c r="D2457">
        <v>17799.949218999998</v>
      </c>
      <c r="E2457">
        <v>17671.949218999998</v>
      </c>
      <c r="F2457" s="247">
        <v>17711.449218999998</v>
      </c>
    </row>
    <row r="2458" spans="2:6" x14ac:dyDescent="0.25">
      <c r="B2458" s="246">
        <v>44993</v>
      </c>
      <c r="C2458">
        <v>17665.75</v>
      </c>
      <c r="D2458">
        <v>17766.5</v>
      </c>
      <c r="E2458">
        <v>17602.25</v>
      </c>
      <c r="F2458" s="247">
        <v>17754.400390999999</v>
      </c>
    </row>
    <row r="2459" spans="2:6" x14ac:dyDescent="0.25">
      <c r="B2459" s="246">
        <v>44994</v>
      </c>
      <c r="C2459">
        <v>17772.050781000002</v>
      </c>
      <c r="D2459">
        <v>17772.349609000001</v>
      </c>
      <c r="E2459">
        <v>17573.599609000001</v>
      </c>
      <c r="F2459" s="247">
        <v>17589.599609000001</v>
      </c>
    </row>
    <row r="2460" spans="2:6" x14ac:dyDescent="0.25">
      <c r="B2460" s="246">
        <v>44995</v>
      </c>
      <c r="C2460">
        <v>17443.800781000002</v>
      </c>
      <c r="D2460">
        <v>17451.5</v>
      </c>
      <c r="E2460">
        <v>17324.349609000001</v>
      </c>
      <c r="F2460" s="247">
        <v>17412.900390999999</v>
      </c>
    </row>
    <row r="2461" spans="2:6" x14ac:dyDescent="0.25">
      <c r="B2461" s="246">
        <v>44998</v>
      </c>
      <c r="C2461">
        <v>17421.900390999999</v>
      </c>
      <c r="D2461">
        <v>17529.900390999999</v>
      </c>
      <c r="E2461">
        <v>17113.449218999998</v>
      </c>
      <c r="F2461" s="247">
        <v>17154.300781000002</v>
      </c>
    </row>
    <row r="2462" spans="2:6" x14ac:dyDescent="0.25">
      <c r="B2462" s="246">
        <v>44999</v>
      </c>
      <c r="C2462">
        <v>17160.550781000002</v>
      </c>
      <c r="D2462">
        <v>17224.650390999999</v>
      </c>
      <c r="E2462">
        <v>16987.099609000001</v>
      </c>
      <c r="F2462" s="247">
        <v>17043.300781000002</v>
      </c>
    </row>
    <row r="2463" spans="2:6" x14ac:dyDescent="0.25">
      <c r="B2463" s="246">
        <v>45000</v>
      </c>
      <c r="C2463">
        <v>17166.449218999998</v>
      </c>
      <c r="D2463">
        <v>17211.349609000001</v>
      </c>
      <c r="E2463">
        <v>16938.900390999999</v>
      </c>
      <c r="F2463" s="247">
        <v>16972.150390999999</v>
      </c>
    </row>
    <row r="2464" spans="2:6" x14ac:dyDescent="0.25">
      <c r="B2464" s="246">
        <v>45001</v>
      </c>
      <c r="C2464">
        <v>16994.650390999999</v>
      </c>
      <c r="D2464">
        <v>17062.449218999998</v>
      </c>
      <c r="E2464">
        <v>16850.150390999999</v>
      </c>
      <c r="F2464" s="247">
        <v>16985.599609000001</v>
      </c>
    </row>
    <row r="2465" spans="2:6" x14ac:dyDescent="0.25">
      <c r="B2465" s="246">
        <v>45002</v>
      </c>
      <c r="C2465">
        <v>17111.800781000002</v>
      </c>
      <c r="D2465">
        <v>17145.800781000002</v>
      </c>
      <c r="E2465">
        <v>16958.150390999999</v>
      </c>
      <c r="F2465" s="247">
        <v>17100.050781000002</v>
      </c>
    </row>
    <row r="2466" spans="2:6" x14ac:dyDescent="0.25">
      <c r="B2466" s="246">
        <v>45005</v>
      </c>
      <c r="C2466">
        <v>17066.599609000001</v>
      </c>
      <c r="D2466">
        <v>17066.599609000001</v>
      </c>
      <c r="E2466">
        <v>16828.349609000001</v>
      </c>
      <c r="F2466" s="247">
        <v>16988.400390999999</v>
      </c>
    </row>
    <row r="2467" spans="2:6" x14ac:dyDescent="0.25">
      <c r="B2467" s="246">
        <v>45006</v>
      </c>
      <c r="C2467">
        <v>17060.400390999999</v>
      </c>
      <c r="D2467">
        <v>17127.699218999998</v>
      </c>
      <c r="E2467">
        <v>17016</v>
      </c>
      <c r="F2467" s="247">
        <v>17107.5</v>
      </c>
    </row>
    <row r="2468" spans="2:6" x14ac:dyDescent="0.25">
      <c r="B2468" s="246">
        <v>45007</v>
      </c>
      <c r="C2468">
        <v>17177.449218999998</v>
      </c>
      <c r="D2468">
        <v>17207.25</v>
      </c>
      <c r="E2468">
        <v>17107.849609000001</v>
      </c>
      <c r="F2468" s="247">
        <v>17151.900390999999</v>
      </c>
    </row>
    <row r="2469" spans="2:6" x14ac:dyDescent="0.25">
      <c r="B2469" s="246">
        <v>45008</v>
      </c>
      <c r="C2469">
        <v>17097.400390999999</v>
      </c>
      <c r="D2469">
        <v>17205.400390999999</v>
      </c>
      <c r="E2469">
        <v>17045.300781000002</v>
      </c>
      <c r="F2469" s="247">
        <v>17076.900390999999</v>
      </c>
    </row>
    <row r="2470" spans="2:6" x14ac:dyDescent="0.25">
      <c r="B2470" s="246">
        <v>45009</v>
      </c>
      <c r="C2470">
        <v>17076.199218999998</v>
      </c>
      <c r="D2470">
        <v>17109.449218999998</v>
      </c>
      <c r="E2470">
        <v>16917.349609000001</v>
      </c>
      <c r="F2470" s="247">
        <v>16945.050781000002</v>
      </c>
    </row>
    <row r="2471" spans="2:6" x14ac:dyDescent="0.25">
      <c r="B2471" s="246">
        <v>45012</v>
      </c>
      <c r="C2471">
        <v>16984.300781000002</v>
      </c>
      <c r="D2471">
        <v>17091</v>
      </c>
      <c r="E2471">
        <v>16918.550781000002</v>
      </c>
      <c r="F2471" s="247">
        <v>16985.699218999998</v>
      </c>
    </row>
    <row r="2472" spans="2:6" x14ac:dyDescent="0.25">
      <c r="B2472" s="246">
        <v>45013</v>
      </c>
      <c r="C2472">
        <v>17031.75</v>
      </c>
      <c r="D2472">
        <v>17061.75</v>
      </c>
      <c r="E2472">
        <v>16913.75</v>
      </c>
      <c r="F2472" s="247">
        <v>16951.699218999998</v>
      </c>
    </row>
    <row r="2473" spans="2:6" ht="15.75" thickBot="1" x14ac:dyDescent="0.3">
      <c r="B2473" s="248">
        <v>45014</v>
      </c>
      <c r="C2473" s="249">
        <v>16977.300781000002</v>
      </c>
      <c r="D2473" s="249">
        <v>17126.150390999999</v>
      </c>
      <c r="E2473" s="249">
        <v>16940.599609000001</v>
      </c>
      <c r="F2473" s="250">
        <v>17080.699218999998</v>
      </c>
    </row>
  </sheetData>
  <mergeCells count="1">
    <mergeCell ref="B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5080-11F6-49B6-9351-0CDFE915F13F}">
  <dimension ref="B1:F24"/>
  <sheetViews>
    <sheetView showGridLines="0" workbookViewId="0">
      <selection activeCell="B6" sqref="B6"/>
    </sheetView>
  </sheetViews>
  <sheetFormatPr defaultRowHeight="15" x14ac:dyDescent="0.25"/>
  <cols>
    <col min="2" max="2" width="11.42578125" customWidth="1"/>
  </cols>
  <sheetData>
    <row r="1" spans="2:6" ht="15.75" thickBot="1" x14ac:dyDescent="0.3">
      <c r="B1" s="251" t="s">
        <v>289</v>
      </c>
      <c r="C1" s="252"/>
      <c r="D1" s="252"/>
      <c r="E1" s="252"/>
      <c r="F1" s="252"/>
    </row>
    <row r="2" spans="2:6" ht="15.75" thickBot="1" x14ac:dyDescent="0.3">
      <c r="B2" s="314" t="s">
        <v>274</v>
      </c>
      <c r="C2" s="315"/>
      <c r="D2" s="315"/>
      <c r="E2" s="315"/>
      <c r="F2" s="316"/>
    </row>
    <row r="4" spans="2:6" x14ac:dyDescent="0.25">
      <c r="B4" t="s">
        <v>256</v>
      </c>
      <c r="C4" t="s">
        <v>283</v>
      </c>
    </row>
    <row r="5" spans="2:6" x14ac:dyDescent="0.25">
      <c r="B5" s="280">
        <v>45016</v>
      </c>
      <c r="C5">
        <v>7.3150000000000004</v>
      </c>
    </row>
    <row r="6" spans="2:6" x14ac:dyDescent="0.25">
      <c r="B6" s="280">
        <v>45014</v>
      </c>
      <c r="C6">
        <v>7.2960000000000003</v>
      </c>
    </row>
    <row r="7" spans="2:6" x14ac:dyDescent="0.25">
      <c r="B7" s="280">
        <v>45013</v>
      </c>
      <c r="C7">
        <v>7.3209999999999997</v>
      </c>
    </row>
    <row r="8" spans="2:6" x14ac:dyDescent="0.25">
      <c r="B8" s="280">
        <v>45012</v>
      </c>
      <c r="C8">
        <v>7.3120000000000003</v>
      </c>
    </row>
    <row r="9" spans="2:6" x14ac:dyDescent="0.25">
      <c r="B9" s="280">
        <v>45009</v>
      </c>
      <c r="C9">
        <v>7.3179999999999996</v>
      </c>
    </row>
    <row r="10" spans="2:6" x14ac:dyDescent="0.25">
      <c r="B10" s="280">
        <v>45008</v>
      </c>
      <c r="C10">
        <v>7.3449999999999998</v>
      </c>
    </row>
    <row r="11" spans="2:6" x14ac:dyDescent="0.25">
      <c r="B11" s="280">
        <v>45006</v>
      </c>
      <c r="C11">
        <v>7.3540000000000001</v>
      </c>
    </row>
    <row r="12" spans="2:6" x14ac:dyDescent="0.25">
      <c r="B12" s="280">
        <v>45005</v>
      </c>
      <c r="C12">
        <v>7.3339999999999996</v>
      </c>
    </row>
    <row r="13" spans="2:6" x14ac:dyDescent="0.25">
      <c r="B13" s="280">
        <v>45002</v>
      </c>
      <c r="C13">
        <v>7.3540000000000001</v>
      </c>
    </row>
    <row r="14" spans="2:6" x14ac:dyDescent="0.25">
      <c r="B14" s="280">
        <v>45001</v>
      </c>
      <c r="C14">
        <v>7.3520000000000003</v>
      </c>
    </row>
    <row r="15" spans="2:6" x14ac:dyDescent="0.25">
      <c r="B15" s="280">
        <v>45000</v>
      </c>
      <c r="C15">
        <v>7.3630000000000004</v>
      </c>
    </row>
    <row r="16" spans="2:6" x14ac:dyDescent="0.25">
      <c r="B16" s="280">
        <v>44999</v>
      </c>
      <c r="C16">
        <v>7.3780000000000001</v>
      </c>
    </row>
    <row r="17" spans="2:3" x14ac:dyDescent="0.25">
      <c r="B17" s="280">
        <v>44998</v>
      </c>
      <c r="C17">
        <v>7.3650000000000002</v>
      </c>
    </row>
    <row r="18" spans="2:3" x14ac:dyDescent="0.25">
      <c r="B18" s="280">
        <v>44995</v>
      </c>
      <c r="C18">
        <v>7.4290000000000003</v>
      </c>
    </row>
    <row r="19" spans="2:3" x14ac:dyDescent="0.25">
      <c r="B19" s="280">
        <v>44994</v>
      </c>
      <c r="C19">
        <v>7.4409999999999998</v>
      </c>
    </row>
    <row r="20" spans="2:3" x14ac:dyDescent="0.25">
      <c r="B20" s="280">
        <v>44993</v>
      </c>
      <c r="C20">
        <v>7.4589999999999996</v>
      </c>
    </row>
    <row r="21" spans="2:3" x14ac:dyDescent="0.25">
      <c r="B21" s="280">
        <v>44991</v>
      </c>
      <c r="C21">
        <v>7.4180000000000001</v>
      </c>
    </row>
    <row r="22" spans="2:3" x14ac:dyDescent="0.25">
      <c r="B22" s="280">
        <v>44988</v>
      </c>
      <c r="C22">
        <v>7.4160000000000004</v>
      </c>
    </row>
    <row r="23" spans="2:3" x14ac:dyDescent="0.25">
      <c r="B23" s="280">
        <v>44987</v>
      </c>
      <c r="C23">
        <v>7.43</v>
      </c>
    </row>
    <row r="24" spans="2:3" x14ac:dyDescent="0.25">
      <c r="B24" s="280">
        <v>44986</v>
      </c>
      <c r="C24">
        <v>7.4340000000000002</v>
      </c>
    </row>
  </sheetData>
  <mergeCells count="1">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P&amp;L</vt:lpstr>
      <vt:lpstr>BS</vt:lpstr>
      <vt:lpstr>3 Statement Model + DCF</vt:lpstr>
      <vt:lpstr>BETA</vt:lpstr>
      <vt:lpstr>WACC</vt:lpstr>
      <vt:lpstr>RM</vt:lpstr>
      <vt:lpstr>10 Year Bond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Harsh Jain</cp:lastModifiedBy>
  <dcterms:created xsi:type="dcterms:W3CDTF">2015-06-05T18:17:20Z</dcterms:created>
  <dcterms:modified xsi:type="dcterms:W3CDTF">2023-10-15T02:15:31Z</dcterms:modified>
</cp:coreProperties>
</file>