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:\Assignments\SEM 2\Descision and Risk Analysis\Final Project\"/>
    </mc:Choice>
  </mc:AlternateContent>
  <xr:revisionPtr revIDLastSave="0" documentId="13_ncr:1_{781542F6-A749-4846-B8C5-DD2FF4D1AA05}" xr6:coauthVersionLast="47" xr6:coauthVersionMax="47" xr10:uidLastSave="{00000000-0000-0000-0000-000000000000}"/>
  <bookViews>
    <workbookView xWindow="-108" yWindow="-108" windowWidth="23256" windowHeight="12456" xr2:uid="{A60FE34B-0818-49F7-8AE0-BF5E9F93D1B8}"/>
  </bookViews>
  <sheets>
    <sheet name="UI" sheetId="7" r:id="rId1"/>
    <sheet name="Sheet3" sheetId="10" state="hidden" r:id="rId2"/>
    <sheet name="TOPSIS" sheetId="1" r:id="rId3"/>
    <sheet name="VIKOR" sheetId="3" r:id="rId4"/>
    <sheet name="ARAS" sheetId="9" r:id="rId5"/>
    <sheet name="COPRAS" sheetId="5" r:id="rId6"/>
    <sheet name="Mean Rank" sheetId="6" r:id="rId7"/>
  </sheets>
  <externalReferences>
    <externalReference r:id="rId8"/>
  </externalReferences>
  <definedNames>
    <definedName name="_xlnm._FilterDatabase" localSheetId="1" hidden="1">Sheet3!$A$4:$M$4</definedName>
    <definedName name="solver_cvg" localSheetId="0" hidden="1">0.0001</definedName>
    <definedName name="solver_drv" localSheetId="0" hidden="1">1</definedName>
    <definedName name="solver_eng" localSheetId="2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UI!$F$8</definedName>
    <definedName name="solver_lhs2" localSheetId="0" hidden="1">UI!$F$10</definedName>
    <definedName name="solver_lhs3" localSheetId="0" hidden="1">UI!$F$4</definedName>
    <definedName name="solver_lhs4" localSheetId="0" hidden="1">UI!$F$4</definedName>
    <definedName name="solver_lhs5" localSheetId="0" hidden="1">UI!$F$6</definedName>
    <definedName name="solver_lhs6" localSheetId="0" hidden="1">UI!$F$8</definedName>
    <definedName name="solver_lhs7" localSheetId="0" hidden="1">UI!$F$8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0" hidden="1">2147483647</definedName>
    <definedName name="solver_num" localSheetId="2" hidden="1">0</definedName>
    <definedName name="solver_num" localSheetId="0" hidden="1">0</definedName>
    <definedName name="solver_nwt" localSheetId="0" hidden="1">1</definedName>
    <definedName name="solver_opt" localSheetId="2" hidden="1">TOPSIS!$AG$50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hs1" localSheetId="0" hidden="1">0</definedName>
    <definedName name="solver_rhs2" localSheetId="0" hidden="1">0</definedName>
    <definedName name="solver_rhs3" localSheetId="0" hidden="1">1</definedName>
    <definedName name="solver_rhs4" localSheetId="0" hidden="1">0</definedName>
    <definedName name="solver_rhs5" localSheetId="0" hidden="1">1</definedName>
    <definedName name="solver_rhs6" localSheetId="0" hidden="1">1</definedName>
    <definedName name="solver_rhs7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2" hidden="1">3</definedName>
    <definedName name="solver_typ" localSheetId="0" hidden="1">1</definedName>
    <definedName name="solver_val" localSheetId="2" hidden="1">1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7" l="1"/>
  <c r="I22" i="7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4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2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5" i="10"/>
  <c r="D4" i="6"/>
  <c r="D5" i="6"/>
  <c r="D6" i="6"/>
  <c r="D7" i="6"/>
  <c r="D8" i="6"/>
  <c r="D9" i="6"/>
  <c r="D10" i="6"/>
  <c r="D11" i="6"/>
  <c r="D12" i="6"/>
  <c r="D13" i="6"/>
  <c r="D14" i="6"/>
  <c r="D3" i="6"/>
  <c r="R59" i="9"/>
  <c r="R58" i="9"/>
  <c r="R57" i="9"/>
  <c r="R56" i="9"/>
  <c r="R55" i="9"/>
  <c r="R54" i="9"/>
  <c r="R53" i="9"/>
  <c r="R52" i="9"/>
  <c r="R51" i="9"/>
  <c r="R50" i="9"/>
  <c r="R49" i="9"/>
  <c r="R48" i="9"/>
  <c r="P59" i="9"/>
  <c r="O59" i="9"/>
  <c r="P58" i="9"/>
  <c r="O58" i="9"/>
  <c r="P57" i="9"/>
  <c r="O57" i="9"/>
  <c r="P56" i="9"/>
  <c r="O56" i="9"/>
  <c r="P55" i="9"/>
  <c r="O55" i="9"/>
  <c r="P54" i="9"/>
  <c r="O54" i="9"/>
  <c r="P53" i="9"/>
  <c r="O53" i="9"/>
  <c r="P52" i="9"/>
  <c r="O52" i="9"/>
  <c r="P51" i="9"/>
  <c r="O51" i="9"/>
  <c r="P50" i="9"/>
  <c r="O50" i="9"/>
  <c r="P49" i="9"/>
  <c r="O49" i="9"/>
  <c r="P48" i="9"/>
  <c r="O48" i="9"/>
  <c r="M59" i="9"/>
  <c r="L59" i="9"/>
  <c r="K59" i="9"/>
  <c r="J59" i="9"/>
  <c r="I59" i="9"/>
  <c r="H59" i="9"/>
  <c r="G59" i="9"/>
  <c r="F59" i="9"/>
  <c r="E59" i="9"/>
  <c r="D59" i="9"/>
  <c r="C59" i="9"/>
  <c r="M58" i="9"/>
  <c r="L58" i="9"/>
  <c r="K58" i="9"/>
  <c r="J58" i="9"/>
  <c r="I58" i="9"/>
  <c r="H58" i="9"/>
  <c r="G58" i="9"/>
  <c r="F58" i="9"/>
  <c r="E58" i="9"/>
  <c r="D58" i="9"/>
  <c r="C58" i="9"/>
  <c r="M57" i="9"/>
  <c r="L57" i="9"/>
  <c r="K57" i="9"/>
  <c r="J57" i="9"/>
  <c r="I57" i="9"/>
  <c r="H57" i="9"/>
  <c r="G57" i="9"/>
  <c r="F57" i="9"/>
  <c r="E57" i="9"/>
  <c r="D57" i="9"/>
  <c r="C57" i="9"/>
  <c r="M56" i="9"/>
  <c r="L56" i="9"/>
  <c r="K56" i="9"/>
  <c r="J56" i="9"/>
  <c r="I56" i="9"/>
  <c r="H56" i="9"/>
  <c r="G56" i="9"/>
  <c r="F56" i="9"/>
  <c r="E56" i="9"/>
  <c r="D56" i="9"/>
  <c r="C56" i="9"/>
  <c r="M55" i="9"/>
  <c r="L55" i="9"/>
  <c r="K55" i="9"/>
  <c r="J55" i="9"/>
  <c r="I55" i="9"/>
  <c r="H55" i="9"/>
  <c r="G55" i="9"/>
  <c r="F55" i="9"/>
  <c r="E55" i="9"/>
  <c r="D55" i="9"/>
  <c r="C55" i="9"/>
  <c r="M54" i="9"/>
  <c r="L54" i="9"/>
  <c r="K54" i="9"/>
  <c r="J54" i="9"/>
  <c r="I54" i="9"/>
  <c r="H54" i="9"/>
  <c r="G54" i="9"/>
  <c r="F54" i="9"/>
  <c r="E54" i="9"/>
  <c r="D54" i="9"/>
  <c r="C54" i="9"/>
  <c r="M53" i="9"/>
  <c r="L53" i="9"/>
  <c r="K53" i="9"/>
  <c r="J53" i="9"/>
  <c r="I53" i="9"/>
  <c r="H53" i="9"/>
  <c r="G53" i="9"/>
  <c r="F53" i="9"/>
  <c r="E53" i="9"/>
  <c r="D53" i="9"/>
  <c r="C53" i="9"/>
  <c r="M52" i="9"/>
  <c r="L52" i="9"/>
  <c r="K52" i="9"/>
  <c r="J52" i="9"/>
  <c r="I52" i="9"/>
  <c r="H52" i="9"/>
  <c r="G52" i="9"/>
  <c r="F52" i="9"/>
  <c r="E52" i="9"/>
  <c r="D52" i="9"/>
  <c r="C52" i="9"/>
  <c r="M51" i="9"/>
  <c r="L51" i="9"/>
  <c r="K51" i="9"/>
  <c r="J51" i="9"/>
  <c r="I51" i="9"/>
  <c r="H51" i="9"/>
  <c r="G51" i="9"/>
  <c r="F51" i="9"/>
  <c r="E51" i="9"/>
  <c r="D51" i="9"/>
  <c r="C51" i="9"/>
  <c r="M50" i="9"/>
  <c r="L50" i="9"/>
  <c r="K50" i="9"/>
  <c r="J50" i="9"/>
  <c r="I50" i="9"/>
  <c r="H50" i="9"/>
  <c r="G50" i="9"/>
  <c r="F50" i="9"/>
  <c r="E50" i="9"/>
  <c r="D50" i="9"/>
  <c r="C50" i="9"/>
  <c r="M49" i="9"/>
  <c r="L49" i="9"/>
  <c r="K49" i="9"/>
  <c r="J49" i="9"/>
  <c r="I49" i="9"/>
  <c r="H49" i="9"/>
  <c r="G49" i="9"/>
  <c r="F49" i="9"/>
  <c r="E49" i="9"/>
  <c r="D49" i="9"/>
  <c r="C49" i="9"/>
  <c r="M48" i="9"/>
  <c r="L48" i="9"/>
  <c r="K48" i="9"/>
  <c r="J48" i="9"/>
  <c r="I48" i="9"/>
  <c r="H48" i="9"/>
  <c r="G48" i="9"/>
  <c r="F48" i="9"/>
  <c r="E48" i="9"/>
  <c r="D48" i="9"/>
  <c r="C48" i="9"/>
  <c r="B48" i="9"/>
  <c r="K10" i="9"/>
  <c r="J47" i="9"/>
  <c r="S46" i="9"/>
  <c r="R47" i="9"/>
  <c r="P47" i="9"/>
  <c r="O47" i="9"/>
  <c r="M47" i="9"/>
  <c r="L47" i="9"/>
  <c r="K47" i="9"/>
  <c r="I47" i="9"/>
  <c r="H47" i="9"/>
  <c r="G47" i="9"/>
  <c r="F47" i="9"/>
  <c r="E47" i="9"/>
  <c r="D47" i="9"/>
  <c r="C47" i="9"/>
  <c r="B47" i="9"/>
  <c r="K50" i="1" l="1"/>
  <c r="A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A2" i="9"/>
  <c r="B2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A3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A4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A5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A6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A7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A8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A9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A10" i="9"/>
  <c r="B10" i="9"/>
  <c r="C10" i="9"/>
  <c r="D10" i="9"/>
  <c r="E10" i="9"/>
  <c r="F10" i="9"/>
  <c r="G10" i="9"/>
  <c r="H10" i="9"/>
  <c r="I10" i="9"/>
  <c r="J10" i="9"/>
  <c r="L10" i="9"/>
  <c r="M10" i="9"/>
  <c r="N10" i="9"/>
  <c r="O10" i="9"/>
  <c r="P10" i="9"/>
  <c r="A11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A12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A13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R18" i="9"/>
  <c r="R19" i="9"/>
  <c r="R20" i="9"/>
  <c r="R21" i="9"/>
  <c r="R22" i="9"/>
  <c r="R23" i="9"/>
  <c r="R24" i="9"/>
  <c r="R25" i="9"/>
  <c r="R26" i="9"/>
  <c r="R41" i="9" s="1"/>
  <c r="R27" i="9"/>
  <c r="R28" i="9"/>
  <c r="R29" i="9"/>
  <c r="B32" i="9"/>
  <c r="C32" i="9"/>
  <c r="D32" i="9"/>
  <c r="E32" i="9"/>
  <c r="F32" i="9"/>
  <c r="G32" i="9"/>
  <c r="H32" i="9"/>
  <c r="I32" i="9"/>
  <c r="J32" i="9"/>
  <c r="K32" i="9"/>
  <c r="L32" i="9"/>
  <c r="M32" i="9"/>
  <c r="O32" i="9"/>
  <c r="P32" i="9"/>
  <c r="R32" i="9"/>
  <c r="B33" i="9"/>
  <c r="C33" i="9"/>
  <c r="D33" i="9"/>
  <c r="E33" i="9"/>
  <c r="F33" i="9"/>
  <c r="G33" i="9"/>
  <c r="H33" i="9"/>
  <c r="I33" i="9"/>
  <c r="J33" i="9"/>
  <c r="K33" i="9"/>
  <c r="L33" i="9"/>
  <c r="M33" i="9"/>
  <c r="O33" i="9"/>
  <c r="P33" i="9"/>
  <c r="R33" i="9"/>
  <c r="B34" i="9"/>
  <c r="C34" i="9"/>
  <c r="D34" i="9"/>
  <c r="E34" i="9"/>
  <c r="F34" i="9"/>
  <c r="G34" i="9"/>
  <c r="H34" i="9"/>
  <c r="I34" i="9"/>
  <c r="J34" i="9"/>
  <c r="K34" i="9"/>
  <c r="L34" i="9"/>
  <c r="M34" i="9"/>
  <c r="O34" i="9"/>
  <c r="P34" i="9"/>
  <c r="R34" i="9"/>
  <c r="B35" i="9"/>
  <c r="C35" i="9"/>
  <c r="D35" i="9"/>
  <c r="E35" i="9"/>
  <c r="F35" i="9"/>
  <c r="G35" i="9"/>
  <c r="H35" i="9"/>
  <c r="I35" i="9"/>
  <c r="J35" i="9"/>
  <c r="K35" i="9"/>
  <c r="L35" i="9"/>
  <c r="M35" i="9"/>
  <c r="O35" i="9"/>
  <c r="P35" i="9"/>
  <c r="R35" i="9"/>
  <c r="B36" i="9"/>
  <c r="C36" i="9"/>
  <c r="D36" i="9"/>
  <c r="E36" i="9"/>
  <c r="F36" i="9"/>
  <c r="G36" i="9"/>
  <c r="H36" i="9"/>
  <c r="I36" i="9"/>
  <c r="J36" i="9"/>
  <c r="K36" i="9"/>
  <c r="L36" i="9"/>
  <c r="M36" i="9"/>
  <c r="O36" i="9"/>
  <c r="P36" i="9"/>
  <c r="R36" i="9"/>
  <c r="B37" i="9"/>
  <c r="C37" i="9"/>
  <c r="D37" i="9"/>
  <c r="E37" i="9"/>
  <c r="F37" i="9"/>
  <c r="G37" i="9"/>
  <c r="H37" i="9"/>
  <c r="I37" i="9"/>
  <c r="J37" i="9"/>
  <c r="K37" i="9"/>
  <c r="L37" i="9"/>
  <c r="M37" i="9"/>
  <c r="O37" i="9"/>
  <c r="P37" i="9"/>
  <c r="R37" i="9"/>
  <c r="B38" i="9"/>
  <c r="C38" i="9"/>
  <c r="D38" i="9"/>
  <c r="E38" i="9"/>
  <c r="F38" i="9"/>
  <c r="G38" i="9"/>
  <c r="H38" i="9"/>
  <c r="I38" i="9"/>
  <c r="J38" i="9"/>
  <c r="K38" i="9"/>
  <c r="L38" i="9"/>
  <c r="M38" i="9"/>
  <c r="O38" i="9"/>
  <c r="P38" i="9"/>
  <c r="R38" i="9"/>
  <c r="B39" i="9"/>
  <c r="C39" i="9"/>
  <c r="D39" i="9"/>
  <c r="E39" i="9"/>
  <c r="F39" i="9"/>
  <c r="G39" i="9"/>
  <c r="H39" i="9"/>
  <c r="I39" i="9"/>
  <c r="J39" i="9"/>
  <c r="K39" i="9"/>
  <c r="L39" i="9"/>
  <c r="M39" i="9"/>
  <c r="O39" i="9"/>
  <c r="P39" i="9"/>
  <c r="R39" i="9"/>
  <c r="B40" i="9"/>
  <c r="C40" i="9"/>
  <c r="D40" i="9"/>
  <c r="E40" i="9"/>
  <c r="F40" i="9"/>
  <c r="G40" i="9"/>
  <c r="H40" i="9"/>
  <c r="I40" i="9"/>
  <c r="J40" i="9"/>
  <c r="K40" i="9"/>
  <c r="L40" i="9"/>
  <c r="M40" i="9"/>
  <c r="O40" i="9"/>
  <c r="P40" i="9"/>
  <c r="R40" i="9"/>
  <c r="B41" i="9"/>
  <c r="C41" i="9"/>
  <c r="D41" i="9"/>
  <c r="E41" i="9"/>
  <c r="F41" i="9"/>
  <c r="G41" i="9"/>
  <c r="H41" i="9"/>
  <c r="I41" i="9"/>
  <c r="J41" i="9"/>
  <c r="K41" i="9"/>
  <c r="L41" i="9"/>
  <c r="M41" i="9"/>
  <c r="O41" i="9"/>
  <c r="P41" i="9"/>
  <c r="B42" i="9"/>
  <c r="C42" i="9"/>
  <c r="D42" i="9"/>
  <c r="E42" i="9"/>
  <c r="F42" i="9"/>
  <c r="G42" i="9"/>
  <c r="H42" i="9"/>
  <c r="I42" i="9"/>
  <c r="J42" i="9"/>
  <c r="K42" i="9"/>
  <c r="L42" i="9"/>
  <c r="M42" i="9"/>
  <c r="O42" i="9"/>
  <c r="P42" i="9"/>
  <c r="R42" i="9"/>
  <c r="B43" i="9"/>
  <c r="C43" i="9"/>
  <c r="D43" i="9"/>
  <c r="E43" i="9"/>
  <c r="F43" i="9"/>
  <c r="G43" i="9"/>
  <c r="H43" i="9"/>
  <c r="I43" i="9"/>
  <c r="J43" i="9"/>
  <c r="K43" i="9"/>
  <c r="L43" i="9"/>
  <c r="M43" i="9"/>
  <c r="O43" i="9"/>
  <c r="P43" i="9"/>
  <c r="R43" i="9"/>
  <c r="B44" i="9"/>
  <c r="C44" i="9"/>
  <c r="D44" i="9"/>
  <c r="E44" i="9"/>
  <c r="F44" i="9"/>
  <c r="G44" i="9"/>
  <c r="H44" i="9"/>
  <c r="I44" i="9"/>
  <c r="J44" i="9"/>
  <c r="K44" i="9"/>
  <c r="L44" i="9"/>
  <c r="M44" i="9"/>
  <c r="O44" i="9"/>
  <c r="P44" i="9"/>
  <c r="R44" i="9"/>
  <c r="B49" i="9"/>
  <c r="B50" i="9"/>
  <c r="B51" i="9"/>
  <c r="B52" i="9"/>
  <c r="B53" i="9"/>
  <c r="B54" i="9"/>
  <c r="B55" i="9"/>
  <c r="B56" i="9"/>
  <c r="B57" i="9"/>
  <c r="B58" i="9"/>
  <c r="B59" i="9"/>
  <c r="O14" i="9" l="1"/>
  <c r="D14" i="9"/>
  <c r="P14" i="9"/>
  <c r="L14" i="9"/>
  <c r="H14" i="9"/>
  <c r="I14" i="9"/>
  <c r="B14" i="9"/>
  <c r="F14" i="9"/>
  <c r="G14" i="9"/>
  <c r="C14" i="9"/>
  <c r="M14" i="9"/>
  <c r="K14" i="9"/>
  <c r="J14" i="9"/>
  <c r="N14" i="9"/>
  <c r="R14" i="9" s="1"/>
  <c r="E14" i="9"/>
  <c r="B68" i="9"/>
  <c r="B64" i="9"/>
  <c r="B71" i="9"/>
  <c r="B67" i="9"/>
  <c r="B73" i="9"/>
  <c r="B63" i="9"/>
  <c r="B62" i="9"/>
  <c r="B69" i="9"/>
  <c r="B66" i="9"/>
  <c r="B70" i="9"/>
  <c r="B65" i="9"/>
  <c r="B74" i="9"/>
  <c r="B72" i="9"/>
  <c r="C62" i="9" l="1"/>
  <c r="D64" i="9" l="1"/>
  <c r="D69" i="9"/>
  <c r="D66" i="9"/>
  <c r="D68" i="9"/>
  <c r="D71" i="9"/>
  <c r="D70" i="9"/>
  <c r="D72" i="9"/>
  <c r="D63" i="9"/>
  <c r="D67" i="9"/>
  <c r="D73" i="9"/>
  <c r="D62" i="9"/>
  <c r="D74" i="9"/>
  <c r="D65" i="9"/>
  <c r="E63" i="9" l="1"/>
  <c r="E74" i="9"/>
  <c r="E66" i="9"/>
  <c r="E72" i="9"/>
  <c r="E71" i="9"/>
  <c r="E65" i="9"/>
  <c r="E73" i="9"/>
  <c r="E64" i="9"/>
  <c r="E70" i="9"/>
  <c r="E68" i="9"/>
  <c r="E69" i="9"/>
  <c r="E67" i="9"/>
  <c r="B22" i="7" l="1"/>
  <c r="C22" i="7"/>
  <c r="F50" i="1"/>
  <c r="F31" i="5" s="1"/>
  <c r="H50" i="1"/>
  <c r="J22" i="7"/>
  <c r="J50" i="1" s="1"/>
  <c r="J31" i="5" s="1"/>
  <c r="M22" i="7"/>
  <c r="M50" i="1" s="1"/>
  <c r="M31" i="5" s="1"/>
  <c r="P50" i="1"/>
  <c r="P17" i="3" s="1"/>
  <c r="I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O50" i="1"/>
  <c r="N50" i="1"/>
  <c r="N31" i="5" s="1"/>
  <c r="L50" i="1"/>
  <c r="L31" i="5" s="1"/>
  <c r="K31" i="5"/>
  <c r="G50" i="1"/>
  <c r="E50" i="1"/>
  <c r="D50" i="1"/>
  <c r="D31" i="5" s="1"/>
  <c r="G31" i="5"/>
  <c r="G37" i="5" s="1"/>
  <c r="G17" i="3"/>
  <c r="B2" i="5"/>
  <c r="C2" i="5"/>
  <c r="D2" i="5"/>
  <c r="E2" i="5"/>
  <c r="F2" i="5"/>
  <c r="F16" i="5" s="1"/>
  <c r="G2" i="5"/>
  <c r="H2" i="5"/>
  <c r="I2" i="5"/>
  <c r="J2" i="5"/>
  <c r="K2" i="5"/>
  <c r="L2" i="5"/>
  <c r="M2" i="5"/>
  <c r="N2" i="5"/>
  <c r="O2" i="5"/>
  <c r="P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B10" i="5"/>
  <c r="C10" i="5"/>
  <c r="D10" i="5"/>
  <c r="E10" i="5"/>
  <c r="F10" i="5"/>
  <c r="G10" i="5"/>
  <c r="H10" i="5"/>
  <c r="I10" i="5"/>
  <c r="J10" i="5"/>
  <c r="K10" i="5"/>
  <c r="L10" i="5"/>
  <c r="L24" i="5" s="1"/>
  <c r="M10" i="5"/>
  <c r="N10" i="5"/>
  <c r="O10" i="5"/>
  <c r="P10" i="5"/>
  <c r="B11" i="5"/>
  <c r="C11" i="5"/>
  <c r="D11" i="5"/>
  <c r="E11" i="5"/>
  <c r="F11" i="5"/>
  <c r="G11" i="5"/>
  <c r="H11" i="5"/>
  <c r="I11" i="5"/>
  <c r="I25" i="5" s="1"/>
  <c r="J11" i="5"/>
  <c r="K11" i="5"/>
  <c r="L11" i="5"/>
  <c r="M11" i="5"/>
  <c r="N11" i="5"/>
  <c r="O11" i="5"/>
  <c r="P11" i="5"/>
  <c r="B12" i="5"/>
  <c r="C12" i="5"/>
  <c r="D12" i="5"/>
  <c r="E12" i="5"/>
  <c r="E26" i="5" s="1"/>
  <c r="F12" i="5"/>
  <c r="G12" i="5"/>
  <c r="H12" i="5"/>
  <c r="I12" i="5"/>
  <c r="J12" i="5"/>
  <c r="K12" i="5"/>
  <c r="L12" i="5"/>
  <c r="M12" i="5"/>
  <c r="N12" i="5"/>
  <c r="O12" i="5"/>
  <c r="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N27" i="5" s="1"/>
  <c r="O13" i="5"/>
  <c r="O27" i="5" s="1"/>
  <c r="P13" i="5"/>
  <c r="A2" i="5"/>
  <c r="A3" i="5"/>
  <c r="A4" i="5"/>
  <c r="A5" i="5"/>
  <c r="A6" i="5"/>
  <c r="A7" i="5"/>
  <c r="A8" i="5"/>
  <c r="A9" i="5"/>
  <c r="A10" i="5"/>
  <c r="A11" i="5"/>
  <c r="A12" i="5"/>
  <c r="A13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N15" i="3"/>
  <c r="N14" i="3"/>
  <c r="P15" i="3"/>
  <c r="O15" i="3"/>
  <c r="M15" i="3"/>
  <c r="L15" i="3"/>
  <c r="J15" i="3"/>
  <c r="I15" i="3"/>
  <c r="H15" i="3"/>
  <c r="G15" i="3"/>
  <c r="F15" i="3"/>
  <c r="E15" i="3"/>
  <c r="P14" i="3"/>
  <c r="O14" i="3"/>
  <c r="M14" i="3"/>
  <c r="L14" i="3"/>
  <c r="J14" i="3"/>
  <c r="I14" i="3"/>
  <c r="H14" i="3"/>
  <c r="G14" i="3"/>
  <c r="F14" i="3"/>
  <c r="E14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K15" i="3" s="1"/>
  <c r="L7" i="3"/>
  <c r="M7" i="3"/>
  <c r="N7" i="3"/>
  <c r="O7" i="3"/>
  <c r="P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B11" i="3"/>
  <c r="B14" i="3" s="1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A13" i="3"/>
  <c r="A12" i="3"/>
  <c r="A11" i="3"/>
  <c r="A10" i="3"/>
  <c r="A9" i="3"/>
  <c r="A8" i="3"/>
  <c r="A7" i="3"/>
  <c r="A6" i="3"/>
  <c r="A5" i="3"/>
  <c r="A4" i="3"/>
  <c r="A3" i="3"/>
  <c r="A2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I17" i="3" l="1"/>
  <c r="I30" i="3" s="1"/>
  <c r="I31" i="5"/>
  <c r="I39" i="5" s="1"/>
  <c r="E31" i="5"/>
  <c r="E35" i="5" s="1"/>
  <c r="E17" i="3"/>
  <c r="E30" i="3" s="1"/>
  <c r="Q22" i="7"/>
  <c r="G38" i="5"/>
  <c r="D17" i="3"/>
  <c r="D29" i="3" s="1"/>
  <c r="G40" i="5"/>
  <c r="H31" i="5"/>
  <c r="H38" i="5" s="1"/>
  <c r="H17" i="3"/>
  <c r="H24" i="3" s="1"/>
  <c r="P31" i="5"/>
  <c r="P38" i="5" s="1"/>
  <c r="O31" i="5"/>
  <c r="O36" i="5" s="1"/>
  <c r="B50" i="1"/>
  <c r="B17" i="3" s="1"/>
  <c r="B26" i="3" s="1"/>
  <c r="J40" i="5"/>
  <c r="J32" i="5"/>
  <c r="J43" i="5"/>
  <c r="J41" i="5"/>
  <c r="J33" i="5"/>
  <c r="J42" i="5"/>
  <c r="J34" i="5"/>
  <c r="L41" i="5"/>
  <c r="L34" i="5"/>
  <c r="L37" i="5"/>
  <c r="L43" i="5"/>
  <c r="L35" i="5"/>
  <c r="L33" i="5"/>
  <c r="L36" i="5"/>
  <c r="L42" i="5"/>
  <c r="L32" i="5"/>
  <c r="M42" i="5"/>
  <c r="M34" i="5"/>
  <c r="M39" i="5"/>
  <c r="M37" i="5"/>
  <c r="M43" i="5"/>
  <c r="M35" i="5"/>
  <c r="M33" i="5"/>
  <c r="M38" i="5"/>
  <c r="M32" i="5"/>
  <c r="M36" i="5"/>
  <c r="N43" i="5"/>
  <c r="C58" i="5" s="1"/>
  <c r="N36" i="5"/>
  <c r="C51" i="5" s="1"/>
  <c r="N34" i="5"/>
  <c r="C49" i="5" s="1"/>
  <c r="N39" i="5"/>
  <c r="C54" i="5" s="1"/>
  <c r="N41" i="5"/>
  <c r="C56" i="5" s="1"/>
  <c r="N37" i="5"/>
  <c r="C52" i="5" s="1"/>
  <c r="N35" i="5"/>
  <c r="C50" i="5" s="1"/>
  <c r="N33" i="5"/>
  <c r="C48" i="5" s="1"/>
  <c r="N32" i="5"/>
  <c r="C47" i="5" s="1"/>
  <c r="N38" i="5"/>
  <c r="C53" i="5" s="1"/>
  <c r="N40" i="5"/>
  <c r="C55" i="5" s="1"/>
  <c r="J17" i="3"/>
  <c r="J20" i="3" s="1"/>
  <c r="K17" i="3"/>
  <c r="K31" i="3" s="1"/>
  <c r="L17" i="3"/>
  <c r="L31" i="3" s="1"/>
  <c r="G32" i="5"/>
  <c r="M17" i="3"/>
  <c r="M26" i="3" s="1"/>
  <c r="N17" i="3"/>
  <c r="N25" i="3" s="1"/>
  <c r="G39" i="5"/>
  <c r="O17" i="3"/>
  <c r="O30" i="3" s="1"/>
  <c r="E36" i="5"/>
  <c r="F36" i="5"/>
  <c r="F37" i="5"/>
  <c r="F17" i="3"/>
  <c r="F21" i="3" s="1"/>
  <c r="F38" i="5"/>
  <c r="F39" i="5"/>
  <c r="G41" i="5"/>
  <c r="F40" i="5"/>
  <c r="G42" i="5"/>
  <c r="F41" i="5"/>
  <c r="G43" i="5"/>
  <c r="F42" i="5"/>
  <c r="F43" i="5"/>
  <c r="J35" i="5"/>
  <c r="J36" i="5"/>
  <c r="G33" i="5"/>
  <c r="L38" i="5"/>
  <c r="J37" i="5"/>
  <c r="G34" i="5"/>
  <c r="F33" i="5"/>
  <c r="M40" i="5"/>
  <c r="L39" i="5"/>
  <c r="J38" i="5"/>
  <c r="G35" i="5"/>
  <c r="F34" i="5"/>
  <c r="N42" i="5"/>
  <c r="C57" i="5" s="1"/>
  <c r="M41" i="5"/>
  <c r="L40" i="5"/>
  <c r="J39" i="5"/>
  <c r="G36" i="5"/>
  <c r="F35" i="5"/>
  <c r="F32" i="5"/>
  <c r="D15" i="3"/>
  <c r="C27" i="5"/>
  <c r="C15" i="3"/>
  <c r="B15" i="3"/>
  <c r="C14" i="3"/>
  <c r="D14" i="3"/>
  <c r="P20" i="3"/>
  <c r="P25" i="3"/>
  <c r="P22" i="3"/>
  <c r="P30" i="3"/>
  <c r="P27" i="3"/>
  <c r="G31" i="3"/>
  <c r="G30" i="3"/>
  <c r="G29" i="3"/>
  <c r="G28" i="3"/>
  <c r="G27" i="3"/>
  <c r="G26" i="3"/>
  <c r="G25" i="3"/>
  <c r="G24" i="3"/>
  <c r="G23" i="3"/>
  <c r="G22" i="3"/>
  <c r="G21" i="3"/>
  <c r="P29" i="3"/>
  <c r="P26" i="3"/>
  <c r="P23" i="3"/>
  <c r="E31" i="3"/>
  <c r="E29" i="3"/>
  <c r="E23" i="3"/>
  <c r="K14" i="3"/>
  <c r="N21" i="5"/>
  <c r="E20" i="5"/>
  <c r="I24" i="5"/>
  <c r="I18" i="5"/>
  <c r="E27" i="5"/>
  <c r="H26" i="5"/>
  <c r="K25" i="5"/>
  <c r="K41" i="5" s="1"/>
  <c r="N16" i="5"/>
  <c r="G26" i="5"/>
  <c r="J17" i="5"/>
  <c r="H22" i="5"/>
  <c r="B16" i="5"/>
  <c r="H17" i="5"/>
  <c r="M27" i="5"/>
  <c r="D26" i="5"/>
  <c r="D42" i="5" s="1"/>
  <c r="J24" i="5"/>
  <c r="P22" i="5"/>
  <c r="G21" i="5"/>
  <c r="M20" i="5"/>
  <c r="D20" i="5"/>
  <c r="D36" i="5" s="1"/>
  <c r="J16" i="5"/>
  <c r="L27" i="5"/>
  <c r="C26" i="5"/>
  <c r="O22" i="5"/>
  <c r="F21" i="5"/>
  <c r="L22" i="5"/>
  <c r="O18" i="5"/>
  <c r="C18" i="5"/>
  <c r="F19" i="5"/>
  <c r="K27" i="5"/>
  <c r="K43" i="5" s="1"/>
  <c r="N26" i="5"/>
  <c r="B26" i="5"/>
  <c r="E25" i="5"/>
  <c r="N22" i="5"/>
  <c r="B22" i="5"/>
  <c r="E21" i="5"/>
  <c r="H20" i="5"/>
  <c r="K21" i="5"/>
  <c r="K37" i="5" s="1"/>
  <c r="N18" i="5"/>
  <c r="B18" i="5"/>
  <c r="E18" i="5"/>
  <c r="H18" i="5"/>
  <c r="P25" i="5"/>
  <c r="D25" i="5"/>
  <c r="D41" i="5" s="1"/>
  <c r="P21" i="5"/>
  <c r="D21" i="5"/>
  <c r="D37" i="5" s="1"/>
  <c r="G20" i="5"/>
  <c r="J19" i="5"/>
  <c r="M18" i="5"/>
  <c r="P17" i="5"/>
  <c r="D17" i="5"/>
  <c r="D33" i="5" s="1"/>
  <c r="O21" i="5"/>
  <c r="I27" i="5"/>
  <c r="L26" i="5"/>
  <c r="O25" i="5"/>
  <c r="C25" i="5"/>
  <c r="F24" i="5"/>
  <c r="I23" i="5"/>
  <c r="F20" i="5"/>
  <c r="I19" i="5"/>
  <c r="L21" i="5"/>
  <c r="O19" i="5"/>
  <c r="C17" i="5"/>
  <c r="F18" i="5"/>
  <c r="J25" i="5"/>
  <c r="I17" i="5"/>
  <c r="B27" i="5"/>
  <c r="H25" i="5"/>
  <c r="K24" i="5"/>
  <c r="K40" i="5" s="1"/>
  <c r="N23" i="5"/>
  <c r="P26" i="5"/>
  <c r="G25" i="5"/>
  <c r="M23" i="5"/>
  <c r="D22" i="5"/>
  <c r="D38" i="5" s="1"/>
  <c r="J20" i="5"/>
  <c r="P20" i="5"/>
  <c r="G23" i="5"/>
  <c r="O26" i="5"/>
  <c r="F25" i="5"/>
  <c r="L23" i="5"/>
  <c r="C22" i="5"/>
  <c r="I20" i="5"/>
  <c r="I22" i="5"/>
  <c r="H27" i="5"/>
  <c r="K26" i="5"/>
  <c r="K42" i="5" s="1"/>
  <c r="N25" i="5"/>
  <c r="H23" i="5"/>
  <c r="K22" i="5"/>
  <c r="K38" i="5" s="1"/>
  <c r="B21" i="5"/>
  <c r="H19" i="5"/>
  <c r="K20" i="5"/>
  <c r="K36" i="5" s="1"/>
  <c r="N20" i="5"/>
  <c r="B23" i="5"/>
  <c r="E19" i="5"/>
  <c r="C21" i="5"/>
  <c r="G27" i="5"/>
  <c r="J26" i="5"/>
  <c r="M25" i="5"/>
  <c r="J22" i="5"/>
  <c r="M21" i="5"/>
  <c r="J18" i="5"/>
  <c r="M16" i="5"/>
  <c r="P19" i="5"/>
  <c r="D19" i="5"/>
  <c r="D35" i="5" s="1"/>
  <c r="F27" i="5"/>
  <c r="I26" i="5"/>
  <c r="L25" i="5"/>
  <c r="L17" i="5"/>
  <c r="O23" i="5"/>
  <c r="C23" i="5"/>
  <c r="C16" i="5"/>
  <c r="O16" i="5"/>
  <c r="L18" i="5"/>
  <c r="N17" i="5"/>
  <c r="M24" i="5"/>
  <c r="E22" i="5"/>
  <c r="K19" i="5"/>
  <c r="K35" i="5" s="1"/>
  <c r="O17" i="5"/>
  <c r="D16" i="5"/>
  <c r="D32" i="5" s="1"/>
  <c r="P16" i="5"/>
  <c r="K18" i="5"/>
  <c r="K34" i="5" s="1"/>
  <c r="M17" i="5"/>
  <c r="B20" i="5"/>
  <c r="K16" i="5"/>
  <c r="K32" i="5" s="1"/>
  <c r="J27" i="5"/>
  <c r="P24" i="5"/>
  <c r="D24" i="5"/>
  <c r="D40" i="5" s="1"/>
  <c r="F23" i="5"/>
  <c r="J21" i="5"/>
  <c r="L20" i="5"/>
  <c r="N19" i="5"/>
  <c r="P18" i="5"/>
  <c r="D18" i="5"/>
  <c r="D34" i="5" s="1"/>
  <c r="B19" i="5"/>
  <c r="L16" i="5"/>
  <c r="O24" i="5"/>
  <c r="C24" i="5"/>
  <c r="E23" i="5"/>
  <c r="G22" i="5"/>
  <c r="I21" i="5"/>
  <c r="M19" i="5"/>
  <c r="N24" i="5"/>
  <c r="P23" i="5"/>
  <c r="D23" i="5"/>
  <c r="D39" i="5" s="1"/>
  <c r="F22" i="5"/>
  <c r="H21" i="5"/>
  <c r="L19" i="5"/>
  <c r="B17" i="5"/>
  <c r="E16" i="5"/>
  <c r="P27" i="5"/>
  <c r="D27" i="5"/>
  <c r="D43" i="5" s="1"/>
  <c r="F26" i="5"/>
  <c r="K17" i="5"/>
  <c r="K33" i="5" s="1"/>
  <c r="H16" i="5"/>
  <c r="G24" i="5"/>
  <c r="O20" i="5"/>
  <c r="C20" i="5"/>
  <c r="G18" i="5"/>
  <c r="I16" i="5"/>
  <c r="G17" i="5"/>
  <c r="B25" i="5"/>
  <c r="K23" i="5"/>
  <c r="K39" i="5" s="1"/>
  <c r="M22" i="5"/>
  <c r="G19" i="5"/>
  <c r="G16" i="5"/>
  <c r="H24" i="5"/>
  <c r="F17" i="5"/>
  <c r="E17" i="5"/>
  <c r="B24" i="5"/>
  <c r="J23" i="5"/>
  <c r="M26" i="5"/>
  <c r="E24" i="5"/>
  <c r="C19" i="5"/>
  <c r="E39" i="5" l="1"/>
  <c r="E24" i="3"/>
  <c r="E25" i="3"/>
  <c r="E32" i="5"/>
  <c r="E27" i="3"/>
  <c r="E33" i="5"/>
  <c r="I24" i="3"/>
  <c r="I22" i="3"/>
  <c r="I28" i="3"/>
  <c r="I31" i="3"/>
  <c r="I21" i="3"/>
  <c r="I25" i="3"/>
  <c r="I23" i="3"/>
  <c r="I26" i="3"/>
  <c r="I27" i="3"/>
  <c r="I29" i="3"/>
  <c r="E38" i="5"/>
  <c r="E43" i="5"/>
  <c r="E42" i="5"/>
  <c r="E37" i="5"/>
  <c r="E34" i="5"/>
  <c r="E41" i="5"/>
  <c r="E21" i="3"/>
  <c r="E20" i="3"/>
  <c r="E22" i="3"/>
  <c r="E40" i="5"/>
  <c r="O41" i="5"/>
  <c r="O43" i="5"/>
  <c r="E26" i="3"/>
  <c r="D26" i="3"/>
  <c r="E28" i="3"/>
  <c r="D31" i="3"/>
  <c r="O42" i="5"/>
  <c r="O39" i="5"/>
  <c r="L27" i="3"/>
  <c r="O40" i="5"/>
  <c r="O38" i="5"/>
  <c r="L23" i="3"/>
  <c r="L30" i="3"/>
  <c r="O37" i="5"/>
  <c r="L21" i="3"/>
  <c r="O32" i="5"/>
  <c r="L25" i="3"/>
  <c r="O34" i="5"/>
  <c r="O33" i="5"/>
  <c r="H34" i="5"/>
  <c r="H43" i="5"/>
  <c r="H40" i="5"/>
  <c r="H22" i="3"/>
  <c r="H23" i="3"/>
  <c r="H33" i="5"/>
  <c r="H28" i="3"/>
  <c r="H41" i="5"/>
  <c r="H35" i="5"/>
  <c r="H39" i="5"/>
  <c r="H42" i="5"/>
  <c r="H20" i="3"/>
  <c r="H31" i="3"/>
  <c r="H32" i="5"/>
  <c r="H26" i="3"/>
  <c r="H25" i="3"/>
  <c r="H36" i="5"/>
  <c r="H27" i="3"/>
  <c r="H37" i="5"/>
  <c r="H21" i="3"/>
  <c r="P40" i="5"/>
  <c r="P33" i="5"/>
  <c r="P39" i="5"/>
  <c r="P41" i="5"/>
  <c r="P43" i="5"/>
  <c r="P36" i="5"/>
  <c r="P42" i="5"/>
  <c r="P37" i="5"/>
  <c r="P34" i="5"/>
  <c r="P35" i="5"/>
  <c r="P32" i="5"/>
  <c r="O35" i="5"/>
  <c r="J23" i="3"/>
  <c r="J24" i="3"/>
  <c r="I34" i="5"/>
  <c r="B31" i="5"/>
  <c r="M25" i="3"/>
  <c r="M22" i="3"/>
  <c r="I42" i="5"/>
  <c r="I37" i="5"/>
  <c r="I35" i="5"/>
  <c r="I43" i="5"/>
  <c r="I41" i="5"/>
  <c r="I38" i="5"/>
  <c r="I32" i="5"/>
  <c r="I36" i="5"/>
  <c r="I33" i="5"/>
  <c r="I40" i="5"/>
  <c r="N23" i="3"/>
  <c r="N26" i="3"/>
  <c r="N28" i="3"/>
  <c r="N30" i="3"/>
  <c r="K27" i="3"/>
  <c r="N29" i="3"/>
  <c r="N20" i="3"/>
  <c r="N21" i="3"/>
  <c r="N24" i="3"/>
  <c r="K28" i="3"/>
  <c r="K29" i="3"/>
  <c r="N27" i="3"/>
  <c r="O20" i="3"/>
  <c r="N31" i="3"/>
  <c r="J27" i="3"/>
  <c r="J26" i="3"/>
  <c r="M27" i="3"/>
  <c r="J30" i="3"/>
  <c r="J29" i="3"/>
  <c r="M30" i="3"/>
  <c r="O23" i="3"/>
  <c r="J22" i="3"/>
  <c r="O25" i="3"/>
  <c r="M24" i="3"/>
  <c r="M31" i="3"/>
  <c r="J25" i="3"/>
  <c r="O28" i="3"/>
  <c r="J28" i="3"/>
  <c r="L29" i="3"/>
  <c r="O31" i="3"/>
  <c r="L20" i="3"/>
  <c r="J31" i="3"/>
  <c r="M28" i="3"/>
  <c r="M20" i="3"/>
  <c r="M21" i="3"/>
  <c r="O22" i="3"/>
  <c r="L24" i="3"/>
  <c r="O21" i="3"/>
  <c r="M23" i="3"/>
  <c r="O26" i="3"/>
  <c r="K30" i="3"/>
  <c r="L26" i="3"/>
  <c r="O24" i="3"/>
  <c r="O29" i="3"/>
  <c r="C59" i="5"/>
  <c r="D53" i="5" s="1"/>
  <c r="K20" i="3"/>
  <c r="L28" i="3"/>
  <c r="O27" i="3"/>
  <c r="N22" i="3"/>
  <c r="J21" i="3"/>
  <c r="F22" i="3"/>
  <c r="F23" i="3"/>
  <c r="F24" i="3"/>
  <c r="B21" i="3"/>
  <c r="B25" i="3"/>
  <c r="B30" i="3"/>
  <c r="F25" i="3"/>
  <c r="F20" i="3"/>
  <c r="F26" i="3"/>
  <c r="F27" i="3"/>
  <c r="B31" i="3"/>
  <c r="F28" i="3"/>
  <c r="F29" i="3"/>
  <c r="F30" i="3"/>
  <c r="F31" i="3"/>
  <c r="B29" i="3"/>
  <c r="M29" i="3"/>
  <c r="P21" i="3"/>
  <c r="H29" i="3"/>
  <c r="I20" i="3"/>
  <c r="P28" i="3"/>
  <c r="G20" i="3"/>
  <c r="P24" i="3"/>
  <c r="H30" i="3"/>
  <c r="L22" i="3"/>
  <c r="P31" i="3"/>
  <c r="D23" i="3"/>
  <c r="B20" i="3"/>
  <c r="B24" i="3"/>
  <c r="B27" i="3"/>
  <c r="B22" i="3"/>
  <c r="D20" i="3"/>
  <c r="D21" i="3"/>
  <c r="D24" i="3"/>
  <c r="B23" i="3"/>
  <c r="B28" i="3"/>
  <c r="D22" i="3"/>
  <c r="D27" i="3"/>
  <c r="D25" i="3"/>
  <c r="D30" i="3"/>
  <c r="D28" i="3"/>
  <c r="K21" i="3"/>
  <c r="K22" i="3"/>
  <c r="K26" i="3"/>
  <c r="K25" i="3"/>
  <c r="K24" i="3"/>
  <c r="K23" i="3"/>
  <c r="D49" i="5" l="1"/>
  <c r="D48" i="5"/>
  <c r="D47" i="5"/>
  <c r="B32" i="5"/>
  <c r="B33" i="5"/>
  <c r="B38" i="5"/>
  <c r="B37" i="5"/>
  <c r="B41" i="5"/>
  <c r="B42" i="5"/>
  <c r="B36" i="5"/>
  <c r="B35" i="5"/>
  <c r="B39" i="5"/>
  <c r="B40" i="5"/>
  <c r="B34" i="5"/>
  <c r="B43" i="5"/>
  <c r="D52" i="5"/>
  <c r="D51" i="5"/>
  <c r="D50" i="5"/>
  <c r="D58" i="5"/>
  <c r="D57" i="5"/>
  <c r="D56" i="5"/>
  <c r="D55" i="5"/>
  <c r="D54" i="5"/>
  <c r="E54" i="1"/>
  <c r="F54" i="1"/>
  <c r="G54" i="1"/>
  <c r="H54" i="1"/>
  <c r="I54" i="1"/>
  <c r="J54" i="1"/>
  <c r="K54" i="1"/>
  <c r="L54" i="1"/>
  <c r="M54" i="1"/>
  <c r="N54" i="1"/>
  <c r="O54" i="1"/>
  <c r="P54" i="1"/>
  <c r="E55" i="1"/>
  <c r="F55" i="1"/>
  <c r="G55" i="1"/>
  <c r="H55" i="1"/>
  <c r="I55" i="1"/>
  <c r="J55" i="1"/>
  <c r="K55" i="1"/>
  <c r="L55" i="1"/>
  <c r="M55" i="1"/>
  <c r="N55" i="1"/>
  <c r="O55" i="1"/>
  <c r="P55" i="1"/>
  <c r="E56" i="1"/>
  <c r="F56" i="1"/>
  <c r="G56" i="1"/>
  <c r="H56" i="1"/>
  <c r="I56" i="1"/>
  <c r="J56" i="1"/>
  <c r="K56" i="1"/>
  <c r="L56" i="1"/>
  <c r="M56" i="1"/>
  <c r="N56" i="1"/>
  <c r="O56" i="1"/>
  <c r="P56" i="1"/>
  <c r="E57" i="1"/>
  <c r="F57" i="1"/>
  <c r="G57" i="1"/>
  <c r="H57" i="1"/>
  <c r="I57" i="1"/>
  <c r="J57" i="1"/>
  <c r="K57" i="1"/>
  <c r="L57" i="1"/>
  <c r="M57" i="1"/>
  <c r="N57" i="1"/>
  <c r="O57" i="1"/>
  <c r="P57" i="1"/>
  <c r="E58" i="1"/>
  <c r="F58" i="1"/>
  <c r="G58" i="1"/>
  <c r="H58" i="1"/>
  <c r="I58" i="1"/>
  <c r="J58" i="1"/>
  <c r="L58" i="1"/>
  <c r="M58" i="1"/>
  <c r="N58" i="1"/>
  <c r="O58" i="1"/>
  <c r="P58" i="1"/>
  <c r="E59" i="1"/>
  <c r="F59" i="1"/>
  <c r="G59" i="1"/>
  <c r="H59" i="1"/>
  <c r="I59" i="1"/>
  <c r="J59" i="1"/>
  <c r="K59" i="1"/>
  <c r="L59" i="1"/>
  <c r="M59" i="1"/>
  <c r="N59" i="1"/>
  <c r="O59" i="1"/>
  <c r="P59" i="1"/>
  <c r="E60" i="1"/>
  <c r="F60" i="1"/>
  <c r="G60" i="1"/>
  <c r="H60" i="1"/>
  <c r="I60" i="1"/>
  <c r="J60" i="1"/>
  <c r="K60" i="1"/>
  <c r="L60" i="1"/>
  <c r="M60" i="1"/>
  <c r="N60" i="1"/>
  <c r="O60" i="1"/>
  <c r="P60" i="1"/>
  <c r="E61" i="1"/>
  <c r="F61" i="1"/>
  <c r="G61" i="1"/>
  <c r="H61" i="1"/>
  <c r="I61" i="1"/>
  <c r="J61" i="1"/>
  <c r="K61" i="1"/>
  <c r="L61" i="1"/>
  <c r="M61" i="1"/>
  <c r="N61" i="1"/>
  <c r="O61" i="1"/>
  <c r="P61" i="1"/>
  <c r="E62" i="1"/>
  <c r="F62" i="1"/>
  <c r="G62" i="1"/>
  <c r="H62" i="1"/>
  <c r="I62" i="1"/>
  <c r="J62" i="1"/>
  <c r="K62" i="1"/>
  <c r="L62" i="1"/>
  <c r="M62" i="1"/>
  <c r="N62" i="1"/>
  <c r="O62" i="1"/>
  <c r="P62" i="1"/>
  <c r="E63" i="1"/>
  <c r="F63" i="1"/>
  <c r="G63" i="1"/>
  <c r="H63" i="1"/>
  <c r="I63" i="1"/>
  <c r="J63" i="1"/>
  <c r="K63" i="1"/>
  <c r="L63" i="1"/>
  <c r="M63" i="1"/>
  <c r="N63" i="1"/>
  <c r="O63" i="1"/>
  <c r="P63" i="1"/>
  <c r="E64" i="1"/>
  <c r="F64" i="1"/>
  <c r="G64" i="1"/>
  <c r="H64" i="1"/>
  <c r="I64" i="1"/>
  <c r="J64" i="1"/>
  <c r="K64" i="1"/>
  <c r="L64" i="1"/>
  <c r="M64" i="1"/>
  <c r="N64" i="1"/>
  <c r="O64" i="1"/>
  <c r="P64" i="1"/>
  <c r="P53" i="1"/>
  <c r="O53" i="1"/>
  <c r="N53" i="1"/>
  <c r="M53" i="1"/>
  <c r="L53" i="1"/>
  <c r="K53" i="1"/>
  <c r="J53" i="1"/>
  <c r="I53" i="1"/>
  <c r="H53" i="1"/>
  <c r="G53" i="1"/>
  <c r="F53" i="1"/>
  <c r="E53" i="1"/>
  <c r="L37" i="1"/>
  <c r="L38" i="1"/>
  <c r="L39" i="1"/>
  <c r="L40" i="1"/>
  <c r="L41" i="1"/>
  <c r="L42" i="1"/>
  <c r="L43" i="1"/>
  <c r="L44" i="1"/>
  <c r="L45" i="1"/>
  <c r="L46" i="1"/>
  <c r="L47" i="1"/>
  <c r="K37" i="1"/>
  <c r="K38" i="1"/>
  <c r="K39" i="1"/>
  <c r="K40" i="1"/>
  <c r="K41" i="1"/>
  <c r="K58" i="1" s="1"/>
  <c r="K42" i="1"/>
  <c r="K43" i="1"/>
  <c r="K44" i="1"/>
  <c r="K45" i="1"/>
  <c r="K46" i="1"/>
  <c r="K47" i="1"/>
  <c r="L36" i="1"/>
  <c r="K36" i="1"/>
  <c r="J36" i="1"/>
  <c r="L31" i="1"/>
  <c r="L30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P23" i="1"/>
  <c r="O23" i="1"/>
  <c r="N23" i="1"/>
  <c r="M23" i="1"/>
  <c r="L23" i="1"/>
  <c r="K23" i="1"/>
  <c r="K30" i="1" s="1"/>
  <c r="K31" i="1" s="1"/>
  <c r="J23" i="1"/>
  <c r="I23" i="1"/>
  <c r="H23" i="1"/>
  <c r="G23" i="1"/>
  <c r="F23" i="1"/>
  <c r="E23" i="1"/>
  <c r="D23" i="1"/>
  <c r="C23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P18" i="1"/>
  <c r="O18" i="1"/>
  <c r="N18" i="1"/>
  <c r="M18" i="1"/>
  <c r="L18" i="1"/>
  <c r="K18" i="1"/>
  <c r="J18" i="1"/>
  <c r="I18" i="1"/>
  <c r="I30" i="1" s="1"/>
  <c r="I31" i="1" s="1"/>
  <c r="H18" i="1"/>
  <c r="G18" i="1"/>
  <c r="G30" i="1" s="1"/>
  <c r="G31" i="1" s="1"/>
  <c r="F18" i="1"/>
  <c r="F30" i="1" s="1"/>
  <c r="F31" i="1" s="1"/>
  <c r="F45" i="1" s="1"/>
  <c r="E18" i="1"/>
  <c r="D18" i="1"/>
  <c r="C18" i="1"/>
  <c r="B19" i="1"/>
  <c r="B20" i="1"/>
  <c r="B21" i="1"/>
  <c r="B22" i="1"/>
  <c r="B23" i="1"/>
  <c r="B24" i="1"/>
  <c r="B25" i="1"/>
  <c r="B26" i="1"/>
  <c r="B27" i="1"/>
  <c r="B28" i="1"/>
  <c r="B29" i="1"/>
  <c r="B18" i="1"/>
  <c r="J66" i="1" l="1"/>
  <c r="AP58" i="1" s="1"/>
  <c r="P66" i="1"/>
  <c r="AV56" i="1" s="1"/>
  <c r="H65" i="1"/>
  <c r="W57" i="1" s="1"/>
  <c r="I65" i="1"/>
  <c r="X56" i="1" s="1"/>
  <c r="G66" i="1"/>
  <c r="AM59" i="1" s="1"/>
  <c r="J65" i="1"/>
  <c r="Y60" i="1" s="1"/>
  <c r="G65" i="1"/>
  <c r="V64" i="1" s="1"/>
  <c r="H66" i="1"/>
  <c r="AN59" i="1" s="1"/>
  <c r="N65" i="1"/>
  <c r="AC54" i="1" s="1"/>
  <c r="N66" i="1"/>
  <c r="AT57" i="1" s="1"/>
  <c r="O65" i="1"/>
  <c r="AD60" i="1" s="1"/>
  <c r="P65" i="1"/>
  <c r="AE53" i="1" s="1"/>
  <c r="O66" i="1"/>
  <c r="AU62" i="1" s="1"/>
  <c r="M66" i="1"/>
  <c r="AS53" i="1" s="1"/>
  <c r="M65" i="1"/>
  <c r="F66" i="1"/>
  <c r="AL59" i="1" s="1"/>
  <c r="E66" i="1"/>
  <c r="AK63" i="1" s="1"/>
  <c r="E65" i="1"/>
  <c r="T63" i="1" s="1"/>
  <c r="F65" i="1"/>
  <c r="U60" i="1" s="1"/>
  <c r="L66" i="1"/>
  <c r="AR60" i="1" s="1"/>
  <c r="L65" i="1"/>
  <c r="AA58" i="1" s="1"/>
  <c r="I66" i="1"/>
  <c r="AO57" i="1" s="1"/>
  <c r="D30" i="1"/>
  <c r="D31" i="1" s="1"/>
  <c r="D46" i="1" s="1"/>
  <c r="D63" i="1" s="1"/>
  <c r="K65" i="1"/>
  <c r="Z58" i="1" s="1"/>
  <c r="K66" i="1"/>
  <c r="AQ58" i="1" s="1"/>
  <c r="C30" i="1"/>
  <c r="C31" i="1" s="1"/>
  <c r="C41" i="1" s="1"/>
  <c r="J30" i="1"/>
  <c r="J31" i="1" s="1"/>
  <c r="J39" i="1" s="1"/>
  <c r="E30" i="1"/>
  <c r="E31" i="1" s="1"/>
  <c r="E41" i="1" s="1"/>
  <c r="H30" i="1"/>
  <c r="H31" i="1" s="1"/>
  <c r="H38" i="1" s="1"/>
  <c r="O30" i="1"/>
  <c r="O31" i="1" s="1"/>
  <c r="O42" i="1" s="1"/>
  <c r="M30" i="1"/>
  <c r="M31" i="1" s="1"/>
  <c r="M46" i="1" s="1"/>
  <c r="B30" i="1"/>
  <c r="B31" i="1" s="1"/>
  <c r="B38" i="1" s="1"/>
  <c r="B55" i="1" s="1"/>
  <c r="N30" i="1"/>
  <c r="N31" i="1" s="1"/>
  <c r="N46" i="1" s="1"/>
  <c r="P30" i="1"/>
  <c r="P31" i="1" s="1"/>
  <c r="P43" i="1" s="1"/>
  <c r="H43" i="1"/>
  <c r="H44" i="1"/>
  <c r="H45" i="1"/>
  <c r="H46" i="1"/>
  <c r="H36" i="1"/>
  <c r="H37" i="1"/>
  <c r="H41" i="1"/>
  <c r="H42" i="1"/>
  <c r="I42" i="1"/>
  <c r="I43" i="1"/>
  <c r="I44" i="1"/>
  <c r="I45" i="1"/>
  <c r="I46" i="1"/>
  <c r="I36" i="1"/>
  <c r="I47" i="1"/>
  <c r="I37" i="1"/>
  <c r="I38" i="1"/>
  <c r="I39" i="1"/>
  <c r="I40" i="1"/>
  <c r="I41" i="1"/>
  <c r="J41" i="1"/>
  <c r="J42" i="1"/>
  <c r="J43" i="1"/>
  <c r="J44" i="1"/>
  <c r="J45" i="1"/>
  <c r="J46" i="1"/>
  <c r="J47" i="1"/>
  <c r="J37" i="1"/>
  <c r="J38" i="1"/>
  <c r="J40" i="1"/>
  <c r="M40" i="1"/>
  <c r="M41" i="1"/>
  <c r="M42" i="1"/>
  <c r="M36" i="1"/>
  <c r="M43" i="1"/>
  <c r="M44" i="1"/>
  <c r="M45" i="1"/>
  <c r="M47" i="1"/>
  <c r="M39" i="1"/>
  <c r="N41" i="1"/>
  <c r="N42" i="1"/>
  <c r="N43" i="1"/>
  <c r="N44" i="1"/>
  <c r="O38" i="1"/>
  <c r="O36" i="1"/>
  <c r="O39" i="1"/>
  <c r="O40" i="1"/>
  <c r="O41" i="1"/>
  <c r="O44" i="1"/>
  <c r="O45" i="1"/>
  <c r="O46" i="1"/>
  <c r="O47" i="1"/>
  <c r="O37" i="1"/>
  <c r="G44" i="1"/>
  <c r="G45" i="1"/>
  <c r="G46" i="1"/>
  <c r="G47" i="1"/>
  <c r="G37" i="1"/>
  <c r="G38" i="1"/>
  <c r="G36" i="1"/>
  <c r="G39" i="1"/>
  <c r="G40" i="1"/>
  <c r="G41" i="1"/>
  <c r="G42" i="1"/>
  <c r="G43" i="1"/>
  <c r="F44" i="1"/>
  <c r="F43" i="1"/>
  <c r="F42" i="1"/>
  <c r="F41" i="1"/>
  <c r="F36" i="1"/>
  <c r="F40" i="1"/>
  <c r="F39" i="1"/>
  <c r="F38" i="1"/>
  <c r="F37" i="1"/>
  <c r="F47" i="1"/>
  <c r="F46" i="1"/>
  <c r="AM60" i="1" l="1"/>
  <c r="AM62" i="1"/>
  <c r="AM64" i="1"/>
  <c r="AT58" i="1"/>
  <c r="AT60" i="1"/>
  <c r="AT63" i="1"/>
  <c r="AT55" i="1"/>
  <c r="V61" i="1"/>
  <c r="V53" i="1"/>
  <c r="AP53" i="1"/>
  <c r="AP55" i="1"/>
  <c r="AP60" i="1"/>
  <c r="AP54" i="1"/>
  <c r="AM55" i="1"/>
  <c r="AM58" i="1"/>
  <c r="V56" i="1"/>
  <c r="AP59" i="1"/>
  <c r="AM57" i="1"/>
  <c r="AT64" i="1"/>
  <c r="AL63" i="1"/>
  <c r="AP61" i="1"/>
  <c r="AP64" i="1"/>
  <c r="AP57" i="1"/>
  <c r="AP63" i="1"/>
  <c r="AP56" i="1"/>
  <c r="AP62" i="1"/>
  <c r="AE59" i="1"/>
  <c r="AV58" i="1"/>
  <c r="AV59" i="1"/>
  <c r="AV64" i="1"/>
  <c r="AV62" i="1"/>
  <c r="AV61" i="1"/>
  <c r="AV60" i="1"/>
  <c r="AV63" i="1"/>
  <c r="AV53" i="1"/>
  <c r="AV55" i="1"/>
  <c r="AV54" i="1"/>
  <c r="AV57" i="1"/>
  <c r="AU60" i="1"/>
  <c r="AU54" i="1"/>
  <c r="W60" i="1"/>
  <c r="W54" i="1"/>
  <c r="W64" i="1"/>
  <c r="W58" i="1"/>
  <c r="W56" i="1"/>
  <c r="W59" i="1"/>
  <c r="W55" i="1"/>
  <c r="W62" i="1"/>
  <c r="W53" i="1"/>
  <c r="W61" i="1"/>
  <c r="W63" i="1"/>
  <c r="AN57" i="1"/>
  <c r="AN63" i="1"/>
  <c r="AN64" i="1"/>
  <c r="Y57" i="1"/>
  <c r="Y55" i="1"/>
  <c r="Y64" i="1"/>
  <c r="X59" i="1"/>
  <c r="X58" i="1"/>
  <c r="X57" i="1"/>
  <c r="X64" i="1"/>
  <c r="X53" i="1"/>
  <c r="X62" i="1"/>
  <c r="X54" i="1"/>
  <c r="X61" i="1"/>
  <c r="X60" i="1"/>
  <c r="X55" i="1"/>
  <c r="X63" i="1"/>
  <c r="AO61" i="1"/>
  <c r="AO63" i="1"/>
  <c r="AC59" i="1"/>
  <c r="AN55" i="1"/>
  <c r="AN53" i="1"/>
  <c r="V58" i="1"/>
  <c r="V63" i="1"/>
  <c r="AN60" i="1"/>
  <c r="AU64" i="1"/>
  <c r="AN61" i="1"/>
  <c r="V60" i="1"/>
  <c r="AM63" i="1"/>
  <c r="AM53" i="1"/>
  <c r="AN54" i="1"/>
  <c r="AN62" i="1"/>
  <c r="AC58" i="1"/>
  <c r="V62" i="1"/>
  <c r="AU61" i="1"/>
  <c r="AN56" i="1"/>
  <c r="AL55" i="1"/>
  <c r="Y62" i="1"/>
  <c r="AU63" i="1"/>
  <c r="V54" i="1"/>
  <c r="Y54" i="1"/>
  <c r="AL60" i="1"/>
  <c r="AU59" i="1"/>
  <c r="AN58" i="1"/>
  <c r="Y63" i="1"/>
  <c r="Y59" i="1"/>
  <c r="V59" i="1"/>
  <c r="Y53" i="1"/>
  <c r="V57" i="1"/>
  <c r="AM54" i="1"/>
  <c r="V55" i="1"/>
  <c r="Y58" i="1"/>
  <c r="Y56" i="1"/>
  <c r="AE57" i="1"/>
  <c r="AM56" i="1"/>
  <c r="AD63" i="1"/>
  <c r="AE63" i="1"/>
  <c r="AM61" i="1"/>
  <c r="Y61" i="1"/>
  <c r="AU53" i="1"/>
  <c r="AB58" i="1"/>
  <c r="AB62" i="1"/>
  <c r="AB63" i="1"/>
  <c r="AB60" i="1"/>
  <c r="AB55" i="1"/>
  <c r="AD59" i="1"/>
  <c r="AD57" i="1"/>
  <c r="AB53" i="1"/>
  <c r="AD61" i="1"/>
  <c r="AC62" i="1"/>
  <c r="AC63" i="1"/>
  <c r="AD56" i="1"/>
  <c r="AD62" i="1"/>
  <c r="AD53" i="1"/>
  <c r="AS64" i="1"/>
  <c r="AS61" i="1"/>
  <c r="AS62" i="1"/>
  <c r="AS59" i="1"/>
  <c r="AS56" i="1"/>
  <c r="AS58" i="1"/>
  <c r="AC61" i="1"/>
  <c r="AE58" i="1"/>
  <c r="AB59" i="1"/>
  <c r="AD64" i="1"/>
  <c r="AE62" i="1"/>
  <c r="AS60" i="1"/>
  <c r="AB54" i="1"/>
  <c r="AC64" i="1"/>
  <c r="AD55" i="1"/>
  <c r="AD54" i="1"/>
  <c r="AB61" i="1"/>
  <c r="AE64" i="1"/>
  <c r="AE60" i="1"/>
  <c r="AL61" i="1"/>
  <c r="AC53" i="1"/>
  <c r="AT61" i="1"/>
  <c r="AT62" i="1"/>
  <c r="AT59" i="1"/>
  <c r="AS63" i="1"/>
  <c r="AE56" i="1"/>
  <c r="AS54" i="1"/>
  <c r="AO58" i="1"/>
  <c r="AT53" i="1"/>
  <c r="AU55" i="1"/>
  <c r="AB64" i="1"/>
  <c r="AB57" i="1"/>
  <c r="AU57" i="1"/>
  <c r="AD58" i="1"/>
  <c r="AT56" i="1"/>
  <c r="AE54" i="1"/>
  <c r="AT54" i="1"/>
  <c r="AE61" i="1"/>
  <c r="AC56" i="1"/>
  <c r="AS55" i="1"/>
  <c r="AC57" i="1"/>
  <c r="AC55" i="1"/>
  <c r="AO60" i="1"/>
  <c r="AC60" i="1"/>
  <c r="AS57" i="1"/>
  <c r="AB56" i="1"/>
  <c r="AU58" i="1"/>
  <c r="AU56" i="1"/>
  <c r="AE55" i="1"/>
  <c r="AL62" i="1"/>
  <c r="U56" i="1"/>
  <c r="AL64" i="1"/>
  <c r="AL58" i="1"/>
  <c r="AL56" i="1"/>
  <c r="AL57" i="1"/>
  <c r="U61" i="1"/>
  <c r="U63" i="1"/>
  <c r="U53" i="1"/>
  <c r="AL53" i="1"/>
  <c r="AL54" i="1"/>
  <c r="U62" i="1"/>
  <c r="AK59" i="1"/>
  <c r="T61" i="1"/>
  <c r="AK53" i="1"/>
  <c r="AK62" i="1"/>
  <c r="T60" i="1"/>
  <c r="U57" i="1"/>
  <c r="T56" i="1"/>
  <c r="T62" i="1"/>
  <c r="T59" i="1"/>
  <c r="T64" i="1"/>
  <c r="T53" i="1"/>
  <c r="T54" i="1"/>
  <c r="AK61" i="1"/>
  <c r="AK58" i="1"/>
  <c r="AK64" i="1"/>
  <c r="AK55" i="1"/>
  <c r="T55" i="1"/>
  <c r="AK54" i="1"/>
  <c r="AK56" i="1"/>
  <c r="AK57" i="1"/>
  <c r="T57" i="1"/>
  <c r="AK60" i="1"/>
  <c r="T58" i="1"/>
  <c r="U54" i="1"/>
  <c r="U59" i="1"/>
  <c r="U55" i="1"/>
  <c r="U64" i="1"/>
  <c r="U58" i="1"/>
  <c r="AA59" i="1"/>
  <c r="AR62" i="1"/>
  <c r="AR61" i="1"/>
  <c r="AR59" i="1"/>
  <c r="AA61" i="1"/>
  <c r="AA63" i="1"/>
  <c r="AA62" i="1"/>
  <c r="AR54" i="1"/>
  <c r="AR53" i="1"/>
  <c r="AR63" i="1"/>
  <c r="AA57" i="1"/>
  <c r="AA56" i="1"/>
  <c r="AA55" i="1"/>
  <c r="AA54" i="1"/>
  <c r="AA53" i="1"/>
  <c r="AR58" i="1"/>
  <c r="AA64" i="1"/>
  <c r="AA60" i="1"/>
  <c r="AR56" i="1"/>
  <c r="AR55" i="1"/>
  <c r="AR57" i="1"/>
  <c r="AR64" i="1"/>
  <c r="AO64" i="1"/>
  <c r="AO54" i="1"/>
  <c r="AO55" i="1"/>
  <c r="AO53" i="1"/>
  <c r="AO62" i="1"/>
  <c r="AO59" i="1"/>
  <c r="AO56" i="1"/>
  <c r="D36" i="1"/>
  <c r="D53" i="1" s="1"/>
  <c r="D47" i="1"/>
  <c r="D64" i="1" s="1"/>
  <c r="D40" i="1"/>
  <c r="D57" i="1" s="1"/>
  <c r="D37" i="1"/>
  <c r="D54" i="1" s="1"/>
  <c r="D45" i="1"/>
  <c r="D62" i="1" s="1"/>
  <c r="D44" i="1"/>
  <c r="D61" i="1" s="1"/>
  <c r="D39" i="1"/>
  <c r="D56" i="1" s="1"/>
  <c r="D38" i="1"/>
  <c r="D55" i="1" s="1"/>
  <c r="D43" i="1"/>
  <c r="D60" i="1" s="1"/>
  <c r="D42" i="1"/>
  <c r="D59" i="1" s="1"/>
  <c r="D41" i="1"/>
  <c r="D58" i="1" s="1"/>
  <c r="C36" i="1"/>
  <c r="C40" i="1"/>
  <c r="C38" i="1"/>
  <c r="C47" i="1"/>
  <c r="C39" i="1"/>
  <c r="C37" i="1"/>
  <c r="AQ55" i="1"/>
  <c r="AQ59" i="1"/>
  <c r="AQ63" i="1"/>
  <c r="AQ53" i="1"/>
  <c r="AQ56" i="1"/>
  <c r="AQ60" i="1"/>
  <c r="AQ64" i="1"/>
  <c r="AQ57" i="1"/>
  <c r="AQ61" i="1"/>
  <c r="AQ54" i="1"/>
  <c r="AQ62" i="1"/>
  <c r="Z59" i="1"/>
  <c r="Z53" i="1"/>
  <c r="Z60" i="1"/>
  <c r="Z55" i="1"/>
  <c r="Z61" i="1"/>
  <c r="Z56" i="1"/>
  <c r="Z62" i="1"/>
  <c r="Z57" i="1"/>
  <c r="Z63" i="1"/>
  <c r="Z54" i="1"/>
  <c r="Z64" i="1"/>
  <c r="N39" i="1"/>
  <c r="N40" i="1"/>
  <c r="O43" i="1"/>
  <c r="P36" i="1"/>
  <c r="M38" i="1"/>
  <c r="P41" i="1"/>
  <c r="M37" i="1"/>
  <c r="N36" i="1"/>
  <c r="N37" i="1"/>
  <c r="N45" i="1"/>
  <c r="B37" i="1"/>
  <c r="B54" i="1" s="1"/>
  <c r="B36" i="1"/>
  <c r="B53" i="1" s="1"/>
  <c r="P42" i="1"/>
  <c r="P40" i="1"/>
  <c r="P38" i="1"/>
  <c r="B39" i="1"/>
  <c r="B56" i="1" s="1"/>
  <c r="C45" i="1"/>
  <c r="B44" i="1"/>
  <c r="B61" i="1" s="1"/>
  <c r="C43" i="1"/>
  <c r="C42" i="1"/>
  <c r="B42" i="1"/>
  <c r="B59" i="1" s="1"/>
  <c r="P37" i="1"/>
  <c r="B47" i="1"/>
  <c r="B64" i="1" s="1"/>
  <c r="C46" i="1"/>
  <c r="B46" i="1"/>
  <c r="B63" i="1" s="1"/>
  <c r="B45" i="1"/>
  <c r="B62" i="1" s="1"/>
  <c r="C44" i="1"/>
  <c r="P39" i="1"/>
  <c r="B43" i="1"/>
  <c r="B60" i="1" s="1"/>
  <c r="B41" i="1"/>
  <c r="B58" i="1" s="1"/>
  <c r="N38" i="1"/>
  <c r="B40" i="1"/>
  <c r="B57" i="1" s="1"/>
  <c r="H47" i="1"/>
  <c r="E37" i="1"/>
  <c r="E38" i="1"/>
  <c r="P47" i="1"/>
  <c r="E40" i="1"/>
  <c r="E43" i="1"/>
  <c r="P46" i="1"/>
  <c r="N47" i="1"/>
  <c r="H40" i="1"/>
  <c r="E45" i="1"/>
  <c r="E44" i="1"/>
  <c r="E36" i="1"/>
  <c r="P45" i="1"/>
  <c r="H39" i="1"/>
  <c r="E39" i="1"/>
  <c r="E47" i="1"/>
  <c r="E46" i="1"/>
  <c r="E42" i="1"/>
  <c r="P44" i="1"/>
  <c r="D65" i="1" l="1"/>
  <c r="S64" i="1" s="1"/>
  <c r="D66" i="1"/>
  <c r="AJ54" i="1" s="1"/>
  <c r="B66" i="1"/>
  <c r="AH55" i="1" s="1"/>
  <c r="B65" i="1"/>
  <c r="Q55" i="1" s="1"/>
  <c r="AJ64" i="1" l="1"/>
  <c r="S54" i="1"/>
  <c r="AJ60" i="1"/>
  <c r="AJ59" i="1"/>
  <c r="S62" i="1"/>
  <c r="S63" i="1"/>
  <c r="S60" i="1"/>
  <c r="S53" i="1"/>
  <c r="S61" i="1"/>
  <c r="S57" i="1"/>
  <c r="AJ56" i="1"/>
  <c r="AJ61" i="1"/>
  <c r="AJ62" i="1"/>
  <c r="AJ58" i="1"/>
  <c r="AJ55" i="1"/>
  <c r="S58" i="1"/>
  <c r="S55" i="1"/>
  <c r="S59" i="1"/>
  <c r="S56" i="1"/>
  <c r="AH59" i="1"/>
  <c r="AJ57" i="1"/>
  <c r="AJ53" i="1"/>
  <c r="AJ63" i="1"/>
  <c r="AH57" i="1"/>
  <c r="Q59" i="1"/>
  <c r="Q53" i="1"/>
  <c r="AH53" i="1"/>
  <c r="AH60" i="1"/>
  <c r="AH61" i="1"/>
  <c r="Q60" i="1"/>
  <c r="Q61" i="1"/>
  <c r="Q63" i="1"/>
  <c r="Q54" i="1"/>
  <c r="Q58" i="1"/>
  <c r="AH63" i="1"/>
  <c r="AH56" i="1"/>
  <c r="AH54" i="1"/>
  <c r="AH58" i="1"/>
  <c r="Q56" i="1"/>
  <c r="Q64" i="1"/>
  <c r="AH62" i="1"/>
  <c r="AH64" i="1"/>
  <c r="Q62" i="1"/>
  <c r="Q57" i="1"/>
  <c r="C50" i="1" l="1"/>
  <c r="C55" i="1" s="1"/>
  <c r="Q50" i="1" l="1"/>
  <c r="C53" i="1"/>
  <c r="C31" i="5"/>
  <c r="C36" i="5" s="1"/>
  <c r="B51" i="5" s="1"/>
  <c r="B66" i="5" s="1"/>
  <c r="C58" i="1"/>
  <c r="C63" i="1"/>
  <c r="C61" i="1"/>
  <c r="AG50" i="1"/>
  <c r="C62" i="1"/>
  <c r="C54" i="1"/>
  <c r="C57" i="1"/>
  <c r="C56" i="1"/>
  <c r="C64" i="1"/>
  <c r="C59" i="1"/>
  <c r="C17" i="3"/>
  <c r="C31" i="3" s="1"/>
  <c r="C60" i="1"/>
  <c r="C35" i="5" l="1"/>
  <c r="B50" i="5" s="1"/>
  <c r="B65" i="5" s="1"/>
  <c r="C65" i="1"/>
  <c r="R55" i="1" s="1"/>
  <c r="AF55" i="1" s="1"/>
  <c r="AG55" i="1" s="1"/>
  <c r="C40" i="5"/>
  <c r="B55" i="5" s="1"/>
  <c r="B70" i="5" s="1"/>
  <c r="C32" i="5"/>
  <c r="B47" i="5" s="1"/>
  <c r="B62" i="5" s="1"/>
  <c r="C42" i="5"/>
  <c r="B57" i="5" s="1"/>
  <c r="B72" i="5" s="1"/>
  <c r="C38" i="5"/>
  <c r="B53" i="5" s="1"/>
  <c r="B68" i="5" s="1"/>
  <c r="C37" i="5"/>
  <c r="B52" i="5" s="1"/>
  <c r="B67" i="5" s="1"/>
  <c r="C33" i="5"/>
  <c r="B48" i="5" s="1"/>
  <c r="B63" i="5" s="1"/>
  <c r="C41" i="5"/>
  <c r="B56" i="5" s="1"/>
  <c r="B71" i="5" s="1"/>
  <c r="C66" i="1"/>
  <c r="AI53" i="1" s="1"/>
  <c r="AW53" i="1" s="1"/>
  <c r="AX53" i="1" s="1"/>
  <c r="C34" i="5"/>
  <c r="B49" i="5" s="1"/>
  <c r="B64" i="5" s="1"/>
  <c r="C39" i="5"/>
  <c r="B54" i="5" s="1"/>
  <c r="B69" i="5" s="1"/>
  <c r="C43" i="5"/>
  <c r="B58" i="5" s="1"/>
  <c r="B73" i="5" s="1"/>
  <c r="C25" i="3"/>
  <c r="C29" i="3"/>
  <c r="C28" i="3"/>
  <c r="C27" i="3"/>
  <c r="C24" i="3"/>
  <c r="C21" i="3"/>
  <c r="C30" i="3"/>
  <c r="C20" i="3"/>
  <c r="Q20" i="3" s="1"/>
  <c r="C22" i="3"/>
  <c r="R22" i="3" s="1"/>
  <c r="C26" i="3"/>
  <c r="Q26" i="3" s="1"/>
  <c r="C23" i="3"/>
  <c r="R23" i="3" s="1"/>
  <c r="Q31" i="3"/>
  <c r="R31" i="3"/>
  <c r="R57" i="1" l="1"/>
  <c r="AF57" i="1" s="1"/>
  <c r="AG57" i="1" s="1"/>
  <c r="R56" i="1"/>
  <c r="AF56" i="1" s="1"/>
  <c r="AG56" i="1" s="1"/>
  <c r="AI64" i="1"/>
  <c r="AW64" i="1" s="1"/>
  <c r="AX64" i="1" s="1"/>
  <c r="AI54" i="1"/>
  <c r="AW54" i="1" s="1"/>
  <c r="AX54" i="1" s="1"/>
  <c r="AI56" i="1"/>
  <c r="AW56" i="1" s="1"/>
  <c r="AX56" i="1" s="1"/>
  <c r="AI62" i="1"/>
  <c r="AW62" i="1" s="1"/>
  <c r="AX62" i="1" s="1"/>
  <c r="AI61" i="1"/>
  <c r="AW61" i="1" s="1"/>
  <c r="AX61" i="1" s="1"/>
  <c r="AI63" i="1"/>
  <c r="AW63" i="1" s="1"/>
  <c r="AX63" i="1" s="1"/>
  <c r="C62" i="5"/>
  <c r="D73" i="5" s="1"/>
  <c r="AI55" i="1"/>
  <c r="AW55" i="1" s="1"/>
  <c r="AX55" i="1" s="1"/>
  <c r="AY55" i="1" s="1"/>
  <c r="AZ55" i="1" s="1"/>
  <c r="R62" i="1"/>
  <c r="AF62" i="1" s="1"/>
  <c r="AG62" i="1" s="1"/>
  <c r="R61" i="1"/>
  <c r="AF61" i="1" s="1"/>
  <c r="AG61" i="1" s="1"/>
  <c r="R64" i="1"/>
  <c r="AF64" i="1" s="1"/>
  <c r="AG64" i="1" s="1"/>
  <c r="R59" i="1"/>
  <c r="AF59" i="1" s="1"/>
  <c r="AG59" i="1" s="1"/>
  <c r="AI58" i="1"/>
  <c r="AW58" i="1" s="1"/>
  <c r="AX58" i="1" s="1"/>
  <c r="R58" i="1"/>
  <c r="AF58" i="1" s="1"/>
  <c r="AG58" i="1" s="1"/>
  <c r="Q23" i="3"/>
  <c r="R53" i="1"/>
  <c r="AF53" i="1" s="1"/>
  <c r="AG53" i="1" s="1"/>
  <c r="AY53" i="1" s="1"/>
  <c r="AZ53" i="1" s="1"/>
  <c r="AI57" i="1"/>
  <c r="AW57" i="1" s="1"/>
  <c r="AX57" i="1" s="1"/>
  <c r="R54" i="1"/>
  <c r="AF54" i="1" s="1"/>
  <c r="AG54" i="1" s="1"/>
  <c r="AI60" i="1"/>
  <c r="AW60" i="1" s="1"/>
  <c r="AX60" i="1" s="1"/>
  <c r="R63" i="1"/>
  <c r="AF63" i="1" s="1"/>
  <c r="AG63" i="1" s="1"/>
  <c r="R60" i="1"/>
  <c r="AF60" i="1" s="1"/>
  <c r="AG60" i="1" s="1"/>
  <c r="AI59" i="1"/>
  <c r="AW59" i="1" s="1"/>
  <c r="AX59" i="1" s="1"/>
  <c r="R26" i="3"/>
  <c r="R24" i="3"/>
  <c r="Q24" i="3"/>
  <c r="Q27" i="3"/>
  <c r="R27" i="3"/>
  <c r="Q21" i="3"/>
  <c r="R21" i="3"/>
  <c r="Q22" i="3"/>
  <c r="Q28" i="3"/>
  <c r="R28" i="3"/>
  <c r="Q29" i="3"/>
  <c r="R29" i="3"/>
  <c r="Q30" i="3"/>
  <c r="R30" i="3"/>
  <c r="R20" i="3"/>
  <c r="Q25" i="3"/>
  <c r="R25" i="3"/>
  <c r="AY57" i="1" l="1"/>
  <c r="AZ57" i="1" s="1"/>
  <c r="AY60" i="1"/>
  <c r="AZ60" i="1" s="1"/>
  <c r="AY62" i="1"/>
  <c r="AZ62" i="1" s="1"/>
  <c r="AY56" i="1"/>
  <c r="AZ56" i="1" s="1"/>
  <c r="AY64" i="1"/>
  <c r="AZ64" i="1" s="1"/>
  <c r="AY63" i="1"/>
  <c r="AZ63" i="1" s="1"/>
  <c r="AY58" i="1"/>
  <c r="AZ58" i="1" s="1"/>
  <c r="AY61" i="1"/>
  <c r="AZ61" i="1" s="1"/>
  <c r="D70" i="5"/>
  <c r="AY59" i="1"/>
  <c r="AZ59" i="1" s="1"/>
  <c r="D72" i="5"/>
  <c r="AY54" i="1"/>
  <c r="AZ54" i="1" s="1"/>
  <c r="D67" i="5"/>
  <c r="D63" i="5"/>
  <c r="D65" i="5"/>
  <c r="D66" i="5"/>
  <c r="D64" i="5"/>
  <c r="D62" i="5"/>
  <c r="D68" i="5"/>
  <c r="D71" i="5"/>
  <c r="D69" i="5"/>
  <c r="R33" i="3"/>
  <c r="Q32" i="3"/>
  <c r="Q33" i="3"/>
  <c r="R32" i="3"/>
  <c r="BA59" i="1" l="1"/>
  <c r="BA60" i="1"/>
  <c r="BA63" i="1"/>
  <c r="BA62" i="1"/>
  <c r="BA58" i="1"/>
  <c r="BA54" i="1"/>
  <c r="BA57" i="1"/>
  <c r="E64" i="5"/>
  <c r="BA61" i="1"/>
  <c r="BA56" i="1"/>
  <c r="BA53" i="1"/>
  <c r="BA64" i="1"/>
  <c r="BA55" i="1"/>
  <c r="E63" i="5"/>
  <c r="E73" i="5"/>
  <c r="E72" i="5"/>
  <c r="E71" i="5"/>
  <c r="E68" i="5"/>
  <c r="E65" i="5"/>
  <c r="E62" i="5"/>
  <c r="E66" i="5"/>
  <c r="E69" i="5"/>
  <c r="E67" i="5"/>
  <c r="E70" i="5"/>
  <c r="S27" i="3"/>
  <c r="S25" i="3"/>
  <c r="S20" i="3"/>
  <c r="S28" i="3"/>
  <c r="S21" i="3"/>
  <c r="S23" i="3"/>
  <c r="S26" i="3"/>
  <c r="S22" i="3"/>
  <c r="S30" i="3"/>
  <c r="S29" i="3"/>
  <c r="S31" i="3"/>
  <c r="S24" i="3"/>
  <c r="B3" i="6" l="1" a="1"/>
  <c r="B3" i="6" s="1"/>
  <c r="E3" i="6" a="1"/>
  <c r="E3" i="6" s="1"/>
  <c r="T20" i="3"/>
  <c r="T31" i="3"/>
  <c r="T29" i="3"/>
  <c r="T28" i="3"/>
  <c r="T26" i="3"/>
  <c r="T27" i="3"/>
  <c r="T21" i="3"/>
  <c r="T22" i="3"/>
  <c r="T23" i="3"/>
  <c r="T25" i="3"/>
  <c r="T30" i="3"/>
  <c r="T24" i="3"/>
  <c r="C3" i="6" l="1" a="1"/>
  <c r="G4" i="6" s="1"/>
  <c r="G5" i="6" l="1"/>
  <c r="C3" i="6"/>
  <c r="G3" i="6" s="1"/>
  <c r="G13" i="6"/>
  <c r="G8" i="6"/>
  <c r="G6" i="6"/>
  <c r="G14" i="6"/>
  <c r="G9" i="6"/>
  <c r="G12" i="6"/>
  <c r="G11" i="6"/>
  <c r="G10" i="6"/>
  <c r="G7" i="6"/>
  <c r="H10" i="6" l="1"/>
  <c r="J11" i="7" s="1"/>
  <c r="H8" i="6"/>
  <c r="J9" i="7" s="1"/>
  <c r="H11" i="6"/>
  <c r="J12" i="7" s="1"/>
  <c r="H12" i="6"/>
  <c r="J13" i="7" s="1"/>
  <c r="H9" i="6"/>
  <c r="J10" i="7" s="1"/>
  <c r="H14" i="6"/>
  <c r="J15" i="7" s="1"/>
  <c r="H6" i="6"/>
  <c r="J7" i="7" s="1"/>
  <c r="H13" i="6"/>
  <c r="J14" i="7" s="1"/>
  <c r="H5" i="6"/>
  <c r="J6" i="7" s="1"/>
  <c r="H7" i="6"/>
  <c r="J8" i="7" s="1"/>
  <c r="H4" i="6"/>
  <c r="J5" i="7" s="1"/>
  <c r="H3" i="6"/>
  <c r="J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<sst xmlns="http://schemas.openxmlformats.org/spreadsheetml/2006/main" count="313" uniqueCount="88">
  <si>
    <t>Normalized Table</t>
  </si>
  <si>
    <t>Sum</t>
  </si>
  <si>
    <t>Sq Rt</t>
  </si>
  <si>
    <t>Div</t>
  </si>
  <si>
    <t>Normilization</t>
  </si>
  <si>
    <t>Weightage for Criterias</t>
  </si>
  <si>
    <t>Type</t>
  </si>
  <si>
    <t>Cost</t>
  </si>
  <si>
    <t>Benefit</t>
  </si>
  <si>
    <t>Ideal Best</t>
  </si>
  <si>
    <t>Ideal Worst</t>
  </si>
  <si>
    <t>Positive Ideal Seperation</t>
  </si>
  <si>
    <t>Negative Ideal Seperation</t>
  </si>
  <si>
    <t>Relative Closeness</t>
  </si>
  <si>
    <t>Rank</t>
  </si>
  <si>
    <t>Min</t>
  </si>
  <si>
    <t>Best</t>
  </si>
  <si>
    <t>Worst</t>
  </si>
  <si>
    <t>Weights</t>
  </si>
  <si>
    <t>Rj</t>
  </si>
  <si>
    <t>Sj</t>
  </si>
  <si>
    <t>Oj</t>
  </si>
  <si>
    <t>OV</t>
  </si>
  <si>
    <t>NB</t>
  </si>
  <si>
    <t>Si</t>
  </si>
  <si>
    <t>So</t>
  </si>
  <si>
    <t>Ki</t>
  </si>
  <si>
    <t>Weightage</t>
  </si>
  <si>
    <t>Si+</t>
  </si>
  <si>
    <t>Sj-</t>
  </si>
  <si>
    <t>(Smin / Sj-)</t>
  </si>
  <si>
    <t>Qi</t>
  </si>
  <si>
    <t>Qmax</t>
  </si>
  <si>
    <t>Ui</t>
  </si>
  <si>
    <t>TOPSIS</t>
  </si>
  <si>
    <t>VIKOR</t>
  </si>
  <si>
    <t>ARAS</t>
  </si>
  <si>
    <t>COPRAS</t>
  </si>
  <si>
    <t>Mean Rank</t>
  </si>
  <si>
    <t xml:space="preserve">Low </t>
  </si>
  <si>
    <t>High</t>
  </si>
  <si>
    <t>Investment Time Period</t>
  </si>
  <si>
    <t>Return on Investment</t>
  </si>
  <si>
    <t>Diversification of Portfolio</t>
  </si>
  <si>
    <t>Company List</t>
  </si>
  <si>
    <t>Medium</t>
  </si>
  <si>
    <t>1-3</t>
  </si>
  <si>
    <t>4-6</t>
  </si>
  <si>
    <t>7-9</t>
  </si>
  <si>
    <t>10-12</t>
  </si>
  <si>
    <t>Select Value</t>
  </si>
  <si>
    <t>Sales Growth Rate</t>
  </si>
  <si>
    <t>Net Income Growth Rate</t>
  </si>
  <si>
    <t>EPS Growth Rate</t>
  </si>
  <si>
    <t>EPS</t>
  </si>
  <si>
    <t>Net Profit Margin</t>
  </si>
  <si>
    <t>Operating Margin</t>
  </si>
  <si>
    <t>ROA</t>
  </si>
  <si>
    <t>ROE</t>
  </si>
  <si>
    <t>Total Asset Turnover</t>
  </si>
  <si>
    <t>Account Receivable Turnover</t>
  </si>
  <si>
    <t>Inventory turnover</t>
  </si>
  <si>
    <t>Beta</t>
  </si>
  <si>
    <t>Financial Risk</t>
  </si>
  <si>
    <t>Price to EPS</t>
  </si>
  <si>
    <t>Price to BVPS</t>
  </si>
  <si>
    <t>Sum of Weights</t>
  </si>
  <si>
    <t>Google</t>
  </si>
  <si>
    <t>Meta</t>
  </si>
  <si>
    <t>Nvidia</t>
  </si>
  <si>
    <t>Pfizer</t>
  </si>
  <si>
    <t>Boeing</t>
  </si>
  <si>
    <t>GM</t>
  </si>
  <si>
    <t>Metlife</t>
  </si>
  <si>
    <t>American Airlines</t>
  </si>
  <si>
    <t>Uber</t>
  </si>
  <si>
    <t>UPS</t>
  </si>
  <si>
    <t>Exxon</t>
  </si>
  <si>
    <t>Costco</t>
  </si>
  <si>
    <t>Investment Preference</t>
  </si>
  <si>
    <t>Attributes</t>
  </si>
  <si>
    <t>Select your choice</t>
  </si>
  <si>
    <t>Low</t>
  </si>
  <si>
    <t>Minimal Risk</t>
  </si>
  <si>
    <t>Low Risk</t>
  </si>
  <si>
    <t>Moderate Risk</t>
  </si>
  <si>
    <t>Elevated Risk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</si>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</sst>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"/>
    <numFmt numFmtId="167" formatCode="0.000000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/>
    <xf numFmtId="16" fontId="0" fillId="0" borderId="0" xfId="0" quotePrefix="1" applyNumberFormat="1"/>
    <xf numFmtId="0" fontId="0" fillId="0" borderId="0" xfId="0" quotePrefix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" fontId="0" fillId="0" borderId="0" xfId="0" quotePrefix="1" applyNumberFormat="1" applyAlignment="1">
      <alignment horizontal="left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ssignments\SEM%202\Descision%20and%20Risk%20Analysis\Final%20Project\Final%20Project%20Selection%20of%20Stocks.xlsx" TargetMode="External"/><Relationship Id="rId1" Type="http://schemas.openxmlformats.org/officeDocument/2006/relationships/externalLinkPath" Target="Final%20Project%20Selection%20of%20Sto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PSIS"/>
      <sheetName val="VIKOR"/>
      <sheetName val="ARAS"/>
      <sheetName val="COPRAS"/>
      <sheetName val="Mean Rank"/>
    </sheetNames>
    <sheetDataSet>
      <sheetData sheetId="0">
        <row r="1">
          <cell r="A1"/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  <cell r="H1">
            <v>7</v>
          </cell>
          <cell r="I1">
            <v>8</v>
          </cell>
          <cell r="J1">
            <v>9</v>
          </cell>
          <cell r="K1">
            <v>10</v>
          </cell>
          <cell r="L1">
            <v>11</v>
          </cell>
          <cell r="M1">
            <v>12</v>
          </cell>
          <cell r="N1">
            <v>13</v>
          </cell>
          <cell r="O1">
            <v>14</v>
          </cell>
          <cell r="P1">
            <v>15</v>
          </cell>
        </row>
        <row r="2">
          <cell r="A2">
            <v>1</v>
          </cell>
          <cell r="B2">
            <v>9.1999999999999993</v>
          </cell>
          <cell r="C2">
            <v>23.04</v>
          </cell>
          <cell r="D2">
            <v>27.19</v>
          </cell>
          <cell r="E2">
            <v>5.8</v>
          </cell>
          <cell r="F2">
            <v>24.14</v>
          </cell>
          <cell r="G2">
            <v>27.57</v>
          </cell>
          <cell r="H2">
            <v>19.02</v>
          </cell>
          <cell r="I2">
            <v>27.22</v>
          </cell>
          <cell r="J2">
            <v>0.75</v>
          </cell>
          <cell r="K2">
            <v>6.97</v>
          </cell>
          <cell r="L2">
            <v>12.71</v>
          </cell>
          <cell r="M2">
            <v>1.05</v>
          </cell>
          <cell r="N2">
            <v>7.0000000000000007E-2</v>
          </cell>
          <cell r="O2">
            <v>26.1</v>
          </cell>
          <cell r="P2">
            <v>6.2</v>
          </cell>
        </row>
        <row r="3">
          <cell r="A3">
            <v>2</v>
          </cell>
          <cell r="B3">
            <v>15.69</v>
          </cell>
          <cell r="C3">
            <v>68.489999999999995</v>
          </cell>
          <cell r="D3">
            <v>73.099999999999994</v>
          </cell>
          <cell r="E3">
            <v>14.87</v>
          </cell>
          <cell r="F3">
            <v>28.97</v>
          </cell>
          <cell r="G3">
            <v>34.65</v>
          </cell>
          <cell r="H3">
            <v>18.68</v>
          </cell>
          <cell r="I3">
            <v>28.19</v>
          </cell>
          <cell r="J3">
            <v>0.57999999999999996</v>
          </cell>
          <cell r="K3">
            <v>8.6999999999999993</v>
          </cell>
          <cell r="L3">
            <v>0</v>
          </cell>
          <cell r="M3">
            <v>1.18</v>
          </cell>
          <cell r="N3">
            <v>0.16</v>
          </cell>
          <cell r="O3">
            <v>31.24</v>
          </cell>
          <cell r="P3">
            <v>5.91</v>
          </cell>
        </row>
        <row r="4">
          <cell r="A4">
            <v>3</v>
          </cell>
          <cell r="B4">
            <v>12.26</v>
          </cell>
          <cell r="C4">
            <v>-55.28</v>
          </cell>
          <cell r="D4">
            <v>582</v>
          </cell>
          <cell r="E4">
            <v>29.76</v>
          </cell>
          <cell r="F4">
            <v>44.71</v>
          </cell>
          <cell r="G4">
            <v>15.68</v>
          </cell>
          <cell r="H4">
            <v>39.9</v>
          </cell>
          <cell r="I4">
            <v>70.349999999999994</v>
          </cell>
          <cell r="J4">
            <v>0.65</v>
          </cell>
          <cell r="K4">
            <v>8.92</v>
          </cell>
          <cell r="L4">
            <v>3.15</v>
          </cell>
          <cell r="M4">
            <v>1.74</v>
          </cell>
          <cell r="N4">
            <v>0.23</v>
          </cell>
          <cell r="O4">
            <v>53.79</v>
          </cell>
          <cell r="P4">
            <v>36.799999999999997</v>
          </cell>
        </row>
        <row r="5">
          <cell r="A5">
            <v>4</v>
          </cell>
          <cell r="B5">
            <v>41.6</v>
          </cell>
          <cell r="C5">
            <v>93.25</v>
          </cell>
          <cell r="D5">
            <v>-63</v>
          </cell>
          <cell r="E5">
            <v>0.37</v>
          </cell>
          <cell r="F5">
            <v>3.6</v>
          </cell>
          <cell r="G5">
            <v>0.37</v>
          </cell>
          <cell r="H5">
            <v>1</v>
          </cell>
          <cell r="I5">
            <v>-14.49</v>
          </cell>
          <cell r="J5">
            <v>0.25</v>
          </cell>
          <cell r="K5">
            <v>5.23</v>
          </cell>
          <cell r="L5">
            <v>0.74</v>
          </cell>
          <cell r="M5">
            <v>0.56999999999999995</v>
          </cell>
          <cell r="N5">
            <v>0.317</v>
          </cell>
          <cell r="O5">
            <v>69.89</v>
          </cell>
          <cell r="P5">
            <v>15.76</v>
          </cell>
        </row>
        <row r="6">
          <cell r="A6">
            <v>5</v>
          </cell>
          <cell r="B6">
            <v>16.600000000000001</v>
          </cell>
          <cell r="C6">
            <v>-54.96</v>
          </cell>
          <cell r="D6">
            <v>-56.6</v>
          </cell>
          <cell r="E6">
            <v>-8.3000000000000007</v>
          </cell>
          <cell r="F6">
            <v>-2.8</v>
          </cell>
          <cell r="G6">
            <v>-0.99</v>
          </cell>
          <cell r="H6">
            <v>7.0000000000000007E-2</v>
          </cell>
          <cell r="I6">
            <v>13.69</v>
          </cell>
          <cell r="J6">
            <v>0.56000000000000005</v>
          </cell>
          <cell r="K6">
            <v>7.03</v>
          </cell>
          <cell r="L6">
            <v>0.89</v>
          </cell>
          <cell r="M6">
            <v>1.53</v>
          </cell>
          <cell r="N6">
            <v>0.38</v>
          </cell>
          <cell r="O6">
            <v>-36.9</v>
          </cell>
          <cell r="P6">
            <v>-28.24</v>
          </cell>
        </row>
        <row r="7">
          <cell r="A7">
            <v>6</v>
          </cell>
          <cell r="B7">
            <v>6.74</v>
          </cell>
          <cell r="C7">
            <v>7.7</v>
          </cell>
          <cell r="D7">
            <v>5.78</v>
          </cell>
          <cell r="E7">
            <v>13.14</v>
          </cell>
          <cell r="F7">
            <v>2.5</v>
          </cell>
          <cell r="G7">
            <v>3.3</v>
          </cell>
          <cell r="H7">
            <v>9.43</v>
          </cell>
          <cell r="I7">
            <v>25.11</v>
          </cell>
          <cell r="J7">
            <v>3.15</v>
          </cell>
          <cell r="K7">
            <v>90.6</v>
          </cell>
          <cell r="L7">
            <v>13.15</v>
          </cell>
          <cell r="M7">
            <v>0.76</v>
          </cell>
          <cell r="N7">
            <v>0.13</v>
          </cell>
          <cell r="O7">
            <v>47.83</v>
          </cell>
          <cell r="P7">
            <v>46.81</v>
          </cell>
        </row>
        <row r="8">
          <cell r="A8">
            <v>7</v>
          </cell>
          <cell r="B8">
            <v>9.6300000000000008</v>
          </cell>
          <cell r="C8">
            <v>3</v>
          </cell>
          <cell r="D8">
            <v>19.12</v>
          </cell>
          <cell r="E8">
            <v>7.35</v>
          </cell>
          <cell r="F8">
            <v>5.94</v>
          </cell>
          <cell r="G8">
            <v>5.41</v>
          </cell>
          <cell r="H8">
            <v>3.7</v>
          </cell>
          <cell r="I8">
            <v>14.3</v>
          </cell>
          <cell r="J8">
            <v>1.56</v>
          </cell>
          <cell r="K8">
            <v>13.37</v>
          </cell>
          <cell r="L8">
            <v>9.6</v>
          </cell>
          <cell r="M8">
            <v>1.51</v>
          </cell>
          <cell r="N8">
            <v>1.19</v>
          </cell>
          <cell r="O8">
            <v>4.91</v>
          </cell>
          <cell r="P8">
            <v>47.13</v>
          </cell>
        </row>
        <row r="9">
          <cell r="A9">
            <v>8</v>
          </cell>
          <cell r="B9">
            <v>-3</v>
          </cell>
          <cell r="C9">
            <v>-70</v>
          </cell>
          <cell r="D9">
            <v>-71.33</v>
          </cell>
          <cell r="E9">
            <v>1.82</v>
          </cell>
          <cell r="F9">
            <v>2.35</v>
          </cell>
          <cell r="G9">
            <v>3.23</v>
          </cell>
          <cell r="H9">
            <v>0.2</v>
          </cell>
          <cell r="I9">
            <v>4.7</v>
          </cell>
          <cell r="J9">
            <v>0.09</v>
          </cell>
          <cell r="K9">
            <v>3.88</v>
          </cell>
          <cell r="L9">
            <v>2.04</v>
          </cell>
          <cell r="M9">
            <v>1.03</v>
          </cell>
          <cell r="N9">
            <v>0.02</v>
          </cell>
          <cell r="O9">
            <v>35.47</v>
          </cell>
          <cell r="P9">
            <v>40.549999999999997</v>
          </cell>
        </row>
        <row r="10">
          <cell r="A10">
            <v>9</v>
          </cell>
          <cell r="B10">
            <v>8</v>
          </cell>
          <cell r="C10">
            <v>547</v>
          </cell>
          <cell r="D10">
            <v>530</v>
          </cell>
          <cell r="E10">
            <v>1.26</v>
          </cell>
          <cell r="F10">
            <v>1.55</v>
          </cell>
          <cell r="G10">
            <v>6.25</v>
          </cell>
          <cell r="H10">
            <v>1.3</v>
          </cell>
          <cell r="I10">
            <v>-16</v>
          </cell>
          <cell r="J10">
            <v>0.83</v>
          </cell>
          <cell r="K10">
            <v>26.06</v>
          </cell>
          <cell r="L10">
            <v>10.46</v>
          </cell>
          <cell r="M10">
            <v>1.58</v>
          </cell>
          <cell r="N10">
            <v>0.64</v>
          </cell>
          <cell r="O10">
            <v>1.57</v>
          </cell>
          <cell r="P10">
            <v>-7.96</v>
          </cell>
        </row>
        <row r="11">
          <cell r="A11">
            <v>10</v>
          </cell>
          <cell r="B11">
            <v>0.16</v>
          </cell>
          <cell r="C11">
            <v>1.2070000000000001</v>
          </cell>
          <cell r="D11">
            <v>1.0329999999999999</v>
          </cell>
          <cell r="E11">
            <v>75.28</v>
          </cell>
          <cell r="F11">
            <v>5.0599999999999996</v>
          </cell>
          <cell r="G11">
            <v>2.98</v>
          </cell>
          <cell r="H11">
            <v>-0.14499999999999999</v>
          </cell>
          <cell r="I11">
            <v>0.55479999999999996</v>
          </cell>
          <cell r="J11">
            <v>0.96</v>
          </cell>
          <cell r="K11">
            <v>12.06</v>
          </cell>
          <cell r="L11">
            <v>0</v>
          </cell>
          <cell r="M11">
            <v>1.36</v>
          </cell>
          <cell r="N11">
            <v>0.24</v>
          </cell>
          <cell r="O11">
            <v>86.53</v>
          </cell>
          <cell r="P11">
            <v>13.88</v>
          </cell>
        </row>
        <row r="12">
          <cell r="A12">
            <v>11</v>
          </cell>
          <cell r="B12">
            <v>9.4E-2</v>
          </cell>
          <cell r="C12">
            <v>0.41899999999999998</v>
          </cell>
          <cell r="D12">
            <v>0.40910000000000002</v>
          </cell>
          <cell r="E12">
            <v>7.8</v>
          </cell>
          <cell r="F12">
            <v>7.37</v>
          </cell>
          <cell r="G12">
            <v>13.49</v>
          </cell>
          <cell r="H12">
            <v>2.1999999999999999E-2</v>
          </cell>
          <cell r="I12">
            <v>0.39</v>
          </cell>
          <cell r="J12">
            <v>1.28</v>
          </cell>
          <cell r="K12">
            <v>9.11</v>
          </cell>
          <cell r="L12">
            <v>0</v>
          </cell>
          <cell r="M12">
            <v>1.06</v>
          </cell>
          <cell r="N12">
            <v>0.24</v>
          </cell>
          <cell r="O12">
            <v>18.600000000000001</v>
          </cell>
          <cell r="P12">
            <v>7.22</v>
          </cell>
        </row>
        <row r="13">
          <cell r="A13">
            <v>12</v>
          </cell>
          <cell r="B13">
            <v>-0.16700000000000001</v>
          </cell>
          <cell r="C13">
            <v>-0.2545</v>
          </cell>
          <cell r="D13">
            <v>-0.3296</v>
          </cell>
          <cell r="E13">
            <v>8.89</v>
          </cell>
          <cell r="F13">
            <v>10.45</v>
          </cell>
          <cell r="G13">
            <v>15.32</v>
          </cell>
          <cell r="H13">
            <v>6.2E-2</v>
          </cell>
          <cell r="I13">
            <v>0.17949999999999999</v>
          </cell>
          <cell r="J13">
            <v>0.92</v>
          </cell>
          <cell r="K13">
            <v>8.64</v>
          </cell>
          <cell r="L13">
            <v>10.45</v>
          </cell>
          <cell r="M13">
            <v>0.96</v>
          </cell>
          <cell r="N13">
            <v>0.56000000000000005</v>
          </cell>
          <cell r="O13">
            <v>13.54</v>
          </cell>
          <cell r="P13">
            <v>2.33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8DC6-B67A-4B3B-AE03-35E74E6A7F02}">
  <sheetPr codeName="Sheet1"/>
  <dimension ref="B2:X30"/>
  <sheetViews>
    <sheetView tabSelected="1" topLeftCell="A2" zoomScale="78" workbookViewId="0">
      <selection activeCell="E8" sqref="E8"/>
    </sheetView>
  </sheetViews>
  <sheetFormatPr defaultRowHeight="14.4" x14ac:dyDescent="0.3"/>
  <cols>
    <col min="2" max="4" width="10.6640625" customWidth="1"/>
    <col min="5" max="5" width="14.21875" customWidth="1"/>
    <col min="6" max="8" width="10.6640625" customWidth="1"/>
    <col min="9" max="9" width="23.21875" customWidth="1"/>
    <col min="10" max="10" width="15.33203125" customWidth="1"/>
    <col min="11" max="16" width="10.6640625" customWidth="1"/>
    <col min="20" max="20" width="8.77734375" customWidth="1"/>
    <col min="22" max="24" width="8.77734375" hidden="1" customWidth="1"/>
  </cols>
  <sheetData>
    <row r="2" spans="2:24" x14ac:dyDescent="0.3">
      <c r="V2" t="s">
        <v>50</v>
      </c>
      <c r="W2" t="s">
        <v>50</v>
      </c>
      <c r="X2" t="s">
        <v>50</v>
      </c>
    </row>
    <row r="3" spans="2:24" ht="32.549999999999997" customHeight="1" x14ac:dyDescent="0.3">
      <c r="B3" s="30" t="s">
        <v>80</v>
      </c>
      <c r="C3" s="30"/>
      <c r="D3" s="30"/>
      <c r="E3" s="26" t="s">
        <v>81</v>
      </c>
      <c r="I3" s="27" t="s">
        <v>44</v>
      </c>
      <c r="J3" s="24" t="s">
        <v>79</v>
      </c>
      <c r="V3" t="s">
        <v>39</v>
      </c>
      <c r="W3">
        <v>1</v>
      </c>
      <c r="X3" s="18" t="s">
        <v>46</v>
      </c>
    </row>
    <row r="4" spans="2:24" x14ac:dyDescent="0.3">
      <c r="B4" s="31" t="s">
        <v>42</v>
      </c>
      <c r="C4" s="31"/>
      <c r="D4" s="31"/>
      <c r="E4" s="6" t="s">
        <v>40</v>
      </c>
      <c r="I4" s="23" t="s">
        <v>67</v>
      </c>
      <c r="J4" s="6">
        <f>IF($E$4=$V$2,0,'Mean Rank'!H3)</f>
        <v>5</v>
      </c>
      <c r="V4" t="s">
        <v>45</v>
      </c>
      <c r="W4">
        <v>2</v>
      </c>
      <c r="X4" s="18" t="s">
        <v>47</v>
      </c>
    </row>
    <row r="5" spans="2:24" x14ac:dyDescent="0.3">
      <c r="B5" s="32"/>
      <c r="C5" s="33"/>
      <c r="D5" s="33"/>
      <c r="E5" s="34"/>
      <c r="I5" s="23" t="s">
        <v>68</v>
      </c>
      <c r="J5" s="6">
        <f>IF($E$4=$V$2,0,'Mean Rank'!H4)</f>
        <v>4</v>
      </c>
      <c r="V5" t="s">
        <v>40</v>
      </c>
      <c r="W5">
        <v>3</v>
      </c>
      <c r="X5" s="19" t="s">
        <v>48</v>
      </c>
    </row>
    <row r="6" spans="2:24" x14ac:dyDescent="0.3">
      <c r="B6" s="31" t="s">
        <v>41</v>
      </c>
      <c r="C6" s="31"/>
      <c r="D6" s="31"/>
      <c r="E6" s="6">
        <v>5</v>
      </c>
      <c r="I6" s="23" t="s">
        <v>69</v>
      </c>
      <c r="J6" s="6">
        <f>IF($E$4=$V$2,0,'Mean Rank'!H5)</f>
        <v>2</v>
      </c>
      <c r="W6">
        <v>4</v>
      </c>
      <c r="X6" s="19" t="s">
        <v>49</v>
      </c>
    </row>
    <row r="7" spans="2:24" x14ac:dyDescent="0.3">
      <c r="B7" s="32"/>
      <c r="C7" s="33"/>
      <c r="D7" s="33"/>
      <c r="E7" s="34"/>
      <c r="I7" s="23" t="s">
        <v>70</v>
      </c>
      <c r="J7" s="6">
        <f>IF($E$4=$V$2,0,'Mean Rank'!H6)</f>
        <v>8.5</v>
      </c>
      <c r="W7">
        <v>5</v>
      </c>
    </row>
    <row r="8" spans="2:24" x14ac:dyDescent="0.3">
      <c r="B8" s="31" t="s">
        <v>43</v>
      </c>
      <c r="C8" s="31"/>
      <c r="D8" s="31"/>
      <c r="E8" s="6" t="s">
        <v>47</v>
      </c>
      <c r="I8" s="23" t="s">
        <v>71</v>
      </c>
      <c r="J8" s="6">
        <f>IF($E$4=$V$2,0,'Mean Rank'!H7)</f>
        <v>12</v>
      </c>
    </row>
    <row r="9" spans="2:24" x14ac:dyDescent="0.3">
      <c r="I9" s="23" t="s">
        <v>78</v>
      </c>
      <c r="J9" s="6">
        <f>IF($E$4=$V$2,0,'Mean Rank'!H8)</f>
        <v>1</v>
      </c>
    </row>
    <row r="10" spans="2:24" x14ac:dyDescent="0.3">
      <c r="I10" s="23" t="s">
        <v>72</v>
      </c>
      <c r="J10" s="6">
        <f>IF($E$4=$V$2,0,'Mean Rank'!H9)</f>
        <v>7</v>
      </c>
    </row>
    <row r="11" spans="2:24" x14ac:dyDescent="0.3">
      <c r="B11" s="21"/>
      <c r="C11" s="21"/>
      <c r="D11" s="21"/>
      <c r="I11" s="23" t="s">
        <v>73</v>
      </c>
      <c r="J11" s="6">
        <f>IF($E$4=$V$2,0,'Mean Rank'!H10)</f>
        <v>11</v>
      </c>
      <c r="V11" t="s">
        <v>83</v>
      </c>
    </row>
    <row r="12" spans="2:24" ht="28.95" customHeight="1" x14ac:dyDescent="0.3">
      <c r="B12" s="21"/>
      <c r="C12" s="21"/>
      <c r="D12" s="21"/>
      <c r="E12" s="29"/>
      <c r="I12" s="22" t="s">
        <v>74</v>
      </c>
      <c r="J12" s="6">
        <f>IF($E$4=$V$2,0,'Mean Rank'!H11)</f>
        <v>3</v>
      </c>
      <c r="V12" t="s">
        <v>84</v>
      </c>
    </row>
    <row r="13" spans="2:24" x14ac:dyDescent="0.3">
      <c r="I13" s="23" t="s">
        <v>75</v>
      </c>
      <c r="J13" s="6">
        <f>IF($E$4=$V$2,0,'Mean Rank'!H12)</f>
        <v>6</v>
      </c>
      <c r="V13" t="s">
        <v>85</v>
      </c>
    </row>
    <row r="14" spans="2:24" x14ac:dyDescent="0.3">
      <c r="I14" s="23" t="s">
        <v>76</v>
      </c>
      <c r="J14" s="6">
        <f>IF($E$4=$V$2,0,'Mean Rank'!H13)</f>
        <v>8.5</v>
      </c>
      <c r="V14" t="s">
        <v>86</v>
      </c>
    </row>
    <row r="15" spans="2:24" x14ac:dyDescent="0.3">
      <c r="I15" s="23" t="s">
        <v>77</v>
      </c>
      <c r="J15" s="6">
        <f>IF($E$4=$V$2,0,'Mean Rank'!H14)</f>
        <v>10</v>
      </c>
      <c r="V15" t="s">
        <v>87</v>
      </c>
    </row>
    <row r="16" spans="2:24" x14ac:dyDescent="0.3">
      <c r="I16" s="25"/>
    </row>
    <row r="21" spans="2:17" ht="46.95" hidden="1" customHeight="1" x14ac:dyDescent="0.3">
      <c r="B21" s="20" t="s">
        <v>51</v>
      </c>
      <c r="C21" s="20" t="s">
        <v>52</v>
      </c>
      <c r="D21" s="20" t="s">
        <v>53</v>
      </c>
      <c r="E21" s="20" t="s">
        <v>54</v>
      </c>
      <c r="F21" s="20" t="s">
        <v>55</v>
      </c>
      <c r="G21" s="20" t="s">
        <v>56</v>
      </c>
      <c r="H21" s="20" t="s">
        <v>57</v>
      </c>
      <c r="I21" s="20" t="s">
        <v>58</v>
      </c>
      <c r="J21" s="20" t="s">
        <v>59</v>
      </c>
      <c r="K21" s="20" t="s">
        <v>60</v>
      </c>
      <c r="L21" s="20" t="s">
        <v>61</v>
      </c>
      <c r="M21" s="20" t="s">
        <v>62</v>
      </c>
      <c r="N21" s="20" t="s">
        <v>63</v>
      </c>
      <c r="O21" s="20" t="s">
        <v>64</v>
      </c>
      <c r="P21" s="20" t="s">
        <v>65</v>
      </c>
      <c r="Q21" s="20" t="s">
        <v>66</v>
      </c>
    </row>
    <row r="22" spans="2:17" ht="34.5" hidden="1" customHeight="1" x14ac:dyDescent="0.3">
      <c r="B22" s="6">
        <f>IF(E4=V3,0.06,IF(E4=V4,0.03,IF(E4=V5,0.05,0.06)))</f>
        <v>0.05</v>
      </c>
      <c r="C22" s="6">
        <f>IF(E4=V3,0.05,IF(E4=V4,0.08,IF(E4=V5,0.06,0.05)))</f>
        <v>0.06</v>
      </c>
      <c r="D22" s="6">
        <v>0.05</v>
      </c>
      <c r="E22" s="6">
        <v>0.02</v>
      </c>
      <c r="F22" s="6">
        <v>0.02</v>
      </c>
      <c r="G22" s="6">
        <v>0.05</v>
      </c>
      <c r="H22" s="6">
        <v>0.09</v>
      </c>
      <c r="I22" s="6">
        <f>IF(E8=X3,0.12,IF(E8=X4,0.09,IF(E8=X5,0.08,IF(E8=X6,0.06,0.1))))</f>
        <v>0.09</v>
      </c>
      <c r="J22" s="6">
        <f>IF(E6=W3,0.02,IF(E6=W4,0.03,IF(E6=W5,0.04,IF(E6=W6,0.05,IF(E6=W7,0.06,0.09)))))</f>
        <v>0.06</v>
      </c>
      <c r="K22" s="6">
        <f>IF(E8=X3,0.06,IF(E8=X4,0.09,IF(E8=X5,0.1,IF(E8=X6,0.12,0.03))))</f>
        <v>0.09</v>
      </c>
      <c r="L22" s="6">
        <v>0.12</v>
      </c>
      <c r="M22" s="6">
        <f>IF(E6=W3,0.15,IF(E6=W4,0.14,IF(E6=W5,0.13,IF(E6=W6,0.12,IF(E6=W7,0.11,0.08)))))</f>
        <v>0.11</v>
      </c>
      <c r="N22" s="6">
        <v>0.05</v>
      </c>
      <c r="O22" s="6">
        <v>7.0000000000000007E-2</v>
      </c>
      <c r="P22" s="6">
        <v>7.0000000000000007E-2</v>
      </c>
      <c r="Q22" s="6">
        <f>SUM(B22:P22)</f>
        <v>1</v>
      </c>
    </row>
    <row r="23" spans="2:17" x14ac:dyDescent="0.3">
      <c r="H23" s="19"/>
    </row>
    <row r="26" spans="2:17" x14ac:dyDescent="0.3">
      <c r="N26" s="18"/>
    </row>
    <row r="27" spans="2:17" x14ac:dyDescent="0.3">
      <c r="H27" s="18"/>
      <c r="N27" s="18"/>
    </row>
    <row r="28" spans="2:17" x14ac:dyDescent="0.3">
      <c r="H28" s="18"/>
      <c r="I28" s="19"/>
      <c r="N28" s="19"/>
    </row>
    <row r="29" spans="2:17" x14ac:dyDescent="0.3">
      <c r="H29" s="28"/>
      <c r="M29" s="19"/>
      <c r="N29" s="19"/>
    </row>
    <row r="30" spans="2:17" x14ac:dyDescent="0.3">
      <c r="H30" s="18"/>
    </row>
  </sheetData>
  <mergeCells count="6">
    <mergeCell ref="B3:D3"/>
    <mergeCell ref="B4:D4"/>
    <mergeCell ref="B6:D6"/>
    <mergeCell ref="B8:D8"/>
    <mergeCell ref="B7:E7"/>
    <mergeCell ref="B5:E5"/>
  </mergeCells>
  <conditionalFormatting sqref="J4:J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6">
    <dataValidation type="whole" allowBlank="1" showInputMessage="1" showErrorMessage="1" sqref="F9 F7 F5" xr:uid="{8E545F66-72AD-4F13-AA31-89612927EDBC}">
      <formula1>0</formula1>
      <formula2>1</formula2>
    </dataValidation>
    <dataValidation type="decimal" allowBlank="1" showInputMessage="1" showErrorMessage="1" errorTitle="Error" error="The value for selected scale should be between 0 and 1" sqref="F4 F6 F8 F10" xr:uid="{7A478DE8-F6C5-4B01-B866-879BB2E898D0}">
      <formula1>0</formula1>
      <formula2>1</formula2>
    </dataValidation>
    <dataValidation type="whole" operator="equal" allowBlank="1" showInputMessage="1" showErrorMessage="1" sqref="F11" xr:uid="{740D6B25-ACC1-4976-B638-98DCF2F1E680}">
      <formula1>1</formula1>
    </dataValidation>
    <dataValidation type="list" allowBlank="1" showInputMessage="1" showErrorMessage="1" sqref="E4" xr:uid="{8AA6A068-D0C8-4A68-BE4B-6E60A8B13297}">
      <formula1>$V$2:$V$5</formula1>
    </dataValidation>
    <dataValidation type="list" allowBlank="1" showInputMessage="1" showErrorMessage="1" sqref="E6" xr:uid="{38082CE0-2FBB-4480-82C9-D4552979EB18}">
      <formula1>$W$2:$W$7</formula1>
    </dataValidation>
    <dataValidation type="list" allowBlank="1" showInputMessage="1" showErrorMessage="1" sqref="E8" xr:uid="{DFCB8E72-0A7C-4BA9-BD8B-19FDB5446035}">
      <formula1>$X$2:$X$6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430D-0900-416E-8E2D-A3D8DC02B35F}">
  <dimension ref="A1:Q64"/>
  <sheetViews>
    <sheetView workbookViewId="0">
      <selection activeCell="D5" sqref="D5"/>
    </sheetView>
  </sheetViews>
  <sheetFormatPr defaultRowHeight="14.4" x14ac:dyDescent="0.3"/>
  <cols>
    <col min="2" max="3" width="10.77734375" bestFit="1" customWidth="1"/>
    <col min="4" max="4" width="12.21875" bestFit="1" customWidth="1"/>
  </cols>
  <sheetData>
    <row r="1" spans="1:17" x14ac:dyDescent="0.3">
      <c r="A1" t="s">
        <v>82</v>
      </c>
      <c r="B1" t="s">
        <v>50</v>
      </c>
      <c r="C1" t="s">
        <v>50</v>
      </c>
      <c r="D1" t="s">
        <v>82</v>
      </c>
    </row>
    <row r="2" spans="1:17" x14ac:dyDescent="0.3">
      <c r="A2" t="s">
        <v>45</v>
      </c>
      <c r="B2" t="s">
        <v>50</v>
      </c>
      <c r="C2" t="s">
        <v>50</v>
      </c>
      <c r="D2" t="s">
        <v>45</v>
      </c>
    </row>
    <row r="3" spans="1:17" x14ac:dyDescent="0.3">
      <c r="A3" t="s">
        <v>40</v>
      </c>
      <c r="B3" t="s">
        <v>50</v>
      </c>
      <c r="C3" t="s">
        <v>50</v>
      </c>
      <c r="D3" t="s">
        <v>40</v>
      </c>
    </row>
    <row r="5" spans="1:17" x14ac:dyDescent="0.3">
      <c r="A5" t="s">
        <v>82</v>
      </c>
      <c r="B5">
        <v>1</v>
      </c>
      <c r="C5" s="18" t="s">
        <v>46</v>
      </c>
      <c r="D5" t="s">
        <v>84</v>
      </c>
      <c r="E5">
        <v>0</v>
      </c>
      <c r="F5">
        <v>0</v>
      </c>
      <c r="G5">
        <v>0</v>
      </c>
      <c r="H5">
        <f t="shared" ref="H5:H36" si="0">SUM(E5:G5)</f>
        <v>0</v>
      </c>
      <c r="J5">
        <v>1</v>
      </c>
      <c r="K5" t="s">
        <v>83</v>
      </c>
    </row>
    <row r="6" spans="1:17" x14ac:dyDescent="0.3">
      <c r="A6" t="s">
        <v>82</v>
      </c>
      <c r="B6">
        <v>1</v>
      </c>
      <c r="C6" s="18" t="s">
        <v>47</v>
      </c>
      <c r="D6" t="s">
        <v>84</v>
      </c>
      <c r="E6">
        <v>0</v>
      </c>
      <c r="F6">
        <v>0</v>
      </c>
      <c r="G6">
        <v>2</v>
      </c>
      <c r="H6">
        <f t="shared" si="0"/>
        <v>2</v>
      </c>
      <c r="J6">
        <v>2</v>
      </c>
      <c r="K6" t="s">
        <v>84</v>
      </c>
    </row>
    <row r="7" spans="1:17" x14ac:dyDescent="0.3">
      <c r="A7" t="s">
        <v>82</v>
      </c>
      <c r="B7">
        <v>1</v>
      </c>
      <c r="C7" s="18" t="s">
        <v>48</v>
      </c>
      <c r="D7" t="s">
        <v>84</v>
      </c>
      <c r="E7">
        <v>0</v>
      </c>
      <c r="F7">
        <v>0</v>
      </c>
      <c r="G7">
        <v>4</v>
      </c>
      <c r="H7">
        <f t="shared" si="0"/>
        <v>4</v>
      </c>
      <c r="J7">
        <v>3</v>
      </c>
      <c r="K7" t="s">
        <v>85</v>
      </c>
    </row>
    <row r="8" spans="1:17" x14ac:dyDescent="0.3">
      <c r="A8" t="s">
        <v>82</v>
      </c>
      <c r="B8">
        <v>1</v>
      </c>
      <c r="C8" s="18" t="s">
        <v>49</v>
      </c>
      <c r="D8" t="s">
        <v>84</v>
      </c>
      <c r="E8">
        <v>0</v>
      </c>
      <c r="F8">
        <v>0</v>
      </c>
      <c r="G8">
        <v>6</v>
      </c>
      <c r="H8">
        <f t="shared" si="0"/>
        <v>6</v>
      </c>
      <c r="J8">
        <v>4</v>
      </c>
      <c r="K8" t="s">
        <v>86</v>
      </c>
    </row>
    <row r="9" spans="1:17" x14ac:dyDescent="0.3">
      <c r="A9" t="s">
        <v>82</v>
      </c>
      <c r="B9">
        <v>2</v>
      </c>
      <c r="C9" s="18" t="s">
        <v>46</v>
      </c>
      <c r="D9" t="s">
        <v>84</v>
      </c>
      <c r="E9">
        <v>0</v>
      </c>
      <c r="F9">
        <v>2</v>
      </c>
      <c r="G9">
        <v>0</v>
      </c>
      <c r="H9">
        <f t="shared" si="0"/>
        <v>2</v>
      </c>
      <c r="J9">
        <v>5</v>
      </c>
      <c r="K9" t="s">
        <v>87</v>
      </c>
    </row>
    <row r="10" spans="1:17" x14ac:dyDescent="0.3">
      <c r="A10" t="s">
        <v>82</v>
      </c>
      <c r="B10">
        <v>2</v>
      </c>
      <c r="C10" s="18" t="s">
        <v>47</v>
      </c>
      <c r="D10" t="s">
        <v>84</v>
      </c>
      <c r="E10">
        <v>0</v>
      </c>
      <c r="F10">
        <v>2</v>
      </c>
      <c r="G10">
        <v>2</v>
      </c>
      <c r="H10">
        <f t="shared" si="0"/>
        <v>4</v>
      </c>
      <c r="K10" s="19"/>
    </row>
    <row r="11" spans="1:17" x14ac:dyDescent="0.3">
      <c r="A11" t="s">
        <v>82</v>
      </c>
      <c r="B11">
        <v>2</v>
      </c>
      <c r="C11" s="18" t="s">
        <v>48</v>
      </c>
      <c r="D11" t="s">
        <v>84</v>
      </c>
      <c r="E11">
        <v>0</v>
      </c>
      <c r="F11">
        <v>2</v>
      </c>
      <c r="G11">
        <v>4</v>
      </c>
      <c r="H11">
        <f t="shared" si="0"/>
        <v>6</v>
      </c>
      <c r="K11" s="19"/>
    </row>
    <row r="12" spans="1:17" x14ac:dyDescent="0.3">
      <c r="A12" t="s">
        <v>82</v>
      </c>
      <c r="B12">
        <v>2</v>
      </c>
      <c r="C12" s="18" t="s">
        <v>49</v>
      </c>
      <c r="D12" t="s">
        <v>84</v>
      </c>
      <c r="E12">
        <v>0</v>
      </c>
      <c r="F12">
        <v>2</v>
      </c>
      <c r="G12">
        <v>6</v>
      </c>
      <c r="H12">
        <f t="shared" si="0"/>
        <v>8</v>
      </c>
      <c r="K12" s="19"/>
    </row>
    <row r="13" spans="1:17" x14ac:dyDescent="0.3">
      <c r="A13" t="s">
        <v>82</v>
      </c>
      <c r="B13">
        <v>3</v>
      </c>
      <c r="C13" s="18" t="s">
        <v>46</v>
      </c>
      <c r="D13" t="s">
        <v>84</v>
      </c>
      <c r="E13">
        <v>0</v>
      </c>
      <c r="F13">
        <v>4</v>
      </c>
      <c r="G13">
        <v>0</v>
      </c>
      <c r="H13">
        <f t="shared" si="0"/>
        <v>4</v>
      </c>
      <c r="K13" s="19"/>
    </row>
    <row r="14" spans="1:17" x14ac:dyDescent="0.3">
      <c r="A14" t="s">
        <v>82</v>
      </c>
      <c r="B14">
        <v>3</v>
      </c>
      <c r="C14" s="18" t="s">
        <v>47</v>
      </c>
      <c r="D14" t="s">
        <v>84</v>
      </c>
      <c r="E14">
        <v>0</v>
      </c>
      <c r="F14">
        <v>4</v>
      </c>
      <c r="G14">
        <v>2</v>
      </c>
      <c r="H14">
        <f t="shared" si="0"/>
        <v>6</v>
      </c>
      <c r="K14" s="19"/>
    </row>
    <row r="15" spans="1:17" x14ac:dyDescent="0.3">
      <c r="A15" t="s">
        <v>82</v>
      </c>
      <c r="B15">
        <v>3</v>
      </c>
      <c r="C15" s="18" t="s">
        <v>48</v>
      </c>
      <c r="D15" t="s">
        <v>84</v>
      </c>
      <c r="E15">
        <v>0</v>
      </c>
      <c r="F15">
        <v>4</v>
      </c>
      <c r="G15">
        <v>4</v>
      </c>
      <c r="H15">
        <f t="shared" si="0"/>
        <v>8</v>
      </c>
      <c r="K15" s="19"/>
    </row>
    <row r="16" spans="1:17" x14ac:dyDescent="0.3">
      <c r="A16" t="s">
        <v>82</v>
      </c>
      <c r="B16">
        <v>3</v>
      </c>
      <c r="C16" s="18" t="s">
        <v>49</v>
      </c>
      <c r="D16" t="s">
        <v>84</v>
      </c>
      <c r="E16">
        <v>0</v>
      </c>
      <c r="F16">
        <v>4</v>
      </c>
      <c r="G16">
        <v>6</v>
      </c>
      <c r="H16">
        <f t="shared" si="0"/>
        <v>10</v>
      </c>
      <c r="K16" s="19"/>
      <c r="L16">
        <v>0</v>
      </c>
      <c r="M16" t="s">
        <v>82</v>
      </c>
      <c r="N16">
        <v>0</v>
      </c>
      <c r="O16">
        <v>1</v>
      </c>
      <c r="P16">
        <v>0</v>
      </c>
      <c r="Q16" s="19" t="s">
        <v>46</v>
      </c>
    </row>
    <row r="17" spans="1:17" x14ac:dyDescent="0.3">
      <c r="A17" t="s">
        <v>82</v>
      </c>
      <c r="B17">
        <v>4</v>
      </c>
      <c r="C17" s="18" t="s">
        <v>46</v>
      </c>
      <c r="D17" t="s">
        <v>84</v>
      </c>
      <c r="E17">
        <v>0</v>
      </c>
      <c r="F17">
        <v>6</v>
      </c>
      <c r="G17">
        <v>0</v>
      </c>
      <c r="H17">
        <f t="shared" si="0"/>
        <v>6</v>
      </c>
      <c r="K17" s="19"/>
      <c r="L17">
        <v>2</v>
      </c>
      <c r="M17" t="s">
        <v>45</v>
      </c>
      <c r="N17">
        <v>2</v>
      </c>
      <c r="O17">
        <v>2</v>
      </c>
      <c r="P17">
        <v>2</v>
      </c>
      <c r="Q17" s="19" t="s">
        <v>47</v>
      </c>
    </row>
    <row r="18" spans="1:17" x14ac:dyDescent="0.3">
      <c r="A18" t="s">
        <v>82</v>
      </c>
      <c r="B18">
        <v>4</v>
      </c>
      <c r="C18" s="18" t="s">
        <v>47</v>
      </c>
      <c r="D18" t="s">
        <v>84</v>
      </c>
      <c r="E18">
        <v>0</v>
      </c>
      <c r="F18">
        <v>6</v>
      </c>
      <c r="G18">
        <v>2</v>
      </c>
      <c r="H18">
        <f t="shared" si="0"/>
        <v>8</v>
      </c>
      <c r="K18" s="19"/>
      <c r="L18">
        <v>4</v>
      </c>
      <c r="M18" t="s">
        <v>40</v>
      </c>
      <c r="N18">
        <v>4</v>
      </c>
      <c r="O18">
        <v>3</v>
      </c>
      <c r="P18">
        <v>4</v>
      </c>
      <c r="Q18" s="19" t="s">
        <v>48</v>
      </c>
    </row>
    <row r="19" spans="1:17" x14ac:dyDescent="0.3">
      <c r="A19" t="s">
        <v>82</v>
      </c>
      <c r="B19">
        <v>4</v>
      </c>
      <c r="C19" s="18" t="s">
        <v>48</v>
      </c>
      <c r="D19" t="s">
        <v>84</v>
      </c>
      <c r="E19">
        <v>0</v>
      </c>
      <c r="F19">
        <v>6</v>
      </c>
      <c r="G19">
        <v>4</v>
      </c>
      <c r="H19">
        <f t="shared" si="0"/>
        <v>10</v>
      </c>
      <c r="K19" s="19"/>
      <c r="N19">
        <v>6</v>
      </c>
      <c r="O19">
        <v>4</v>
      </c>
      <c r="P19">
        <v>6</v>
      </c>
      <c r="Q19" s="19" t="s">
        <v>49</v>
      </c>
    </row>
    <row r="20" spans="1:17" x14ac:dyDescent="0.3">
      <c r="A20" t="s">
        <v>82</v>
      </c>
      <c r="B20">
        <v>4</v>
      </c>
      <c r="C20" s="18" t="s">
        <v>49</v>
      </c>
      <c r="D20" t="s">
        <v>84</v>
      </c>
      <c r="E20">
        <v>0</v>
      </c>
      <c r="F20">
        <v>6</v>
      </c>
      <c r="G20">
        <v>6</v>
      </c>
      <c r="H20">
        <f t="shared" si="0"/>
        <v>12</v>
      </c>
      <c r="K20" s="19"/>
      <c r="N20">
        <v>8</v>
      </c>
      <c r="O20">
        <v>5</v>
      </c>
    </row>
    <row r="21" spans="1:17" x14ac:dyDescent="0.3">
      <c r="A21" t="s">
        <v>82</v>
      </c>
      <c r="B21">
        <v>5</v>
      </c>
      <c r="C21" s="18" t="s">
        <v>46</v>
      </c>
      <c r="D21" t="s">
        <v>84</v>
      </c>
      <c r="E21">
        <v>0</v>
      </c>
      <c r="F21">
        <v>8</v>
      </c>
      <c r="G21">
        <v>0</v>
      </c>
      <c r="H21">
        <f t="shared" si="0"/>
        <v>8</v>
      </c>
      <c r="K21" s="19"/>
    </row>
    <row r="22" spans="1:17" x14ac:dyDescent="0.3">
      <c r="A22" t="s">
        <v>82</v>
      </c>
      <c r="B22">
        <v>5</v>
      </c>
      <c r="C22" s="18" t="s">
        <v>47</v>
      </c>
      <c r="D22" t="s">
        <v>84</v>
      </c>
      <c r="E22">
        <v>0</v>
      </c>
      <c r="F22">
        <v>8</v>
      </c>
      <c r="G22">
        <v>2</v>
      </c>
      <c r="H22">
        <f t="shared" si="0"/>
        <v>10</v>
      </c>
      <c r="K22" s="19"/>
    </row>
    <row r="23" spans="1:17" x14ac:dyDescent="0.3">
      <c r="A23" t="s">
        <v>82</v>
      </c>
      <c r="B23">
        <v>5</v>
      </c>
      <c r="C23" s="18" t="s">
        <v>48</v>
      </c>
      <c r="D23" t="s">
        <v>84</v>
      </c>
      <c r="E23">
        <v>0</v>
      </c>
      <c r="F23">
        <v>8</v>
      </c>
      <c r="G23">
        <v>4</v>
      </c>
      <c r="H23">
        <f t="shared" si="0"/>
        <v>12</v>
      </c>
      <c r="K23" s="19"/>
    </row>
    <row r="24" spans="1:17" x14ac:dyDescent="0.3">
      <c r="A24" t="s">
        <v>82</v>
      </c>
      <c r="B24">
        <v>5</v>
      </c>
      <c r="C24" s="18" t="s">
        <v>49</v>
      </c>
      <c r="D24" t="s">
        <v>84</v>
      </c>
      <c r="E24">
        <v>0</v>
      </c>
      <c r="F24">
        <v>8</v>
      </c>
      <c r="G24">
        <v>6</v>
      </c>
      <c r="H24">
        <f t="shared" si="0"/>
        <v>14</v>
      </c>
      <c r="K24" s="19"/>
    </row>
    <row r="25" spans="1:17" x14ac:dyDescent="0.3">
      <c r="A25" t="s">
        <v>45</v>
      </c>
      <c r="B25">
        <v>1</v>
      </c>
      <c r="C25" s="18" t="s">
        <v>46</v>
      </c>
      <c r="D25" t="s">
        <v>85</v>
      </c>
      <c r="E25">
        <v>2</v>
      </c>
      <c r="F25">
        <v>0</v>
      </c>
      <c r="G25">
        <v>0</v>
      </c>
      <c r="H25">
        <f t="shared" si="0"/>
        <v>2</v>
      </c>
      <c r="K25" s="19"/>
    </row>
    <row r="26" spans="1:17" x14ac:dyDescent="0.3">
      <c r="A26" t="s">
        <v>45</v>
      </c>
      <c r="B26">
        <v>1</v>
      </c>
      <c r="C26" s="18" t="s">
        <v>47</v>
      </c>
      <c r="D26" t="s">
        <v>85</v>
      </c>
      <c r="E26">
        <v>2</v>
      </c>
      <c r="F26">
        <v>0</v>
      </c>
      <c r="G26">
        <v>2</v>
      </c>
      <c r="H26">
        <f t="shared" si="0"/>
        <v>4</v>
      </c>
      <c r="K26" s="19"/>
    </row>
    <row r="27" spans="1:17" x14ac:dyDescent="0.3">
      <c r="A27" t="s">
        <v>45</v>
      </c>
      <c r="B27">
        <v>1</v>
      </c>
      <c r="C27" s="18" t="s">
        <v>48</v>
      </c>
      <c r="D27" t="s">
        <v>84</v>
      </c>
      <c r="E27">
        <v>2</v>
      </c>
      <c r="F27">
        <v>0</v>
      </c>
      <c r="G27">
        <v>4</v>
      </c>
      <c r="H27">
        <f t="shared" si="0"/>
        <v>6</v>
      </c>
      <c r="K27" s="19"/>
    </row>
    <row r="28" spans="1:17" x14ac:dyDescent="0.3">
      <c r="A28" t="s">
        <v>45</v>
      </c>
      <c r="B28">
        <v>1</v>
      </c>
      <c r="C28" s="18" t="s">
        <v>49</v>
      </c>
      <c r="D28" t="s">
        <v>84</v>
      </c>
      <c r="E28">
        <v>2</v>
      </c>
      <c r="F28">
        <v>0</v>
      </c>
      <c r="G28">
        <v>6</v>
      </c>
      <c r="H28">
        <f t="shared" si="0"/>
        <v>8</v>
      </c>
      <c r="K28" s="19"/>
    </row>
    <row r="29" spans="1:17" x14ac:dyDescent="0.3">
      <c r="A29" t="s">
        <v>45</v>
      </c>
      <c r="B29">
        <v>2</v>
      </c>
      <c r="C29" s="18" t="s">
        <v>46</v>
      </c>
      <c r="D29" t="s">
        <v>85</v>
      </c>
      <c r="E29">
        <v>2</v>
      </c>
      <c r="F29">
        <v>2</v>
      </c>
      <c r="G29">
        <v>0</v>
      </c>
      <c r="H29">
        <f t="shared" si="0"/>
        <v>4</v>
      </c>
      <c r="K29" s="19"/>
    </row>
    <row r="30" spans="1:17" x14ac:dyDescent="0.3">
      <c r="A30" t="s">
        <v>45</v>
      </c>
      <c r="B30">
        <v>2</v>
      </c>
      <c r="C30" s="18" t="s">
        <v>47</v>
      </c>
      <c r="D30" t="s">
        <v>85</v>
      </c>
      <c r="E30">
        <v>2</v>
      </c>
      <c r="F30">
        <v>2</v>
      </c>
      <c r="G30">
        <v>2</v>
      </c>
      <c r="H30">
        <f t="shared" si="0"/>
        <v>6</v>
      </c>
      <c r="K30" s="19"/>
    </row>
    <row r="31" spans="1:17" x14ac:dyDescent="0.3">
      <c r="A31" t="s">
        <v>45</v>
      </c>
      <c r="B31">
        <v>2</v>
      </c>
      <c r="C31" s="18" t="s">
        <v>48</v>
      </c>
      <c r="D31" t="s">
        <v>84</v>
      </c>
      <c r="E31">
        <v>2</v>
      </c>
      <c r="F31">
        <v>2</v>
      </c>
      <c r="G31">
        <v>4</v>
      </c>
      <c r="H31">
        <f t="shared" si="0"/>
        <v>8</v>
      </c>
      <c r="K31" s="19"/>
    </row>
    <row r="32" spans="1:17" x14ac:dyDescent="0.3">
      <c r="A32" t="s">
        <v>45</v>
      </c>
      <c r="B32">
        <v>2</v>
      </c>
      <c r="C32" s="18" t="s">
        <v>49</v>
      </c>
      <c r="D32" t="s">
        <v>84</v>
      </c>
      <c r="E32">
        <v>2</v>
      </c>
      <c r="F32">
        <v>2</v>
      </c>
      <c r="G32">
        <v>6</v>
      </c>
      <c r="H32">
        <f t="shared" si="0"/>
        <v>10</v>
      </c>
      <c r="K32" s="19"/>
    </row>
    <row r="33" spans="1:11" x14ac:dyDescent="0.3">
      <c r="A33" t="s">
        <v>45</v>
      </c>
      <c r="B33">
        <v>3</v>
      </c>
      <c r="C33" s="18" t="s">
        <v>46</v>
      </c>
      <c r="D33" t="s">
        <v>84</v>
      </c>
      <c r="E33">
        <v>2</v>
      </c>
      <c r="F33">
        <v>4</v>
      </c>
      <c r="G33">
        <v>0</v>
      </c>
      <c r="H33">
        <f t="shared" si="0"/>
        <v>6</v>
      </c>
      <c r="K33" s="19"/>
    </row>
    <row r="34" spans="1:11" x14ac:dyDescent="0.3">
      <c r="A34" t="s">
        <v>45</v>
      </c>
      <c r="B34">
        <v>3</v>
      </c>
      <c r="C34" s="18" t="s">
        <v>47</v>
      </c>
      <c r="D34" t="s">
        <v>84</v>
      </c>
      <c r="E34">
        <v>2</v>
      </c>
      <c r="F34">
        <v>4</v>
      </c>
      <c r="G34">
        <v>2</v>
      </c>
      <c r="H34">
        <f t="shared" si="0"/>
        <v>8</v>
      </c>
      <c r="K34" s="19"/>
    </row>
    <row r="35" spans="1:11" x14ac:dyDescent="0.3">
      <c r="A35" t="s">
        <v>45</v>
      </c>
      <c r="B35">
        <v>3</v>
      </c>
      <c r="C35" s="18" t="s">
        <v>48</v>
      </c>
      <c r="D35" t="s">
        <v>84</v>
      </c>
      <c r="E35">
        <v>2</v>
      </c>
      <c r="F35">
        <v>4</v>
      </c>
      <c r="G35">
        <v>4</v>
      </c>
      <c r="H35">
        <f t="shared" si="0"/>
        <v>10</v>
      </c>
      <c r="K35" s="19"/>
    </row>
    <row r="36" spans="1:11" x14ac:dyDescent="0.3">
      <c r="A36" t="s">
        <v>45</v>
      </c>
      <c r="B36">
        <v>3</v>
      </c>
      <c r="C36" s="18" t="s">
        <v>49</v>
      </c>
      <c r="D36" t="s">
        <v>84</v>
      </c>
      <c r="E36">
        <v>2</v>
      </c>
      <c r="F36">
        <v>4</v>
      </c>
      <c r="G36">
        <v>6</v>
      </c>
      <c r="H36">
        <f t="shared" si="0"/>
        <v>12</v>
      </c>
      <c r="K36" s="19"/>
    </row>
    <row r="37" spans="1:11" x14ac:dyDescent="0.3">
      <c r="A37" t="s">
        <v>45</v>
      </c>
      <c r="B37">
        <v>4</v>
      </c>
      <c r="C37" s="18" t="s">
        <v>46</v>
      </c>
      <c r="D37" t="s">
        <v>84</v>
      </c>
      <c r="E37">
        <v>2</v>
      </c>
      <c r="F37">
        <v>6</v>
      </c>
      <c r="G37">
        <v>0</v>
      </c>
      <c r="H37">
        <f t="shared" ref="H37:H64" si="1">SUM(E37:G37)</f>
        <v>8</v>
      </c>
      <c r="K37" s="19"/>
    </row>
    <row r="38" spans="1:11" x14ac:dyDescent="0.3">
      <c r="A38" t="s">
        <v>45</v>
      </c>
      <c r="B38">
        <v>4</v>
      </c>
      <c r="C38" s="18" t="s">
        <v>47</v>
      </c>
      <c r="D38" t="s">
        <v>84</v>
      </c>
      <c r="E38">
        <v>2</v>
      </c>
      <c r="F38">
        <v>6</v>
      </c>
      <c r="G38">
        <v>2</v>
      </c>
      <c r="H38">
        <f t="shared" si="1"/>
        <v>10</v>
      </c>
      <c r="K38" s="19"/>
    </row>
    <row r="39" spans="1:11" x14ac:dyDescent="0.3">
      <c r="A39" t="s">
        <v>45</v>
      </c>
      <c r="B39">
        <v>4</v>
      </c>
      <c r="C39" s="18" t="s">
        <v>48</v>
      </c>
      <c r="D39" t="s">
        <v>84</v>
      </c>
      <c r="E39">
        <v>2</v>
      </c>
      <c r="F39">
        <v>6</v>
      </c>
      <c r="G39">
        <v>4</v>
      </c>
      <c r="H39">
        <f t="shared" si="1"/>
        <v>12</v>
      </c>
      <c r="K39" s="19"/>
    </row>
    <row r="40" spans="1:11" x14ac:dyDescent="0.3">
      <c r="A40" t="s">
        <v>45</v>
      </c>
      <c r="B40">
        <v>4</v>
      </c>
      <c r="C40" s="18" t="s">
        <v>49</v>
      </c>
      <c r="D40" t="s">
        <v>84</v>
      </c>
      <c r="E40">
        <v>2</v>
      </c>
      <c r="F40">
        <v>6</v>
      </c>
      <c r="G40">
        <v>6</v>
      </c>
      <c r="H40">
        <f t="shared" si="1"/>
        <v>14</v>
      </c>
      <c r="K40" s="19"/>
    </row>
    <row r="41" spans="1:11" x14ac:dyDescent="0.3">
      <c r="A41" t="s">
        <v>45</v>
      </c>
      <c r="B41">
        <v>5</v>
      </c>
      <c r="C41" s="18" t="s">
        <v>46</v>
      </c>
      <c r="D41" t="s">
        <v>84</v>
      </c>
      <c r="E41">
        <v>2</v>
      </c>
      <c r="F41">
        <v>8</v>
      </c>
      <c r="G41">
        <v>0</v>
      </c>
      <c r="H41">
        <f t="shared" si="1"/>
        <v>10</v>
      </c>
      <c r="K41" s="19"/>
    </row>
    <row r="42" spans="1:11" x14ac:dyDescent="0.3">
      <c r="A42" t="s">
        <v>45</v>
      </c>
      <c r="B42">
        <v>5</v>
      </c>
      <c r="C42" s="18" t="s">
        <v>47</v>
      </c>
      <c r="D42" t="s">
        <v>84</v>
      </c>
      <c r="E42">
        <v>2</v>
      </c>
      <c r="F42">
        <v>8</v>
      </c>
      <c r="G42">
        <v>2</v>
      </c>
      <c r="H42">
        <f t="shared" si="1"/>
        <v>12</v>
      </c>
      <c r="K42" s="19"/>
    </row>
    <row r="43" spans="1:11" x14ac:dyDescent="0.3">
      <c r="A43" t="s">
        <v>45</v>
      </c>
      <c r="B43">
        <v>5</v>
      </c>
      <c r="C43" s="18" t="s">
        <v>48</v>
      </c>
      <c r="D43" t="s">
        <v>84</v>
      </c>
      <c r="E43">
        <v>2</v>
      </c>
      <c r="F43">
        <v>8</v>
      </c>
      <c r="G43">
        <v>4</v>
      </c>
      <c r="H43">
        <f t="shared" si="1"/>
        <v>14</v>
      </c>
      <c r="K43" s="19"/>
    </row>
    <row r="44" spans="1:11" x14ac:dyDescent="0.3">
      <c r="A44" t="s">
        <v>45</v>
      </c>
      <c r="B44">
        <v>5</v>
      </c>
      <c r="C44" s="18" t="s">
        <v>49</v>
      </c>
      <c r="D44" t="s">
        <v>84</v>
      </c>
      <c r="E44">
        <v>2</v>
      </c>
      <c r="F44">
        <v>8</v>
      </c>
      <c r="G44">
        <v>6</v>
      </c>
      <c r="H44">
        <f t="shared" si="1"/>
        <v>16</v>
      </c>
      <c r="K44" s="19"/>
    </row>
    <row r="45" spans="1:11" x14ac:dyDescent="0.3">
      <c r="A45" t="s">
        <v>40</v>
      </c>
      <c r="B45">
        <v>1</v>
      </c>
      <c r="C45" s="18" t="s">
        <v>46</v>
      </c>
      <c r="D45" t="s">
        <v>87</v>
      </c>
      <c r="E45">
        <v>4</v>
      </c>
      <c r="F45">
        <v>0</v>
      </c>
      <c r="G45">
        <v>0</v>
      </c>
      <c r="H45">
        <f t="shared" si="1"/>
        <v>4</v>
      </c>
      <c r="K45" s="19"/>
    </row>
    <row r="46" spans="1:11" x14ac:dyDescent="0.3">
      <c r="A46" t="s">
        <v>40</v>
      </c>
      <c r="B46">
        <v>1</v>
      </c>
      <c r="C46" s="18" t="s">
        <v>47</v>
      </c>
      <c r="D46" t="s">
        <v>87</v>
      </c>
      <c r="E46">
        <v>4</v>
      </c>
      <c r="F46">
        <v>0</v>
      </c>
      <c r="G46">
        <v>2</v>
      </c>
      <c r="H46">
        <f t="shared" si="1"/>
        <v>6</v>
      </c>
      <c r="K46" s="19"/>
    </row>
    <row r="47" spans="1:11" x14ac:dyDescent="0.3">
      <c r="A47" t="s">
        <v>40</v>
      </c>
      <c r="B47">
        <v>1</v>
      </c>
      <c r="C47" s="18" t="s">
        <v>48</v>
      </c>
      <c r="D47" t="s">
        <v>85</v>
      </c>
      <c r="E47">
        <v>4</v>
      </c>
      <c r="F47">
        <v>0</v>
      </c>
      <c r="G47">
        <v>4</v>
      </c>
      <c r="H47">
        <f t="shared" si="1"/>
        <v>8</v>
      </c>
      <c r="K47" s="19"/>
    </row>
    <row r="48" spans="1:11" x14ac:dyDescent="0.3">
      <c r="A48" t="s">
        <v>40</v>
      </c>
      <c r="B48">
        <v>1</v>
      </c>
      <c r="C48" s="18" t="s">
        <v>49</v>
      </c>
      <c r="D48" t="s">
        <v>85</v>
      </c>
      <c r="E48">
        <v>4</v>
      </c>
      <c r="F48">
        <v>0</v>
      </c>
      <c r="G48">
        <v>6</v>
      </c>
      <c r="H48">
        <f t="shared" si="1"/>
        <v>10</v>
      </c>
      <c r="K48" s="19"/>
    </row>
    <row r="49" spans="1:11" x14ac:dyDescent="0.3">
      <c r="A49" t="s">
        <v>40</v>
      </c>
      <c r="B49">
        <v>2</v>
      </c>
      <c r="C49" s="18" t="s">
        <v>46</v>
      </c>
      <c r="D49" t="s">
        <v>87</v>
      </c>
      <c r="E49">
        <v>4</v>
      </c>
      <c r="F49">
        <v>2</v>
      </c>
      <c r="G49">
        <v>0</v>
      </c>
      <c r="H49">
        <f t="shared" si="1"/>
        <v>6</v>
      </c>
      <c r="K49" s="19"/>
    </row>
    <row r="50" spans="1:11" x14ac:dyDescent="0.3">
      <c r="A50" t="s">
        <v>40</v>
      </c>
      <c r="B50">
        <v>2</v>
      </c>
      <c r="C50" s="18" t="s">
        <v>47</v>
      </c>
      <c r="D50" t="s">
        <v>86</v>
      </c>
      <c r="E50">
        <v>4</v>
      </c>
      <c r="F50">
        <v>2</v>
      </c>
      <c r="G50">
        <v>2</v>
      </c>
      <c r="H50">
        <f t="shared" si="1"/>
        <v>8</v>
      </c>
      <c r="K50" s="19"/>
    </row>
    <row r="51" spans="1:11" x14ac:dyDescent="0.3">
      <c r="A51" t="s">
        <v>40</v>
      </c>
      <c r="B51">
        <v>2</v>
      </c>
      <c r="C51" s="18" t="s">
        <v>48</v>
      </c>
      <c r="D51" t="s">
        <v>86</v>
      </c>
      <c r="E51">
        <v>4</v>
      </c>
      <c r="F51">
        <v>2</v>
      </c>
      <c r="G51">
        <v>4</v>
      </c>
      <c r="H51">
        <f t="shared" si="1"/>
        <v>10</v>
      </c>
      <c r="K51" s="19"/>
    </row>
    <row r="52" spans="1:11" x14ac:dyDescent="0.3">
      <c r="A52" t="s">
        <v>40</v>
      </c>
      <c r="B52">
        <v>2</v>
      </c>
      <c r="C52" s="18" t="s">
        <v>49</v>
      </c>
      <c r="D52" t="s">
        <v>86</v>
      </c>
      <c r="E52">
        <v>4</v>
      </c>
      <c r="F52">
        <v>2</v>
      </c>
      <c r="G52">
        <v>6</v>
      </c>
      <c r="H52">
        <f t="shared" si="1"/>
        <v>12</v>
      </c>
      <c r="K52" s="19"/>
    </row>
    <row r="53" spans="1:11" x14ac:dyDescent="0.3">
      <c r="A53" t="s">
        <v>40</v>
      </c>
      <c r="B53">
        <v>3</v>
      </c>
      <c r="C53" s="18" t="s">
        <v>46</v>
      </c>
      <c r="D53" t="s">
        <v>86</v>
      </c>
      <c r="E53">
        <v>4</v>
      </c>
      <c r="F53">
        <v>4</v>
      </c>
      <c r="G53">
        <v>0</v>
      </c>
      <c r="H53">
        <f t="shared" si="1"/>
        <v>8</v>
      </c>
      <c r="K53" s="19"/>
    </row>
    <row r="54" spans="1:11" x14ac:dyDescent="0.3">
      <c r="A54" t="s">
        <v>40</v>
      </c>
      <c r="B54">
        <v>3</v>
      </c>
      <c r="C54" s="18" t="s">
        <v>47</v>
      </c>
      <c r="D54" t="s">
        <v>86</v>
      </c>
      <c r="E54">
        <v>4</v>
      </c>
      <c r="F54">
        <v>4</v>
      </c>
      <c r="G54">
        <v>2</v>
      </c>
      <c r="H54">
        <f t="shared" si="1"/>
        <v>10</v>
      </c>
      <c r="K54" s="19"/>
    </row>
    <row r="55" spans="1:11" x14ac:dyDescent="0.3">
      <c r="A55" t="s">
        <v>40</v>
      </c>
      <c r="B55">
        <v>3</v>
      </c>
      <c r="C55" s="18" t="s">
        <v>48</v>
      </c>
      <c r="D55" t="s">
        <v>85</v>
      </c>
      <c r="E55">
        <v>4</v>
      </c>
      <c r="F55">
        <v>4</v>
      </c>
      <c r="G55">
        <v>4</v>
      </c>
      <c r="H55">
        <f t="shared" si="1"/>
        <v>12</v>
      </c>
      <c r="K55" s="19"/>
    </row>
    <row r="56" spans="1:11" x14ac:dyDescent="0.3">
      <c r="A56" t="s">
        <v>40</v>
      </c>
      <c r="B56">
        <v>3</v>
      </c>
      <c r="C56" s="18" t="s">
        <v>49</v>
      </c>
      <c r="D56" t="s">
        <v>84</v>
      </c>
      <c r="E56">
        <v>4</v>
      </c>
      <c r="F56">
        <v>4</v>
      </c>
      <c r="G56">
        <v>6</v>
      </c>
      <c r="H56">
        <f t="shared" si="1"/>
        <v>14</v>
      </c>
      <c r="K56" s="19"/>
    </row>
    <row r="57" spans="1:11" x14ac:dyDescent="0.3">
      <c r="A57" t="s">
        <v>40</v>
      </c>
      <c r="B57">
        <v>4</v>
      </c>
      <c r="C57" s="18" t="s">
        <v>46</v>
      </c>
      <c r="D57" t="s">
        <v>86</v>
      </c>
      <c r="E57">
        <v>4</v>
      </c>
      <c r="F57">
        <v>6</v>
      </c>
      <c r="G57">
        <v>0</v>
      </c>
      <c r="H57">
        <f t="shared" si="1"/>
        <v>10</v>
      </c>
      <c r="K57" s="19"/>
    </row>
    <row r="58" spans="1:11" x14ac:dyDescent="0.3">
      <c r="A58" t="s">
        <v>40</v>
      </c>
      <c r="B58">
        <v>4</v>
      </c>
      <c r="C58" s="18" t="s">
        <v>47</v>
      </c>
      <c r="D58" t="s">
        <v>85</v>
      </c>
      <c r="E58">
        <v>4</v>
      </c>
      <c r="F58">
        <v>6</v>
      </c>
      <c r="G58">
        <v>2</v>
      </c>
      <c r="H58">
        <f t="shared" si="1"/>
        <v>12</v>
      </c>
      <c r="K58" s="19"/>
    </row>
    <row r="59" spans="1:11" x14ac:dyDescent="0.3">
      <c r="A59" t="s">
        <v>40</v>
      </c>
      <c r="B59">
        <v>4</v>
      </c>
      <c r="C59" s="18" t="s">
        <v>48</v>
      </c>
      <c r="D59" t="s">
        <v>84</v>
      </c>
      <c r="E59">
        <v>4</v>
      </c>
      <c r="F59">
        <v>6</v>
      </c>
      <c r="G59">
        <v>4</v>
      </c>
      <c r="H59">
        <f t="shared" si="1"/>
        <v>14</v>
      </c>
      <c r="K59" s="19"/>
    </row>
    <row r="60" spans="1:11" x14ac:dyDescent="0.3">
      <c r="A60" t="s">
        <v>40</v>
      </c>
      <c r="B60">
        <v>4</v>
      </c>
      <c r="C60" s="18" t="s">
        <v>49</v>
      </c>
      <c r="D60" t="s">
        <v>84</v>
      </c>
      <c r="E60">
        <v>4</v>
      </c>
      <c r="F60">
        <v>6</v>
      </c>
      <c r="G60">
        <v>6</v>
      </c>
      <c r="H60">
        <f t="shared" si="1"/>
        <v>16</v>
      </c>
      <c r="K60" s="19"/>
    </row>
    <row r="61" spans="1:11" x14ac:dyDescent="0.3">
      <c r="A61" t="s">
        <v>40</v>
      </c>
      <c r="B61">
        <v>5</v>
      </c>
      <c r="C61" s="18" t="s">
        <v>46</v>
      </c>
      <c r="D61" t="s">
        <v>86</v>
      </c>
      <c r="E61">
        <v>4</v>
      </c>
      <c r="F61">
        <v>8</v>
      </c>
      <c r="G61">
        <v>0</v>
      </c>
      <c r="H61">
        <f t="shared" si="1"/>
        <v>12</v>
      </c>
      <c r="K61" s="19"/>
    </row>
    <row r="62" spans="1:11" x14ac:dyDescent="0.3">
      <c r="A62" t="s">
        <v>40</v>
      </c>
      <c r="B62">
        <v>5</v>
      </c>
      <c r="C62" s="18" t="s">
        <v>47</v>
      </c>
      <c r="D62" t="s">
        <v>85</v>
      </c>
      <c r="E62">
        <v>4</v>
      </c>
      <c r="F62">
        <v>8</v>
      </c>
      <c r="G62">
        <v>2</v>
      </c>
      <c r="H62">
        <f t="shared" si="1"/>
        <v>14</v>
      </c>
      <c r="K62" s="19"/>
    </row>
    <row r="63" spans="1:11" x14ac:dyDescent="0.3">
      <c r="A63" t="s">
        <v>40</v>
      </c>
      <c r="B63">
        <v>5</v>
      </c>
      <c r="C63" s="18" t="s">
        <v>48</v>
      </c>
      <c r="D63" t="s">
        <v>84</v>
      </c>
      <c r="E63">
        <v>4</v>
      </c>
      <c r="F63">
        <v>8</v>
      </c>
      <c r="G63">
        <v>4</v>
      </c>
      <c r="H63">
        <f t="shared" si="1"/>
        <v>16</v>
      </c>
      <c r="K63" s="19"/>
    </row>
    <row r="64" spans="1:11" x14ac:dyDescent="0.3">
      <c r="A64" t="s">
        <v>40</v>
      </c>
      <c r="B64">
        <v>5</v>
      </c>
      <c r="C64" s="18" t="s">
        <v>49</v>
      </c>
      <c r="D64" t="s">
        <v>84</v>
      </c>
      <c r="E64">
        <v>4</v>
      </c>
      <c r="F64">
        <v>8</v>
      </c>
      <c r="G64">
        <v>6</v>
      </c>
      <c r="H64">
        <f t="shared" si="1"/>
        <v>18</v>
      </c>
      <c r="K64" s="19"/>
    </row>
  </sheetData>
  <autoFilter ref="A4:M4" xr:uid="{F86A430D-0900-416E-8E2D-A3D8DC02B35F}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1881-D279-4E55-872C-A9225AFAD9DE}">
  <sheetPr codeName="Sheet2"/>
  <dimension ref="A1:BA66"/>
  <sheetViews>
    <sheetView topLeftCell="A33" workbookViewId="0">
      <selection activeCell="K50" sqref="K50"/>
    </sheetView>
  </sheetViews>
  <sheetFormatPr defaultRowHeight="14.4" x14ac:dyDescent="0.3"/>
  <cols>
    <col min="1" max="1" width="19.44140625" bestFit="1" customWidth="1"/>
    <col min="14" max="14" width="9.33203125" bestFit="1" customWidth="1"/>
    <col min="16" max="16" width="8.77734375" customWidth="1"/>
    <col min="17" max="32" width="8.77734375" hidden="1" customWidth="1"/>
    <col min="33" max="33" width="20.77734375" customWidth="1"/>
    <col min="34" max="34" width="11.77734375" hidden="1" customWidth="1"/>
    <col min="35" max="49" width="8.77734375" hidden="1" customWidth="1"/>
    <col min="50" max="50" width="21.5546875" bestFit="1" customWidth="1"/>
    <col min="51" max="51" width="16.44140625" bestFit="1" customWidth="1"/>
    <col min="52" max="52" width="16.21875" bestFit="1" customWidth="1"/>
  </cols>
  <sheetData>
    <row r="1" spans="1:16" x14ac:dyDescent="0.3">
      <c r="A1" s="5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</row>
    <row r="2" spans="1:16" x14ac:dyDescent="0.3">
      <c r="A2" s="5">
        <v>1</v>
      </c>
      <c r="B2" s="13">
        <v>9.1999999999999993</v>
      </c>
      <c r="C2" s="13">
        <v>23.04</v>
      </c>
      <c r="D2" s="13">
        <v>27.19</v>
      </c>
      <c r="E2" s="14">
        <v>5.8</v>
      </c>
      <c r="F2" s="13">
        <v>24.14</v>
      </c>
      <c r="G2" s="13">
        <v>27.57</v>
      </c>
      <c r="H2" s="13">
        <v>19.02</v>
      </c>
      <c r="I2" s="13">
        <v>27.22</v>
      </c>
      <c r="J2" s="13">
        <v>0.75</v>
      </c>
      <c r="K2" s="13">
        <v>6.97</v>
      </c>
      <c r="L2" s="13">
        <v>12.71</v>
      </c>
      <c r="M2" s="13">
        <v>1.05</v>
      </c>
      <c r="N2" s="13">
        <v>7.0000000000000007E-2</v>
      </c>
      <c r="O2" s="15">
        <v>26.1</v>
      </c>
      <c r="P2" s="15">
        <v>6.2</v>
      </c>
    </row>
    <row r="3" spans="1:16" x14ac:dyDescent="0.3">
      <c r="A3" s="5">
        <v>2</v>
      </c>
      <c r="B3" s="13">
        <v>15.69</v>
      </c>
      <c r="C3" s="13">
        <v>68.489999999999995</v>
      </c>
      <c r="D3" s="13">
        <v>73.099999999999994</v>
      </c>
      <c r="E3" s="14">
        <v>14.87</v>
      </c>
      <c r="F3" s="13">
        <v>28.97</v>
      </c>
      <c r="G3" s="13">
        <v>34.65</v>
      </c>
      <c r="H3" s="13">
        <v>18.68</v>
      </c>
      <c r="I3" s="13">
        <v>28.19</v>
      </c>
      <c r="J3" s="13">
        <v>0.57999999999999996</v>
      </c>
      <c r="K3" s="13">
        <v>8.6999999999999993</v>
      </c>
      <c r="L3" s="13">
        <v>0</v>
      </c>
      <c r="M3" s="13">
        <v>1.18</v>
      </c>
      <c r="N3" s="13">
        <v>0.16</v>
      </c>
      <c r="O3" s="15">
        <v>31.24</v>
      </c>
      <c r="P3" s="15">
        <v>5.91</v>
      </c>
    </row>
    <row r="4" spans="1:16" x14ac:dyDescent="0.3">
      <c r="A4" s="5">
        <v>3</v>
      </c>
      <c r="B4" s="13">
        <v>12.26</v>
      </c>
      <c r="C4" s="13">
        <v>-55.28</v>
      </c>
      <c r="D4" s="13">
        <v>582</v>
      </c>
      <c r="E4" s="14">
        <v>29.76</v>
      </c>
      <c r="F4" s="13">
        <v>44.71</v>
      </c>
      <c r="G4" s="13">
        <v>15.68</v>
      </c>
      <c r="H4" s="13">
        <v>39.9</v>
      </c>
      <c r="I4" s="13">
        <v>70.349999999999994</v>
      </c>
      <c r="J4" s="13">
        <v>0.65</v>
      </c>
      <c r="K4" s="13">
        <v>8.92</v>
      </c>
      <c r="L4" s="13">
        <v>3.15</v>
      </c>
      <c r="M4" s="13">
        <v>1.74</v>
      </c>
      <c r="N4" s="13">
        <v>0.23</v>
      </c>
      <c r="O4" s="15">
        <v>53.79</v>
      </c>
      <c r="P4" s="15">
        <v>36.799999999999997</v>
      </c>
    </row>
    <row r="5" spans="1:16" x14ac:dyDescent="0.3">
      <c r="A5" s="5">
        <v>4</v>
      </c>
      <c r="B5" s="13">
        <v>41.6</v>
      </c>
      <c r="C5" s="13">
        <v>93.25</v>
      </c>
      <c r="D5" s="13">
        <v>-63</v>
      </c>
      <c r="E5" s="13">
        <v>0.37</v>
      </c>
      <c r="F5" s="13">
        <v>3.6</v>
      </c>
      <c r="G5" s="13">
        <v>0.37</v>
      </c>
      <c r="H5" s="13">
        <v>1</v>
      </c>
      <c r="I5" s="13">
        <v>-14.49</v>
      </c>
      <c r="J5" s="13">
        <v>0.25</v>
      </c>
      <c r="K5" s="13">
        <v>5.23</v>
      </c>
      <c r="L5" s="13">
        <v>0.74</v>
      </c>
      <c r="M5" s="13">
        <v>0.56999999999999995</v>
      </c>
      <c r="N5" s="13">
        <v>0.317</v>
      </c>
      <c r="O5" s="13">
        <v>69.89</v>
      </c>
      <c r="P5" s="13">
        <v>15.76</v>
      </c>
    </row>
    <row r="6" spans="1:16" x14ac:dyDescent="0.3">
      <c r="A6" s="5">
        <v>5</v>
      </c>
      <c r="B6" s="13">
        <v>16.600000000000001</v>
      </c>
      <c r="C6" s="13">
        <v>-54.96</v>
      </c>
      <c r="D6" s="13">
        <v>-56.6</v>
      </c>
      <c r="E6" s="13">
        <v>-8.3000000000000007</v>
      </c>
      <c r="F6" s="13">
        <v>-2.8</v>
      </c>
      <c r="G6" s="13">
        <v>-0.99</v>
      </c>
      <c r="H6" s="13">
        <v>7.0000000000000007E-2</v>
      </c>
      <c r="I6" s="13">
        <v>13.69</v>
      </c>
      <c r="J6" s="13">
        <v>0.56000000000000005</v>
      </c>
      <c r="K6" s="13">
        <v>7.03</v>
      </c>
      <c r="L6" s="13">
        <v>0.89</v>
      </c>
      <c r="M6" s="13">
        <v>1.53</v>
      </c>
      <c r="N6" s="13">
        <v>0.38</v>
      </c>
      <c r="O6" s="13">
        <v>-36.9</v>
      </c>
      <c r="P6" s="13">
        <v>-28.24</v>
      </c>
    </row>
    <row r="7" spans="1:16" x14ac:dyDescent="0.3">
      <c r="A7" s="5">
        <v>6</v>
      </c>
      <c r="B7" s="13">
        <v>6.74</v>
      </c>
      <c r="C7" s="13">
        <v>7.7</v>
      </c>
      <c r="D7" s="13">
        <v>5.78</v>
      </c>
      <c r="E7" s="13">
        <v>13.14</v>
      </c>
      <c r="F7" s="13">
        <v>2.5</v>
      </c>
      <c r="G7" s="13">
        <v>3.3</v>
      </c>
      <c r="H7" s="13">
        <v>9.43</v>
      </c>
      <c r="I7" s="13">
        <v>25.11</v>
      </c>
      <c r="J7" s="13">
        <v>3.15</v>
      </c>
      <c r="K7" s="13">
        <v>90.6</v>
      </c>
      <c r="L7" s="13">
        <v>13.15</v>
      </c>
      <c r="M7" s="13">
        <v>0.76</v>
      </c>
      <c r="N7" s="13">
        <v>0.13</v>
      </c>
      <c r="O7" s="15">
        <v>47.83</v>
      </c>
      <c r="P7" s="15">
        <v>46.81</v>
      </c>
    </row>
    <row r="8" spans="1:16" ht="15.6" x14ac:dyDescent="0.3">
      <c r="A8" s="5">
        <v>7</v>
      </c>
      <c r="B8" s="15">
        <v>9.6300000000000008</v>
      </c>
      <c r="C8" s="13">
        <v>3</v>
      </c>
      <c r="D8" s="13">
        <v>19.12</v>
      </c>
      <c r="E8" s="16">
        <v>7.35</v>
      </c>
      <c r="F8" s="13">
        <v>5.94</v>
      </c>
      <c r="G8" s="13">
        <v>5.41</v>
      </c>
      <c r="H8" s="13">
        <v>3.7</v>
      </c>
      <c r="I8" s="13">
        <v>14.3</v>
      </c>
      <c r="J8" s="13">
        <v>1.56</v>
      </c>
      <c r="K8" s="13">
        <v>13.37</v>
      </c>
      <c r="L8" s="13">
        <v>9.6</v>
      </c>
      <c r="M8" s="13">
        <v>1.51</v>
      </c>
      <c r="N8" s="13">
        <v>1.19</v>
      </c>
      <c r="O8" s="15">
        <v>4.91</v>
      </c>
      <c r="P8" s="15">
        <v>47.13</v>
      </c>
    </row>
    <row r="9" spans="1:16" ht="15.6" x14ac:dyDescent="0.3">
      <c r="A9" s="5">
        <v>8</v>
      </c>
      <c r="B9" s="13">
        <v>-3</v>
      </c>
      <c r="C9" s="13">
        <v>-70</v>
      </c>
      <c r="D9" s="13">
        <v>-71.33</v>
      </c>
      <c r="E9" s="16">
        <v>1.82</v>
      </c>
      <c r="F9" s="13">
        <v>2.35</v>
      </c>
      <c r="G9" s="13">
        <v>3.23</v>
      </c>
      <c r="H9" s="13">
        <v>0.2</v>
      </c>
      <c r="I9" s="13">
        <v>4.7</v>
      </c>
      <c r="J9" s="13">
        <v>0.09</v>
      </c>
      <c r="K9" s="13">
        <v>3.88</v>
      </c>
      <c r="L9" s="13">
        <v>2.04</v>
      </c>
      <c r="M9" s="13">
        <v>1.03</v>
      </c>
      <c r="N9" s="13">
        <v>0.02</v>
      </c>
      <c r="O9" s="15">
        <v>35.47</v>
      </c>
      <c r="P9" s="15">
        <v>40.549999999999997</v>
      </c>
    </row>
    <row r="10" spans="1:16" ht="15.6" x14ac:dyDescent="0.3">
      <c r="A10" s="5">
        <v>9</v>
      </c>
      <c r="B10" s="13">
        <v>8</v>
      </c>
      <c r="C10" s="13">
        <v>547</v>
      </c>
      <c r="D10" s="13">
        <v>530</v>
      </c>
      <c r="E10" s="16">
        <v>1.26</v>
      </c>
      <c r="F10" s="13">
        <v>1.55</v>
      </c>
      <c r="G10" s="13">
        <v>6.25</v>
      </c>
      <c r="H10" s="13">
        <v>1.3</v>
      </c>
      <c r="I10" s="13">
        <v>-16</v>
      </c>
      <c r="J10" s="13">
        <v>0.83</v>
      </c>
      <c r="K10" s="15">
        <v>26.06</v>
      </c>
      <c r="L10" s="13">
        <v>10.46</v>
      </c>
      <c r="M10" s="13">
        <v>1.58</v>
      </c>
      <c r="N10" s="13">
        <v>0.64</v>
      </c>
      <c r="O10" s="15">
        <v>1.57</v>
      </c>
      <c r="P10" s="15">
        <v>-7.96</v>
      </c>
    </row>
    <row r="11" spans="1:16" x14ac:dyDescent="0.3">
      <c r="A11" s="5">
        <v>10</v>
      </c>
      <c r="B11" s="12">
        <v>16</v>
      </c>
      <c r="C11" s="12">
        <v>120.7</v>
      </c>
      <c r="D11" s="12">
        <v>103.3</v>
      </c>
      <c r="E11" s="15">
        <v>75.28</v>
      </c>
      <c r="F11" s="15">
        <v>5.0599999999999996</v>
      </c>
      <c r="G11" s="15">
        <v>2.98</v>
      </c>
      <c r="H11" s="15">
        <v>-0.14499999999999999</v>
      </c>
      <c r="I11" s="15">
        <v>0.55479999999999996</v>
      </c>
      <c r="J11" s="15">
        <v>0.96</v>
      </c>
      <c r="K11" s="15">
        <v>12.06</v>
      </c>
      <c r="L11" s="15">
        <v>0</v>
      </c>
      <c r="M11" s="15">
        <v>1.36</v>
      </c>
      <c r="N11" s="14">
        <v>0.24</v>
      </c>
      <c r="O11" s="15">
        <v>86.53</v>
      </c>
      <c r="P11" s="15">
        <v>13.88</v>
      </c>
    </row>
    <row r="12" spans="1:16" x14ac:dyDescent="0.3">
      <c r="A12" s="5">
        <v>11</v>
      </c>
      <c r="B12" s="12">
        <v>9.4</v>
      </c>
      <c r="C12" s="12">
        <v>41.9</v>
      </c>
      <c r="D12" s="12">
        <v>40.909999999999997</v>
      </c>
      <c r="E12" s="15">
        <v>7.8</v>
      </c>
      <c r="F12" s="15">
        <v>7.37</v>
      </c>
      <c r="G12" s="15">
        <v>13.49</v>
      </c>
      <c r="H12" s="15">
        <v>2.1999999999999999E-2</v>
      </c>
      <c r="I12" s="15">
        <v>0.39</v>
      </c>
      <c r="J12" s="15">
        <v>1.28</v>
      </c>
      <c r="K12" s="15">
        <v>9.11</v>
      </c>
      <c r="L12" s="15">
        <v>0</v>
      </c>
      <c r="M12" s="15">
        <v>1.06</v>
      </c>
      <c r="N12" s="14">
        <v>0.24</v>
      </c>
      <c r="O12" s="15">
        <v>18.600000000000001</v>
      </c>
      <c r="P12" s="15">
        <v>7.22</v>
      </c>
    </row>
    <row r="13" spans="1:16" x14ac:dyDescent="0.3">
      <c r="A13" s="5">
        <v>12</v>
      </c>
      <c r="B13" s="12">
        <v>-16.7</v>
      </c>
      <c r="C13" s="12">
        <v>-25.45</v>
      </c>
      <c r="D13" s="12">
        <v>-32.96</v>
      </c>
      <c r="E13" s="15">
        <v>8.89</v>
      </c>
      <c r="F13" s="15">
        <v>10.45</v>
      </c>
      <c r="G13" s="15">
        <v>15.32</v>
      </c>
      <c r="H13" s="15">
        <v>6.2E-2</v>
      </c>
      <c r="I13" s="15">
        <v>0.17949999999999999</v>
      </c>
      <c r="J13" s="15">
        <v>0.92</v>
      </c>
      <c r="K13" s="17">
        <v>8.64</v>
      </c>
      <c r="L13" s="15">
        <v>10.45</v>
      </c>
      <c r="M13" s="15">
        <v>0.96</v>
      </c>
      <c r="N13" s="14">
        <v>0.56000000000000005</v>
      </c>
      <c r="O13" s="15">
        <v>13.54</v>
      </c>
      <c r="P13" s="15">
        <v>2.33</v>
      </c>
    </row>
    <row r="16" spans="1:16" x14ac:dyDescent="0.3">
      <c r="A16" t="s">
        <v>4</v>
      </c>
    </row>
    <row r="17" spans="1:16" x14ac:dyDescent="0.3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</row>
    <row r="18" spans="1:16" x14ac:dyDescent="0.3">
      <c r="A18">
        <v>1</v>
      </c>
      <c r="B18">
        <f>B2*B2</f>
        <v>84.639999999999986</v>
      </c>
      <c r="C18">
        <f t="shared" ref="C18:P18" si="0">C2*C2</f>
        <v>530.84159999999997</v>
      </c>
      <c r="D18">
        <f t="shared" si="0"/>
        <v>739.29610000000002</v>
      </c>
      <c r="E18">
        <f t="shared" si="0"/>
        <v>33.64</v>
      </c>
      <c r="F18">
        <f t="shared" si="0"/>
        <v>582.7396</v>
      </c>
      <c r="G18">
        <f t="shared" si="0"/>
        <v>760.10490000000004</v>
      </c>
      <c r="H18">
        <f t="shared" si="0"/>
        <v>361.7604</v>
      </c>
      <c r="I18">
        <f t="shared" si="0"/>
        <v>740.9283999999999</v>
      </c>
      <c r="J18">
        <f t="shared" si="0"/>
        <v>0.5625</v>
      </c>
      <c r="K18">
        <f t="shared" si="0"/>
        <v>48.5809</v>
      </c>
      <c r="L18">
        <f t="shared" si="0"/>
        <v>161.54410000000001</v>
      </c>
      <c r="M18">
        <f t="shared" si="0"/>
        <v>1.1025</v>
      </c>
      <c r="N18">
        <f t="shared" si="0"/>
        <v>4.9000000000000007E-3</v>
      </c>
      <c r="O18">
        <f t="shared" si="0"/>
        <v>681.21</v>
      </c>
      <c r="P18">
        <f t="shared" si="0"/>
        <v>38.440000000000005</v>
      </c>
    </row>
    <row r="19" spans="1:16" x14ac:dyDescent="0.3">
      <c r="A19">
        <v>2</v>
      </c>
      <c r="B19">
        <f t="shared" ref="B19:P29" si="1">B3*B3</f>
        <v>246.17609999999999</v>
      </c>
      <c r="C19">
        <f t="shared" si="1"/>
        <v>4690.8800999999994</v>
      </c>
      <c r="D19">
        <f t="shared" si="1"/>
        <v>5343.6099999999988</v>
      </c>
      <c r="E19">
        <f t="shared" si="1"/>
        <v>221.11689999999999</v>
      </c>
      <c r="F19">
        <f t="shared" si="1"/>
        <v>839.26089999999988</v>
      </c>
      <c r="G19">
        <f t="shared" si="1"/>
        <v>1200.6224999999999</v>
      </c>
      <c r="H19">
        <f t="shared" si="1"/>
        <v>348.94239999999996</v>
      </c>
      <c r="I19">
        <f t="shared" si="1"/>
        <v>794.67610000000002</v>
      </c>
      <c r="J19">
        <f t="shared" si="1"/>
        <v>0.33639999999999998</v>
      </c>
      <c r="K19">
        <f t="shared" si="1"/>
        <v>75.689999999999984</v>
      </c>
      <c r="L19">
        <f t="shared" si="1"/>
        <v>0</v>
      </c>
      <c r="M19">
        <f t="shared" si="1"/>
        <v>1.3923999999999999</v>
      </c>
      <c r="N19">
        <f t="shared" si="1"/>
        <v>2.5600000000000001E-2</v>
      </c>
      <c r="O19">
        <f t="shared" si="1"/>
        <v>975.93759999999986</v>
      </c>
      <c r="P19">
        <f t="shared" si="1"/>
        <v>34.928100000000001</v>
      </c>
    </row>
    <row r="20" spans="1:16" x14ac:dyDescent="0.3">
      <c r="A20">
        <v>3</v>
      </c>
      <c r="B20">
        <f t="shared" si="1"/>
        <v>150.30760000000001</v>
      </c>
      <c r="C20">
        <f t="shared" si="1"/>
        <v>3055.8784000000001</v>
      </c>
      <c r="D20">
        <f t="shared" si="1"/>
        <v>338724</v>
      </c>
      <c r="E20">
        <f t="shared" si="1"/>
        <v>885.65760000000012</v>
      </c>
      <c r="F20">
        <f t="shared" si="1"/>
        <v>1998.9841000000001</v>
      </c>
      <c r="G20">
        <f t="shared" si="1"/>
        <v>245.86239999999998</v>
      </c>
      <c r="H20">
        <f t="shared" si="1"/>
        <v>1592.01</v>
      </c>
      <c r="I20">
        <f t="shared" si="1"/>
        <v>4949.1224999999995</v>
      </c>
      <c r="J20">
        <f t="shared" si="1"/>
        <v>0.42250000000000004</v>
      </c>
      <c r="K20">
        <f t="shared" si="1"/>
        <v>79.566400000000002</v>
      </c>
      <c r="L20">
        <f t="shared" si="1"/>
        <v>9.9224999999999994</v>
      </c>
      <c r="M20">
        <f t="shared" si="1"/>
        <v>3.0276000000000001</v>
      </c>
      <c r="N20">
        <f t="shared" si="1"/>
        <v>5.2900000000000003E-2</v>
      </c>
      <c r="O20">
        <f t="shared" si="1"/>
        <v>2893.3640999999998</v>
      </c>
      <c r="P20">
        <f t="shared" si="1"/>
        <v>1354.2399999999998</v>
      </c>
    </row>
    <row r="21" spans="1:16" x14ac:dyDescent="0.3">
      <c r="A21">
        <v>4</v>
      </c>
      <c r="B21">
        <f t="shared" si="1"/>
        <v>1730.5600000000002</v>
      </c>
      <c r="C21">
        <f t="shared" si="1"/>
        <v>8695.5625</v>
      </c>
      <c r="D21">
        <f t="shared" si="1"/>
        <v>3969</v>
      </c>
      <c r="E21">
        <f t="shared" si="1"/>
        <v>0.13689999999999999</v>
      </c>
      <c r="F21">
        <f t="shared" si="1"/>
        <v>12.96</v>
      </c>
      <c r="G21">
        <f t="shared" si="1"/>
        <v>0.13689999999999999</v>
      </c>
      <c r="H21">
        <f t="shared" si="1"/>
        <v>1</v>
      </c>
      <c r="I21">
        <f t="shared" si="1"/>
        <v>209.96010000000001</v>
      </c>
      <c r="J21">
        <f t="shared" si="1"/>
        <v>6.25E-2</v>
      </c>
      <c r="K21">
        <f t="shared" si="1"/>
        <v>27.352900000000005</v>
      </c>
      <c r="L21">
        <f t="shared" si="1"/>
        <v>0.54759999999999998</v>
      </c>
      <c r="M21">
        <f t="shared" si="1"/>
        <v>0.32489999999999997</v>
      </c>
      <c r="N21">
        <f t="shared" si="1"/>
        <v>0.10048900000000001</v>
      </c>
      <c r="O21">
        <f t="shared" si="1"/>
        <v>4884.6121000000003</v>
      </c>
      <c r="P21">
        <f t="shared" si="1"/>
        <v>248.3776</v>
      </c>
    </row>
    <row r="22" spans="1:16" x14ac:dyDescent="0.3">
      <c r="A22">
        <v>5</v>
      </c>
      <c r="B22">
        <f t="shared" si="1"/>
        <v>275.56000000000006</v>
      </c>
      <c r="C22">
        <f t="shared" si="1"/>
        <v>3020.6016</v>
      </c>
      <c r="D22">
        <f t="shared" si="1"/>
        <v>3203.56</v>
      </c>
      <c r="E22">
        <f t="shared" si="1"/>
        <v>68.890000000000015</v>
      </c>
      <c r="F22">
        <f t="shared" si="1"/>
        <v>7.839999999999999</v>
      </c>
      <c r="G22">
        <f t="shared" si="1"/>
        <v>0.98009999999999997</v>
      </c>
      <c r="H22">
        <f t="shared" si="1"/>
        <v>4.9000000000000007E-3</v>
      </c>
      <c r="I22">
        <f t="shared" si="1"/>
        <v>187.4161</v>
      </c>
      <c r="J22">
        <f t="shared" si="1"/>
        <v>0.31360000000000005</v>
      </c>
      <c r="K22">
        <f t="shared" si="1"/>
        <v>49.420900000000003</v>
      </c>
      <c r="L22">
        <f t="shared" si="1"/>
        <v>0.79210000000000003</v>
      </c>
      <c r="M22">
        <f t="shared" si="1"/>
        <v>2.3409</v>
      </c>
      <c r="N22">
        <f t="shared" si="1"/>
        <v>0.1444</v>
      </c>
      <c r="O22">
        <f t="shared" si="1"/>
        <v>1361.61</v>
      </c>
      <c r="P22">
        <f t="shared" si="1"/>
        <v>797.49759999999992</v>
      </c>
    </row>
    <row r="23" spans="1:16" x14ac:dyDescent="0.3">
      <c r="A23">
        <v>6</v>
      </c>
      <c r="B23">
        <f t="shared" si="1"/>
        <v>45.427600000000005</v>
      </c>
      <c r="C23">
        <f t="shared" si="1"/>
        <v>59.290000000000006</v>
      </c>
      <c r="D23">
        <f t="shared" si="1"/>
        <v>33.4084</v>
      </c>
      <c r="E23">
        <f t="shared" si="1"/>
        <v>172.65960000000001</v>
      </c>
      <c r="F23">
        <f t="shared" si="1"/>
        <v>6.25</v>
      </c>
      <c r="G23">
        <f t="shared" si="1"/>
        <v>10.889999999999999</v>
      </c>
      <c r="H23">
        <f t="shared" si="1"/>
        <v>88.924899999999994</v>
      </c>
      <c r="I23">
        <f t="shared" si="1"/>
        <v>630.51209999999992</v>
      </c>
      <c r="J23">
        <f t="shared" si="1"/>
        <v>9.9224999999999994</v>
      </c>
      <c r="K23">
        <f t="shared" si="1"/>
        <v>8208.3599999999988</v>
      </c>
      <c r="L23">
        <f t="shared" si="1"/>
        <v>172.92250000000001</v>
      </c>
      <c r="M23">
        <f t="shared" si="1"/>
        <v>0.5776</v>
      </c>
      <c r="N23">
        <f t="shared" si="1"/>
        <v>1.6900000000000002E-2</v>
      </c>
      <c r="O23">
        <f t="shared" si="1"/>
        <v>2287.7088999999996</v>
      </c>
      <c r="P23">
        <f t="shared" si="1"/>
        <v>2191.1761000000001</v>
      </c>
    </row>
    <row r="24" spans="1:16" x14ac:dyDescent="0.3">
      <c r="A24">
        <v>7</v>
      </c>
      <c r="B24">
        <f t="shared" si="1"/>
        <v>92.73690000000002</v>
      </c>
      <c r="C24">
        <f t="shared" si="1"/>
        <v>9</v>
      </c>
      <c r="D24">
        <f t="shared" si="1"/>
        <v>365.57440000000003</v>
      </c>
      <c r="E24">
        <f t="shared" si="1"/>
        <v>54.022499999999994</v>
      </c>
      <c r="F24">
        <f t="shared" si="1"/>
        <v>35.283600000000007</v>
      </c>
      <c r="G24">
        <f t="shared" si="1"/>
        <v>29.2681</v>
      </c>
      <c r="H24">
        <f t="shared" si="1"/>
        <v>13.690000000000001</v>
      </c>
      <c r="I24">
        <f t="shared" si="1"/>
        <v>204.49</v>
      </c>
      <c r="J24">
        <f t="shared" si="1"/>
        <v>2.4336000000000002</v>
      </c>
      <c r="K24">
        <f t="shared" si="1"/>
        <v>178.75689999999997</v>
      </c>
      <c r="L24">
        <f t="shared" si="1"/>
        <v>92.16</v>
      </c>
      <c r="M24">
        <f t="shared" si="1"/>
        <v>2.2801</v>
      </c>
      <c r="N24">
        <f t="shared" si="1"/>
        <v>1.4160999999999999</v>
      </c>
      <c r="O24">
        <f t="shared" si="1"/>
        <v>24.1081</v>
      </c>
      <c r="P24">
        <f t="shared" si="1"/>
        <v>2221.2369000000003</v>
      </c>
    </row>
    <row r="25" spans="1:16" x14ac:dyDescent="0.3">
      <c r="A25">
        <v>8</v>
      </c>
      <c r="B25">
        <f t="shared" si="1"/>
        <v>9</v>
      </c>
      <c r="C25">
        <f t="shared" si="1"/>
        <v>4900</v>
      </c>
      <c r="D25">
        <f t="shared" si="1"/>
        <v>5087.9688999999998</v>
      </c>
      <c r="E25">
        <f t="shared" si="1"/>
        <v>3.3124000000000002</v>
      </c>
      <c r="F25">
        <f t="shared" si="1"/>
        <v>5.5225000000000009</v>
      </c>
      <c r="G25">
        <f t="shared" si="1"/>
        <v>10.4329</v>
      </c>
      <c r="H25">
        <f t="shared" si="1"/>
        <v>4.0000000000000008E-2</v>
      </c>
      <c r="I25">
        <f t="shared" si="1"/>
        <v>22.090000000000003</v>
      </c>
      <c r="J25">
        <f t="shared" si="1"/>
        <v>8.0999999999999996E-3</v>
      </c>
      <c r="K25">
        <f t="shared" si="1"/>
        <v>15.054399999999999</v>
      </c>
      <c r="L25">
        <f t="shared" si="1"/>
        <v>4.1616</v>
      </c>
      <c r="M25">
        <f t="shared" si="1"/>
        <v>1.0609</v>
      </c>
      <c r="N25">
        <f t="shared" si="1"/>
        <v>4.0000000000000002E-4</v>
      </c>
      <c r="O25">
        <f t="shared" si="1"/>
        <v>1258.1208999999999</v>
      </c>
      <c r="P25">
        <f t="shared" si="1"/>
        <v>1644.3024999999998</v>
      </c>
    </row>
    <row r="26" spans="1:16" x14ac:dyDescent="0.3">
      <c r="A26">
        <v>9</v>
      </c>
      <c r="B26">
        <f t="shared" si="1"/>
        <v>64</v>
      </c>
      <c r="C26">
        <f t="shared" si="1"/>
        <v>299209</v>
      </c>
      <c r="D26">
        <f t="shared" si="1"/>
        <v>280900</v>
      </c>
      <c r="E26">
        <f t="shared" si="1"/>
        <v>1.5876000000000001</v>
      </c>
      <c r="F26">
        <f t="shared" si="1"/>
        <v>2.4025000000000003</v>
      </c>
      <c r="G26">
        <f t="shared" si="1"/>
        <v>39.0625</v>
      </c>
      <c r="H26">
        <f t="shared" si="1"/>
        <v>1.6900000000000002</v>
      </c>
      <c r="I26">
        <f t="shared" si="1"/>
        <v>256</v>
      </c>
      <c r="J26">
        <f t="shared" si="1"/>
        <v>0.68889999999999996</v>
      </c>
      <c r="K26">
        <f t="shared" si="1"/>
        <v>679.1235999999999</v>
      </c>
      <c r="L26">
        <f t="shared" si="1"/>
        <v>109.41160000000002</v>
      </c>
      <c r="M26">
        <f t="shared" si="1"/>
        <v>2.4964000000000004</v>
      </c>
      <c r="N26">
        <f t="shared" si="1"/>
        <v>0.40960000000000002</v>
      </c>
      <c r="O26">
        <f t="shared" si="1"/>
        <v>2.4649000000000001</v>
      </c>
      <c r="P26">
        <f t="shared" si="1"/>
        <v>63.361600000000003</v>
      </c>
    </row>
    <row r="27" spans="1:16" x14ac:dyDescent="0.3">
      <c r="A27">
        <v>10</v>
      </c>
      <c r="B27">
        <f t="shared" si="1"/>
        <v>256</v>
      </c>
      <c r="C27">
        <f t="shared" si="1"/>
        <v>14568.49</v>
      </c>
      <c r="D27">
        <f t="shared" si="1"/>
        <v>10670.89</v>
      </c>
      <c r="E27">
        <f t="shared" si="1"/>
        <v>5667.0784000000003</v>
      </c>
      <c r="F27">
        <f t="shared" si="1"/>
        <v>25.603599999999997</v>
      </c>
      <c r="G27">
        <f t="shared" si="1"/>
        <v>8.8803999999999998</v>
      </c>
      <c r="H27">
        <f t="shared" si="1"/>
        <v>2.1024999999999999E-2</v>
      </c>
      <c r="I27">
        <f t="shared" si="1"/>
        <v>0.30780303999999997</v>
      </c>
      <c r="J27">
        <f t="shared" si="1"/>
        <v>0.92159999999999997</v>
      </c>
      <c r="K27">
        <f t="shared" si="1"/>
        <v>145.4436</v>
      </c>
      <c r="L27">
        <f t="shared" si="1"/>
        <v>0</v>
      </c>
      <c r="M27">
        <f t="shared" si="1"/>
        <v>1.8496000000000004</v>
      </c>
      <c r="N27">
        <f t="shared" si="1"/>
        <v>5.7599999999999998E-2</v>
      </c>
      <c r="O27">
        <f t="shared" si="1"/>
        <v>7487.4409000000005</v>
      </c>
      <c r="P27">
        <f t="shared" si="1"/>
        <v>192.65440000000001</v>
      </c>
    </row>
    <row r="28" spans="1:16" x14ac:dyDescent="0.3">
      <c r="A28">
        <v>11</v>
      </c>
      <c r="B28">
        <f t="shared" si="1"/>
        <v>88.360000000000014</v>
      </c>
      <c r="C28">
        <f t="shared" si="1"/>
        <v>1755.61</v>
      </c>
      <c r="D28">
        <f t="shared" si="1"/>
        <v>1673.6280999999997</v>
      </c>
      <c r="E28">
        <f t="shared" si="1"/>
        <v>60.839999999999996</v>
      </c>
      <c r="F28">
        <f t="shared" si="1"/>
        <v>54.316900000000004</v>
      </c>
      <c r="G28">
        <f t="shared" si="1"/>
        <v>181.98009999999999</v>
      </c>
      <c r="H28">
        <f t="shared" si="1"/>
        <v>4.8399999999999995E-4</v>
      </c>
      <c r="I28">
        <f t="shared" si="1"/>
        <v>0.15210000000000001</v>
      </c>
      <c r="J28">
        <f t="shared" si="1"/>
        <v>1.6384000000000001</v>
      </c>
      <c r="K28">
        <f t="shared" si="1"/>
        <v>82.992099999999994</v>
      </c>
      <c r="L28">
        <f t="shared" si="1"/>
        <v>0</v>
      </c>
      <c r="M28">
        <f t="shared" si="1"/>
        <v>1.1236000000000002</v>
      </c>
      <c r="N28">
        <f t="shared" si="1"/>
        <v>5.7599999999999998E-2</v>
      </c>
      <c r="O28">
        <f t="shared" si="1"/>
        <v>345.96000000000004</v>
      </c>
      <c r="P28">
        <f t="shared" si="1"/>
        <v>52.128399999999999</v>
      </c>
    </row>
    <row r="29" spans="1:16" x14ac:dyDescent="0.3">
      <c r="A29">
        <v>12</v>
      </c>
      <c r="B29">
        <f t="shared" si="1"/>
        <v>278.89</v>
      </c>
      <c r="C29">
        <f t="shared" si="1"/>
        <v>647.70249999999999</v>
      </c>
      <c r="D29">
        <f t="shared" si="1"/>
        <v>1086.3616</v>
      </c>
      <c r="E29">
        <f t="shared" si="1"/>
        <v>79.032100000000014</v>
      </c>
      <c r="F29">
        <f t="shared" si="1"/>
        <v>109.20249999999999</v>
      </c>
      <c r="G29">
        <f t="shared" si="1"/>
        <v>234.70240000000001</v>
      </c>
      <c r="H29">
        <f t="shared" si="1"/>
        <v>3.8439999999999998E-3</v>
      </c>
      <c r="I29">
        <f t="shared" si="1"/>
        <v>3.2220249999999999E-2</v>
      </c>
      <c r="J29">
        <f t="shared" si="1"/>
        <v>0.84640000000000004</v>
      </c>
      <c r="K29">
        <f t="shared" si="1"/>
        <v>74.649600000000007</v>
      </c>
      <c r="L29">
        <f t="shared" si="1"/>
        <v>109.20249999999999</v>
      </c>
      <c r="M29">
        <f t="shared" si="1"/>
        <v>0.92159999999999997</v>
      </c>
      <c r="N29">
        <f t="shared" si="1"/>
        <v>0.31360000000000005</v>
      </c>
      <c r="O29">
        <f t="shared" si="1"/>
        <v>183.33159999999998</v>
      </c>
      <c r="P29">
        <f t="shared" si="1"/>
        <v>5.4289000000000005</v>
      </c>
    </row>
    <row r="30" spans="1:16" x14ac:dyDescent="0.3">
      <c r="A30" t="s">
        <v>1</v>
      </c>
      <c r="B30">
        <f>SUM(B18:B29)</f>
        <v>3321.6581999999999</v>
      </c>
      <c r="C30">
        <f t="shared" ref="C30:P30" si="2">SUM(C18:C29)</f>
        <v>341142.8567</v>
      </c>
      <c r="D30">
        <f t="shared" si="2"/>
        <v>651797.29749999987</v>
      </c>
      <c r="E30">
        <f t="shared" si="2"/>
        <v>7247.9740000000011</v>
      </c>
      <c r="F30">
        <f t="shared" si="2"/>
        <v>3680.3661999999999</v>
      </c>
      <c r="G30">
        <f t="shared" si="2"/>
        <v>2722.9231999999993</v>
      </c>
      <c r="H30">
        <f t="shared" si="2"/>
        <v>2408.0879530000002</v>
      </c>
      <c r="I30">
        <f t="shared" si="2"/>
        <v>7995.68742329</v>
      </c>
      <c r="J30">
        <f t="shared" si="2"/>
        <v>18.157</v>
      </c>
      <c r="K30">
        <f t="shared" si="2"/>
        <v>9664.9912999999997</v>
      </c>
      <c r="L30">
        <f t="shared" si="2"/>
        <v>660.66450000000009</v>
      </c>
      <c r="M30">
        <f t="shared" si="2"/>
        <v>18.498100000000001</v>
      </c>
      <c r="N30">
        <f t="shared" si="2"/>
        <v>2.6000890000000001</v>
      </c>
      <c r="O30">
        <f t="shared" si="2"/>
        <v>22385.8691</v>
      </c>
      <c r="P30">
        <f t="shared" si="2"/>
        <v>8843.7721000000001</v>
      </c>
    </row>
    <row r="31" spans="1:16" x14ac:dyDescent="0.3">
      <c r="A31" t="s">
        <v>2</v>
      </c>
      <c r="B31">
        <f>SQRT(B30)</f>
        <v>57.633828607858419</v>
      </c>
      <c r="C31">
        <f t="shared" ref="C31:P31" si="3">SQRT(C30)</f>
        <v>584.07435887907286</v>
      </c>
      <c r="D31">
        <f t="shared" si="3"/>
        <v>807.33964197232376</v>
      </c>
      <c r="E31">
        <f t="shared" si="3"/>
        <v>85.135033916713752</v>
      </c>
      <c r="F31">
        <f t="shared" si="3"/>
        <v>60.666021791444344</v>
      </c>
      <c r="G31">
        <f t="shared" si="3"/>
        <v>52.181636616725612</v>
      </c>
      <c r="H31">
        <f t="shared" si="3"/>
        <v>49.072272751524359</v>
      </c>
      <c r="I31">
        <f t="shared" si="3"/>
        <v>89.418607813418788</v>
      </c>
      <c r="J31">
        <f t="shared" si="3"/>
        <v>4.2611031435533215</v>
      </c>
      <c r="K31">
        <f t="shared" si="3"/>
        <v>98.310687618386638</v>
      </c>
      <c r="L31">
        <f t="shared" si="3"/>
        <v>25.703394717429838</v>
      </c>
      <c r="M31">
        <f t="shared" si="3"/>
        <v>4.3009417573364095</v>
      </c>
      <c r="N31">
        <f t="shared" si="3"/>
        <v>1.6124791471519873</v>
      </c>
      <c r="O31">
        <f t="shared" si="3"/>
        <v>149.61907999984493</v>
      </c>
      <c r="P31">
        <f t="shared" si="3"/>
        <v>94.04133187061953</v>
      </c>
    </row>
    <row r="32" spans="1:16" x14ac:dyDescent="0.3">
      <c r="A32" t="s">
        <v>3</v>
      </c>
    </row>
    <row r="34" spans="1:16" x14ac:dyDescent="0.3">
      <c r="A34" t="s">
        <v>0</v>
      </c>
    </row>
    <row r="35" spans="1:16" x14ac:dyDescent="0.3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</row>
    <row r="36" spans="1:16" x14ac:dyDescent="0.3">
      <c r="A36">
        <v>1</v>
      </c>
      <c r="B36" s="2">
        <f>B2/$B$31</f>
        <v>0.15962847206624015</v>
      </c>
      <c r="C36" s="2">
        <f>C2/$C$31</f>
        <v>3.9447032128267452E-2</v>
      </c>
      <c r="D36" s="2">
        <f>D2/$D$31</f>
        <v>3.3678514699928601E-2</v>
      </c>
      <c r="E36" s="2">
        <f>E2/$E$31</f>
        <v>6.8127065124259506E-2</v>
      </c>
      <c r="F36" s="2">
        <f>F2/$F$31</f>
        <v>0.39791631768748081</v>
      </c>
      <c r="G36" s="2">
        <f>G2/$G$31</f>
        <v>0.52834678610220276</v>
      </c>
      <c r="H36" s="2">
        <f>H2/$H$31</f>
        <v>0.38759158550302059</v>
      </c>
      <c r="I36" s="2">
        <f>I2/$I$31</f>
        <v>0.30441091251160335</v>
      </c>
      <c r="J36" s="2">
        <f>J2/$J31</f>
        <v>0.17601075935809832</v>
      </c>
      <c r="K36" s="2">
        <f>K2/$J$31</f>
        <v>1.6357266569679272</v>
      </c>
      <c r="L36" s="2">
        <f>L2/$J$31</f>
        <v>2.9827956685885733</v>
      </c>
      <c r="M36" s="2">
        <f>M2/$M$31</f>
        <v>0.24413257822172166</v>
      </c>
      <c r="N36" s="2">
        <f>N2/$N$31</f>
        <v>4.3411414109532059E-2</v>
      </c>
      <c r="O36" s="2">
        <f>O2/$O$31</f>
        <v>0.17444299216401446</v>
      </c>
      <c r="P36" s="2">
        <f>P2/$P$31</f>
        <v>6.5928458015990829E-2</v>
      </c>
    </row>
    <row r="37" spans="1:16" x14ac:dyDescent="0.3">
      <c r="A37">
        <v>2</v>
      </c>
      <c r="B37" s="2">
        <f t="shared" ref="B37:B47" si="4">B3/$B$31</f>
        <v>0.27223594855644651</v>
      </c>
      <c r="C37" s="2">
        <f t="shared" ref="C37:C47" si="5">C3/$C$31</f>
        <v>0.11726246660004502</v>
      </c>
      <c r="D37" s="2">
        <f t="shared" ref="D37:D47" si="6">D3/$D$31</f>
        <v>9.0544296600396493E-2</v>
      </c>
      <c r="E37" s="2">
        <f t="shared" ref="E37:E47" si="7">E3/$E$31</f>
        <v>0.17466369972374807</v>
      </c>
      <c r="F37" s="2">
        <f t="shared" ref="F37:F47" si="8">F3/$F$31</f>
        <v>0.47753254860838101</v>
      </c>
      <c r="G37" s="2">
        <f t="shared" ref="G37:G47" si="9">G3/$G$31</f>
        <v>0.66402670070516234</v>
      </c>
      <c r="H37" s="2">
        <f t="shared" ref="H37:H47" si="10">H3/$H$31</f>
        <v>0.38066302929529044</v>
      </c>
      <c r="I37" s="2">
        <f t="shared" ref="I37:I47" si="11">I3/$I$31</f>
        <v>0.31525876648427992</v>
      </c>
      <c r="J37" s="2">
        <f t="shared" ref="J37:L47" si="12">J3/$J$31</f>
        <v>0.13611498723692936</v>
      </c>
      <c r="K37" s="2">
        <f t="shared" si="12"/>
        <v>2.0417248085539406</v>
      </c>
      <c r="L37" s="2">
        <f t="shared" si="12"/>
        <v>0</v>
      </c>
      <c r="M37" s="2">
        <f t="shared" ref="M37:M47" si="13">M3/$M$31</f>
        <v>0.27435851647774434</v>
      </c>
      <c r="N37" s="2">
        <f t="shared" ref="N37:N47" si="14">N3/$N$31</f>
        <v>9.922608939321613E-2</v>
      </c>
      <c r="O37" s="2">
        <f t="shared" ref="O37:O47" si="15">O3/$O$31</f>
        <v>0.20879689943309621</v>
      </c>
      <c r="P37" s="2">
        <f t="shared" ref="P37:P47" si="16">P3/$P$31</f>
        <v>6.2844707560404167E-2</v>
      </c>
    </row>
    <row r="38" spans="1:16" x14ac:dyDescent="0.3">
      <c r="A38">
        <v>3</v>
      </c>
      <c r="B38" s="2">
        <f t="shared" si="4"/>
        <v>0.21272228994914175</v>
      </c>
      <c r="C38" s="2">
        <f t="shared" si="5"/>
        <v>-9.4645483335530592E-2</v>
      </c>
      <c r="D38" s="2">
        <f t="shared" si="6"/>
        <v>0.72088619181163838</v>
      </c>
      <c r="E38" s="2">
        <f t="shared" si="7"/>
        <v>0.3495623203617178</v>
      </c>
      <c r="F38" s="2">
        <f t="shared" si="8"/>
        <v>0.73698585599864397</v>
      </c>
      <c r="G38" s="2">
        <f t="shared" si="9"/>
        <v>0.30048885042011386</v>
      </c>
      <c r="H38" s="2">
        <f t="shared" si="10"/>
        <v>0.8130864490836236</v>
      </c>
      <c r="I38" s="2">
        <f t="shared" si="11"/>
        <v>0.78674899688432387</v>
      </c>
      <c r="J38" s="2">
        <f t="shared" si="12"/>
        <v>0.15254265811035189</v>
      </c>
      <c r="K38" s="2">
        <f t="shared" si="12"/>
        <v>2.0933546312989826</v>
      </c>
      <c r="L38" s="2">
        <f t="shared" si="12"/>
        <v>0.73924518930401295</v>
      </c>
      <c r="M38" s="2">
        <f t="shared" si="13"/>
        <v>0.4045625581959959</v>
      </c>
      <c r="N38" s="2">
        <f t="shared" si="14"/>
        <v>0.1426375035027482</v>
      </c>
      <c r="O38" s="2">
        <f t="shared" si="15"/>
        <v>0.35951297120698611</v>
      </c>
      <c r="P38" s="2">
        <f t="shared" si="16"/>
        <v>0.39131729919168745</v>
      </c>
    </row>
    <row r="39" spans="1:16" x14ac:dyDescent="0.3">
      <c r="A39">
        <v>4</v>
      </c>
      <c r="B39" s="2">
        <f t="shared" si="4"/>
        <v>0.72179830847343374</v>
      </c>
      <c r="C39" s="2">
        <f t="shared" si="5"/>
        <v>0.15965432925177689</v>
      </c>
      <c r="D39" s="2">
        <f t="shared" si="6"/>
        <v>-7.8034072309507235E-2</v>
      </c>
      <c r="E39" s="2">
        <f t="shared" si="7"/>
        <v>4.3460369130993133E-3</v>
      </c>
      <c r="F39" s="2">
        <f t="shared" si="8"/>
        <v>5.9341290127379077E-2</v>
      </c>
      <c r="G39" s="2">
        <f t="shared" si="9"/>
        <v>7.090617006086871E-3</v>
      </c>
      <c r="H39" s="2">
        <f t="shared" si="10"/>
        <v>2.0378106493323899E-2</v>
      </c>
      <c r="I39" s="2">
        <f t="shared" si="11"/>
        <v>-0.16204680831348761</v>
      </c>
      <c r="J39" s="2">
        <f t="shared" si="12"/>
        <v>5.8670253119366113E-2</v>
      </c>
      <c r="K39" s="2">
        <f t="shared" si="12"/>
        <v>1.227381695257139</v>
      </c>
      <c r="L39" s="2">
        <f t="shared" si="12"/>
        <v>0.17366394923332368</v>
      </c>
      <c r="M39" s="2">
        <f t="shared" si="13"/>
        <v>0.13252911389179176</v>
      </c>
      <c r="N39" s="2">
        <f t="shared" si="14"/>
        <v>0.19659168961030946</v>
      </c>
      <c r="O39" s="2">
        <f t="shared" si="15"/>
        <v>0.4671195679058609</v>
      </c>
      <c r="P39" s="2">
        <f t="shared" si="16"/>
        <v>0.16758588682774442</v>
      </c>
    </row>
    <row r="40" spans="1:16" x14ac:dyDescent="0.3">
      <c r="A40">
        <v>5</v>
      </c>
      <c r="B40" s="2">
        <f t="shared" si="4"/>
        <v>0.28802528655430293</v>
      </c>
      <c r="C40" s="2">
        <f t="shared" si="5"/>
        <v>-9.4097607889304644E-2</v>
      </c>
      <c r="D40" s="2">
        <f t="shared" si="6"/>
        <v>-7.0106801471716038E-2</v>
      </c>
      <c r="E40" s="2">
        <f t="shared" si="7"/>
        <v>-9.749217940195759E-2</v>
      </c>
      <c r="F40" s="2">
        <f t="shared" si="8"/>
        <v>-4.6154336765739275E-2</v>
      </c>
      <c r="G40" s="2">
        <f t="shared" si="9"/>
        <v>-1.8972191448718926E-2</v>
      </c>
      <c r="H40" s="2">
        <f t="shared" si="10"/>
        <v>1.4264674545326731E-3</v>
      </c>
      <c r="I40" s="2">
        <f t="shared" si="11"/>
        <v>0.15310012462468223</v>
      </c>
      <c r="J40" s="2">
        <f t="shared" si="12"/>
        <v>0.13142136698738011</v>
      </c>
      <c r="K40" s="2">
        <f t="shared" si="12"/>
        <v>1.649807517716575</v>
      </c>
      <c r="L40" s="2">
        <f t="shared" si="12"/>
        <v>0.20886610110494336</v>
      </c>
      <c r="M40" s="2">
        <f t="shared" si="13"/>
        <v>0.35573604255165159</v>
      </c>
      <c r="N40" s="2">
        <f t="shared" si="14"/>
        <v>0.23566196230888831</v>
      </c>
      <c r="O40" s="2">
        <f t="shared" si="15"/>
        <v>-0.24662629926636526</v>
      </c>
      <c r="P40" s="2">
        <f t="shared" si="16"/>
        <v>-0.30029349264057759</v>
      </c>
    </row>
    <row r="41" spans="1:16" x14ac:dyDescent="0.3">
      <c r="A41">
        <v>6</v>
      </c>
      <c r="B41" s="2">
        <f t="shared" si="4"/>
        <v>0.11694520670939768</v>
      </c>
      <c r="C41" s="2">
        <f t="shared" si="5"/>
        <v>1.3183252924811605E-2</v>
      </c>
      <c r="D41" s="2">
        <f t="shared" si="6"/>
        <v>7.1593164753801881E-3</v>
      </c>
      <c r="E41" s="2">
        <f t="shared" si="7"/>
        <v>0.15434304064358104</v>
      </c>
      <c r="F41" s="2">
        <f t="shared" si="8"/>
        <v>4.1209229255124359E-2</v>
      </c>
      <c r="G41" s="2">
        <f t="shared" si="9"/>
        <v>6.3240638162396418E-2</v>
      </c>
      <c r="H41" s="2">
        <f t="shared" si="10"/>
        <v>0.19216554423204438</v>
      </c>
      <c r="I41" s="2">
        <f t="shared" si="11"/>
        <v>0.28081403428237917</v>
      </c>
      <c r="J41" s="2">
        <f t="shared" si="12"/>
        <v>0.73924518930401295</v>
      </c>
      <c r="K41" s="2">
        <f t="shared" si="12"/>
        <v>21.262099730458278</v>
      </c>
      <c r="L41" s="2">
        <f t="shared" si="12"/>
        <v>3.0860553140786573</v>
      </c>
      <c r="M41" s="2">
        <f t="shared" si="13"/>
        <v>0.17670548518905568</v>
      </c>
      <c r="N41" s="2">
        <f t="shared" si="14"/>
        <v>8.0621197631988106E-2</v>
      </c>
      <c r="O41" s="2">
        <f t="shared" si="15"/>
        <v>0.31967847950976286</v>
      </c>
      <c r="P41" s="2">
        <f t="shared" si="16"/>
        <v>0.49775985802073081</v>
      </c>
    </row>
    <row r="42" spans="1:16" x14ac:dyDescent="0.3">
      <c r="A42">
        <v>7</v>
      </c>
      <c r="B42" s="2">
        <f t="shared" si="4"/>
        <v>0.16708936804324923</v>
      </c>
      <c r="C42" s="2">
        <f t="shared" si="5"/>
        <v>5.1363323083681578E-3</v>
      </c>
      <c r="D42" s="2">
        <f t="shared" si="6"/>
        <v>2.3682721627901245E-2</v>
      </c>
      <c r="E42" s="2">
        <f t="shared" si="7"/>
        <v>8.633343597643231E-2</v>
      </c>
      <c r="F42" s="2">
        <f t="shared" si="8"/>
        <v>9.7913128710175476E-2</v>
      </c>
      <c r="G42" s="2">
        <f t="shared" si="9"/>
        <v>0.10367631892683776</v>
      </c>
      <c r="H42" s="2">
        <f t="shared" si="10"/>
        <v>7.5398994025298427E-2</v>
      </c>
      <c r="I42" s="2">
        <f t="shared" si="11"/>
        <v>0.15992197093739635</v>
      </c>
      <c r="J42" s="2">
        <f t="shared" si="12"/>
        <v>0.36610237946484453</v>
      </c>
      <c r="K42" s="2">
        <f t="shared" si="12"/>
        <v>3.1376851368236993</v>
      </c>
      <c r="L42" s="2">
        <f t="shared" si="12"/>
        <v>2.2529377197836586</v>
      </c>
      <c r="M42" s="2">
        <f t="shared" si="13"/>
        <v>0.35108589820457115</v>
      </c>
      <c r="N42" s="2">
        <f t="shared" si="14"/>
        <v>0.73799403986204493</v>
      </c>
      <c r="O42" s="2">
        <f t="shared" si="15"/>
        <v>3.2816670173383564E-2</v>
      </c>
      <c r="P42" s="2">
        <f t="shared" si="16"/>
        <v>0.50116261714413679</v>
      </c>
    </row>
    <row r="43" spans="1:16" x14ac:dyDescent="0.3">
      <c r="A43">
        <v>8</v>
      </c>
      <c r="B43" s="2">
        <f t="shared" si="4"/>
        <v>-5.20527626302957E-2</v>
      </c>
      <c r="C43" s="2">
        <f t="shared" si="5"/>
        <v>-0.11984775386192367</v>
      </c>
      <c r="D43" s="2">
        <f t="shared" si="6"/>
        <v>-8.8351910759319863E-2</v>
      </c>
      <c r="E43" s="2">
        <f t="shared" si="7"/>
        <v>2.1377803194164192E-2</v>
      </c>
      <c r="F43" s="2">
        <f t="shared" si="8"/>
        <v>3.8736675499816894E-2</v>
      </c>
      <c r="G43" s="2">
        <f t="shared" si="9"/>
        <v>6.1899170080163768E-2</v>
      </c>
      <c r="H43" s="2">
        <f t="shared" si="10"/>
        <v>4.0756212986647802E-3</v>
      </c>
      <c r="I43" s="2">
        <f t="shared" si="11"/>
        <v>5.2561766671731666E-2</v>
      </c>
      <c r="J43" s="2">
        <f t="shared" si="12"/>
        <v>2.11212911229718E-2</v>
      </c>
      <c r="K43" s="2">
        <f t="shared" si="12"/>
        <v>0.91056232841256202</v>
      </c>
      <c r="L43" s="2">
        <f t="shared" si="12"/>
        <v>0.47874926545402746</v>
      </c>
      <c r="M43" s="2">
        <f t="shared" si="13"/>
        <v>0.23948243387464124</v>
      </c>
      <c r="N43" s="2">
        <f t="shared" si="14"/>
        <v>1.2403261174152016E-2</v>
      </c>
      <c r="O43" s="2">
        <f t="shared" si="15"/>
        <v>0.23706869471485029</v>
      </c>
      <c r="P43" s="2">
        <f t="shared" si="16"/>
        <v>0.43119338266910129</v>
      </c>
    </row>
    <row r="44" spans="1:16" x14ac:dyDescent="0.3">
      <c r="A44">
        <v>9</v>
      </c>
      <c r="B44" s="2">
        <f t="shared" si="4"/>
        <v>0.13880736701412186</v>
      </c>
      <c r="C44" s="2">
        <f t="shared" si="5"/>
        <v>0.93652459089246076</v>
      </c>
      <c r="D44" s="2">
        <f t="shared" si="6"/>
        <v>0.65647711625458471</v>
      </c>
      <c r="E44" s="2">
        <f t="shared" si="7"/>
        <v>1.4800017595959825E-2</v>
      </c>
      <c r="F44" s="2">
        <f t="shared" si="8"/>
        <v>2.5549722138177102E-2</v>
      </c>
      <c r="G44" s="2">
        <f t="shared" si="9"/>
        <v>0.11977393591362957</v>
      </c>
      <c r="H44" s="2">
        <f t="shared" si="10"/>
        <v>2.6491538441321068E-2</v>
      </c>
      <c r="I44" s="2">
        <f t="shared" si="11"/>
        <v>-0.17893367377610778</v>
      </c>
      <c r="J44" s="2">
        <f t="shared" si="12"/>
        <v>0.19478524035629546</v>
      </c>
      <c r="K44" s="2">
        <f t="shared" si="12"/>
        <v>6.1157871851627226</v>
      </c>
      <c r="L44" s="2">
        <f t="shared" si="12"/>
        <v>2.4547633905142781</v>
      </c>
      <c r="M44" s="2">
        <f t="shared" si="13"/>
        <v>0.36736140341935258</v>
      </c>
      <c r="N44" s="2">
        <f t="shared" si="14"/>
        <v>0.39690435757286452</v>
      </c>
      <c r="O44" s="2">
        <f t="shared" si="15"/>
        <v>1.0493314088026923E-2</v>
      </c>
      <c r="P44" s="2">
        <f t="shared" si="16"/>
        <v>-8.4643633194723705E-2</v>
      </c>
    </row>
    <row r="45" spans="1:16" x14ac:dyDescent="0.3">
      <c r="A45">
        <v>10</v>
      </c>
      <c r="B45" s="2">
        <f t="shared" si="4"/>
        <v>0.27761473402824371</v>
      </c>
      <c r="C45" s="2">
        <f t="shared" si="5"/>
        <v>0.20665176987334555</v>
      </c>
      <c r="D45" s="2">
        <f t="shared" si="6"/>
        <v>0.12795110586622377</v>
      </c>
      <c r="E45" s="2">
        <f t="shared" si="7"/>
        <v>0.8842423211300442</v>
      </c>
      <c r="F45" s="2">
        <f t="shared" si="8"/>
        <v>8.3407480012371693E-2</v>
      </c>
      <c r="G45" s="2">
        <f t="shared" si="9"/>
        <v>5.7108212643618581E-2</v>
      </c>
      <c r="H45" s="2">
        <f t="shared" si="10"/>
        <v>-2.9548254415319654E-3</v>
      </c>
      <c r="I45" s="2">
        <f t="shared" si="11"/>
        <v>6.2045251381865367E-3</v>
      </c>
      <c r="J45" s="2">
        <f t="shared" si="12"/>
        <v>0.22529377197836586</v>
      </c>
      <c r="K45" s="2">
        <f t="shared" si="12"/>
        <v>2.8302530104782213</v>
      </c>
      <c r="L45" s="2">
        <f t="shared" si="12"/>
        <v>0</v>
      </c>
      <c r="M45" s="2">
        <f t="shared" si="13"/>
        <v>0.3162098156014681</v>
      </c>
      <c r="N45" s="2">
        <f t="shared" si="14"/>
        <v>0.14883913408982419</v>
      </c>
      <c r="O45" s="2">
        <f t="shared" si="15"/>
        <v>0.57833532995985326</v>
      </c>
      <c r="P45" s="2">
        <f t="shared" si="16"/>
        <v>0.14759467697773432</v>
      </c>
    </row>
    <row r="46" spans="1:16" x14ac:dyDescent="0.3">
      <c r="A46">
        <v>11</v>
      </c>
      <c r="B46" s="2">
        <f t="shared" si="4"/>
        <v>0.1630986562415932</v>
      </c>
      <c r="C46" s="2">
        <f t="shared" si="5"/>
        <v>7.1737441240208602E-2</v>
      </c>
      <c r="D46" s="2">
        <f t="shared" si="6"/>
        <v>5.0672601558443504E-2</v>
      </c>
      <c r="E46" s="2">
        <f t="shared" si="7"/>
        <v>9.161915654641796E-2</v>
      </c>
      <c r="F46" s="2">
        <f t="shared" si="8"/>
        <v>0.1214848078441066</v>
      </c>
      <c r="G46" s="2">
        <f t="shared" si="9"/>
        <v>0.2585200632759781</v>
      </c>
      <c r="H46" s="2">
        <f t="shared" si="10"/>
        <v>4.4831834285312579E-4</v>
      </c>
      <c r="I46" s="2">
        <f t="shared" si="11"/>
        <v>4.3615082982926276E-3</v>
      </c>
      <c r="J46" s="2">
        <f t="shared" si="12"/>
        <v>0.3003916959711545</v>
      </c>
      <c r="K46" s="2">
        <f t="shared" si="12"/>
        <v>2.1379440236697009</v>
      </c>
      <c r="L46" s="2">
        <f t="shared" si="12"/>
        <v>0</v>
      </c>
      <c r="M46" s="2">
        <f t="shared" si="13"/>
        <v>0.24645765039526188</v>
      </c>
      <c r="N46" s="2">
        <f t="shared" si="14"/>
        <v>0.14883913408982419</v>
      </c>
      <c r="O46" s="2">
        <f t="shared" si="15"/>
        <v>0.12431569556515973</v>
      </c>
      <c r="P46" s="2">
        <f t="shared" si="16"/>
        <v>7.6774752721847389E-2</v>
      </c>
    </row>
    <row r="47" spans="1:16" x14ac:dyDescent="0.3">
      <c r="A47">
        <v>12</v>
      </c>
      <c r="B47" s="2">
        <f t="shared" si="4"/>
        <v>-0.2897603786419794</v>
      </c>
      <c r="C47" s="2">
        <f t="shared" si="5"/>
        <v>-4.3573219082656538E-2</v>
      </c>
      <c r="D47" s="2">
        <f t="shared" si="6"/>
        <v>-4.0825444814624745E-2</v>
      </c>
      <c r="E47" s="2">
        <f t="shared" si="7"/>
        <v>0.10442234637149432</v>
      </c>
      <c r="F47" s="2">
        <f t="shared" si="8"/>
        <v>0.1722545782864198</v>
      </c>
      <c r="G47" s="2">
        <f t="shared" si="9"/>
        <v>0.29358987171148881</v>
      </c>
      <c r="H47" s="2">
        <f t="shared" si="10"/>
        <v>1.2634426025860818E-3</v>
      </c>
      <c r="I47" s="2">
        <f t="shared" si="11"/>
        <v>2.007412152675709E-3</v>
      </c>
      <c r="J47" s="2">
        <f t="shared" si="12"/>
        <v>0.21590653147926731</v>
      </c>
      <c r="K47" s="2">
        <f t="shared" si="12"/>
        <v>2.0276439478052928</v>
      </c>
      <c r="L47" s="2">
        <f t="shared" si="12"/>
        <v>2.4524165803895031</v>
      </c>
      <c r="M47" s="2">
        <f t="shared" si="13"/>
        <v>0.2232069286598598</v>
      </c>
      <c r="N47" s="2">
        <f t="shared" si="14"/>
        <v>0.34729131287625647</v>
      </c>
      <c r="O47" s="2">
        <f t="shared" si="15"/>
        <v>9.0496479459799065E-2</v>
      </c>
      <c r="P47" s="2">
        <f t="shared" si="16"/>
        <v>2.4776339867299779E-2</v>
      </c>
    </row>
    <row r="49" spans="1:53" x14ac:dyDescent="0.3">
      <c r="A49" t="s">
        <v>5</v>
      </c>
    </row>
    <row r="50" spans="1:53" x14ac:dyDescent="0.3">
      <c r="B50">
        <f>UI!B22</f>
        <v>0.05</v>
      </c>
      <c r="C50">
        <f>UI!C22</f>
        <v>0.06</v>
      </c>
      <c r="D50">
        <f>UI!D22</f>
        <v>0.05</v>
      </c>
      <c r="E50">
        <f>UI!E22</f>
        <v>0.02</v>
      </c>
      <c r="F50">
        <f>UI!F22</f>
        <v>0.02</v>
      </c>
      <c r="G50">
        <f>UI!G22</f>
        <v>0.05</v>
      </c>
      <c r="H50">
        <f>UI!H22</f>
        <v>0.09</v>
      </c>
      <c r="I50">
        <f>UI!I22</f>
        <v>0.09</v>
      </c>
      <c r="J50">
        <f>UI!J22</f>
        <v>0.06</v>
      </c>
      <c r="K50">
        <f>UI!K22</f>
        <v>0.09</v>
      </c>
      <c r="L50">
        <f>UI!L22</f>
        <v>0.12</v>
      </c>
      <c r="M50">
        <f>UI!M22</f>
        <v>0.11</v>
      </c>
      <c r="N50">
        <f>UI!N22</f>
        <v>0.05</v>
      </c>
      <c r="O50">
        <f>UI!O22</f>
        <v>7.0000000000000007E-2</v>
      </c>
      <c r="P50">
        <f>UI!P22</f>
        <v>7.0000000000000007E-2</v>
      </c>
      <c r="Q50">
        <f>UI!Q22</f>
        <v>1</v>
      </c>
      <c r="R50">
        <f>UI!R22</f>
        <v>0</v>
      </c>
      <c r="S50">
        <f>UI!S22</f>
        <v>0</v>
      </c>
      <c r="T50">
        <f>UI!T22</f>
        <v>0</v>
      </c>
      <c r="U50">
        <f>UI!U22</f>
        <v>0</v>
      </c>
      <c r="V50">
        <f>UI!V22</f>
        <v>0</v>
      </c>
      <c r="W50">
        <f>UI!W22</f>
        <v>0</v>
      </c>
      <c r="X50">
        <f>UI!X22</f>
        <v>0</v>
      </c>
      <c r="Y50">
        <f>UI!Y22</f>
        <v>0</v>
      </c>
      <c r="Z50">
        <f>UI!Z22</f>
        <v>0</v>
      </c>
      <c r="AA50">
        <f>UI!AA22</f>
        <v>0</v>
      </c>
      <c r="AB50">
        <f>UI!AB22</f>
        <v>0</v>
      </c>
      <c r="AC50">
        <f>UI!AC22</f>
        <v>0</v>
      </c>
      <c r="AD50">
        <f>UI!AD22</f>
        <v>0</v>
      </c>
      <c r="AE50">
        <f>UI!AE22</f>
        <v>0</v>
      </c>
      <c r="AF50">
        <f>UI!AF22</f>
        <v>0</v>
      </c>
      <c r="AG50">
        <f>UI!Q22</f>
        <v>1</v>
      </c>
    </row>
    <row r="51" spans="1:53" x14ac:dyDescent="0.3">
      <c r="A51" t="s">
        <v>6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7</v>
      </c>
      <c r="O51" t="s">
        <v>8</v>
      </c>
      <c r="P51" t="s">
        <v>8</v>
      </c>
    </row>
    <row r="52" spans="1:53" x14ac:dyDescent="0.3"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</v>
      </c>
      <c r="R52">
        <v>2</v>
      </c>
      <c r="S52">
        <v>3</v>
      </c>
      <c r="T52">
        <v>4</v>
      </c>
      <c r="U52">
        <v>5</v>
      </c>
      <c r="V52">
        <v>6</v>
      </c>
      <c r="W52">
        <v>7</v>
      </c>
      <c r="X52">
        <v>8</v>
      </c>
      <c r="Y52">
        <v>9</v>
      </c>
      <c r="Z52">
        <v>10</v>
      </c>
      <c r="AA52">
        <v>11</v>
      </c>
      <c r="AB52">
        <v>12</v>
      </c>
      <c r="AC52">
        <v>13</v>
      </c>
      <c r="AD52">
        <v>14</v>
      </c>
      <c r="AE52">
        <v>15</v>
      </c>
      <c r="AG52" t="s">
        <v>11</v>
      </c>
      <c r="AH52">
        <v>1</v>
      </c>
      <c r="AI52">
        <v>2</v>
      </c>
      <c r="AJ52">
        <v>3</v>
      </c>
      <c r="AK52">
        <v>4</v>
      </c>
      <c r="AL52">
        <v>5</v>
      </c>
      <c r="AM52">
        <v>6</v>
      </c>
      <c r="AN52">
        <v>7</v>
      </c>
      <c r="AO52">
        <v>8</v>
      </c>
      <c r="AP52">
        <v>9</v>
      </c>
      <c r="AQ52">
        <v>10</v>
      </c>
      <c r="AR52">
        <v>11</v>
      </c>
      <c r="AS52">
        <v>12</v>
      </c>
      <c r="AT52">
        <v>13</v>
      </c>
      <c r="AU52">
        <v>14</v>
      </c>
      <c r="AV52">
        <v>15</v>
      </c>
      <c r="AX52" t="s">
        <v>12</v>
      </c>
      <c r="AZ52" t="s">
        <v>13</v>
      </c>
      <c r="BA52" t="s">
        <v>14</v>
      </c>
    </row>
    <row r="53" spans="1:53" x14ac:dyDescent="0.3">
      <c r="A53">
        <v>1</v>
      </c>
      <c r="B53">
        <f>B36*B$50</f>
        <v>7.9814236033120076E-3</v>
      </c>
      <c r="C53">
        <f t="shared" ref="C53:P53" si="17">C36*C$50</f>
        <v>2.366821927696047E-3</v>
      </c>
      <c r="D53">
        <f t="shared" si="17"/>
        <v>1.6839257349964302E-3</v>
      </c>
      <c r="E53">
        <f t="shared" si="17"/>
        <v>1.3625413024851902E-3</v>
      </c>
      <c r="F53">
        <f t="shared" si="17"/>
        <v>7.9583263537496163E-3</v>
      </c>
      <c r="G53">
        <f t="shared" si="17"/>
        <v>2.641733930511014E-2</v>
      </c>
      <c r="H53">
        <f t="shared" si="17"/>
        <v>3.4883242695271849E-2</v>
      </c>
      <c r="I53">
        <f t="shared" si="17"/>
        <v>2.73969821260443E-2</v>
      </c>
      <c r="J53">
        <f t="shared" si="17"/>
        <v>1.0560645561485898E-2</v>
      </c>
      <c r="K53">
        <f t="shared" si="17"/>
        <v>0.14721539912711343</v>
      </c>
      <c r="L53">
        <f t="shared" si="17"/>
        <v>0.35793548023062877</v>
      </c>
      <c r="M53">
        <f t="shared" si="17"/>
        <v>2.6854583604389384E-2</v>
      </c>
      <c r="N53">
        <f t="shared" si="17"/>
        <v>2.1705707054766031E-3</v>
      </c>
      <c r="O53">
        <f t="shared" si="17"/>
        <v>1.2211009451481014E-2</v>
      </c>
      <c r="P53">
        <f t="shared" si="17"/>
        <v>4.6149920611193588E-3</v>
      </c>
      <c r="Q53">
        <f>(B53-B$65)^2</f>
        <v>7.9008731241522712E-4</v>
      </c>
      <c r="R53">
        <f t="shared" ref="R53:AE54" si="18">(C53-C$65)^2</f>
        <v>2.8970933271779682E-3</v>
      </c>
      <c r="S53">
        <f t="shared" si="18"/>
        <v>1.1806359787031801E-3</v>
      </c>
      <c r="T53">
        <f t="shared" si="18"/>
        <v>2.6641764443415499E-4</v>
      </c>
      <c r="U53">
        <f t="shared" si="18"/>
        <v>4.598726072421814E-5</v>
      </c>
      <c r="V53">
        <f t="shared" si="18"/>
        <v>4.6022598066666043E-5</v>
      </c>
      <c r="W53">
        <f t="shared" si="18"/>
        <v>1.4664716193611555E-3</v>
      </c>
      <c r="X53">
        <f t="shared" si="18"/>
        <v>1.8844652238543993E-3</v>
      </c>
      <c r="Y53">
        <f t="shared" si="18"/>
        <v>1.1420388830753977E-3</v>
      </c>
      <c r="Z53">
        <f t="shared" si="18"/>
        <v>3.120075612160599</v>
      </c>
      <c r="AA53">
        <f t="shared" si="18"/>
        <v>1.5354078316902485E-4</v>
      </c>
      <c r="AB53">
        <f t="shared" si="18"/>
        <v>3.1142711954200702E-4</v>
      </c>
      <c r="AC53">
        <f t="shared" si="18"/>
        <v>2.4037638711597954E-6</v>
      </c>
      <c r="AD53">
        <f t="shared" si="18"/>
        <v>7.9933220059792123E-4</v>
      </c>
      <c r="AE53">
        <f t="shared" si="18"/>
        <v>9.2820098903272313E-4</v>
      </c>
      <c r="AF53">
        <f>SUM(Q53:AE53)</f>
        <v>3.1319897368646239</v>
      </c>
      <c r="AG53" s="2">
        <f>SQRT(AF53)</f>
        <v>1.7697428448406349</v>
      </c>
      <c r="AH53">
        <f>(B53-B$66)^2</f>
        <v>5.0487584785213616E-4</v>
      </c>
      <c r="AI53">
        <f t="shared" ref="AI53:AV53" si="19">(C53-C$66)^2</f>
        <v>9.1349383837178834E-5</v>
      </c>
      <c r="AJ53">
        <f t="shared" si="19"/>
        <v>3.7228561844412998E-5</v>
      </c>
      <c r="AK53">
        <f t="shared" si="19"/>
        <v>1.0971893662973957E-5</v>
      </c>
      <c r="AL53">
        <f t="shared" si="19"/>
        <v>7.8879498458604472E-5</v>
      </c>
      <c r="AM53">
        <f t="shared" si="19"/>
        <v>7.4889515796846585E-4</v>
      </c>
      <c r="AN53">
        <f t="shared" si="19"/>
        <v>1.2354646427235373E-3</v>
      </c>
      <c r="AO53">
        <f t="shared" si="19"/>
        <v>1.8923381116584728E-3</v>
      </c>
      <c r="AP53">
        <f t="shared" si="19"/>
        <v>8.6366690532576926E-5</v>
      </c>
      <c r="AQ53">
        <f t="shared" si="19"/>
        <v>4.2594927576141408E-3</v>
      </c>
      <c r="AR53">
        <f t="shared" si="19"/>
        <v>0.12811780800793085</v>
      </c>
      <c r="AS53">
        <f t="shared" si="19"/>
        <v>1.5070953233034743E-4</v>
      </c>
      <c r="AT53">
        <f t="shared" si="19"/>
        <v>1.2061125599931383E-3</v>
      </c>
      <c r="AU53">
        <f t="shared" si="19"/>
        <v>8.6876680610984227E-4</v>
      </c>
      <c r="AV53">
        <f t="shared" si="19"/>
        <v>6.5718073399924012E-4</v>
      </c>
      <c r="AW53">
        <f>SUM(AH53:AV53)</f>
        <v>0.13994644018651592</v>
      </c>
      <c r="AX53" s="1">
        <f>SQRT(AW53)</f>
        <v>0.37409415951938613</v>
      </c>
      <c r="AY53" s="4">
        <f>AG53+AX53</f>
        <v>2.1438370043600212</v>
      </c>
      <c r="AZ53">
        <f>AX53/AY53</f>
        <v>0.1744974822053045</v>
      </c>
      <c r="BA53">
        <f>_xlfn.RANK.AVG(AZ53,$AZ$53:$AZ$64,0)</f>
        <v>3</v>
      </c>
    </row>
    <row r="54" spans="1:53" x14ac:dyDescent="0.3">
      <c r="A54">
        <v>2</v>
      </c>
      <c r="B54">
        <f t="shared" ref="B54:B64" si="20">B37*$B$50</f>
        <v>1.3611797427822326E-2</v>
      </c>
      <c r="C54">
        <f t="shared" ref="C54:P54" si="21">C37*C$50</f>
        <v>7.0357479960027015E-3</v>
      </c>
      <c r="D54">
        <f t="shared" si="21"/>
        <v>4.5272148300198245E-3</v>
      </c>
      <c r="E54">
        <f t="shared" si="21"/>
        <v>3.4932739944749614E-3</v>
      </c>
      <c r="F54">
        <f t="shared" si="21"/>
        <v>9.5506509721676198E-3</v>
      </c>
      <c r="G54">
        <f t="shared" si="21"/>
        <v>3.3201335035258121E-2</v>
      </c>
      <c r="H54">
        <f t="shared" si="21"/>
        <v>3.4259672636576137E-2</v>
      </c>
      <c r="I54">
        <f t="shared" si="21"/>
        <v>2.8373288983585192E-2</v>
      </c>
      <c r="J54">
        <f t="shared" si="21"/>
        <v>8.1668992342157614E-3</v>
      </c>
      <c r="K54">
        <f t="shared" si="21"/>
        <v>0.18375523276985464</v>
      </c>
      <c r="L54">
        <f t="shared" si="21"/>
        <v>0</v>
      </c>
      <c r="M54">
        <f t="shared" si="21"/>
        <v>3.0179436812551877E-2</v>
      </c>
      <c r="N54">
        <f t="shared" si="21"/>
        <v>4.9613044696608065E-3</v>
      </c>
      <c r="O54">
        <f t="shared" si="21"/>
        <v>1.4615782960316737E-2</v>
      </c>
      <c r="P54">
        <f t="shared" si="21"/>
        <v>4.3991295292282922E-3</v>
      </c>
      <c r="Q54">
        <f>(B54-B$65)^2</f>
        <v>5.0526578863532682E-4</v>
      </c>
      <c r="R54">
        <f t="shared" si="18"/>
        <v>2.4162855418804379E-3</v>
      </c>
      <c r="S54">
        <f t="shared" si="18"/>
        <v>9.9332726214625068E-4</v>
      </c>
      <c r="T54">
        <f t="shared" si="18"/>
        <v>2.014007279827439E-4</v>
      </c>
      <c r="U54">
        <f t="shared" si="18"/>
        <v>2.6926407486298521E-5</v>
      </c>
      <c r="V54">
        <f t="shared" si="18"/>
        <v>0</v>
      </c>
      <c r="W54">
        <f t="shared" si="18"/>
        <v>1.5146191132496397E-3</v>
      </c>
      <c r="X54">
        <f t="shared" si="18"/>
        <v>1.8006546026377598E-3</v>
      </c>
      <c r="Y54">
        <f t="shared" si="18"/>
        <v>1.3095577463237316E-3</v>
      </c>
      <c r="Z54">
        <f t="shared" si="18"/>
        <v>2.9923247783224101</v>
      </c>
      <c r="AA54">
        <f t="shared" si="18"/>
        <v>0.1371418185823649</v>
      </c>
      <c r="AB54">
        <f t="shared" si="18"/>
        <v>2.0513241900519516E-4</v>
      </c>
      <c r="AC54">
        <f t="shared" si="18"/>
        <v>1.8845508749892786E-5</v>
      </c>
      <c r="AD54">
        <f t="shared" si="18"/>
        <v>6.6913739301727659E-4</v>
      </c>
      <c r="AE54">
        <f t="shared" si="18"/>
        <v>9.4140069032308082E-4</v>
      </c>
      <c r="AF54">
        <f>SUM(Q54:AE54)</f>
        <v>3.1400691501062128</v>
      </c>
      <c r="AG54" s="2">
        <f>SQRT(AF54)</f>
        <v>1.7720240263907858</v>
      </c>
      <c r="AH54">
        <f t="shared" ref="AH54:AH64" si="22">(B54-B$66)^2</f>
        <v>7.8959967946130058E-4</v>
      </c>
      <c r="AI54">
        <f t="shared" ref="AI54:AI64" si="23">(C54-C$66)^2</f>
        <v>2.0239652393108423E-4</v>
      </c>
      <c r="AJ54">
        <f t="shared" ref="AJ54:AJ64" si="24">(D54-D$66)^2</f>
        <v>8.0009632519226583E-5</v>
      </c>
      <c r="AK54">
        <f t="shared" ref="AK54:AK64" si="25">(E54-E$66)^2</f>
        <v>2.9627529017074283E-5</v>
      </c>
      <c r="AL54">
        <f t="shared" ref="AL54:AL64" si="26">(F54-F$66)^2</f>
        <v>1.0969918156513877E-4</v>
      </c>
      <c r="AM54">
        <f t="shared" ref="AM54:AM64" si="27">(G54-G$66)^2</f>
        <v>1.1662187167085732E-3</v>
      </c>
      <c r="AN54">
        <f t="shared" ref="AN54:AN64" si="28">(H54-H$66)^2</f>
        <v>1.192017533630342E-3</v>
      </c>
      <c r="AO54">
        <f t="shared" ref="AO54:AO64" si="29">(I54-I$66)^2</f>
        <v>1.9782319608851861E-3</v>
      </c>
      <c r="AP54">
        <f t="shared" ref="AP54:AP64" si="30">(J54-J$66)^2</f>
        <v>4.7604780525417187E-5</v>
      </c>
      <c r="AQ54">
        <f t="shared" ref="AQ54:AQ64" si="31">(K54-K$66)^2</f>
        <v>1.0364181307484713E-2</v>
      </c>
      <c r="AR54">
        <f t="shared" ref="AR54:AR64" si="32">(L54-L$66)^2</f>
        <v>0</v>
      </c>
      <c r="AS54">
        <f t="shared" ref="AS54:AS64" si="33">(M54-M$66)^2</f>
        <v>2.4339851119844735E-4</v>
      </c>
      <c r="AT54">
        <f t="shared" ref="AT54:AT64" si="34">(N54-N$66)^2</f>
        <v>1.02006123636537E-3</v>
      </c>
      <c r="AU54">
        <f t="shared" ref="AU54:AU64" si="35">(O54-O$66)^2</f>
        <v>1.0163104205768809E-3</v>
      </c>
      <c r="AV54">
        <f t="shared" ref="AV54:AV64" si="36">(P54-P$66)^2</f>
        <v>6.461598269815208E-4</v>
      </c>
      <c r="AW54">
        <f t="shared" ref="AW54:AW64" si="37">SUM(AH54:AV54)</f>
        <v>1.8885516840850276E-2</v>
      </c>
      <c r="AX54" s="1">
        <f t="shared" ref="AX54:AX64" si="38">SQRT(AW54)</f>
        <v>0.13742458601302124</v>
      </c>
      <c r="AY54" s="4">
        <f t="shared" ref="AY54:AY64" si="39">AG54+AX54</f>
        <v>1.909448612403807</v>
      </c>
      <c r="AZ54">
        <f t="shared" ref="AZ54:AZ64" si="40">AX54/AY54</f>
        <v>7.1970821901311752E-2</v>
      </c>
      <c r="BA54">
        <f t="shared" ref="BA54:BA64" si="41">_xlfn.RANK.AVG(AZ54,$AZ$53:$AZ$64,0)</f>
        <v>8</v>
      </c>
    </row>
    <row r="55" spans="1:53" x14ac:dyDescent="0.3">
      <c r="A55">
        <v>3</v>
      </c>
      <c r="B55">
        <f t="shared" si="20"/>
        <v>1.0636114497457088E-2</v>
      </c>
      <c r="C55">
        <f t="shared" ref="C55:P55" si="42">C38*C$50</f>
        <v>-5.6787290001318351E-3</v>
      </c>
      <c r="D55">
        <f t="shared" si="42"/>
        <v>3.604430959058192E-2</v>
      </c>
      <c r="E55">
        <f t="shared" si="42"/>
        <v>6.9912464072343561E-3</v>
      </c>
      <c r="F55">
        <f t="shared" si="42"/>
        <v>1.473971711997288E-2</v>
      </c>
      <c r="G55">
        <f t="shared" si="42"/>
        <v>1.5024442521005694E-2</v>
      </c>
      <c r="H55">
        <f t="shared" si="42"/>
        <v>7.3177780417526123E-2</v>
      </c>
      <c r="I55">
        <f t="shared" si="42"/>
        <v>7.080740971958914E-2</v>
      </c>
      <c r="J55">
        <f t="shared" si="42"/>
        <v>9.1525594866211125E-3</v>
      </c>
      <c r="K55">
        <f t="shared" si="42"/>
        <v>0.18840191681690843</v>
      </c>
      <c r="L55">
        <f t="shared" si="42"/>
        <v>8.8709422716481551E-2</v>
      </c>
      <c r="M55">
        <f t="shared" si="42"/>
        <v>4.450188140155955E-2</v>
      </c>
      <c r="N55">
        <f t="shared" si="42"/>
        <v>7.1318751751374108E-3</v>
      </c>
      <c r="O55">
        <f t="shared" si="42"/>
        <v>2.516590798448903E-2</v>
      </c>
      <c r="P55">
        <f t="shared" si="42"/>
        <v>2.7392210943418125E-2</v>
      </c>
      <c r="Q55">
        <f t="shared" ref="Q55:Q64" si="43">(B55-B$65)^2</f>
        <v>6.4789598159136321E-4</v>
      </c>
      <c r="R55">
        <f t="shared" ref="R55:R64" si="44">(C55-C$65)^2</f>
        <v>3.8279221991400995E-3</v>
      </c>
      <c r="S55">
        <f t="shared" ref="S55:S64" si="45">(D55-D$65)^2</f>
        <v>0</v>
      </c>
      <c r="T55">
        <f t="shared" ref="T55:T64" si="46">(E55-E$65)^2</f>
        <v>1.1435308128864702E-4</v>
      </c>
      <c r="U55">
        <f t="shared" ref="U55:U64" si="47">(F55-F$65)^2</f>
        <v>0</v>
      </c>
      <c r="V55">
        <f t="shared" ref="V55:V64" si="48">(G55-G$65)^2</f>
        <v>3.3039942147468587E-4</v>
      </c>
      <c r="W55">
        <f t="shared" ref="W55:W64" si="49">(H55-H$65)^2</f>
        <v>0</v>
      </c>
      <c r="X55">
        <f t="shared" ref="X55:X64" si="50">(I55-I$65)^2</f>
        <v>0</v>
      </c>
      <c r="Y55">
        <f t="shared" ref="Y55:Y64" si="51">(J55-J$65)^2</f>
        <v>1.2391914963925761E-3</v>
      </c>
      <c r="Z55">
        <f t="shared" ref="Z55:Z64" si="52">(K55-K$65)^2</f>
        <v>2.9762703882800023</v>
      </c>
      <c r="AA55">
        <f t="shared" ref="AA55:AA64" si="53">(L55-L$65)^2</f>
        <v>7.9308255769124869E-2</v>
      </c>
      <c r="AB55">
        <f t="shared" ref="AB55:AB64" si="54">(M55-M$65)^2</f>
        <v>0</v>
      </c>
      <c r="AC55">
        <f t="shared" ref="AC55:AC64" si="55">(N55-N$65)^2</f>
        <v>4.2402394687258792E-5</v>
      </c>
      <c r="AD55">
        <f t="shared" ref="AD55:AD64" si="56">(O55-O$65)^2</f>
        <v>2.3462780098182576E-4</v>
      </c>
      <c r="AE55">
        <f t="shared" ref="AE55:AE64" si="57">(P55-P$65)^2</f>
        <v>5.9123369992765961E-5</v>
      </c>
      <c r="AF55">
        <f t="shared" ref="AF55:AF64" si="58">SUM(Q55:AE55)</f>
        <v>3.0620745597946764</v>
      </c>
      <c r="AG55" s="2">
        <f t="shared" ref="AG55:AG64" si="59">SQRT(AF55)</f>
        <v>1.7498784414337689</v>
      </c>
      <c r="AH55">
        <f t="shared" si="22"/>
        <v>6.3122208058613626E-4</v>
      </c>
      <c r="AI55">
        <f t="shared" si="23"/>
        <v>2.2865559828678044E-6</v>
      </c>
      <c r="AJ55">
        <f t="shared" si="24"/>
        <v>1.637165766631612E-3</v>
      </c>
      <c r="AK55">
        <f t="shared" si="25"/>
        <v>7.9943090303580033E-5</v>
      </c>
      <c r="AL55">
        <f t="shared" si="26"/>
        <v>2.453234246092142E-4</v>
      </c>
      <c r="AM55">
        <f t="shared" si="27"/>
        <v>2.5513839317980043E-4</v>
      </c>
      <c r="AN55">
        <f t="shared" si="28"/>
        <v>5.3939792300019872E-3</v>
      </c>
      <c r="AO55">
        <f t="shared" si="29"/>
        <v>7.5535984653522957E-3</v>
      </c>
      <c r="AP55">
        <f t="shared" si="30"/>
        <v>6.2177672522993876E-5</v>
      </c>
      <c r="AQ55">
        <f t="shared" si="31"/>
        <v>1.1331880817315633E-2</v>
      </c>
      <c r="AR55">
        <f t="shared" si="32"/>
        <v>7.8693616786914122E-3</v>
      </c>
      <c r="AS55">
        <f t="shared" si="33"/>
        <v>8.9542655732210335E-4</v>
      </c>
      <c r="AT55">
        <f t="shared" si="34"/>
        <v>8.8612351346434651E-4</v>
      </c>
      <c r="AU55">
        <f t="shared" si="35"/>
        <v>1.8002835945288367E-3</v>
      </c>
      <c r="AV55">
        <f t="shared" si="36"/>
        <v>2.343794888156378E-3</v>
      </c>
      <c r="AW55">
        <f t="shared" si="37"/>
        <v>4.0987705728649189E-2</v>
      </c>
      <c r="AX55" s="1">
        <f t="shared" si="38"/>
        <v>0.2024542064977885</v>
      </c>
      <c r="AY55" s="4">
        <f t="shared" si="39"/>
        <v>1.9523326479315575</v>
      </c>
      <c r="AZ55">
        <f t="shared" si="40"/>
        <v>0.10369862262575137</v>
      </c>
      <c r="BA55">
        <f t="shared" si="41"/>
        <v>6</v>
      </c>
    </row>
    <row r="56" spans="1:53" x14ac:dyDescent="0.3">
      <c r="A56">
        <v>4</v>
      </c>
      <c r="B56">
        <f t="shared" si="20"/>
        <v>3.6089915423671688E-2</v>
      </c>
      <c r="C56">
        <f t="shared" ref="C56:P56" si="60">C39*C$50</f>
        <v>9.5792597551066123E-3</v>
      </c>
      <c r="D56">
        <f t="shared" si="60"/>
        <v>-3.9017036154753619E-3</v>
      </c>
      <c r="E56">
        <f t="shared" si="60"/>
        <v>8.6920738261986267E-5</v>
      </c>
      <c r="F56">
        <f t="shared" si="60"/>
        <v>1.1868258025475816E-3</v>
      </c>
      <c r="G56">
        <f t="shared" si="60"/>
        <v>3.5453085030434357E-4</v>
      </c>
      <c r="H56">
        <f t="shared" si="60"/>
        <v>1.8340295843991509E-3</v>
      </c>
      <c r="I56">
        <f t="shared" si="60"/>
        <v>-1.4584212748213884E-2</v>
      </c>
      <c r="J56">
        <f t="shared" si="60"/>
        <v>3.5202151871619666E-3</v>
      </c>
      <c r="K56">
        <f t="shared" si="60"/>
        <v>0.11046435257314251</v>
      </c>
      <c r="L56">
        <f t="shared" si="60"/>
        <v>2.0839673907998839E-2</v>
      </c>
      <c r="M56">
        <f t="shared" si="60"/>
        <v>1.4578202528097094E-2</v>
      </c>
      <c r="N56">
        <f t="shared" si="60"/>
        <v>9.8295844805154735E-3</v>
      </c>
      <c r="O56">
        <f t="shared" si="60"/>
        <v>3.2698369753410263E-2</v>
      </c>
      <c r="P56">
        <f t="shared" si="60"/>
        <v>1.173101207794211E-2</v>
      </c>
      <c r="Q56">
        <f t="shared" si="43"/>
        <v>0</v>
      </c>
      <c r="R56">
        <f t="shared" si="44"/>
        <v>2.172698652317992E-3</v>
      </c>
      <c r="S56">
        <f t="shared" si="45"/>
        <v>1.595683971058503E-3</v>
      </c>
      <c r="T56">
        <f t="shared" si="46"/>
        <v>3.0968698839151467E-4</v>
      </c>
      <c r="U56">
        <f t="shared" si="47"/>
        <v>1.8368086306194204E-4</v>
      </c>
      <c r="V56">
        <f t="shared" si="48"/>
        <v>1.0789125451646968E-3</v>
      </c>
      <c r="W56">
        <f t="shared" si="49"/>
        <v>5.0899307829393049E-3</v>
      </c>
      <c r="X56">
        <f t="shared" si="50"/>
        <v>7.2917291876838011E-3</v>
      </c>
      <c r="Y56">
        <f t="shared" si="51"/>
        <v>1.6674560775458498E-3</v>
      </c>
      <c r="Z56">
        <f t="shared" si="52"/>
        <v>3.2512584066751113</v>
      </c>
      <c r="AA56">
        <f t="shared" si="53"/>
        <v>0.12214113785316956</v>
      </c>
      <c r="AB56">
        <f t="shared" si="54"/>
        <v>8.9542655732210335E-4</v>
      </c>
      <c r="AC56">
        <f t="shared" si="55"/>
        <v>8.4813442924453736E-5</v>
      </c>
      <c r="AD56">
        <f t="shared" si="56"/>
        <v>6.0607834073326313E-5</v>
      </c>
      <c r="AE56">
        <f t="shared" si="57"/>
        <v>5.4523983154201839E-4</v>
      </c>
      <c r="AF56">
        <f t="shared" si="58"/>
        <v>3.3943754112623061</v>
      </c>
      <c r="AG56" s="2">
        <f t="shared" si="59"/>
        <v>1.8423830794007814</v>
      </c>
      <c r="AH56">
        <f t="shared" si="22"/>
        <v>2.5581274436966461E-3</v>
      </c>
      <c r="AI56">
        <f t="shared" si="23"/>
        <v>2.8123709207363262E-4</v>
      </c>
      <c r="AJ56">
        <f t="shared" si="24"/>
        <v>2.6614447569107995E-7</v>
      </c>
      <c r="AK56">
        <f t="shared" si="25"/>
        <v>4.1484089208929287E-6</v>
      </c>
      <c r="AL56">
        <f t="shared" si="26"/>
        <v>4.4517309174288158E-6</v>
      </c>
      <c r="AM56">
        <f t="shared" si="27"/>
        <v>1.6981749613797412E-6</v>
      </c>
      <c r="AN56">
        <f t="shared" si="28"/>
        <v>4.4098482726805947E-6</v>
      </c>
      <c r="AO56">
        <f t="shared" si="29"/>
        <v>2.3098464237363345E-6</v>
      </c>
      <c r="AP56">
        <f t="shared" si="30"/>
        <v>5.0757283692239922E-6</v>
      </c>
      <c r="AQ56">
        <f t="shared" si="31"/>
        <v>8.1303354078316869E-4</v>
      </c>
      <c r="AR56">
        <f t="shared" si="32"/>
        <v>4.3429200859172761E-4</v>
      </c>
      <c r="AS56">
        <f t="shared" si="33"/>
        <v>0</v>
      </c>
      <c r="AT56">
        <f t="shared" si="34"/>
        <v>7.3279126214525711E-4</v>
      </c>
      <c r="AU56">
        <f t="shared" si="35"/>
        <v>2.4962224982366227E-3</v>
      </c>
      <c r="AV56">
        <f t="shared" si="36"/>
        <v>1.0726644572851443E-3</v>
      </c>
      <c r="AW56">
        <f t="shared" si="37"/>
        <v>8.410728185153234E-3</v>
      </c>
      <c r="AX56" s="1">
        <f t="shared" si="38"/>
        <v>9.171002227212266E-2</v>
      </c>
      <c r="AY56" s="4">
        <f t="shared" si="39"/>
        <v>1.9340931016729042</v>
      </c>
      <c r="AZ56">
        <f t="shared" si="40"/>
        <v>4.7417584082585056E-2</v>
      </c>
      <c r="BA56">
        <f t="shared" si="41"/>
        <v>11</v>
      </c>
    </row>
    <row r="57" spans="1:53" x14ac:dyDescent="0.3">
      <c r="A57">
        <v>5</v>
      </c>
      <c r="B57">
        <f t="shared" si="20"/>
        <v>1.4401264327715147E-2</v>
      </c>
      <c r="C57">
        <f t="shared" ref="C57:P57" si="61">C40*C$50</f>
        <v>-5.6458564733582782E-3</v>
      </c>
      <c r="D57">
        <f t="shared" si="61"/>
        <v>-3.505340073585802E-3</v>
      </c>
      <c r="E57">
        <f t="shared" si="61"/>
        <v>-1.9498435880391518E-3</v>
      </c>
      <c r="F57">
        <f t="shared" si="61"/>
        <v>-9.2308673531478556E-4</v>
      </c>
      <c r="G57">
        <f t="shared" si="61"/>
        <v>-9.486095724359463E-4</v>
      </c>
      <c r="H57">
        <f t="shared" si="61"/>
        <v>1.2838207090794056E-4</v>
      </c>
      <c r="I57">
        <f t="shared" si="61"/>
        <v>1.3779011216221399E-2</v>
      </c>
      <c r="J57">
        <f t="shared" si="61"/>
        <v>7.8852820192428057E-3</v>
      </c>
      <c r="K57">
        <f t="shared" si="61"/>
        <v>0.14848267659449174</v>
      </c>
      <c r="L57">
        <f t="shared" si="61"/>
        <v>2.5063932132593201E-2</v>
      </c>
      <c r="M57">
        <f t="shared" si="61"/>
        <v>3.9130964680681675E-2</v>
      </c>
      <c r="N57">
        <f t="shared" si="61"/>
        <v>1.1783098115444417E-2</v>
      </c>
      <c r="O57">
        <f t="shared" si="61"/>
        <v>-1.7263840948645571E-2</v>
      </c>
      <c r="P57">
        <f t="shared" si="61"/>
        <v>-2.1020544484840434E-2</v>
      </c>
      <c r="Q57">
        <f t="shared" si="43"/>
        <v>4.7039758636213685E-4</v>
      </c>
      <c r="R57">
        <f t="shared" si="44"/>
        <v>3.8238556198383383E-3</v>
      </c>
      <c r="S57">
        <f t="shared" si="45"/>
        <v>1.5641747885584019E-3</v>
      </c>
      <c r="T57">
        <f t="shared" si="46"/>
        <v>3.8552105181392766E-4</v>
      </c>
      <c r="U57">
        <f t="shared" si="47"/>
        <v>2.453234246092142E-4</v>
      </c>
      <c r="V57">
        <f t="shared" si="48"/>
        <v>1.1662187167085732E-3</v>
      </c>
      <c r="W57">
        <f t="shared" si="49"/>
        <v>5.3362145988029028E-3</v>
      </c>
      <c r="X57">
        <f t="shared" si="50"/>
        <v>3.2522382358589163E-3</v>
      </c>
      <c r="Y57">
        <f t="shared" si="51"/>
        <v>1.3300192763121656E-3</v>
      </c>
      <c r="Z57">
        <f t="shared" si="52"/>
        <v>3.1156002472875475</v>
      </c>
      <c r="AA57">
        <f t="shared" si="53"/>
        <v>0.11920633584843308</v>
      </c>
      <c r="AB57">
        <f t="shared" si="54"/>
        <v>2.8846746422605543E-5</v>
      </c>
      <c r="AC57">
        <f t="shared" si="55"/>
        <v>1.2461111908092378E-4</v>
      </c>
      <c r="AD57">
        <f t="shared" si="56"/>
        <v>3.3347522795083269E-3</v>
      </c>
      <c r="AE57">
        <f t="shared" si="57"/>
        <v>3.1474262899651166E-3</v>
      </c>
      <c r="AF57">
        <f t="shared" si="58"/>
        <v>3.2590161828698228</v>
      </c>
      <c r="AG57" s="2">
        <f t="shared" si="59"/>
        <v>1.8052745450124263</v>
      </c>
      <c r="AH57">
        <f t="shared" si="22"/>
        <v>8.3459068726577615E-4</v>
      </c>
      <c r="AI57">
        <f t="shared" si="23"/>
        <v>2.3870520634002758E-6</v>
      </c>
      <c r="AJ57">
        <f t="shared" si="24"/>
        <v>8.3221003229151922E-7</v>
      </c>
      <c r="AK57">
        <f t="shared" si="25"/>
        <v>0</v>
      </c>
      <c r="AL57">
        <f t="shared" si="26"/>
        <v>0</v>
      </c>
      <c r="AM57">
        <f t="shared" si="27"/>
        <v>0</v>
      </c>
      <c r="AN57">
        <f t="shared" si="28"/>
        <v>1.5548539227296236E-7</v>
      </c>
      <c r="AO57">
        <f t="shared" si="29"/>
        <v>8.9299619057169716E-4</v>
      </c>
      <c r="AP57">
        <f t="shared" si="30"/>
        <v>4.3797984248499212E-5</v>
      </c>
      <c r="AQ57">
        <f t="shared" si="31"/>
        <v>4.4265159442639186E-3</v>
      </c>
      <c r="AR57">
        <f t="shared" si="32"/>
        <v>6.2820069394723798E-4</v>
      </c>
      <c r="AS57">
        <f t="shared" si="33"/>
        <v>6.0283812932138993E-4</v>
      </c>
      <c r="AT57">
        <f t="shared" si="34"/>
        <v>6.3084379034717634E-4</v>
      </c>
      <c r="AU57">
        <f t="shared" si="35"/>
        <v>0</v>
      </c>
      <c r="AV57">
        <f t="shared" si="36"/>
        <v>0</v>
      </c>
      <c r="AW57">
        <f t="shared" si="37"/>
        <v>8.0631581674536594E-3</v>
      </c>
      <c r="AX57" s="1">
        <f t="shared" si="38"/>
        <v>8.9795089884991255E-2</v>
      </c>
      <c r="AY57" s="4">
        <f t="shared" si="39"/>
        <v>1.8950696348974176</v>
      </c>
      <c r="AZ57">
        <f t="shared" si="40"/>
        <v>4.7383530521215897E-2</v>
      </c>
      <c r="BA57">
        <f t="shared" si="41"/>
        <v>12</v>
      </c>
    </row>
    <row r="58" spans="1:53" x14ac:dyDescent="0.3">
      <c r="A58">
        <v>6</v>
      </c>
      <c r="B58">
        <f t="shared" si="20"/>
        <v>5.8472603354698845E-3</v>
      </c>
      <c r="C58">
        <f t="shared" ref="C58:P58" si="62">C41*C$50</f>
        <v>7.9099517548869623E-4</v>
      </c>
      <c r="D58">
        <f t="shared" si="62"/>
        <v>3.5796582376900941E-4</v>
      </c>
      <c r="E58">
        <f t="shared" si="62"/>
        <v>3.086860812871621E-3</v>
      </c>
      <c r="F58">
        <f t="shared" si="62"/>
        <v>8.2418458510248723E-4</v>
      </c>
      <c r="G58">
        <f t="shared" si="62"/>
        <v>3.1620319081198211E-3</v>
      </c>
      <c r="H58">
        <f t="shared" si="62"/>
        <v>1.7294898980883992E-2</v>
      </c>
      <c r="I58">
        <f t="shared" si="62"/>
        <v>2.5273263085414124E-2</v>
      </c>
      <c r="J58">
        <f t="shared" si="62"/>
        <v>4.4354711358240775E-2</v>
      </c>
      <c r="K58">
        <f t="shared" si="62"/>
        <v>1.913588975741245</v>
      </c>
      <c r="L58">
        <f t="shared" si="62"/>
        <v>0.37032663768943885</v>
      </c>
      <c r="M58">
        <f t="shared" si="62"/>
        <v>1.9437603370796124E-2</v>
      </c>
      <c r="N58">
        <f t="shared" si="62"/>
        <v>4.0310598815994055E-3</v>
      </c>
      <c r="O58">
        <f t="shared" si="62"/>
        <v>2.2377493565683401E-2</v>
      </c>
      <c r="P58">
        <f t="shared" si="62"/>
        <v>3.484319006145116E-2</v>
      </c>
      <c r="Q58">
        <f t="shared" si="43"/>
        <v>9.1461818678393843E-4</v>
      </c>
      <c r="R58">
        <f t="shared" si="44"/>
        <v>3.0692132150395984E-3</v>
      </c>
      <c r="S58">
        <f t="shared" si="45"/>
        <v>1.273515131443147E-3</v>
      </c>
      <c r="T58">
        <f t="shared" si="46"/>
        <v>2.1310118386186268E-4</v>
      </c>
      <c r="U58">
        <f t="shared" si="47"/>
        <v>1.9364204572903642E-4</v>
      </c>
      <c r="V58">
        <f t="shared" si="48"/>
        <v>9.0235973236410083E-4</v>
      </c>
      <c r="W58">
        <f t="shared" si="49"/>
        <v>3.1228964376618022E-3</v>
      </c>
      <c r="X58">
        <f t="shared" si="50"/>
        <v>2.0733585097025518E-3</v>
      </c>
      <c r="Y58">
        <f t="shared" si="51"/>
        <v>0</v>
      </c>
      <c r="Z58">
        <f t="shared" si="52"/>
        <v>0</v>
      </c>
      <c r="AA58">
        <f t="shared" si="53"/>
        <v>0</v>
      </c>
      <c r="AB58">
        <f t="shared" si="54"/>
        <v>6.2821803320341012E-4</v>
      </c>
      <c r="AC58">
        <f t="shared" si="55"/>
        <v>1.1634217136413407E-5</v>
      </c>
      <c r="AD58">
        <f t="shared" si="56"/>
        <v>3.2782649479532632E-4</v>
      </c>
      <c r="AE58">
        <f t="shared" si="57"/>
        <v>5.6735971294420546E-8</v>
      </c>
      <c r="AF58">
        <f t="shared" si="58"/>
        <v>1.2730439923692482E-2</v>
      </c>
      <c r="AG58" s="2">
        <f t="shared" si="59"/>
        <v>0.1128292511882113</v>
      </c>
      <c r="AH58">
        <f t="shared" si="22"/>
        <v>4.1352358289001566E-4</v>
      </c>
      <c r="AI58">
        <f t="shared" si="23"/>
        <v>6.371009556009266E-5</v>
      </c>
      <c r="AJ58">
        <f t="shared" si="24"/>
        <v>2.2805986319696279E-5</v>
      </c>
      <c r="AK58">
        <f t="shared" si="25"/>
        <v>2.5368391222153948E-5</v>
      </c>
      <c r="AL58">
        <f t="shared" si="26"/>
        <v>3.0529570671527205E-6</v>
      </c>
      <c r="AM58">
        <f t="shared" si="27"/>
        <v>1.6897373381665709E-5</v>
      </c>
      <c r="AN58">
        <f t="shared" si="28"/>
        <v>3.0838286515857998E-4</v>
      </c>
      <c r="AO58">
        <f t="shared" si="29"/>
        <v>1.712080436026757E-3</v>
      </c>
      <c r="AP58">
        <f t="shared" si="30"/>
        <v>1.8565269592994435E-3</v>
      </c>
      <c r="AQ58">
        <f t="shared" si="31"/>
        <v>3.354899104477612</v>
      </c>
      <c r="AR58">
        <f t="shared" si="32"/>
        <v>0.1371418185823649</v>
      </c>
      <c r="AS58">
        <f t="shared" si="33"/>
        <v>2.3613776550024045E-5</v>
      </c>
      <c r="AT58">
        <f t="shared" si="34"/>
        <v>1.0803476342540579E-3</v>
      </c>
      <c r="AU58">
        <f t="shared" si="35"/>
        <v>1.5714354020769292E-3</v>
      </c>
      <c r="AV58">
        <f t="shared" si="36"/>
        <v>3.1207568374585328E-3</v>
      </c>
      <c r="AW58">
        <f t="shared" si="37"/>
        <v>3.5022594253572419</v>
      </c>
      <c r="AX58" s="1">
        <f t="shared" si="38"/>
        <v>1.8714324527904398</v>
      </c>
      <c r="AY58" s="4">
        <f t="shared" si="39"/>
        <v>1.984261703978651</v>
      </c>
      <c r="AZ58">
        <f t="shared" si="40"/>
        <v>0.94313791826855464</v>
      </c>
      <c r="BA58">
        <f t="shared" si="41"/>
        <v>1</v>
      </c>
    </row>
    <row r="59" spans="1:53" x14ac:dyDescent="0.3">
      <c r="A59">
        <v>7</v>
      </c>
      <c r="B59">
        <f t="shared" si="20"/>
        <v>8.3544684021624616E-3</v>
      </c>
      <c r="C59">
        <f t="shared" ref="C59:P59" si="63">C42*C$50</f>
        <v>3.0817993850208947E-4</v>
      </c>
      <c r="D59">
        <f t="shared" si="63"/>
        <v>1.1841360813950623E-3</v>
      </c>
      <c r="E59">
        <f t="shared" si="63"/>
        <v>1.7266687195286463E-3</v>
      </c>
      <c r="F59">
        <f t="shared" si="63"/>
        <v>1.9582625742035095E-3</v>
      </c>
      <c r="G59">
        <f t="shared" si="63"/>
        <v>5.1838159463418881E-3</v>
      </c>
      <c r="H59">
        <f t="shared" si="63"/>
        <v>6.785909462276858E-3</v>
      </c>
      <c r="I59">
        <f t="shared" si="63"/>
        <v>1.4392977384365671E-2</v>
      </c>
      <c r="J59">
        <f t="shared" si="63"/>
        <v>2.1966142767890672E-2</v>
      </c>
      <c r="K59">
        <f t="shared" si="63"/>
        <v>0.28239166231413293</v>
      </c>
      <c r="L59">
        <f t="shared" si="63"/>
        <v>0.270352526374039</v>
      </c>
      <c r="M59">
        <f t="shared" si="63"/>
        <v>3.8619448802502829E-2</v>
      </c>
      <c r="N59">
        <f t="shared" si="63"/>
        <v>3.6899701993102246E-2</v>
      </c>
      <c r="O59">
        <f t="shared" si="63"/>
        <v>2.2971669121368498E-3</v>
      </c>
      <c r="P59">
        <f t="shared" si="63"/>
        <v>3.5081383200089578E-2</v>
      </c>
      <c r="Q59">
        <f t="shared" si="43"/>
        <v>7.6925502148294514E-4</v>
      </c>
      <c r="R59">
        <f t="shared" si="44"/>
        <v>3.1229427176219108E-3</v>
      </c>
      <c r="S59">
        <f t="shared" si="45"/>
        <v>1.2152316970906133E-3</v>
      </c>
      <c r="T59">
        <f t="shared" si="46"/>
        <v>2.5466343560283199E-4</v>
      </c>
      <c r="U59">
        <f t="shared" si="47"/>
        <v>1.633655803055685E-4</v>
      </c>
      <c r="V59">
        <f t="shared" si="48"/>
        <v>7.8498137589778547E-4</v>
      </c>
      <c r="W59">
        <f t="shared" si="49"/>
        <v>4.4078805289384706E-3</v>
      </c>
      <c r="X59">
        <f t="shared" si="50"/>
        <v>3.1825881757055071E-3</v>
      </c>
      <c r="Y59">
        <f t="shared" si="51"/>
        <v>5.0124800352481123E-4</v>
      </c>
      <c r="Z59">
        <f t="shared" si="52"/>
        <v>2.660804675331828</v>
      </c>
      <c r="AA59">
        <f t="shared" si="53"/>
        <v>9.9948229333039606E-3</v>
      </c>
      <c r="AB59">
        <f t="shared" si="54"/>
        <v>3.4603013282445206E-5</v>
      </c>
      <c r="AC59">
        <f t="shared" si="55"/>
        <v>1.3162049452922569E-3</v>
      </c>
      <c r="AD59">
        <f t="shared" si="56"/>
        <v>1.4581939800586083E-3</v>
      </c>
      <c r="AE59">
        <f t="shared" si="57"/>
        <v>0</v>
      </c>
      <c r="AF59">
        <f t="shared" si="58"/>
        <v>2.6880106567399356</v>
      </c>
      <c r="AG59" s="2">
        <f t="shared" si="59"/>
        <v>1.6395153725232148</v>
      </c>
      <c r="AH59">
        <f t="shared" si="22"/>
        <v>5.2177922761589401E-4</v>
      </c>
      <c r="AI59">
        <f t="shared" si="23"/>
        <v>5.6235678464962555E-5</v>
      </c>
      <c r="AJ59">
        <f t="shared" si="24"/>
        <v>3.1379397135349439E-5</v>
      </c>
      <c r="AK59">
        <f t="shared" si="25"/>
        <v>1.3516742747697498E-5</v>
      </c>
      <c r="AL59">
        <f t="shared" si="26"/>
        <v>8.3021738434615559E-6</v>
      </c>
      <c r="AM59">
        <f t="shared" si="27"/>
        <v>3.7606642743357593E-5</v>
      </c>
      <c r="AN59">
        <f t="shared" si="28"/>
        <v>4.9728500302829251E-5</v>
      </c>
      <c r="AO59">
        <f t="shared" si="29"/>
        <v>9.3006749842905673E-4</v>
      </c>
      <c r="AP59">
        <f t="shared" si="30"/>
        <v>4.2844302472875483E-4</v>
      </c>
      <c r="AQ59">
        <f t="shared" si="31"/>
        <v>4.0176615630335401E-2</v>
      </c>
      <c r="AR59">
        <f t="shared" si="32"/>
        <v>7.3090488516825453E-2</v>
      </c>
      <c r="AS59">
        <f t="shared" si="33"/>
        <v>5.7798152242662766E-4</v>
      </c>
      <c r="AT59">
        <f t="shared" si="34"/>
        <v>0</v>
      </c>
      <c r="AU59">
        <f t="shared" si="35"/>
        <v>3.8263302852959162E-4</v>
      </c>
      <c r="AV59">
        <f t="shared" si="36"/>
        <v>3.1474262899651166E-3</v>
      </c>
      <c r="AW59">
        <f t="shared" si="37"/>
        <v>0.11945220387409354</v>
      </c>
      <c r="AX59" s="1">
        <f t="shared" si="38"/>
        <v>0.34561858149424424</v>
      </c>
      <c r="AY59" s="4">
        <f t="shared" si="39"/>
        <v>1.9851339540174591</v>
      </c>
      <c r="AZ59">
        <f t="shared" si="40"/>
        <v>0.17410340536203661</v>
      </c>
      <c r="BA59">
        <f t="shared" si="41"/>
        <v>4</v>
      </c>
    </row>
    <row r="60" spans="1:53" x14ac:dyDescent="0.3">
      <c r="A60">
        <v>8</v>
      </c>
      <c r="B60">
        <f t="shared" si="20"/>
        <v>-2.6026381315147852E-3</v>
      </c>
      <c r="C60">
        <f t="shared" ref="C60:P60" si="64">C43*C$50</f>
        <v>-7.1908652317154197E-3</v>
      </c>
      <c r="D60">
        <f t="shared" si="64"/>
        <v>-4.4175955379659937E-3</v>
      </c>
      <c r="E60">
        <f t="shared" si="64"/>
        <v>4.2755606388328386E-4</v>
      </c>
      <c r="F60">
        <f t="shared" si="64"/>
        <v>7.7473350999633791E-4</v>
      </c>
      <c r="G60">
        <f t="shared" si="64"/>
        <v>3.0949585040081886E-3</v>
      </c>
      <c r="H60">
        <f t="shared" si="64"/>
        <v>3.6680591687983019E-4</v>
      </c>
      <c r="I60">
        <f t="shared" si="64"/>
        <v>4.7305590004558494E-3</v>
      </c>
      <c r="J60">
        <f t="shared" si="64"/>
        <v>1.267277467378308E-3</v>
      </c>
      <c r="K60">
        <f t="shared" si="64"/>
        <v>8.1950609557130585E-2</v>
      </c>
      <c r="L60">
        <f t="shared" si="64"/>
        <v>5.7449911854483296E-2</v>
      </c>
      <c r="M60">
        <f t="shared" si="64"/>
        <v>2.6343067726210537E-2</v>
      </c>
      <c r="N60">
        <f t="shared" si="64"/>
        <v>6.2016305870760081E-4</v>
      </c>
      <c r="O60">
        <f t="shared" si="64"/>
        <v>1.6594808630039523E-2</v>
      </c>
      <c r="P60">
        <f t="shared" si="64"/>
        <v>3.0183536786837092E-2</v>
      </c>
      <c r="Q60">
        <f t="shared" si="43"/>
        <v>1.4971137006209731E-3</v>
      </c>
      <c r="R60">
        <f t="shared" si="44"/>
        <v>4.0173211107427534E-3</v>
      </c>
      <c r="S60">
        <f t="shared" si="45"/>
        <v>1.637165766631612E-3</v>
      </c>
      <c r="T60">
        <f t="shared" si="46"/>
        <v>2.9781407052508748E-4</v>
      </c>
      <c r="U60">
        <f t="shared" si="47"/>
        <v>1.9502076722691344E-4</v>
      </c>
      <c r="V60">
        <f t="shared" si="48"/>
        <v>9.0639390784139681E-4</v>
      </c>
      <c r="W60">
        <f t="shared" si="49"/>
        <v>5.3014380077337645E-3</v>
      </c>
      <c r="X60">
        <f t="shared" si="50"/>
        <v>4.3661502009586248E-3</v>
      </c>
      <c r="Y60">
        <f t="shared" si="51"/>
        <v>1.8565269592994435E-3</v>
      </c>
      <c r="Z60">
        <f t="shared" si="52"/>
        <v>3.354899104477612</v>
      </c>
      <c r="AA60">
        <f t="shared" si="53"/>
        <v>9.7891845569201955E-2</v>
      </c>
      <c r="AB60">
        <f t="shared" si="54"/>
        <v>3.2974251409604232E-4</v>
      </c>
      <c r="AC60">
        <f t="shared" si="55"/>
        <v>0</v>
      </c>
      <c r="AD60">
        <f t="shared" si="56"/>
        <v>5.7066829002408513E-4</v>
      </c>
      <c r="AE60">
        <f t="shared" si="57"/>
        <v>2.3988899487810232E-5</v>
      </c>
      <c r="AF60">
        <f t="shared" si="58"/>
        <v>3.4737902942420025</v>
      </c>
      <c r="AG60" s="2">
        <f t="shared" si="59"/>
        <v>1.8638106916320667</v>
      </c>
      <c r="AH60">
        <f t="shared" si="22"/>
        <v>1.412622767748952E-4</v>
      </c>
      <c r="AI60">
        <f t="shared" si="23"/>
        <v>0</v>
      </c>
      <c r="AJ60">
        <f t="shared" si="24"/>
        <v>0</v>
      </c>
      <c r="AK60">
        <f t="shared" si="25"/>
        <v>5.652029104960919E-6</v>
      </c>
      <c r="AL60">
        <f t="shared" si="26"/>
        <v>2.8825935853883236E-6</v>
      </c>
      <c r="AM60">
        <f t="shared" si="27"/>
        <v>1.6350442788838121E-5</v>
      </c>
      <c r="AN60">
        <f t="shared" si="28"/>
        <v>4.0036016907061856E-7</v>
      </c>
      <c r="AO60">
        <f t="shared" si="29"/>
        <v>4.3408012547992728E-4</v>
      </c>
      <c r="AP60">
        <f t="shared" si="30"/>
        <v>0</v>
      </c>
      <c r="AQ60">
        <f t="shared" si="31"/>
        <v>0</v>
      </c>
      <c r="AR60">
        <f t="shared" si="32"/>
        <v>3.3004923720879003E-3</v>
      </c>
      <c r="AS60">
        <f t="shared" si="33"/>
        <v>1.3841205312978088E-4</v>
      </c>
      <c r="AT60">
        <f t="shared" si="34"/>
        <v>1.3162049452922569E-3</v>
      </c>
      <c r="AU60">
        <f t="shared" si="35"/>
        <v>1.1464081512921921E-3</v>
      </c>
      <c r="AV60">
        <f t="shared" si="36"/>
        <v>2.6218579388765572E-3</v>
      </c>
      <c r="AW60">
        <f t="shared" si="37"/>
        <v>9.1240032885817682E-3</v>
      </c>
      <c r="AX60" s="1">
        <f t="shared" si="38"/>
        <v>9.551964870424183E-2</v>
      </c>
      <c r="AY60" s="4">
        <f t="shared" si="39"/>
        <v>1.9593303403363085</v>
      </c>
      <c r="AZ60">
        <f t="shared" si="40"/>
        <v>4.8751171120969015E-2</v>
      </c>
      <c r="BA60">
        <f t="shared" si="41"/>
        <v>10</v>
      </c>
    </row>
    <row r="61" spans="1:53" x14ac:dyDescent="0.3">
      <c r="A61">
        <v>9</v>
      </c>
      <c r="B61">
        <f t="shared" si="20"/>
        <v>6.9403683507060932E-3</v>
      </c>
      <c r="C61">
        <f t="shared" ref="C61:P61" si="65">C44*C$50</f>
        <v>5.6191475453547642E-2</v>
      </c>
      <c r="D61">
        <f t="shared" si="65"/>
        <v>3.2823855812729237E-2</v>
      </c>
      <c r="E61">
        <f t="shared" si="65"/>
        <v>2.9600035191919651E-4</v>
      </c>
      <c r="F61">
        <f t="shared" si="65"/>
        <v>5.1099444276354205E-4</v>
      </c>
      <c r="G61">
        <f t="shared" si="65"/>
        <v>5.988696795681479E-3</v>
      </c>
      <c r="H61">
        <f t="shared" si="65"/>
        <v>2.3842384597188961E-3</v>
      </c>
      <c r="I61">
        <f t="shared" si="65"/>
        <v>-1.6104030639849699E-2</v>
      </c>
      <c r="J61">
        <f t="shared" si="65"/>
        <v>1.1687114421377728E-2</v>
      </c>
      <c r="K61">
        <f t="shared" si="65"/>
        <v>0.55042084666464497</v>
      </c>
      <c r="L61">
        <f t="shared" si="65"/>
        <v>0.29457160686171335</v>
      </c>
      <c r="M61">
        <f t="shared" si="65"/>
        <v>4.0409754376128787E-2</v>
      </c>
      <c r="N61">
        <f t="shared" si="65"/>
        <v>1.9845217878643226E-2</v>
      </c>
      <c r="O61">
        <f t="shared" si="65"/>
        <v>7.3453198616188465E-4</v>
      </c>
      <c r="P61">
        <f t="shared" si="65"/>
        <v>-5.9250543236306595E-3</v>
      </c>
      <c r="Q61">
        <f t="shared" si="43"/>
        <v>8.4969609455903719E-4</v>
      </c>
      <c r="R61">
        <f t="shared" si="44"/>
        <v>0</v>
      </c>
      <c r="S61">
        <f t="shared" si="45"/>
        <v>1.0371322535285619E-5</v>
      </c>
      <c r="T61">
        <f t="shared" si="46"/>
        <v>3.02371967669862E-4</v>
      </c>
      <c r="U61">
        <f t="shared" si="47"/>
        <v>2.0245654902493129E-4</v>
      </c>
      <c r="V61">
        <f t="shared" si="48"/>
        <v>7.4052767995806885E-4</v>
      </c>
      <c r="W61">
        <f t="shared" si="49"/>
        <v>5.0117255829318121E-3</v>
      </c>
      <c r="X61">
        <f t="shared" si="50"/>
        <v>7.5535984653522957E-3</v>
      </c>
      <c r="Y61">
        <f t="shared" si="51"/>
        <v>1.0671718896293439E-3</v>
      </c>
      <c r="Z61">
        <f t="shared" si="52"/>
        <v>1.8582273481301981</v>
      </c>
      <c r="AA61">
        <f t="shared" si="53"/>
        <v>5.7388246957096409E-3</v>
      </c>
      <c r="AB61">
        <f t="shared" si="54"/>
        <v>1.6745503592260821E-5</v>
      </c>
      <c r="AC61">
        <f t="shared" si="55"/>
        <v>3.6960273282952999E-4</v>
      </c>
      <c r="AD61">
        <f t="shared" si="56"/>
        <v>1.5799783194479599E-3</v>
      </c>
      <c r="AE61">
        <f t="shared" si="57"/>
        <v>1.6815279183867713E-3</v>
      </c>
      <c r="AF61">
        <f t="shared" si="58"/>
        <v>1.8833519468518249</v>
      </c>
      <c r="AG61" s="2">
        <f t="shared" si="59"/>
        <v>1.3723527049748636</v>
      </c>
      <c r="AH61">
        <f t="shared" si="22"/>
        <v>4.5917578154188181E-4</v>
      </c>
      <c r="AI61">
        <f t="shared" si="23"/>
        <v>4.0173211107427534E-3</v>
      </c>
      <c r="AJ61">
        <f t="shared" si="24"/>
        <v>1.3869256987061997E-3</v>
      </c>
      <c r="AK61">
        <f t="shared" si="25"/>
        <v>5.0438150026476362E-6</v>
      </c>
      <c r="AL61">
        <f t="shared" si="26"/>
        <v>2.0565888253185237E-6</v>
      </c>
      <c r="AM61">
        <f t="shared" si="27"/>
        <v>4.8126219645122578E-5</v>
      </c>
      <c r="AN61">
        <f t="shared" si="28"/>
        <v>7.023415601963271E-6</v>
      </c>
      <c r="AO61">
        <f t="shared" si="29"/>
        <v>0</v>
      </c>
      <c r="AP61">
        <f t="shared" si="30"/>
        <v>1.085730021479319E-4</v>
      </c>
      <c r="AQ61">
        <f t="shared" si="31"/>
        <v>0.21946436305557077</v>
      </c>
      <c r="AR61">
        <f t="shared" si="32"/>
        <v>8.6772431569091812E-2</v>
      </c>
      <c r="AS61">
        <f t="shared" si="33"/>
        <v>6.6726907087754966E-4</v>
      </c>
      <c r="AT61">
        <f t="shared" si="34"/>
        <v>2.9085542841033506E-4</v>
      </c>
      <c r="AU61">
        <f t="shared" si="35"/>
        <v>3.2394142830040952E-4</v>
      </c>
      <c r="AV61">
        <f t="shared" si="36"/>
        <v>2.278738232071811E-4</v>
      </c>
      <c r="AW61">
        <f t="shared" si="37"/>
        <v>0.31378098000767185</v>
      </c>
      <c r="AX61" s="1">
        <f t="shared" si="38"/>
        <v>0.56016156598580724</v>
      </c>
      <c r="AY61" s="4">
        <f t="shared" si="39"/>
        <v>1.9325142709606709</v>
      </c>
      <c r="AZ61">
        <f t="shared" si="40"/>
        <v>0.28986154172478412</v>
      </c>
      <c r="BA61">
        <f t="shared" si="41"/>
        <v>2</v>
      </c>
    </row>
    <row r="62" spans="1:53" x14ac:dyDescent="0.3">
      <c r="A62">
        <v>10</v>
      </c>
      <c r="B62">
        <f t="shared" si="20"/>
        <v>1.3880736701412186E-2</v>
      </c>
      <c r="C62">
        <f t="shared" ref="C62:P62" si="66">C45*C$50</f>
        <v>1.2399106192400733E-2</v>
      </c>
      <c r="D62">
        <f t="shared" si="66"/>
        <v>6.3975552933111888E-3</v>
      </c>
      <c r="E62">
        <f t="shared" si="66"/>
        <v>1.7684846422600885E-2</v>
      </c>
      <c r="F62">
        <f t="shared" si="66"/>
        <v>1.6681496002474339E-3</v>
      </c>
      <c r="G62">
        <f t="shared" si="66"/>
        <v>2.8554106321809292E-3</v>
      </c>
      <c r="H62">
        <f t="shared" si="66"/>
        <v>-2.6593428973787687E-4</v>
      </c>
      <c r="I62">
        <f t="shared" si="66"/>
        <v>5.5840726243678825E-4</v>
      </c>
      <c r="J62">
        <f t="shared" si="66"/>
        <v>1.3517626318701952E-2</v>
      </c>
      <c r="K62">
        <f t="shared" si="66"/>
        <v>0.25472277094303991</v>
      </c>
      <c r="L62">
        <f t="shared" si="66"/>
        <v>0</v>
      </c>
      <c r="M62">
        <f t="shared" si="66"/>
        <v>3.4783079716161493E-2</v>
      </c>
      <c r="N62">
        <f t="shared" si="66"/>
        <v>7.4419567044912097E-3</v>
      </c>
      <c r="O62">
        <f t="shared" si="66"/>
        <v>4.0483473097189734E-2</v>
      </c>
      <c r="P62">
        <f t="shared" si="66"/>
        <v>1.0331627388441404E-2</v>
      </c>
      <c r="Q62">
        <f t="shared" si="43"/>
        <v>4.9324761951726425E-4</v>
      </c>
      <c r="R62">
        <f t="shared" si="44"/>
        <v>1.9177716055046444E-3</v>
      </c>
      <c r="S62">
        <f t="shared" si="45"/>
        <v>8.789300403627407E-4</v>
      </c>
      <c r="T62">
        <f t="shared" si="46"/>
        <v>0</v>
      </c>
      <c r="U62">
        <f t="shared" si="47"/>
        <v>1.7086587742274126E-4</v>
      </c>
      <c r="V62">
        <f t="shared" si="48"/>
        <v>9.2087512787727586E-4</v>
      </c>
      <c r="W62">
        <f t="shared" si="49"/>
        <v>5.3939792300019872E-3</v>
      </c>
      <c r="X62">
        <f t="shared" si="50"/>
        <v>4.934922346224997E-3</v>
      </c>
      <c r="Y62">
        <f t="shared" si="51"/>
        <v>9.5092581373574917E-4</v>
      </c>
      <c r="Z62">
        <f t="shared" si="52"/>
        <v>2.7518370854216001</v>
      </c>
      <c r="AA62">
        <f t="shared" si="53"/>
        <v>0.1371418185823649</v>
      </c>
      <c r="AB62">
        <f t="shared" si="54"/>
        <v>9.445510620009611E-5</v>
      </c>
      <c r="AC62">
        <f t="shared" si="55"/>
        <v>4.6536868545653614E-5</v>
      </c>
      <c r="AD62">
        <f t="shared" si="56"/>
        <v>0</v>
      </c>
      <c r="AE62">
        <f t="shared" si="57"/>
        <v>6.1255041273621251E-4</v>
      </c>
      <c r="AF62">
        <f t="shared" si="58"/>
        <v>2.9053939640520943</v>
      </c>
      <c r="AG62" s="2">
        <f t="shared" si="59"/>
        <v>1.7045216232280815</v>
      </c>
      <c r="AH62">
        <f t="shared" si="22"/>
        <v>8.0478629619387091E-4</v>
      </c>
      <c r="AI62">
        <f t="shared" si="23"/>
        <v>3.8376698039768747E-4</v>
      </c>
      <c r="AJ62">
        <f t="shared" si="24"/>
        <v>1.1696748750327551E-4</v>
      </c>
      <c r="AK62">
        <f t="shared" si="25"/>
        <v>3.8552105181392766E-4</v>
      </c>
      <c r="AL62">
        <f t="shared" si="26"/>
        <v>6.7145057467379183E-6</v>
      </c>
      <c r="AM62">
        <f t="shared" si="27"/>
        <v>1.4470569717133415E-5</v>
      </c>
      <c r="AN62">
        <f t="shared" si="28"/>
        <v>0</v>
      </c>
      <c r="AO62">
        <f t="shared" si="29"/>
        <v>2.7763683684755333E-4</v>
      </c>
      <c r="AP62">
        <f t="shared" si="30"/>
        <v>1.500710469791265E-4</v>
      </c>
      <c r="AQ62">
        <f t="shared" si="31"/>
        <v>2.9850219749958704E-2</v>
      </c>
      <c r="AR62">
        <f t="shared" si="32"/>
        <v>0</v>
      </c>
      <c r="AS62">
        <f t="shared" si="33"/>
        <v>4.0823706218476519E-4</v>
      </c>
      <c r="AT62">
        <f t="shared" si="34"/>
        <v>8.6775875748868587E-4</v>
      </c>
      <c r="AU62">
        <f t="shared" si="35"/>
        <v>3.3347522795083269E-3</v>
      </c>
      <c r="AV62">
        <f t="shared" si="36"/>
        <v>9.8295868117180443E-4</v>
      </c>
      <c r="AW62">
        <f t="shared" si="37"/>
        <v>3.7583861305511598E-2</v>
      </c>
      <c r="AX62" s="1">
        <f t="shared" si="38"/>
        <v>0.19386557534929094</v>
      </c>
      <c r="AY62" s="4">
        <f t="shared" si="39"/>
        <v>1.8983871985773724</v>
      </c>
      <c r="AZ62">
        <f t="shared" si="40"/>
        <v>0.10212119819105996</v>
      </c>
      <c r="BA62">
        <f t="shared" si="41"/>
        <v>7</v>
      </c>
    </row>
    <row r="63" spans="1:53" x14ac:dyDescent="0.3">
      <c r="A63">
        <v>11</v>
      </c>
      <c r="B63">
        <f t="shared" si="20"/>
        <v>8.1549328120796606E-3</v>
      </c>
      <c r="C63">
        <f t="shared" ref="C63:P63" si="67">C46*C$50</f>
        <v>4.3042464744125156E-3</v>
      </c>
      <c r="D63">
        <f t="shared" si="67"/>
        <v>2.5336300779221755E-3</v>
      </c>
      <c r="E63">
        <f t="shared" si="67"/>
        <v>1.8323831309283592E-3</v>
      </c>
      <c r="F63">
        <f t="shared" si="67"/>
        <v>2.4296961568821321E-3</v>
      </c>
      <c r="G63">
        <f t="shared" si="67"/>
        <v>1.2926003163798905E-2</v>
      </c>
      <c r="H63">
        <f t="shared" si="67"/>
        <v>4.0348650856781319E-5</v>
      </c>
      <c r="I63">
        <f t="shared" si="67"/>
        <v>3.9253574684633646E-4</v>
      </c>
      <c r="J63">
        <f t="shared" si="67"/>
        <v>1.8023501758269271E-2</v>
      </c>
      <c r="K63">
        <f t="shared" si="67"/>
        <v>0.19241496213027307</v>
      </c>
      <c r="L63">
        <f t="shared" si="67"/>
        <v>0</v>
      </c>
      <c r="M63">
        <f t="shared" si="67"/>
        <v>2.7110341543478807E-2</v>
      </c>
      <c r="N63">
        <f t="shared" si="67"/>
        <v>7.4419567044912097E-3</v>
      </c>
      <c r="O63">
        <f t="shared" si="67"/>
        <v>8.7020986895611826E-3</v>
      </c>
      <c r="P63">
        <f t="shared" si="67"/>
        <v>5.3742326905293174E-3</v>
      </c>
      <c r="Q63">
        <f t="shared" si="43"/>
        <v>7.8036325350994899E-4</v>
      </c>
      <c r="R63">
        <f t="shared" si="44"/>
        <v>2.6922845311332E-3</v>
      </c>
      <c r="S63">
        <f t="shared" si="45"/>
        <v>1.1229656414001934E-3</v>
      </c>
      <c r="T63">
        <f t="shared" si="46"/>
        <v>2.5130059241382496E-4</v>
      </c>
      <c r="U63">
        <f t="shared" si="47"/>
        <v>1.5153661611173365E-4</v>
      </c>
      <c r="V63">
        <f t="shared" si="48"/>
        <v>4.1108908249780997E-4</v>
      </c>
      <c r="W63">
        <f t="shared" si="49"/>
        <v>5.349083925424214E-3</v>
      </c>
      <c r="X63">
        <f t="shared" si="50"/>
        <v>4.9582544765972526E-3</v>
      </c>
      <c r="Y63">
        <f t="shared" si="51"/>
        <v>6.9333259899763151E-4</v>
      </c>
      <c r="Z63">
        <f t="shared" si="52"/>
        <v>2.9624399851297021</v>
      </c>
      <c r="AA63">
        <f t="shared" si="53"/>
        <v>0.1371418185823649</v>
      </c>
      <c r="AB63">
        <f t="shared" si="54"/>
        <v>3.0246565863521112E-4</v>
      </c>
      <c r="AC63">
        <f t="shared" si="55"/>
        <v>4.6536868545653614E-5</v>
      </c>
      <c r="AD63">
        <f t="shared" si="56"/>
        <v>1.010055759237867E-3</v>
      </c>
      <c r="AE63">
        <f t="shared" si="57"/>
        <v>8.8251479139766641E-4</v>
      </c>
      <c r="AF63">
        <f t="shared" si="58"/>
        <v>3.1182335875079694</v>
      </c>
      <c r="AG63" s="2">
        <f t="shared" si="59"/>
        <v>1.7658520853989921</v>
      </c>
      <c r="AH63">
        <f t="shared" si="22"/>
        <v>5.1270326368920208E-4</v>
      </c>
      <c r="AI63">
        <f t="shared" si="23"/>
        <v>1.3213759313635953E-4</v>
      </c>
      <c r="AJ63">
        <f t="shared" si="24"/>
        <v>4.831953756297985E-5</v>
      </c>
      <c r="AK63">
        <f t="shared" si="25"/>
        <v>1.4305238953671743E-5</v>
      </c>
      <c r="AL63">
        <f t="shared" si="26"/>
        <v>1.1241153122208329E-5</v>
      </c>
      <c r="AM63">
        <f t="shared" si="27"/>
        <v>1.9250487858049037E-4</v>
      </c>
      <c r="AN63">
        <f t="shared" si="28"/>
        <v>9.3809239699310927E-8</v>
      </c>
      <c r="AO63">
        <f t="shared" si="29"/>
        <v>2.7213670255066952E-4</v>
      </c>
      <c r="AP63">
        <f t="shared" si="30"/>
        <v>2.807710524866444E-4</v>
      </c>
      <c r="AQ63">
        <f t="shared" si="31"/>
        <v>1.220237318940353E-2</v>
      </c>
      <c r="AR63">
        <f t="shared" si="32"/>
        <v>0</v>
      </c>
      <c r="AS63">
        <f t="shared" si="33"/>
        <v>1.5705450830085253E-4</v>
      </c>
      <c r="AT63">
        <f t="shared" si="34"/>
        <v>8.6775875748868587E-4</v>
      </c>
      <c r="AU63">
        <f t="shared" si="35"/>
        <v>6.7423002129499653E-4</v>
      </c>
      <c r="AV63">
        <f t="shared" si="36"/>
        <v>6.9668426213741999E-4</v>
      </c>
      <c r="AW63">
        <f t="shared" si="37"/>
        <v>1.6062313967947411E-2</v>
      </c>
      <c r="AX63" s="1">
        <f t="shared" si="38"/>
        <v>0.12673718463003433</v>
      </c>
      <c r="AY63" s="4">
        <f t="shared" si="39"/>
        <v>1.8925892700290263</v>
      </c>
      <c r="AZ63">
        <f t="shared" si="40"/>
        <v>6.6964970496789608E-2</v>
      </c>
      <c r="BA63">
        <f t="shared" si="41"/>
        <v>9</v>
      </c>
    </row>
    <row r="64" spans="1:53" x14ac:dyDescent="0.3">
      <c r="A64">
        <v>12</v>
      </c>
      <c r="B64">
        <f t="shared" si="20"/>
        <v>-1.4488018932098971E-2</v>
      </c>
      <c r="C64">
        <f t="shared" ref="C64:P64" si="68">C47*C$50</f>
        <v>-2.6143931449593922E-3</v>
      </c>
      <c r="D64">
        <f t="shared" si="68"/>
        <v>-2.0412722407312373E-3</v>
      </c>
      <c r="E64">
        <f t="shared" si="68"/>
        <v>2.0884469274298867E-3</v>
      </c>
      <c r="F64">
        <f t="shared" si="68"/>
        <v>3.4450915657283959E-3</v>
      </c>
      <c r="G64">
        <f t="shared" si="68"/>
        <v>1.4679493585574441E-2</v>
      </c>
      <c r="H64">
        <f t="shared" si="68"/>
        <v>1.1370983423274735E-4</v>
      </c>
      <c r="I64">
        <f t="shared" si="68"/>
        <v>1.806670937408138E-4</v>
      </c>
      <c r="J64">
        <f t="shared" si="68"/>
        <v>1.2954391888756038E-2</v>
      </c>
      <c r="K64">
        <f t="shared" si="68"/>
        <v>0.18248795530247636</v>
      </c>
      <c r="L64">
        <f t="shared" si="68"/>
        <v>0.29428998964674036</v>
      </c>
      <c r="M64">
        <f t="shared" si="68"/>
        <v>2.4552762152584579E-2</v>
      </c>
      <c r="N64">
        <f t="shared" si="68"/>
        <v>1.7364565643812824E-2</v>
      </c>
      <c r="O64">
        <f t="shared" si="68"/>
        <v>6.3347535621859352E-3</v>
      </c>
      <c r="P64">
        <f t="shared" si="68"/>
        <v>1.7343437907109847E-3</v>
      </c>
      <c r="Q64">
        <f t="shared" si="43"/>
        <v>2.5581274436966461E-3</v>
      </c>
      <c r="R64">
        <f t="shared" si="44"/>
        <v>3.4581301816248755E-3</v>
      </c>
      <c r="S64">
        <f t="shared" si="45"/>
        <v>1.4505115434296509E-3</v>
      </c>
      <c r="T64">
        <f t="shared" si="46"/>
        <v>2.4324767721297017E-4</v>
      </c>
      <c r="U64">
        <f t="shared" si="47"/>
        <v>1.2756856641059252E-4</v>
      </c>
      <c r="V64">
        <f t="shared" si="48"/>
        <v>3.4305861068722045E-4</v>
      </c>
      <c r="W64">
        <f t="shared" si="49"/>
        <v>5.3383584102004774E-3</v>
      </c>
      <c r="X64">
        <f t="shared" si="50"/>
        <v>4.9881367739378207E-3</v>
      </c>
      <c r="Y64">
        <f t="shared" si="51"/>
        <v>9.8598006278570243E-4</v>
      </c>
      <c r="Z64">
        <f t="shared" si="52"/>
        <v>2.9967107429641464</v>
      </c>
      <c r="AA64">
        <f t="shared" si="53"/>
        <v>5.781571845569205E-3</v>
      </c>
      <c r="AB64">
        <f t="shared" si="54"/>
        <v>3.979673588098237E-4</v>
      </c>
      <c r="AC64">
        <f t="shared" si="55"/>
        <v>2.8037501793207848E-4</v>
      </c>
      <c r="AD64">
        <f t="shared" si="56"/>
        <v>1.1661350458803501E-3</v>
      </c>
      <c r="AE64">
        <f t="shared" si="57"/>
        <v>1.1120250373706491E-3</v>
      </c>
      <c r="AF64">
        <f t="shared" si="58"/>
        <v>3.0249419365396948</v>
      </c>
      <c r="AG64" s="2">
        <f t="shared" si="59"/>
        <v>1.7392360209412909</v>
      </c>
      <c r="AH64">
        <f t="shared" si="22"/>
        <v>0</v>
      </c>
      <c r="AI64">
        <f t="shared" si="23"/>
        <v>2.0944096760857069E-5</v>
      </c>
      <c r="AJ64">
        <f t="shared" si="24"/>
        <v>5.6469124129806641E-6</v>
      </c>
      <c r="AK64">
        <f t="shared" si="25"/>
        <v>1.6307790287327195E-5</v>
      </c>
      <c r="AL64">
        <f t="shared" si="26"/>
        <v>1.9080981669704493E-5</v>
      </c>
      <c r="AM64">
        <f t="shared" si="27"/>
        <v>2.4423760831741425E-4</v>
      </c>
      <c r="AN64">
        <f t="shared" si="28"/>
        <v>1.4412966086542271E-7</v>
      </c>
      <c r="AO64">
        <f t="shared" si="29"/>
        <v>2.6519138027440795E-4</v>
      </c>
      <c r="AP64">
        <f t="shared" si="30"/>
        <v>1.3658864349837531E-4</v>
      </c>
      <c r="AQ64">
        <f t="shared" si="31"/>
        <v>1.0107757889519196E-2</v>
      </c>
      <c r="AR64">
        <f t="shared" si="32"/>
        <v>8.660659800627854E-2</v>
      </c>
      <c r="AS64">
        <f t="shared" si="33"/>
        <v>9.9491839702455924E-5</v>
      </c>
      <c r="AT64">
        <f t="shared" si="34"/>
        <v>3.8162155218532883E-4</v>
      </c>
      <c r="AU64">
        <f t="shared" si="35"/>
        <v>5.5689366288664687E-4</v>
      </c>
      <c r="AV64">
        <f t="shared" si="36"/>
        <v>5.177849404328274E-4</v>
      </c>
      <c r="AW64">
        <f t="shared" si="37"/>
        <v>9.8978289433886923E-2</v>
      </c>
      <c r="AX64" s="1">
        <f t="shared" si="38"/>
        <v>0.31460815220506749</v>
      </c>
      <c r="AY64" s="4">
        <f t="shared" si="39"/>
        <v>2.0538441731463584</v>
      </c>
      <c r="AZ64">
        <f t="shared" si="40"/>
        <v>0.15318014692570753</v>
      </c>
      <c r="BA64">
        <f t="shared" si="41"/>
        <v>5</v>
      </c>
    </row>
    <row r="65" spans="1:16" x14ac:dyDescent="0.3">
      <c r="A65" t="s">
        <v>9</v>
      </c>
      <c r="B65">
        <f>MAX(B53:B64)</f>
        <v>3.6089915423671688E-2</v>
      </c>
      <c r="C65">
        <f t="shared" ref="C65:P65" si="69">MAX(C53:C64)</f>
        <v>5.6191475453547642E-2</v>
      </c>
      <c r="D65">
        <f t="shared" si="69"/>
        <v>3.604430959058192E-2</v>
      </c>
      <c r="E65">
        <f t="shared" si="69"/>
        <v>1.7684846422600885E-2</v>
      </c>
      <c r="F65">
        <f t="shared" si="69"/>
        <v>1.473971711997288E-2</v>
      </c>
      <c r="G65">
        <f t="shared" si="69"/>
        <v>3.3201335035258121E-2</v>
      </c>
      <c r="H65">
        <f t="shared" si="69"/>
        <v>7.3177780417526123E-2</v>
      </c>
      <c r="I65">
        <f t="shared" si="69"/>
        <v>7.080740971958914E-2</v>
      </c>
      <c r="J65">
        <f t="shared" si="69"/>
        <v>4.4354711358240775E-2</v>
      </c>
      <c r="K65">
        <f t="shared" si="69"/>
        <v>1.913588975741245</v>
      </c>
      <c r="L65">
        <f t="shared" si="69"/>
        <v>0.37032663768943885</v>
      </c>
      <c r="M65">
        <f t="shared" si="69"/>
        <v>4.450188140155955E-2</v>
      </c>
      <c r="N65" s="3">
        <f>MIN(N53:N64)</f>
        <v>6.2016305870760081E-4</v>
      </c>
      <c r="O65">
        <f t="shared" si="69"/>
        <v>4.0483473097189734E-2</v>
      </c>
      <c r="P65">
        <f t="shared" si="69"/>
        <v>3.5081383200089578E-2</v>
      </c>
    </row>
    <row r="66" spans="1:16" x14ac:dyDescent="0.3">
      <c r="A66" t="s">
        <v>10</v>
      </c>
      <c r="B66">
        <f>MIN(B53:B64)</f>
        <v>-1.4488018932098971E-2</v>
      </c>
      <c r="C66">
        <f t="shared" ref="C66:P66" si="70">MIN(C53:C64)</f>
        <v>-7.1908652317154197E-3</v>
      </c>
      <c r="D66">
        <f t="shared" si="70"/>
        <v>-4.4175955379659937E-3</v>
      </c>
      <c r="E66">
        <f t="shared" si="70"/>
        <v>-1.9498435880391518E-3</v>
      </c>
      <c r="F66">
        <f t="shared" si="70"/>
        <v>-9.2308673531478556E-4</v>
      </c>
      <c r="G66">
        <f t="shared" si="70"/>
        <v>-9.486095724359463E-4</v>
      </c>
      <c r="H66">
        <f t="shared" si="70"/>
        <v>-2.6593428973787687E-4</v>
      </c>
      <c r="I66">
        <f t="shared" si="70"/>
        <v>-1.6104030639849699E-2</v>
      </c>
      <c r="J66">
        <f t="shared" si="70"/>
        <v>1.267277467378308E-3</v>
      </c>
      <c r="K66">
        <f t="shared" si="70"/>
        <v>8.1950609557130585E-2</v>
      </c>
      <c r="L66">
        <f t="shared" si="70"/>
        <v>0</v>
      </c>
      <c r="M66">
        <f t="shared" si="70"/>
        <v>1.4578202528097094E-2</v>
      </c>
      <c r="N66">
        <f>MAX(N53:N64)</f>
        <v>3.6899701993102246E-2</v>
      </c>
      <c r="O66">
        <f t="shared" si="70"/>
        <v>-1.7263840948645571E-2</v>
      </c>
      <c r="P66">
        <f t="shared" si="70"/>
        <v>-2.1020544484840434E-2</v>
      </c>
    </row>
  </sheetData>
  <conditionalFormatting sqref="BA53:BA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21B6-59D1-4170-8F1F-6F61BCDC6583}">
  <sheetPr codeName="Sheet3"/>
  <dimension ref="A1:T33"/>
  <sheetViews>
    <sheetView topLeftCell="A11" workbookViewId="0">
      <selection activeCell="E17" sqref="E17"/>
    </sheetView>
  </sheetViews>
  <sheetFormatPr defaultRowHeight="14.4" x14ac:dyDescent="0.3"/>
  <sheetData>
    <row r="1" spans="1:16" x14ac:dyDescent="0.3">
      <c r="A1">
        <f>TOPSIS!A1</f>
        <v>0</v>
      </c>
      <c r="B1">
        <f>TOPSIS!B1</f>
        <v>1</v>
      </c>
      <c r="C1">
        <f>TOPSIS!C1</f>
        <v>2</v>
      </c>
      <c r="D1">
        <f>TOPSIS!D1</f>
        <v>3</v>
      </c>
      <c r="E1">
        <f>TOPSIS!E1</f>
        <v>4</v>
      </c>
      <c r="F1">
        <f>TOPSIS!F1</f>
        <v>5</v>
      </c>
      <c r="G1">
        <f>TOPSIS!G1</f>
        <v>6</v>
      </c>
      <c r="H1">
        <f>TOPSIS!H1</f>
        <v>7</v>
      </c>
      <c r="I1">
        <f>TOPSIS!I1</f>
        <v>8</v>
      </c>
      <c r="J1">
        <f>TOPSIS!J1</f>
        <v>9</v>
      </c>
      <c r="K1">
        <f>TOPSIS!K1</f>
        <v>10</v>
      </c>
      <c r="L1">
        <f>TOPSIS!L1</f>
        <v>11</v>
      </c>
      <c r="M1">
        <f>TOPSIS!M1</f>
        <v>12</v>
      </c>
      <c r="N1">
        <f>TOPSIS!N1</f>
        <v>13</v>
      </c>
      <c r="O1">
        <f>TOPSIS!O1</f>
        <v>14</v>
      </c>
      <c r="P1">
        <f>TOPSIS!P1</f>
        <v>15</v>
      </c>
    </row>
    <row r="2" spans="1:16" x14ac:dyDescent="0.3">
      <c r="A2">
        <f>TOPSIS!A2</f>
        <v>1</v>
      </c>
      <c r="B2">
        <f>TOPSIS!B2</f>
        <v>9.1999999999999993</v>
      </c>
      <c r="C2">
        <f>TOPSIS!C2</f>
        <v>23.04</v>
      </c>
      <c r="D2">
        <f>TOPSIS!D2</f>
        <v>27.19</v>
      </c>
      <c r="E2">
        <f>TOPSIS!E2</f>
        <v>5.8</v>
      </c>
      <c r="F2">
        <f>TOPSIS!F2</f>
        <v>24.14</v>
      </c>
      <c r="G2">
        <f>TOPSIS!G2</f>
        <v>27.57</v>
      </c>
      <c r="H2">
        <f>TOPSIS!H2</f>
        <v>19.02</v>
      </c>
      <c r="I2">
        <f>TOPSIS!I2</f>
        <v>27.22</v>
      </c>
      <c r="J2">
        <f>TOPSIS!J2</f>
        <v>0.75</v>
      </c>
      <c r="K2">
        <f>TOPSIS!K2</f>
        <v>6.97</v>
      </c>
      <c r="L2">
        <f>TOPSIS!L2</f>
        <v>12.71</v>
      </c>
      <c r="M2">
        <f>TOPSIS!M2</f>
        <v>1.05</v>
      </c>
      <c r="N2">
        <f>TOPSIS!N2</f>
        <v>7.0000000000000007E-2</v>
      </c>
      <c r="O2">
        <f>TOPSIS!O2</f>
        <v>26.1</v>
      </c>
      <c r="P2">
        <f>TOPSIS!P2</f>
        <v>6.2</v>
      </c>
    </row>
    <row r="3" spans="1:16" x14ac:dyDescent="0.3">
      <c r="A3">
        <f>TOPSIS!A3</f>
        <v>2</v>
      </c>
      <c r="B3">
        <f>TOPSIS!B3</f>
        <v>15.69</v>
      </c>
      <c r="C3">
        <f>TOPSIS!C3</f>
        <v>68.489999999999995</v>
      </c>
      <c r="D3">
        <f>TOPSIS!D3</f>
        <v>73.099999999999994</v>
      </c>
      <c r="E3">
        <f>TOPSIS!E3</f>
        <v>14.87</v>
      </c>
      <c r="F3">
        <f>TOPSIS!F3</f>
        <v>28.97</v>
      </c>
      <c r="G3">
        <f>TOPSIS!G3</f>
        <v>34.65</v>
      </c>
      <c r="H3">
        <f>TOPSIS!H3</f>
        <v>18.68</v>
      </c>
      <c r="I3">
        <f>TOPSIS!I3</f>
        <v>28.19</v>
      </c>
      <c r="J3">
        <f>TOPSIS!J3</f>
        <v>0.57999999999999996</v>
      </c>
      <c r="K3">
        <f>TOPSIS!K3</f>
        <v>8.6999999999999993</v>
      </c>
      <c r="L3">
        <f>TOPSIS!L3</f>
        <v>0</v>
      </c>
      <c r="M3">
        <f>TOPSIS!M3</f>
        <v>1.18</v>
      </c>
      <c r="N3">
        <f>TOPSIS!N3</f>
        <v>0.16</v>
      </c>
      <c r="O3">
        <f>TOPSIS!O3</f>
        <v>31.24</v>
      </c>
      <c r="P3">
        <f>TOPSIS!P3</f>
        <v>5.91</v>
      </c>
    </row>
    <row r="4" spans="1:16" x14ac:dyDescent="0.3">
      <c r="A4">
        <f>TOPSIS!A4</f>
        <v>3</v>
      </c>
      <c r="B4">
        <f>TOPSIS!B4</f>
        <v>12.26</v>
      </c>
      <c r="C4">
        <f>TOPSIS!C4</f>
        <v>-55.28</v>
      </c>
      <c r="D4">
        <f>TOPSIS!D4</f>
        <v>582</v>
      </c>
      <c r="E4">
        <f>TOPSIS!E4</f>
        <v>29.76</v>
      </c>
      <c r="F4">
        <f>TOPSIS!F4</f>
        <v>44.71</v>
      </c>
      <c r="G4">
        <f>TOPSIS!G4</f>
        <v>15.68</v>
      </c>
      <c r="H4">
        <f>TOPSIS!H4</f>
        <v>39.9</v>
      </c>
      <c r="I4">
        <f>TOPSIS!I4</f>
        <v>70.349999999999994</v>
      </c>
      <c r="J4">
        <f>TOPSIS!J4</f>
        <v>0.65</v>
      </c>
      <c r="K4">
        <f>TOPSIS!K4</f>
        <v>8.92</v>
      </c>
      <c r="L4">
        <f>TOPSIS!L4</f>
        <v>3.15</v>
      </c>
      <c r="M4">
        <f>TOPSIS!M4</f>
        <v>1.74</v>
      </c>
      <c r="N4">
        <f>TOPSIS!N4</f>
        <v>0.23</v>
      </c>
      <c r="O4">
        <f>TOPSIS!O4</f>
        <v>53.79</v>
      </c>
      <c r="P4">
        <f>TOPSIS!P4</f>
        <v>36.799999999999997</v>
      </c>
    </row>
    <row r="5" spans="1:16" x14ac:dyDescent="0.3">
      <c r="A5">
        <f>TOPSIS!A5</f>
        <v>4</v>
      </c>
      <c r="B5">
        <f>TOPSIS!B5</f>
        <v>41.6</v>
      </c>
      <c r="C5">
        <f>TOPSIS!C5</f>
        <v>93.25</v>
      </c>
      <c r="D5">
        <f>TOPSIS!D5</f>
        <v>-63</v>
      </c>
      <c r="E5">
        <f>TOPSIS!E5</f>
        <v>0.37</v>
      </c>
      <c r="F5">
        <f>TOPSIS!F5</f>
        <v>3.6</v>
      </c>
      <c r="G5">
        <f>TOPSIS!G5</f>
        <v>0.37</v>
      </c>
      <c r="H5">
        <f>TOPSIS!H5</f>
        <v>1</v>
      </c>
      <c r="I5">
        <f>TOPSIS!I5</f>
        <v>-14.49</v>
      </c>
      <c r="J5">
        <f>TOPSIS!J5</f>
        <v>0.25</v>
      </c>
      <c r="K5">
        <f>TOPSIS!K5</f>
        <v>5.23</v>
      </c>
      <c r="L5">
        <f>TOPSIS!L5</f>
        <v>0.74</v>
      </c>
      <c r="M5">
        <f>TOPSIS!M5</f>
        <v>0.56999999999999995</v>
      </c>
      <c r="N5">
        <f>TOPSIS!N5</f>
        <v>0.317</v>
      </c>
      <c r="O5">
        <f>TOPSIS!O5</f>
        <v>69.89</v>
      </c>
      <c r="P5">
        <f>TOPSIS!P5</f>
        <v>15.76</v>
      </c>
    </row>
    <row r="6" spans="1:16" x14ac:dyDescent="0.3">
      <c r="A6">
        <f>TOPSIS!A6</f>
        <v>5</v>
      </c>
      <c r="B6">
        <f>TOPSIS!B6</f>
        <v>16.600000000000001</v>
      </c>
      <c r="C6">
        <f>TOPSIS!C6</f>
        <v>-54.96</v>
      </c>
      <c r="D6">
        <f>TOPSIS!D6</f>
        <v>-56.6</v>
      </c>
      <c r="E6">
        <f>TOPSIS!E6</f>
        <v>-8.3000000000000007</v>
      </c>
      <c r="F6">
        <f>TOPSIS!F6</f>
        <v>-2.8</v>
      </c>
      <c r="G6">
        <f>TOPSIS!G6</f>
        <v>-0.99</v>
      </c>
      <c r="H6">
        <f>TOPSIS!H6</f>
        <v>7.0000000000000007E-2</v>
      </c>
      <c r="I6">
        <f>TOPSIS!I6</f>
        <v>13.69</v>
      </c>
      <c r="J6">
        <f>TOPSIS!J6</f>
        <v>0.56000000000000005</v>
      </c>
      <c r="K6">
        <f>TOPSIS!K6</f>
        <v>7.03</v>
      </c>
      <c r="L6">
        <f>TOPSIS!L6</f>
        <v>0.89</v>
      </c>
      <c r="M6">
        <f>TOPSIS!M6</f>
        <v>1.53</v>
      </c>
      <c r="N6">
        <f>TOPSIS!N6</f>
        <v>0.38</v>
      </c>
      <c r="O6">
        <f>TOPSIS!O6</f>
        <v>-36.9</v>
      </c>
      <c r="P6">
        <f>TOPSIS!P6</f>
        <v>-28.24</v>
      </c>
    </row>
    <row r="7" spans="1:16" x14ac:dyDescent="0.3">
      <c r="A7">
        <f>TOPSIS!A7</f>
        <v>6</v>
      </c>
      <c r="B7">
        <f>TOPSIS!B7</f>
        <v>6.74</v>
      </c>
      <c r="C7">
        <f>TOPSIS!C7</f>
        <v>7.7</v>
      </c>
      <c r="D7">
        <f>TOPSIS!D7</f>
        <v>5.78</v>
      </c>
      <c r="E7">
        <f>TOPSIS!E7</f>
        <v>13.14</v>
      </c>
      <c r="F7">
        <f>TOPSIS!F7</f>
        <v>2.5</v>
      </c>
      <c r="G7">
        <f>TOPSIS!G7</f>
        <v>3.3</v>
      </c>
      <c r="H7">
        <f>TOPSIS!H7</f>
        <v>9.43</v>
      </c>
      <c r="I7">
        <f>TOPSIS!I7</f>
        <v>25.11</v>
      </c>
      <c r="J7">
        <f>TOPSIS!J7</f>
        <v>3.15</v>
      </c>
      <c r="K7">
        <f>TOPSIS!K7</f>
        <v>90.6</v>
      </c>
      <c r="L7">
        <f>TOPSIS!L7</f>
        <v>13.15</v>
      </c>
      <c r="M7">
        <f>TOPSIS!M7</f>
        <v>0.76</v>
      </c>
      <c r="N7">
        <f>TOPSIS!N7</f>
        <v>0.13</v>
      </c>
      <c r="O7">
        <f>TOPSIS!O7</f>
        <v>47.83</v>
      </c>
      <c r="P7">
        <f>TOPSIS!P7</f>
        <v>46.81</v>
      </c>
    </row>
    <row r="8" spans="1:16" x14ac:dyDescent="0.3">
      <c r="A8">
        <f>TOPSIS!A8</f>
        <v>7</v>
      </c>
      <c r="B8">
        <f>TOPSIS!B8</f>
        <v>9.6300000000000008</v>
      </c>
      <c r="C8">
        <f>TOPSIS!C8</f>
        <v>3</v>
      </c>
      <c r="D8">
        <f>TOPSIS!D8</f>
        <v>19.12</v>
      </c>
      <c r="E8">
        <f>TOPSIS!E8</f>
        <v>7.35</v>
      </c>
      <c r="F8">
        <f>TOPSIS!F8</f>
        <v>5.94</v>
      </c>
      <c r="G8">
        <f>TOPSIS!G8</f>
        <v>5.41</v>
      </c>
      <c r="H8">
        <f>TOPSIS!H8</f>
        <v>3.7</v>
      </c>
      <c r="I8">
        <f>TOPSIS!I8</f>
        <v>14.3</v>
      </c>
      <c r="J8">
        <f>TOPSIS!J8</f>
        <v>1.56</v>
      </c>
      <c r="K8">
        <f>TOPSIS!K8</f>
        <v>13.37</v>
      </c>
      <c r="L8">
        <f>TOPSIS!L8</f>
        <v>9.6</v>
      </c>
      <c r="M8">
        <f>TOPSIS!M8</f>
        <v>1.51</v>
      </c>
      <c r="N8">
        <f>TOPSIS!N8</f>
        <v>1.19</v>
      </c>
      <c r="O8">
        <f>TOPSIS!O8</f>
        <v>4.91</v>
      </c>
      <c r="P8">
        <f>TOPSIS!P8</f>
        <v>47.13</v>
      </c>
    </row>
    <row r="9" spans="1:16" x14ac:dyDescent="0.3">
      <c r="A9">
        <f>TOPSIS!A9</f>
        <v>8</v>
      </c>
      <c r="B9">
        <f>TOPSIS!B9</f>
        <v>-3</v>
      </c>
      <c r="C9">
        <f>TOPSIS!C9</f>
        <v>-70</v>
      </c>
      <c r="D9">
        <f>TOPSIS!D9</f>
        <v>-71.33</v>
      </c>
      <c r="E9">
        <f>TOPSIS!E9</f>
        <v>1.82</v>
      </c>
      <c r="F9">
        <f>TOPSIS!F9</f>
        <v>2.35</v>
      </c>
      <c r="G9">
        <f>TOPSIS!G9</f>
        <v>3.23</v>
      </c>
      <c r="H9">
        <f>TOPSIS!H9</f>
        <v>0.2</v>
      </c>
      <c r="I9">
        <f>TOPSIS!I9</f>
        <v>4.7</v>
      </c>
      <c r="J9">
        <f>TOPSIS!J9</f>
        <v>0.09</v>
      </c>
      <c r="K9">
        <f>TOPSIS!K9</f>
        <v>3.88</v>
      </c>
      <c r="L9">
        <f>TOPSIS!L9</f>
        <v>2.04</v>
      </c>
      <c r="M9">
        <f>TOPSIS!M9</f>
        <v>1.03</v>
      </c>
      <c r="N9">
        <f>TOPSIS!N9</f>
        <v>0.02</v>
      </c>
      <c r="O9">
        <f>TOPSIS!O9</f>
        <v>35.47</v>
      </c>
      <c r="P9">
        <f>TOPSIS!P9</f>
        <v>40.549999999999997</v>
      </c>
    </row>
    <row r="10" spans="1:16" x14ac:dyDescent="0.3">
      <c r="A10">
        <f>TOPSIS!A10</f>
        <v>9</v>
      </c>
      <c r="B10">
        <f>TOPSIS!B10</f>
        <v>8</v>
      </c>
      <c r="C10">
        <f>TOPSIS!C10</f>
        <v>547</v>
      </c>
      <c r="D10">
        <f>TOPSIS!D10</f>
        <v>530</v>
      </c>
      <c r="E10">
        <f>TOPSIS!E10</f>
        <v>1.26</v>
      </c>
      <c r="F10">
        <f>TOPSIS!F10</f>
        <v>1.55</v>
      </c>
      <c r="G10">
        <f>TOPSIS!G10</f>
        <v>6.25</v>
      </c>
      <c r="H10">
        <f>TOPSIS!H10</f>
        <v>1.3</v>
      </c>
      <c r="I10">
        <f>TOPSIS!I10</f>
        <v>-16</v>
      </c>
      <c r="J10">
        <f>TOPSIS!J10</f>
        <v>0.83</v>
      </c>
      <c r="K10">
        <f>TOPSIS!K10</f>
        <v>26.06</v>
      </c>
      <c r="L10">
        <f>TOPSIS!L10</f>
        <v>10.46</v>
      </c>
      <c r="M10">
        <f>TOPSIS!M10</f>
        <v>1.58</v>
      </c>
      <c r="N10">
        <f>TOPSIS!N10</f>
        <v>0.64</v>
      </c>
      <c r="O10">
        <f>TOPSIS!O10</f>
        <v>1.57</v>
      </c>
      <c r="P10">
        <f>TOPSIS!P10</f>
        <v>-7.96</v>
      </c>
    </row>
    <row r="11" spans="1:16" x14ac:dyDescent="0.3">
      <c r="A11">
        <f>TOPSIS!A11</f>
        <v>10</v>
      </c>
      <c r="B11">
        <f>TOPSIS!B11</f>
        <v>16</v>
      </c>
      <c r="C11">
        <f>TOPSIS!C11</f>
        <v>120.7</v>
      </c>
      <c r="D11">
        <f>TOPSIS!D11</f>
        <v>103.3</v>
      </c>
      <c r="E11">
        <f>TOPSIS!E11</f>
        <v>75.28</v>
      </c>
      <c r="F11">
        <f>TOPSIS!F11</f>
        <v>5.0599999999999996</v>
      </c>
      <c r="G11">
        <f>TOPSIS!G11</f>
        <v>2.98</v>
      </c>
      <c r="H11">
        <f>TOPSIS!H11</f>
        <v>-0.14499999999999999</v>
      </c>
      <c r="I11">
        <f>TOPSIS!I11</f>
        <v>0.55479999999999996</v>
      </c>
      <c r="J11">
        <f>TOPSIS!J11</f>
        <v>0.96</v>
      </c>
      <c r="K11">
        <f>TOPSIS!K11</f>
        <v>12.06</v>
      </c>
      <c r="L11">
        <f>TOPSIS!L11</f>
        <v>0</v>
      </c>
      <c r="M11">
        <f>TOPSIS!M11</f>
        <v>1.36</v>
      </c>
      <c r="N11">
        <f>TOPSIS!N11</f>
        <v>0.24</v>
      </c>
      <c r="O11">
        <f>TOPSIS!O11</f>
        <v>86.53</v>
      </c>
      <c r="P11">
        <f>TOPSIS!P11</f>
        <v>13.88</v>
      </c>
    </row>
    <row r="12" spans="1:16" x14ac:dyDescent="0.3">
      <c r="A12">
        <f>TOPSIS!A12</f>
        <v>11</v>
      </c>
      <c r="B12">
        <f>TOPSIS!B12</f>
        <v>9.4</v>
      </c>
      <c r="C12">
        <f>TOPSIS!C12</f>
        <v>41.9</v>
      </c>
      <c r="D12">
        <f>TOPSIS!D12</f>
        <v>40.909999999999997</v>
      </c>
      <c r="E12">
        <f>TOPSIS!E12</f>
        <v>7.8</v>
      </c>
      <c r="F12">
        <f>TOPSIS!F12</f>
        <v>7.37</v>
      </c>
      <c r="G12">
        <f>TOPSIS!G12</f>
        <v>13.49</v>
      </c>
      <c r="H12">
        <f>TOPSIS!H12</f>
        <v>2.1999999999999999E-2</v>
      </c>
      <c r="I12">
        <f>TOPSIS!I12</f>
        <v>0.39</v>
      </c>
      <c r="J12">
        <f>TOPSIS!J12</f>
        <v>1.28</v>
      </c>
      <c r="K12">
        <f>TOPSIS!K12</f>
        <v>9.11</v>
      </c>
      <c r="L12">
        <f>TOPSIS!L12</f>
        <v>0</v>
      </c>
      <c r="M12">
        <f>TOPSIS!M12</f>
        <v>1.06</v>
      </c>
      <c r="N12">
        <f>TOPSIS!N12</f>
        <v>0.24</v>
      </c>
      <c r="O12">
        <f>TOPSIS!O12</f>
        <v>18.600000000000001</v>
      </c>
      <c r="P12">
        <f>TOPSIS!P12</f>
        <v>7.22</v>
      </c>
    </row>
    <row r="13" spans="1:16" x14ac:dyDescent="0.3">
      <c r="A13">
        <f>TOPSIS!A13</f>
        <v>12</v>
      </c>
      <c r="B13">
        <f>TOPSIS!B13</f>
        <v>-16.7</v>
      </c>
      <c r="C13">
        <f>TOPSIS!C13</f>
        <v>-25.45</v>
      </c>
      <c r="D13">
        <f>TOPSIS!D13</f>
        <v>-32.96</v>
      </c>
      <c r="E13">
        <f>TOPSIS!E13</f>
        <v>8.89</v>
      </c>
      <c r="F13">
        <f>TOPSIS!F13</f>
        <v>10.45</v>
      </c>
      <c r="G13">
        <f>TOPSIS!G13</f>
        <v>15.32</v>
      </c>
      <c r="H13">
        <f>TOPSIS!H13</f>
        <v>6.2E-2</v>
      </c>
      <c r="I13">
        <f>TOPSIS!I13</f>
        <v>0.17949999999999999</v>
      </c>
      <c r="J13">
        <f>TOPSIS!J13</f>
        <v>0.92</v>
      </c>
      <c r="K13">
        <f>TOPSIS!K13</f>
        <v>8.64</v>
      </c>
      <c r="L13">
        <f>TOPSIS!L13</f>
        <v>10.45</v>
      </c>
      <c r="M13">
        <f>TOPSIS!M13</f>
        <v>0.96</v>
      </c>
      <c r="N13">
        <f>TOPSIS!N13</f>
        <v>0.56000000000000005</v>
      </c>
      <c r="O13">
        <f>TOPSIS!O13</f>
        <v>13.54</v>
      </c>
      <c r="P13">
        <f>TOPSIS!P13</f>
        <v>2.33</v>
      </c>
    </row>
    <row r="14" spans="1:16" x14ac:dyDescent="0.3">
      <c r="A14" t="s">
        <v>16</v>
      </c>
      <c r="B14">
        <f>MAX(B2:B13)</f>
        <v>41.6</v>
      </c>
      <c r="C14">
        <f t="shared" ref="C14:I14" si="0">MAX(C2:C13)</f>
        <v>547</v>
      </c>
      <c r="D14">
        <f t="shared" si="0"/>
        <v>582</v>
      </c>
      <c r="E14">
        <f t="shared" si="0"/>
        <v>75.28</v>
      </c>
      <c r="F14">
        <f t="shared" si="0"/>
        <v>44.71</v>
      </c>
      <c r="G14">
        <f t="shared" si="0"/>
        <v>34.65</v>
      </c>
      <c r="H14">
        <f t="shared" si="0"/>
        <v>39.9</v>
      </c>
      <c r="I14">
        <f t="shared" si="0"/>
        <v>70.349999999999994</v>
      </c>
      <c r="J14">
        <f t="shared" ref="J14" si="1">MAX(J2:J13)</f>
        <v>3.15</v>
      </c>
      <c r="K14">
        <f t="shared" ref="K14" si="2">MAX(K2:K13)</f>
        <v>90.6</v>
      </c>
      <c r="L14">
        <f t="shared" ref="L14" si="3">MAX(L2:L13)</f>
        <v>13.15</v>
      </c>
      <c r="M14">
        <f t="shared" ref="M14" si="4">MAX(M2:M13)</f>
        <v>1.74</v>
      </c>
      <c r="N14">
        <f>MIN(N2:N13)</f>
        <v>0.02</v>
      </c>
      <c r="O14">
        <f t="shared" ref="O14" si="5">MAX(O2:O13)</f>
        <v>86.53</v>
      </c>
      <c r="P14">
        <f t="shared" ref="P14" si="6">MAX(P2:P13)</f>
        <v>47.13</v>
      </c>
    </row>
    <row r="15" spans="1:16" x14ac:dyDescent="0.3">
      <c r="A15" t="s">
        <v>17</v>
      </c>
      <c r="B15">
        <f>MIN(B2:B13)</f>
        <v>-16.7</v>
      </c>
      <c r="C15">
        <f t="shared" ref="C15:P15" si="7">MIN(C2:C13)</f>
        <v>-70</v>
      </c>
      <c r="D15">
        <f t="shared" si="7"/>
        <v>-71.33</v>
      </c>
      <c r="E15">
        <f t="shared" si="7"/>
        <v>-8.3000000000000007</v>
      </c>
      <c r="F15">
        <f t="shared" si="7"/>
        <v>-2.8</v>
      </c>
      <c r="G15">
        <f t="shared" si="7"/>
        <v>-0.99</v>
      </c>
      <c r="H15">
        <f t="shared" si="7"/>
        <v>-0.14499999999999999</v>
      </c>
      <c r="I15">
        <f t="shared" si="7"/>
        <v>-16</v>
      </c>
      <c r="J15">
        <f t="shared" si="7"/>
        <v>0.09</v>
      </c>
      <c r="K15">
        <f t="shared" si="7"/>
        <v>3.88</v>
      </c>
      <c r="L15">
        <f t="shared" si="7"/>
        <v>0</v>
      </c>
      <c r="M15">
        <f t="shared" si="7"/>
        <v>0.56999999999999995</v>
      </c>
      <c r="N15">
        <f>MAX(N2:N14)</f>
        <v>1.19</v>
      </c>
      <c r="O15">
        <f t="shared" si="7"/>
        <v>-36.9</v>
      </c>
      <c r="P15">
        <f t="shared" si="7"/>
        <v>-28.24</v>
      </c>
    </row>
    <row r="17" spans="1:20" x14ac:dyDescent="0.3">
      <c r="A17" t="s">
        <v>18</v>
      </c>
      <c r="B17">
        <f>TOPSIS!B50</f>
        <v>0.05</v>
      </c>
      <c r="C17">
        <f>TOPSIS!C50</f>
        <v>0.06</v>
      </c>
      <c r="D17">
        <f>TOPSIS!D50</f>
        <v>0.05</v>
      </c>
      <c r="E17">
        <f>TOPSIS!E50</f>
        <v>0.02</v>
      </c>
      <c r="F17">
        <f>TOPSIS!F50</f>
        <v>0.02</v>
      </c>
      <c r="G17">
        <f>TOPSIS!G50</f>
        <v>0.05</v>
      </c>
      <c r="H17">
        <f>TOPSIS!H50</f>
        <v>0.09</v>
      </c>
      <c r="I17">
        <f>TOPSIS!I50</f>
        <v>0.09</v>
      </c>
      <c r="J17">
        <f>TOPSIS!J50</f>
        <v>0.06</v>
      </c>
      <c r="K17">
        <f>TOPSIS!K50</f>
        <v>0.09</v>
      </c>
      <c r="L17">
        <f>TOPSIS!L50</f>
        <v>0.12</v>
      </c>
      <c r="M17">
        <f>TOPSIS!M50</f>
        <v>0.11</v>
      </c>
      <c r="N17">
        <f>TOPSIS!N50</f>
        <v>0.05</v>
      </c>
      <c r="O17">
        <f>TOPSIS!O50</f>
        <v>7.0000000000000007E-2</v>
      </c>
      <c r="P17">
        <f>TOPSIS!P50</f>
        <v>7.0000000000000007E-2</v>
      </c>
    </row>
    <row r="19" spans="1:20" x14ac:dyDescent="0.3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 t="s">
        <v>20</v>
      </c>
      <c r="R19" t="s">
        <v>19</v>
      </c>
      <c r="S19" t="s">
        <v>21</v>
      </c>
      <c r="T19" t="s">
        <v>14</v>
      </c>
    </row>
    <row r="20" spans="1:20" x14ac:dyDescent="0.3">
      <c r="A20">
        <v>1</v>
      </c>
      <c r="B20">
        <f>((B$14-B2)/(B$14-B$15))*B$17</f>
        <v>2.778730703259006E-2</v>
      </c>
      <c r="C20">
        <f>((C$14-C2)/(C$14-C$15))*C$17</f>
        <v>5.0952350081037281E-2</v>
      </c>
      <c r="D20">
        <f t="shared" ref="D20:P20" si="8">((D$14-D2)/(D$14-D$15))*D$17</f>
        <v>4.2460165613089858E-2</v>
      </c>
      <c r="E20">
        <f t="shared" si="8"/>
        <v>1.6625987078248385E-2</v>
      </c>
      <c r="F20">
        <f t="shared" si="8"/>
        <v>8.6592296358661332E-3</v>
      </c>
      <c r="G20">
        <f t="shared" si="8"/>
        <v>9.9326599326599319E-3</v>
      </c>
      <c r="H20">
        <f t="shared" si="8"/>
        <v>4.692720689224622E-2</v>
      </c>
      <c r="I20">
        <f t="shared" si="8"/>
        <v>4.4953097857556454E-2</v>
      </c>
      <c r="J20">
        <f t="shared" si="8"/>
        <v>4.7058823529411764E-2</v>
      </c>
      <c r="K20">
        <f t="shared" si="8"/>
        <v>8.679312730627306E-2</v>
      </c>
      <c r="L20">
        <f t="shared" si="8"/>
        <v>4.0152091254752808E-3</v>
      </c>
      <c r="M20">
        <f t="shared" si="8"/>
        <v>6.4871794871794869E-2</v>
      </c>
      <c r="N20">
        <f t="shared" si="8"/>
        <v>2.1367521367521374E-3</v>
      </c>
      <c r="O20">
        <f t="shared" si="8"/>
        <v>3.4271246860568746E-2</v>
      </c>
      <c r="P20">
        <f t="shared" si="8"/>
        <v>3.8013798593604889E-2</v>
      </c>
      <c r="Q20">
        <f>SUM(B20:P20)</f>
        <v>0.52545875654717511</v>
      </c>
      <c r="R20">
        <f>MAX(B20:P20)</f>
        <v>8.679312730627306E-2</v>
      </c>
      <c r="S20">
        <f>(0.5*(($Q$32-Q20)/($Q$33-$Q$32)))+0.5*((R20-$R$32)/($R$33-$R$32))</f>
        <v>-0.10352449243559705</v>
      </c>
      <c r="T20">
        <f>_xlfn.RANK.AVG(S20,$S$20:$S$31,0)</f>
        <v>7</v>
      </c>
    </row>
    <row r="21" spans="1:20" x14ac:dyDescent="0.3">
      <c r="A21">
        <v>2</v>
      </c>
      <c r="B21">
        <f>((B$14-B3)/(B$14-B$15))*B$17</f>
        <v>2.2221269296741002E-2</v>
      </c>
      <c r="C21">
        <f t="shared" ref="C21:P31" si="9">((C$14-C3)/(C$14-C$15))*C$17</f>
        <v>4.6532576985413292E-2</v>
      </c>
      <c r="D21">
        <f t="shared" si="9"/>
        <v>3.8946627278710601E-2</v>
      </c>
      <c r="E21">
        <f t="shared" si="9"/>
        <v>1.445561139028476E-2</v>
      </c>
      <c r="F21">
        <f t="shared" si="9"/>
        <v>6.6259734792675244E-3</v>
      </c>
      <c r="G21">
        <f t="shared" si="9"/>
        <v>0</v>
      </c>
      <c r="H21">
        <f t="shared" si="9"/>
        <v>4.7691347234361338E-2</v>
      </c>
      <c r="I21">
        <f t="shared" si="9"/>
        <v>4.3942096120440068E-2</v>
      </c>
      <c r="J21">
        <f t="shared" si="9"/>
        <v>5.0392156862745091E-2</v>
      </c>
      <c r="K21">
        <f t="shared" si="9"/>
        <v>8.499769372693726E-2</v>
      </c>
      <c r="L21">
        <f t="shared" si="9"/>
        <v>0.12</v>
      </c>
      <c r="M21">
        <f t="shared" si="9"/>
        <v>5.2649572649572658E-2</v>
      </c>
      <c r="N21">
        <f t="shared" si="9"/>
        <v>5.9829059829059842E-3</v>
      </c>
      <c r="O21">
        <f t="shared" si="9"/>
        <v>3.1356234302843726E-2</v>
      </c>
      <c r="P21">
        <f t="shared" si="9"/>
        <v>3.8283136526469419E-2</v>
      </c>
      <c r="Q21">
        <f t="shared" ref="Q21:Q31" si="10">SUM(B21:P21)</f>
        <v>0.60407720183669267</v>
      </c>
      <c r="R21">
        <f t="shared" ref="R21:R31" si="11">MAX(B21:P21)</f>
        <v>0.12</v>
      </c>
      <c r="S21">
        <f t="shared" ref="S21:S31" si="12">(0.5*(($Q$32-Q21)/($Q$33-$Q$32)))+0.5*((R21-$R$32)/($R$33-$R$32))</f>
        <v>0.22993230355770278</v>
      </c>
      <c r="T21">
        <f t="shared" ref="T21:T31" si="13">_xlfn.RANK.AVG(S21,$S$20:$S$31,0)</f>
        <v>1</v>
      </c>
    </row>
    <row r="22" spans="1:20" x14ac:dyDescent="0.3">
      <c r="A22">
        <v>3</v>
      </c>
      <c r="B22">
        <f>((B$14-B4)/(B$14-B$15))*B$17</f>
        <v>2.5162950257289887E-2</v>
      </c>
      <c r="C22">
        <f t="shared" si="9"/>
        <v>5.8568557536466767E-2</v>
      </c>
      <c r="D22">
        <f t="shared" si="9"/>
        <v>0</v>
      </c>
      <c r="E22">
        <f t="shared" si="9"/>
        <v>1.0892558028236419E-2</v>
      </c>
      <c r="F22">
        <f t="shared" si="9"/>
        <v>0</v>
      </c>
      <c r="G22">
        <f t="shared" si="9"/>
        <v>2.6613355780022448E-2</v>
      </c>
      <c r="H22">
        <f t="shared" si="9"/>
        <v>0</v>
      </c>
      <c r="I22">
        <f t="shared" si="9"/>
        <v>0</v>
      </c>
      <c r="J22">
        <f t="shared" si="9"/>
        <v>4.9019607843137254E-2</v>
      </c>
      <c r="K22">
        <f t="shared" si="9"/>
        <v>8.4769372693726933E-2</v>
      </c>
      <c r="L22">
        <f t="shared" si="9"/>
        <v>9.1254752851711016E-2</v>
      </c>
      <c r="M22">
        <f t="shared" si="9"/>
        <v>0</v>
      </c>
      <c r="N22">
        <f t="shared" si="9"/>
        <v>8.9743589743589754E-3</v>
      </c>
      <c r="O22">
        <f t="shared" si="9"/>
        <v>1.8567609171190151E-2</v>
      </c>
      <c r="P22">
        <f t="shared" si="9"/>
        <v>9.5940029189332688E-3</v>
      </c>
      <c r="Q22">
        <f t="shared" si="10"/>
        <v>0.38341712605507317</v>
      </c>
      <c r="R22">
        <f t="shared" si="11"/>
        <v>9.1254752851711016E-2</v>
      </c>
      <c r="S22">
        <f t="shared" si="12"/>
        <v>0.12805240336912496</v>
      </c>
      <c r="T22">
        <f t="shared" si="13"/>
        <v>3</v>
      </c>
    </row>
    <row r="23" spans="1:20" x14ac:dyDescent="0.3">
      <c r="A23">
        <v>4</v>
      </c>
      <c r="B23">
        <f>((B$14-B5)/(B$14-B$15))*B$17</f>
        <v>0</v>
      </c>
      <c r="C23">
        <f t="shared" si="9"/>
        <v>4.4124797406807123E-2</v>
      </c>
      <c r="D23">
        <f t="shared" si="9"/>
        <v>4.9362496747432386E-2</v>
      </c>
      <c r="E23">
        <f t="shared" si="9"/>
        <v>1.7925340990667626E-2</v>
      </c>
      <c r="F23">
        <f t="shared" si="9"/>
        <v>1.7305830351504948E-2</v>
      </c>
      <c r="G23">
        <f t="shared" si="9"/>
        <v>4.8092031425364765E-2</v>
      </c>
      <c r="H23">
        <f t="shared" si="9"/>
        <v>8.7426645024347591E-2</v>
      </c>
      <c r="I23">
        <f t="shared" si="9"/>
        <v>8.8426172553561083E-2</v>
      </c>
      <c r="J23">
        <f t="shared" si="9"/>
        <v>5.6862745098039208E-2</v>
      </c>
      <c r="K23">
        <f t="shared" si="9"/>
        <v>8.8598939114391137E-2</v>
      </c>
      <c r="L23">
        <f t="shared" si="9"/>
        <v>0.11324714828897338</v>
      </c>
      <c r="M23">
        <f t="shared" si="9"/>
        <v>0.11</v>
      </c>
      <c r="N23">
        <f t="shared" si="9"/>
        <v>1.2692307692307692E-2</v>
      </c>
      <c r="O23">
        <f t="shared" si="9"/>
        <v>9.4369278133354939E-3</v>
      </c>
      <c r="P23">
        <f t="shared" si="9"/>
        <v>2.9134934324001598E-2</v>
      </c>
      <c r="Q23">
        <f t="shared" si="10"/>
        <v>0.77263631683073408</v>
      </c>
      <c r="R23">
        <f t="shared" si="11"/>
        <v>0.11324714828897338</v>
      </c>
      <c r="S23">
        <f t="shared" si="12"/>
        <v>-6.3746760518003875E-2</v>
      </c>
      <c r="T23">
        <f t="shared" si="13"/>
        <v>6</v>
      </c>
    </row>
    <row r="24" spans="1:20" x14ac:dyDescent="0.3">
      <c r="A24">
        <v>5</v>
      </c>
      <c r="B24">
        <f t="shared" ref="B24:B31" si="14">((B$14-B6)/(B$14-B$15))*B$17</f>
        <v>2.1440823327615783E-2</v>
      </c>
      <c r="C24">
        <f t="shared" si="9"/>
        <v>5.8537439222042145E-2</v>
      </c>
      <c r="D24">
        <f t="shared" si="9"/>
        <v>4.8872698330093521E-2</v>
      </c>
      <c r="E24">
        <f t="shared" si="9"/>
        <v>0.02</v>
      </c>
      <c r="F24">
        <f t="shared" si="9"/>
        <v>0.02</v>
      </c>
      <c r="G24">
        <f t="shared" si="9"/>
        <v>0.05</v>
      </c>
      <c r="H24">
        <f t="shared" si="9"/>
        <v>8.9516793607191891E-2</v>
      </c>
      <c r="I24">
        <f t="shared" si="9"/>
        <v>5.9055008685581931E-2</v>
      </c>
      <c r="J24">
        <f t="shared" si="9"/>
        <v>5.0784313725490193E-2</v>
      </c>
      <c r="K24">
        <f t="shared" si="9"/>
        <v>8.6730857933579319E-2</v>
      </c>
      <c r="L24">
        <f t="shared" si="9"/>
        <v>0.11187832699619771</v>
      </c>
      <c r="M24">
        <f t="shared" si="9"/>
        <v>1.9743589743589741E-2</v>
      </c>
      <c r="N24">
        <f t="shared" si="9"/>
        <v>1.5384615384615385E-2</v>
      </c>
      <c r="O24">
        <f t="shared" si="9"/>
        <v>7.0000000000000007E-2</v>
      </c>
      <c r="P24">
        <f t="shared" si="9"/>
        <v>7.0000000000000007E-2</v>
      </c>
      <c r="Q24">
        <f t="shared" si="10"/>
        <v>0.79194446695599763</v>
      </c>
      <c r="R24">
        <f t="shared" si="11"/>
        <v>0.11187832699619771</v>
      </c>
      <c r="S24">
        <f t="shared" si="12"/>
        <v>-0.10508995587348541</v>
      </c>
      <c r="T24">
        <f t="shared" si="13"/>
        <v>8</v>
      </c>
    </row>
    <row r="25" spans="1:20" x14ac:dyDescent="0.3">
      <c r="A25">
        <v>6</v>
      </c>
      <c r="B25">
        <f t="shared" si="14"/>
        <v>2.9897084048027447E-2</v>
      </c>
      <c r="C25">
        <f t="shared" si="9"/>
        <v>5.2444084278768226E-2</v>
      </c>
      <c r="D25">
        <f t="shared" si="9"/>
        <v>4.4098694381093782E-2</v>
      </c>
      <c r="E25">
        <f t="shared" si="9"/>
        <v>1.4869586025364921E-2</v>
      </c>
      <c r="F25">
        <f t="shared" si="9"/>
        <v>1.7768890759840034E-2</v>
      </c>
      <c r="G25">
        <f t="shared" si="9"/>
        <v>4.3981481481481483E-2</v>
      </c>
      <c r="H25">
        <f t="shared" si="9"/>
        <v>6.8480459483081527E-2</v>
      </c>
      <c r="I25">
        <f t="shared" si="9"/>
        <v>4.7152287203242618E-2</v>
      </c>
      <c r="J25">
        <f t="shared" si="9"/>
        <v>0</v>
      </c>
      <c r="K25">
        <f t="shared" si="9"/>
        <v>0</v>
      </c>
      <c r="L25">
        <f t="shared" si="9"/>
        <v>0</v>
      </c>
      <c r="M25">
        <f t="shared" si="9"/>
        <v>9.213675213675214E-2</v>
      </c>
      <c r="N25">
        <f t="shared" si="9"/>
        <v>4.7008547008547015E-3</v>
      </c>
      <c r="O25">
        <f t="shared" si="9"/>
        <v>2.1947662642793488E-2</v>
      </c>
      <c r="P25">
        <f t="shared" si="9"/>
        <v>2.9720047764362502E-4</v>
      </c>
      <c r="Q25">
        <f t="shared" si="10"/>
        <v>0.43777503761894399</v>
      </c>
      <c r="R25">
        <f t="shared" si="11"/>
        <v>9.213675213675214E-2</v>
      </c>
      <c r="S25">
        <f t="shared" si="12"/>
        <v>7.2935887514055789E-2</v>
      </c>
      <c r="T25">
        <f t="shared" si="13"/>
        <v>4</v>
      </c>
    </row>
    <row r="26" spans="1:20" x14ac:dyDescent="0.3">
      <c r="A26">
        <v>7</v>
      </c>
      <c r="B26">
        <f t="shared" si="14"/>
        <v>2.7418524871355061E-2</v>
      </c>
      <c r="C26">
        <f t="shared" si="9"/>
        <v>5.2901134521880062E-2</v>
      </c>
      <c r="D26">
        <f t="shared" si="9"/>
        <v>4.3077770804953092E-2</v>
      </c>
      <c r="E26">
        <f t="shared" si="9"/>
        <v>1.6255084948552288E-2</v>
      </c>
      <c r="F26">
        <f t="shared" si="9"/>
        <v>1.6320774573773945E-2</v>
      </c>
      <c r="G26">
        <f t="shared" si="9"/>
        <v>4.102132435465769E-2</v>
      </c>
      <c r="H26">
        <f t="shared" si="9"/>
        <v>8.1358471719315761E-2</v>
      </c>
      <c r="I26">
        <f t="shared" si="9"/>
        <v>5.8419224088013894E-2</v>
      </c>
      <c r="J26">
        <f t="shared" si="9"/>
        <v>3.1176470588235288E-2</v>
      </c>
      <c r="K26">
        <f t="shared" si="9"/>
        <v>8.0151060885608846E-2</v>
      </c>
      <c r="L26">
        <f t="shared" si="9"/>
        <v>3.239543726235742E-2</v>
      </c>
      <c r="M26">
        <f t="shared" si="9"/>
        <v>2.1623931623931624E-2</v>
      </c>
      <c r="N26">
        <f t="shared" si="9"/>
        <v>0.05</v>
      </c>
      <c r="O26">
        <f t="shared" si="9"/>
        <v>4.6288584622863164E-2</v>
      </c>
      <c r="P26">
        <f t="shared" si="9"/>
        <v>0</v>
      </c>
      <c r="Q26">
        <f t="shared" si="10"/>
        <v>0.59840779486549822</v>
      </c>
      <c r="R26">
        <f t="shared" si="11"/>
        <v>8.1358471719315761E-2</v>
      </c>
      <c r="S26">
        <f t="shared" si="12"/>
        <v>-0.26312886224004811</v>
      </c>
      <c r="T26">
        <f t="shared" si="13"/>
        <v>11</v>
      </c>
    </row>
    <row r="27" spans="1:20" x14ac:dyDescent="0.3">
      <c r="A27">
        <v>8</v>
      </c>
      <c r="B27">
        <f t="shared" si="14"/>
        <v>3.8250428816466557E-2</v>
      </c>
      <c r="C27">
        <f t="shared" si="9"/>
        <v>0.06</v>
      </c>
      <c r="D27">
        <f t="shared" si="9"/>
        <v>0.05</v>
      </c>
      <c r="E27">
        <f t="shared" si="9"/>
        <v>1.757836803062934E-2</v>
      </c>
      <c r="F27">
        <f t="shared" si="9"/>
        <v>1.7832035360976637E-2</v>
      </c>
      <c r="G27">
        <f t="shared" si="9"/>
        <v>4.4079685746352411E-2</v>
      </c>
      <c r="H27">
        <f t="shared" si="9"/>
        <v>8.9224622299912584E-2</v>
      </c>
      <c r="I27">
        <f t="shared" si="9"/>
        <v>6.8425014475969881E-2</v>
      </c>
      <c r="J27">
        <f t="shared" si="9"/>
        <v>0.06</v>
      </c>
      <c r="K27">
        <f t="shared" si="9"/>
        <v>0.09</v>
      </c>
      <c r="L27">
        <f t="shared" si="9"/>
        <v>0.10138403041825093</v>
      </c>
      <c r="M27">
        <f t="shared" si="9"/>
        <v>6.6752136752136745E-2</v>
      </c>
      <c r="N27">
        <f t="shared" si="9"/>
        <v>0</v>
      </c>
      <c r="O27">
        <f t="shared" si="9"/>
        <v>2.8957303734910476E-2</v>
      </c>
      <c r="P27">
        <f t="shared" si="9"/>
        <v>6.11118482154704E-3</v>
      </c>
      <c r="Q27">
        <f t="shared" si="10"/>
        <v>0.73859481045715258</v>
      </c>
      <c r="R27">
        <f t="shared" si="11"/>
        <v>0.10138403041825093</v>
      </c>
      <c r="S27">
        <f t="shared" si="12"/>
        <v>-0.17558526133487073</v>
      </c>
      <c r="T27">
        <f t="shared" si="13"/>
        <v>10</v>
      </c>
    </row>
    <row r="28" spans="1:20" x14ac:dyDescent="0.3">
      <c r="A28">
        <v>9</v>
      </c>
      <c r="B28">
        <f t="shared" si="14"/>
        <v>2.8816466552315612E-2</v>
      </c>
      <c r="C28">
        <f t="shared" si="9"/>
        <v>0</v>
      </c>
      <c r="D28">
        <f t="shared" si="9"/>
        <v>3.9796121408782695E-3</v>
      </c>
      <c r="E28">
        <f t="shared" si="9"/>
        <v>1.7712371380713087E-2</v>
      </c>
      <c r="F28">
        <f t="shared" si="9"/>
        <v>1.8168806567038519E-2</v>
      </c>
      <c r="G28">
        <f t="shared" si="9"/>
        <v>3.9842873176206509E-2</v>
      </c>
      <c r="H28">
        <f t="shared" si="9"/>
        <v>8.6752403546010742E-2</v>
      </c>
      <c r="I28">
        <f t="shared" si="9"/>
        <v>0.09</v>
      </c>
      <c r="J28">
        <f t="shared" si="9"/>
        <v>4.5490196078431369E-2</v>
      </c>
      <c r="K28">
        <f t="shared" si="9"/>
        <v>6.6981088560885596E-2</v>
      </c>
      <c r="L28">
        <f t="shared" si="9"/>
        <v>2.454752851711026E-2</v>
      </c>
      <c r="M28">
        <f t="shared" si="9"/>
        <v>1.5042735042735036E-2</v>
      </c>
      <c r="N28">
        <f t="shared" si="9"/>
        <v>2.6495726495726499E-2</v>
      </c>
      <c r="O28">
        <f t="shared" si="9"/>
        <v>4.8182775662318732E-2</v>
      </c>
      <c r="P28">
        <f t="shared" si="9"/>
        <v>5.1164919729335283E-2</v>
      </c>
      <c r="Q28">
        <f t="shared" si="10"/>
        <v>0.56317750344970541</v>
      </c>
      <c r="R28">
        <f t="shared" si="11"/>
        <v>0.09</v>
      </c>
      <c r="S28">
        <f t="shared" si="12"/>
        <v>-0.10819362087022194</v>
      </c>
      <c r="T28">
        <f t="shared" si="13"/>
        <v>9</v>
      </c>
    </row>
    <row r="29" spans="1:20" x14ac:dyDescent="0.3">
      <c r="A29">
        <v>10</v>
      </c>
      <c r="B29">
        <f t="shared" si="14"/>
        <v>2.1955403087478564E-2</v>
      </c>
      <c r="C29">
        <f t="shared" si="9"/>
        <v>4.1455429497568877E-2</v>
      </c>
      <c r="D29">
        <f t="shared" si="9"/>
        <v>3.6635390996892836E-2</v>
      </c>
      <c r="E29">
        <f t="shared" si="9"/>
        <v>0</v>
      </c>
      <c r="F29">
        <f t="shared" si="9"/>
        <v>1.6691222900442015E-2</v>
      </c>
      <c r="G29">
        <f t="shared" si="9"/>
        <v>4.44304152637486E-2</v>
      </c>
      <c r="H29">
        <f t="shared" si="9"/>
        <v>0.09</v>
      </c>
      <c r="I29">
        <f t="shared" si="9"/>
        <v>7.2745431383902714E-2</v>
      </c>
      <c r="J29">
        <f t="shared" si="9"/>
        <v>4.2941176470588233E-2</v>
      </c>
      <c r="K29">
        <f t="shared" si="9"/>
        <v>8.1510608856088546E-2</v>
      </c>
      <c r="L29">
        <f t="shared" si="9"/>
        <v>0.12</v>
      </c>
      <c r="M29">
        <f t="shared" si="9"/>
        <v>3.5726495726495722E-2</v>
      </c>
      <c r="N29">
        <f t="shared" si="9"/>
        <v>9.401709401709403E-3</v>
      </c>
      <c r="O29">
        <f t="shared" si="9"/>
        <v>0</v>
      </c>
      <c r="P29">
        <f t="shared" si="9"/>
        <v>3.0880987130157887E-2</v>
      </c>
      <c r="Q29">
        <f t="shared" si="10"/>
        <v>0.64437427071507325</v>
      </c>
      <c r="R29">
        <f t="shared" si="11"/>
        <v>0.12</v>
      </c>
      <c r="S29">
        <f t="shared" si="12"/>
        <v>0.18061238681784203</v>
      </c>
      <c r="T29">
        <f t="shared" si="13"/>
        <v>2</v>
      </c>
    </row>
    <row r="30" spans="1:20" x14ac:dyDescent="0.3">
      <c r="A30">
        <v>11</v>
      </c>
      <c r="B30">
        <f t="shared" si="14"/>
        <v>2.7615780445969129E-2</v>
      </c>
      <c r="C30">
        <f t="shared" si="9"/>
        <v>4.911831442463533E-2</v>
      </c>
      <c r="D30">
        <f t="shared" si="9"/>
        <v>4.1410160255919676E-2</v>
      </c>
      <c r="E30">
        <f t="shared" si="9"/>
        <v>1.6147403685092127E-2</v>
      </c>
      <c r="F30">
        <f t="shared" si="9"/>
        <v>1.571879604293833E-2</v>
      </c>
      <c r="G30">
        <f t="shared" si="9"/>
        <v>2.9685746352413014E-2</v>
      </c>
      <c r="H30">
        <f t="shared" si="9"/>
        <v>8.9624672243725792E-2</v>
      </c>
      <c r="I30">
        <f t="shared" si="9"/>
        <v>7.2917197452229285E-2</v>
      </c>
      <c r="J30">
        <f t="shared" si="9"/>
        <v>3.666666666666666E-2</v>
      </c>
      <c r="K30">
        <f t="shared" si="9"/>
        <v>8.4572186346863462E-2</v>
      </c>
      <c r="L30">
        <f t="shared" si="9"/>
        <v>0.12</v>
      </c>
      <c r="M30">
        <f t="shared" si="9"/>
        <v>6.3931623931623924E-2</v>
      </c>
      <c r="N30">
        <f t="shared" si="9"/>
        <v>9.401709401709403E-3</v>
      </c>
      <c r="O30">
        <f t="shared" si="9"/>
        <v>3.8524669853358187E-2</v>
      </c>
      <c r="P30">
        <f t="shared" si="9"/>
        <v>3.7066472071115832E-2</v>
      </c>
      <c r="Q30">
        <f t="shared" si="10"/>
        <v>0.73240139917426006</v>
      </c>
      <c r="R30">
        <f t="shared" si="11"/>
        <v>0.12</v>
      </c>
      <c r="S30">
        <f t="shared" si="12"/>
        <v>7.2875254383742538E-2</v>
      </c>
      <c r="T30">
        <f t="shared" si="13"/>
        <v>5</v>
      </c>
    </row>
    <row r="31" spans="1:20" x14ac:dyDescent="0.3">
      <c r="A31">
        <v>12</v>
      </c>
      <c r="B31">
        <f t="shared" si="14"/>
        <v>0.05</v>
      </c>
      <c r="C31">
        <f t="shared" si="9"/>
        <v>5.5667747163695304E-2</v>
      </c>
      <c r="D31">
        <f t="shared" si="9"/>
        <v>4.7063505426048091E-2</v>
      </c>
      <c r="E31">
        <f t="shared" si="9"/>
        <v>1.5886575735821969E-2</v>
      </c>
      <c r="F31">
        <f t="shared" si="9"/>
        <v>1.4422226899600089E-2</v>
      </c>
      <c r="G31">
        <f t="shared" si="9"/>
        <v>2.7118406285072949E-2</v>
      </c>
      <c r="H31">
        <f t="shared" si="9"/>
        <v>8.9534773379947558E-2</v>
      </c>
      <c r="I31">
        <f t="shared" si="9"/>
        <v>7.3136595251881861E-2</v>
      </c>
      <c r="J31">
        <f t="shared" si="9"/>
        <v>4.372549019607843E-2</v>
      </c>
      <c r="K31">
        <f t="shared" si="9"/>
        <v>8.5059963099630986E-2</v>
      </c>
      <c r="L31">
        <f t="shared" si="9"/>
        <v>2.4638783269961984E-2</v>
      </c>
      <c r="M31">
        <f t="shared" si="9"/>
        <v>7.3333333333333348E-2</v>
      </c>
      <c r="N31">
        <f t="shared" si="9"/>
        <v>2.3076923076923082E-2</v>
      </c>
      <c r="O31">
        <f t="shared" si="9"/>
        <v>4.1394312565826798E-2</v>
      </c>
      <c r="P31">
        <f t="shared" si="9"/>
        <v>4.1608066870107471E-2</v>
      </c>
      <c r="Q31">
        <f t="shared" si="10"/>
        <v>0.70566670255392983</v>
      </c>
      <c r="R31">
        <f t="shared" si="11"/>
        <v>8.9534773379947558E-2</v>
      </c>
      <c r="S31">
        <f t="shared" si="12"/>
        <v>-0.28860710826792363</v>
      </c>
      <c r="T31">
        <f t="shared" si="13"/>
        <v>12</v>
      </c>
    </row>
    <row r="32" spans="1:20" x14ac:dyDescent="0.3">
      <c r="Q32">
        <f>MIN(Q20:Q31)</f>
        <v>0.38341712605507317</v>
      </c>
      <c r="R32">
        <f>MIN(R20:R31)</f>
        <v>8.1358471719315761E-2</v>
      </c>
    </row>
    <row r="33" spans="17:18" x14ac:dyDescent="0.3">
      <c r="Q33">
        <f>MAX(Q20:Q31)</f>
        <v>0.79194446695599763</v>
      </c>
      <c r="R33">
        <f>MAX(R20:R31)</f>
        <v>0.12</v>
      </c>
    </row>
  </sheetData>
  <conditionalFormatting sqref="T20:T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N14:N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021B-7449-4FB8-A99E-8408F4BD83A6}">
  <dimension ref="A1:S74"/>
  <sheetViews>
    <sheetView topLeftCell="A38" workbookViewId="0">
      <selection activeCell="G46" sqref="G46"/>
    </sheetView>
  </sheetViews>
  <sheetFormatPr defaultRowHeight="14.4" x14ac:dyDescent="0.3"/>
  <sheetData>
    <row r="1" spans="1:18" x14ac:dyDescent="0.3">
      <c r="A1">
        <f>[1]TOPSIS!A1</f>
        <v>0</v>
      </c>
      <c r="B1">
        <f>[1]TOPSIS!B1</f>
        <v>1</v>
      </c>
      <c r="C1">
        <f>[1]TOPSIS!C1</f>
        <v>2</v>
      </c>
      <c r="D1">
        <f>[1]TOPSIS!D1</f>
        <v>3</v>
      </c>
      <c r="E1">
        <f>[1]TOPSIS!E1</f>
        <v>4</v>
      </c>
      <c r="F1">
        <f>[1]TOPSIS!F1</f>
        <v>5</v>
      </c>
      <c r="G1">
        <f>[1]TOPSIS!G1</f>
        <v>6</v>
      </c>
      <c r="H1">
        <f>[1]TOPSIS!H1</f>
        <v>7</v>
      </c>
      <c r="I1">
        <f>[1]TOPSIS!I1</f>
        <v>8</v>
      </c>
      <c r="J1">
        <f>[1]TOPSIS!J1</f>
        <v>9</v>
      </c>
      <c r="K1">
        <f>[1]TOPSIS!K1</f>
        <v>10</v>
      </c>
      <c r="L1">
        <f>[1]TOPSIS!L1</f>
        <v>11</v>
      </c>
      <c r="M1">
        <f>[1]TOPSIS!M1</f>
        <v>12</v>
      </c>
      <c r="N1">
        <f>[1]TOPSIS!N1</f>
        <v>13</v>
      </c>
      <c r="O1">
        <f>[1]TOPSIS!O1</f>
        <v>14</v>
      </c>
      <c r="P1">
        <f>[1]TOPSIS!P1</f>
        <v>15</v>
      </c>
    </row>
    <row r="2" spans="1:18" x14ac:dyDescent="0.3">
      <c r="A2">
        <f>[1]TOPSIS!A2</f>
        <v>1</v>
      </c>
      <c r="B2">
        <f>[1]TOPSIS!B2</f>
        <v>9.1999999999999993</v>
      </c>
      <c r="C2">
        <f>[1]TOPSIS!C2</f>
        <v>23.04</v>
      </c>
      <c r="D2">
        <f>[1]TOPSIS!D2</f>
        <v>27.19</v>
      </c>
      <c r="E2">
        <f>[1]TOPSIS!E2</f>
        <v>5.8</v>
      </c>
      <c r="F2">
        <f>[1]TOPSIS!F2</f>
        <v>24.14</v>
      </c>
      <c r="G2">
        <f>[1]TOPSIS!G2</f>
        <v>27.57</v>
      </c>
      <c r="H2">
        <f>[1]TOPSIS!H2</f>
        <v>19.02</v>
      </c>
      <c r="I2">
        <f>[1]TOPSIS!I2</f>
        <v>27.22</v>
      </c>
      <c r="J2">
        <f>[1]TOPSIS!J2</f>
        <v>0.75</v>
      </c>
      <c r="K2">
        <f>[1]TOPSIS!K2</f>
        <v>6.97</v>
      </c>
      <c r="L2">
        <f>[1]TOPSIS!L2</f>
        <v>12.71</v>
      </c>
      <c r="M2">
        <f>[1]TOPSIS!M2</f>
        <v>1.05</v>
      </c>
      <c r="N2">
        <f>[1]TOPSIS!N2</f>
        <v>7.0000000000000007E-2</v>
      </c>
      <c r="O2">
        <f>[1]TOPSIS!O2</f>
        <v>26.1</v>
      </c>
      <c r="P2">
        <f>[1]TOPSIS!P2</f>
        <v>6.2</v>
      </c>
    </row>
    <row r="3" spans="1:18" x14ac:dyDescent="0.3">
      <c r="A3">
        <f>[1]TOPSIS!A3</f>
        <v>2</v>
      </c>
      <c r="B3">
        <f>[1]TOPSIS!B3</f>
        <v>15.69</v>
      </c>
      <c r="C3">
        <f>[1]TOPSIS!C3</f>
        <v>68.489999999999995</v>
      </c>
      <c r="D3">
        <f>[1]TOPSIS!D3</f>
        <v>73.099999999999994</v>
      </c>
      <c r="E3">
        <f>[1]TOPSIS!E3</f>
        <v>14.87</v>
      </c>
      <c r="F3">
        <f>[1]TOPSIS!F3</f>
        <v>28.97</v>
      </c>
      <c r="G3">
        <f>[1]TOPSIS!G3</f>
        <v>34.65</v>
      </c>
      <c r="H3">
        <f>[1]TOPSIS!H3</f>
        <v>18.68</v>
      </c>
      <c r="I3">
        <f>[1]TOPSIS!I3</f>
        <v>28.19</v>
      </c>
      <c r="J3">
        <f>[1]TOPSIS!J3</f>
        <v>0.57999999999999996</v>
      </c>
      <c r="K3">
        <f>[1]TOPSIS!K3</f>
        <v>8.6999999999999993</v>
      </c>
      <c r="L3">
        <f>[1]TOPSIS!L3</f>
        <v>0</v>
      </c>
      <c r="M3">
        <f>[1]TOPSIS!M3</f>
        <v>1.18</v>
      </c>
      <c r="N3">
        <f>[1]TOPSIS!N3</f>
        <v>0.16</v>
      </c>
      <c r="O3">
        <f>[1]TOPSIS!O3</f>
        <v>31.24</v>
      </c>
      <c r="P3">
        <f>[1]TOPSIS!P3</f>
        <v>5.91</v>
      </c>
    </row>
    <row r="4" spans="1:18" x14ac:dyDescent="0.3">
      <c r="A4">
        <f>[1]TOPSIS!A4</f>
        <v>3</v>
      </c>
      <c r="B4">
        <f>[1]TOPSIS!B4</f>
        <v>12.26</v>
      </c>
      <c r="C4">
        <f>[1]TOPSIS!C4</f>
        <v>-55.28</v>
      </c>
      <c r="D4">
        <f>[1]TOPSIS!D4</f>
        <v>582</v>
      </c>
      <c r="E4">
        <f>[1]TOPSIS!E4</f>
        <v>29.76</v>
      </c>
      <c r="F4">
        <f>[1]TOPSIS!F4</f>
        <v>44.71</v>
      </c>
      <c r="G4">
        <f>[1]TOPSIS!G4</f>
        <v>15.68</v>
      </c>
      <c r="H4">
        <f>[1]TOPSIS!H4</f>
        <v>39.9</v>
      </c>
      <c r="I4">
        <f>[1]TOPSIS!I4</f>
        <v>70.349999999999994</v>
      </c>
      <c r="J4">
        <f>[1]TOPSIS!J4</f>
        <v>0.65</v>
      </c>
      <c r="K4">
        <f>[1]TOPSIS!K4</f>
        <v>8.92</v>
      </c>
      <c r="L4">
        <f>[1]TOPSIS!L4</f>
        <v>3.15</v>
      </c>
      <c r="M4">
        <f>[1]TOPSIS!M4</f>
        <v>1.74</v>
      </c>
      <c r="N4">
        <f>[1]TOPSIS!N4</f>
        <v>0.23</v>
      </c>
      <c r="O4">
        <f>[1]TOPSIS!O4</f>
        <v>53.79</v>
      </c>
      <c r="P4">
        <f>[1]TOPSIS!P4</f>
        <v>36.799999999999997</v>
      </c>
    </row>
    <row r="5" spans="1:18" x14ac:dyDescent="0.3">
      <c r="A5">
        <f>[1]TOPSIS!A5</f>
        <v>4</v>
      </c>
      <c r="B5">
        <f>[1]TOPSIS!B5</f>
        <v>41.6</v>
      </c>
      <c r="C5">
        <f>[1]TOPSIS!C5</f>
        <v>93.25</v>
      </c>
      <c r="D5">
        <f>[1]TOPSIS!D5</f>
        <v>-63</v>
      </c>
      <c r="E5">
        <f>[1]TOPSIS!E5</f>
        <v>0.37</v>
      </c>
      <c r="F5">
        <f>[1]TOPSIS!F5</f>
        <v>3.6</v>
      </c>
      <c r="G5">
        <f>[1]TOPSIS!G5</f>
        <v>0.37</v>
      </c>
      <c r="H5">
        <f>[1]TOPSIS!H5</f>
        <v>1</v>
      </c>
      <c r="I5">
        <f>[1]TOPSIS!I5</f>
        <v>-14.49</v>
      </c>
      <c r="J5">
        <f>[1]TOPSIS!J5</f>
        <v>0.25</v>
      </c>
      <c r="K5">
        <f>[1]TOPSIS!K5</f>
        <v>5.23</v>
      </c>
      <c r="L5">
        <f>[1]TOPSIS!L5</f>
        <v>0.74</v>
      </c>
      <c r="M5">
        <f>[1]TOPSIS!M5</f>
        <v>0.56999999999999995</v>
      </c>
      <c r="N5">
        <f>[1]TOPSIS!N5</f>
        <v>0.317</v>
      </c>
      <c r="O5">
        <f>[1]TOPSIS!O5</f>
        <v>69.89</v>
      </c>
      <c r="P5">
        <f>[1]TOPSIS!P5</f>
        <v>15.76</v>
      </c>
    </row>
    <row r="6" spans="1:18" x14ac:dyDescent="0.3">
      <c r="A6">
        <f>[1]TOPSIS!A6</f>
        <v>5</v>
      </c>
      <c r="B6">
        <f>[1]TOPSIS!B6</f>
        <v>16.600000000000001</v>
      </c>
      <c r="C6">
        <f>[1]TOPSIS!C6</f>
        <v>-54.96</v>
      </c>
      <c r="D6">
        <f>[1]TOPSIS!D6</f>
        <v>-56.6</v>
      </c>
      <c r="E6">
        <f>[1]TOPSIS!E6</f>
        <v>-8.3000000000000007</v>
      </c>
      <c r="F6">
        <f>[1]TOPSIS!F6</f>
        <v>-2.8</v>
      </c>
      <c r="G6">
        <f>[1]TOPSIS!G6</f>
        <v>-0.99</v>
      </c>
      <c r="H6">
        <f>[1]TOPSIS!H6</f>
        <v>7.0000000000000007E-2</v>
      </c>
      <c r="I6">
        <f>[1]TOPSIS!I6</f>
        <v>13.69</v>
      </c>
      <c r="J6">
        <f>[1]TOPSIS!J6</f>
        <v>0.56000000000000005</v>
      </c>
      <c r="K6">
        <f>[1]TOPSIS!K6</f>
        <v>7.03</v>
      </c>
      <c r="L6">
        <f>[1]TOPSIS!L6</f>
        <v>0.89</v>
      </c>
      <c r="M6">
        <f>[1]TOPSIS!M6</f>
        <v>1.53</v>
      </c>
      <c r="N6">
        <f>[1]TOPSIS!N6</f>
        <v>0.38</v>
      </c>
      <c r="O6">
        <f>[1]TOPSIS!O6</f>
        <v>-36.9</v>
      </c>
      <c r="P6">
        <f>[1]TOPSIS!P6</f>
        <v>-28.24</v>
      </c>
    </row>
    <row r="7" spans="1:18" x14ac:dyDescent="0.3">
      <c r="A7">
        <f>[1]TOPSIS!A7</f>
        <v>6</v>
      </c>
      <c r="B7">
        <f>[1]TOPSIS!B7</f>
        <v>6.74</v>
      </c>
      <c r="C7">
        <f>[1]TOPSIS!C7</f>
        <v>7.7</v>
      </c>
      <c r="D7">
        <f>[1]TOPSIS!D7</f>
        <v>5.78</v>
      </c>
      <c r="E7">
        <f>[1]TOPSIS!E7</f>
        <v>13.14</v>
      </c>
      <c r="F7">
        <f>[1]TOPSIS!F7</f>
        <v>2.5</v>
      </c>
      <c r="G7">
        <f>[1]TOPSIS!G7</f>
        <v>3.3</v>
      </c>
      <c r="H7">
        <f>[1]TOPSIS!H7</f>
        <v>9.43</v>
      </c>
      <c r="I7">
        <f>[1]TOPSIS!I7</f>
        <v>25.11</v>
      </c>
      <c r="J7">
        <f>[1]TOPSIS!J7</f>
        <v>3.15</v>
      </c>
      <c r="K7">
        <f>[1]TOPSIS!K7</f>
        <v>90.6</v>
      </c>
      <c r="L7">
        <f>[1]TOPSIS!L7</f>
        <v>13.15</v>
      </c>
      <c r="M7">
        <f>[1]TOPSIS!M7</f>
        <v>0.76</v>
      </c>
      <c r="N7">
        <f>[1]TOPSIS!N7</f>
        <v>0.13</v>
      </c>
      <c r="O7">
        <f>[1]TOPSIS!O7</f>
        <v>47.83</v>
      </c>
      <c r="P7">
        <f>[1]TOPSIS!P7</f>
        <v>46.81</v>
      </c>
    </row>
    <row r="8" spans="1:18" x14ac:dyDescent="0.3">
      <c r="A8">
        <f>[1]TOPSIS!A8</f>
        <v>7</v>
      </c>
      <c r="B8">
        <f>[1]TOPSIS!B8</f>
        <v>9.6300000000000008</v>
      </c>
      <c r="C8">
        <f>[1]TOPSIS!C8</f>
        <v>3</v>
      </c>
      <c r="D8">
        <f>[1]TOPSIS!D8</f>
        <v>19.12</v>
      </c>
      <c r="E8">
        <f>[1]TOPSIS!E8</f>
        <v>7.35</v>
      </c>
      <c r="F8">
        <f>[1]TOPSIS!F8</f>
        <v>5.94</v>
      </c>
      <c r="G8">
        <f>[1]TOPSIS!G8</f>
        <v>5.41</v>
      </c>
      <c r="H8">
        <f>[1]TOPSIS!H8</f>
        <v>3.7</v>
      </c>
      <c r="I8">
        <f>[1]TOPSIS!I8</f>
        <v>14.3</v>
      </c>
      <c r="J8">
        <f>[1]TOPSIS!J8</f>
        <v>1.56</v>
      </c>
      <c r="K8">
        <f>[1]TOPSIS!K8</f>
        <v>13.37</v>
      </c>
      <c r="L8">
        <f>[1]TOPSIS!L8</f>
        <v>9.6</v>
      </c>
      <c r="M8">
        <f>[1]TOPSIS!M8</f>
        <v>1.51</v>
      </c>
      <c r="N8">
        <f>[1]TOPSIS!N8</f>
        <v>1.19</v>
      </c>
      <c r="O8">
        <f>[1]TOPSIS!O8</f>
        <v>4.91</v>
      </c>
      <c r="P8">
        <f>[1]TOPSIS!P8</f>
        <v>47.13</v>
      </c>
    </row>
    <row r="9" spans="1:18" x14ac:dyDescent="0.3">
      <c r="A9">
        <f>[1]TOPSIS!A9</f>
        <v>8</v>
      </c>
      <c r="B9">
        <f>[1]TOPSIS!B9</f>
        <v>-3</v>
      </c>
      <c r="C9">
        <f>[1]TOPSIS!C9</f>
        <v>-70</v>
      </c>
      <c r="D9">
        <f>[1]TOPSIS!D9</f>
        <v>-71.33</v>
      </c>
      <c r="E9">
        <f>[1]TOPSIS!E9</f>
        <v>1.82</v>
      </c>
      <c r="F9">
        <f>[1]TOPSIS!F9</f>
        <v>2.35</v>
      </c>
      <c r="G9">
        <f>[1]TOPSIS!G9</f>
        <v>3.23</v>
      </c>
      <c r="H9">
        <f>[1]TOPSIS!H9</f>
        <v>0.2</v>
      </c>
      <c r="I9">
        <f>[1]TOPSIS!I9</f>
        <v>4.7</v>
      </c>
      <c r="J9">
        <f>[1]TOPSIS!J9</f>
        <v>0.09</v>
      </c>
      <c r="K9">
        <f>[1]TOPSIS!K9</f>
        <v>3.88</v>
      </c>
      <c r="L9">
        <f>[1]TOPSIS!L9</f>
        <v>2.04</v>
      </c>
      <c r="M9">
        <f>[1]TOPSIS!M9</f>
        <v>1.03</v>
      </c>
      <c r="N9">
        <f>[1]TOPSIS!N9</f>
        <v>0.02</v>
      </c>
      <c r="O9">
        <f>[1]TOPSIS!O9</f>
        <v>35.47</v>
      </c>
      <c r="P9">
        <f>[1]TOPSIS!P9</f>
        <v>40.549999999999997</v>
      </c>
    </row>
    <row r="10" spans="1:18" x14ac:dyDescent="0.3">
      <c r="A10">
        <f>[1]TOPSIS!A10</f>
        <v>9</v>
      </c>
      <c r="B10">
        <f>[1]TOPSIS!B10</f>
        <v>8</v>
      </c>
      <c r="C10">
        <f>[1]TOPSIS!C10</f>
        <v>547</v>
      </c>
      <c r="D10">
        <f>[1]TOPSIS!D10</f>
        <v>530</v>
      </c>
      <c r="E10">
        <f>[1]TOPSIS!E10</f>
        <v>1.26</v>
      </c>
      <c r="F10">
        <f>[1]TOPSIS!F10</f>
        <v>1.55</v>
      </c>
      <c r="G10">
        <f>[1]TOPSIS!G10</f>
        <v>6.25</v>
      </c>
      <c r="H10">
        <f>[1]TOPSIS!H10</f>
        <v>1.3</v>
      </c>
      <c r="I10">
        <f>[1]TOPSIS!I10</f>
        <v>-16</v>
      </c>
      <c r="J10">
        <f>[1]TOPSIS!J10</f>
        <v>0.83</v>
      </c>
      <c r="K10">
        <f>[1]TOPSIS!K10</f>
        <v>26.06</v>
      </c>
      <c r="L10">
        <f>[1]TOPSIS!L10</f>
        <v>10.46</v>
      </c>
      <c r="M10">
        <f>[1]TOPSIS!M10</f>
        <v>1.58</v>
      </c>
      <c r="N10">
        <f>[1]TOPSIS!N10</f>
        <v>0.64</v>
      </c>
      <c r="O10">
        <f>[1]TOPSIS!O10</f>
        <v>1.57</v>
      </c>
      <c r="P10">
        <f>[1]TOPSIS!P10</f>
        <v>-7.96</v>
      </c>
    </row>
    <row r="11" spans="1:18" x14ac:dyDescent="0.3">
      <c r="A11">
        <f>[1]TOPSIS!A11</f>
        <v>10</v>
      </c>
      <c r="B11">
        <f>[1]TOPSIS!B11</f>
        <v>0.16</v>
      </c>
      <c r="C11">
        <f>[1]TOPSIS!C11</f>
        <v>1.2070000000000001</v>
      </c>
      <c r="D11">
        <f>[1]TOPSIS!D11</f>
        <v>1.0329999999999999</v>
      </c>
      <c r="E11">
        <f>[1]TOPSIS!E11</f>
        <v>75.28</v>
      </c>
      <c r="F11">
        <f>[1]TOPSIS!F11</f>
        <v>5.0599999999999996</v>
      </c>
      <c r="G11">
        <f>[1]TOPSIS!G11</f>
        <v>2.98</v>
      </c>
      <c r="H11">
        <f>[1]TOPSIS!H11</f>
        <v>-0.14499999999999999</v>
      </c>
      <c r="I11">
        <f>[1]TOPSIS!I11</f>
        <v>0.55479999999999996</v>
      </c>
      <c r="J11">
        <f>[1]TOPSIS!J11</f>
        <v>0.96</v>
      </c>
      <c r="K11">
        <f>[1]TOPSIS!K11</f>
        <v>12.06</v>
      </c>
      <c r="L11">
        <f>[1]TOPSIS!L11</f>
        <v>0</v>
      </c>
      <c r="M11">
        <f>[1]TOPSIS!M11</f>
        <v>1.36</v>
      </c>
      <c r="N11">
        <f>[1]TOPSIS!N11</f>
        <v>0.24</v>
      </c>
      <c r="O11">
        <f>[1]TOPSIS!O11</f>
        <v>86.53</v>
      </c>
      <c r="P11">
        <f>[1]TOPSIS!P11</f>
        <v>13.88</v>
      </c>
    </row>
    <row r="12" spans="1:18" x14ac:dyDescent="0.3">
      <c r="A12">
        <f>[1]TOPSIS!A12</f>
        <v>11</v>
      </c>
      <c r="B12">
        <f>[1]TOPSIS!B12</f>
        <v>9.4E-2</v>
      </c>
      <c r="C12">
        <f>[1]TOPSIS!C12</f>
        <v>0.41899999999999998</v>
      </c>
      <c r="D12">
        <f>[1]TOPSIS!D12</f>
        <v>0.40910000000000002</v>
      </c>
      <c r="E12">
        <f>[1]TOPSIS!E12</f>
        <v>7.8</v>
      </c>
      <c r="F12">
        <f>[1]TOPSIS!F12</f>
        <v>7.37</v>
      </c>
      <c r="G12">
        <f>[1]TOPSIS!G12</f>
        <v>13.49</v>
      </c>
      <c r="H12">
        <f>[1]TOPSIS!H12</f>
        <v>2.1999999999999999E-2</v>
      </c>
      <c r="I12">
        <f>[1]TOPSIS!I12</f>
        <v>0.39</v>
      </c>
      <c r="J12">
        <f>[1]TOPSIS!J12</f>
        <v>1.28</v>
      </c>
      <c r="K12">
        <f>[1]TOPSIS!K12</f>
        <v>9.11</v>
      </c>
      <c r="L12">
        <f>[1]TOPSIS!L12</f>
        <v>0</v>
      </c>
      <c r="M12">
        <f>[1]TOPSIS!M12</f>
        <v>1.06</v>
      </c>
      <c r="N12">
        <f>[1]TOPSIS!N12</f>
        <v>0.24</v>
      </c>
      <c r="O12">
        <f>[1]TOPSIS!O12</f>
        <v>18.600000000000001</v>
      </c>
      <c r="P12">
        <f>[1]TOPSIS!P12</f>
        <v>7.22</v>
      </c>
    </row>
    <row r="13" spans="1:18" x14ac:dyDescent="0.3">
      <c r="A13">
        <f>[1]TOPSIS!A13</f>
        <v>12</v>
      </c>
      <c r="B13">
        <f>[1]TOPSIS!B13</f>
        <v>-0.16700000000000001</v>
      </c>
      <c r="C13">
        <f>[1]TOPSIS!C13</f>
        <v>-0.2545</v>
      </c>
      <c r="D13">
        <f>[1]TOPSIS!D13</f>
        <v>-0.3296</v>
      </c>
      <c r="E13">
        <f>[1]TOPSIS!E13</f>
        <v>8.89</v>
      </c>
      <c r="F13">
        <f>[1]TOPSIS!F13</f>
        <v>10.45</v>
      </c>
      <c r="G13">
        <f>[1]TOPSIS!G13</f>
        <v>15.32</v>
      </c>
      <c r="H13">
        <f>[1]TOPSIS!H13</f>
        <v>6.2E-2</v>
      </c>
      <c r="I13">
        <f>[1]TOPSIS!I13</f>
        <v>0.17949999999999999</v>
      </c>
      <c r="J13">
        <f>[1]TOPSIS!J13</f>
        <v>0.92</v>
      </c>
      <c r="K13">
        <f>[1]TOPSIS!K13</f>
        <v>8.64</v>
      </c>
      <c r="L13">
        <f>[1]TOPSIS!L13</f>
        <v>10.45</v>
      </c>
      <c r="M13">
        <f>[1]TOPSIS!M13</f>
        <v>0.96</v>
      </c>
      <c r="N13">
        <f>[1]TOPSIS!N13</f>
        <v>0.56000000000000005</v>
      </c>
      <c r="O13">
        <f>[1]TOPSIS!O13</f>
        <v>13.54</v>
      </c>
      <c r="P13">
        <f>[1]TOPSIS!P13</f>
        <v>2.33</v>
      </c>
      <c r="R13" t="s">
        <v>23</v>
      </c>
    </row>
    <row r="14" spans="1:18" x14ac:dyDescent="0.3">
      <c r="A14" t="s">
        <v>22</v>
      </c>
      <c r="B14" s="8">
        <f t="shared" ref="B14:M14" si="0">MAX(B2:B13)</f>
        <v>41.6</v>
      </c>
      <c r="C14" s="8">
        <f t="shared" si="0"/>
        <v>547</v>
      </c>
      <c r="D14" s="8">
        <f t="shared" si="0"/>
        <v>582</v>
      </c>
      <c r="E14" s="8">
        <f t="shared" si="0"/>
        <v>75.28</v>
      </c>
      <c r="F14" s="8">
        <f t="shared" si="0"/>
        <v>44.71</v>
      </c>
      <c r="G14" s="8">
        <f t="shared" si="0"/>
        <v>34.65</v>
      </c>
      <c r="H14" s="8">
        <f t="shared" si="0"/>
        <v>39.9</v>
      </c>
      <c r="I14" s="8">
        <f t="shared" si="0"/>
        <v>70.349999999999994</v>
      </c>
      <c r="J14" s="8">
        <f t="shared" si="0"/>
        <v>3.15</v>
      </c>
      <c r="K14" s="8">
        <f t="shared" si="0"/>
        <v>90.6</v>
      </c>
      <c r="L14" s="8">
        <f t="shared" si="0"/>
        <v>13.15</v>
      </c>
      <c r="M14" s="8">
        <f t="shared" si="0"/>
        <v>1.74</v>
      </c>
      <c r="N14" s="8">
        <f>MIN(N2:N13)</f>
        <v>0.02</v>
      </c>
      <c r="O14" s="8">
        <f>MAX(O2:O13)</f>
        <v>86.53</v>
      </c>
      <c r="P14" s="8">
        <f>MAX(P2:P13)</f>
        <v>47.13</v>
      </c>
      <c r="R14">
        <f>1/N14</f>
        <v>50</v>
      </c>
    </row>
    <row r="17" spans="1:18" x14ac:dyDescent="0.3">
      <c r="B17">
        <v>41.6</v>
      </c>
      <c r="C17">
        <v>547</v>
      </c>
      <c r="D17">
        <v>582</v>
      </c>
      <c r="E17">
        <v>75.28</v>
      </c>
      <c r="F17">
        <v>44.71</v>
      </c>
      <c r="G17">
        <v>34.65</v>
      </c>
      <c r="H17">
        <v>39.9</v>
      </c>
      <c r="I17">
        <v>70.349999999999994</v>
      </c>
      <c r="J17">
        <v>3.15</v>
      </c>
      <c r="K17">
        <v>90.6</v>
      </c>
      <c r="L17">
        <v>13.15</v>
      </c>
      <c r="M17">
        <v>1.74</v>
      </c>
      <c r="N17">
        <v>0.02</v>
      </c>
      <c r="O17">
        <v>86.53</v>
      </c>
      <c r="P17">
        <v>47.13</v>
      </c>
      <c r="R17">
        <v>50</v>
      </c>
    </row>
    <row r="18" spans="1:18" x14ac:dyDescent="0.3">
      <c r="A18">
        <v>1</v>
      </c>
      <c r="B18">
        <v>9.1999999999999993</v>
      </c>
      <c r="C18">
        <v>23.04</v>
      </c>
      <c r="D18">
        <v>27.19</v>
      </c>
      <c r="E18">
        <v>5.8</v>
      </c>
      <c r="F18">
        <v>24.14</v>
      </c>
      <c r="G18">
        <v>27.57</v>
      </c>
      <c r="H18">
        <v>19.02</v>
      </c>
      <c r="I18">
        <v>27.22</v>
      </c>
      <c r="J18">
        <v>0.75</v>
      </c>
      <c r="K18">
        <v>6.97</v>
      </c>
      <c r="L18">
        <v>12.71</v>
      </c>
      <c r="M18">
        <v>1.05</v>
      </c>
      <c r="N18">
        <v>7.0000000000000007E-2</v>
      </c>
      <c r="O18">
        <v>26.1</v>
      </c>
      <c r="P18">
        <v>6.2</v>
      </c>
      <c r="R18" s="2">
        <f t="shared" ref="R18:R29" si="1">1/N18</f>
        <v>14.285714285714285</v>
      </c>
    </row>
    <row r="19" spans="1:18" x14ac:dyDescent="0.3">
      <c r="A19">
        <v>2</v>
      </c>
      <c r="B19">
        <v>15.69</v>
      </c>
      <c r="C19">
        <v>68.489999999999995</v>
      </c>
      <c r="D19">
        <v>73.099999999999994</v>
      </c>
      <c r="E19">
        <v>14.87</v>
      </c>
      <c r="F19">
        <v>28.97</v>
      </c>
      <c r="G19">
        <v>34.65</v>
      </c>
      <c r="H19">
        <v>18.68</v>
      </c>
      <c r="I19">
        <v>28.19</v>
      </c>
      <c r="J19">
        <v>0.57999999999999996</v>
      </c>
      <c r="K19">
        <v>8.6999999999999993</v>
      </c>
      <c r="L19">
        <v>0</v>
      </c>
      <c r="M19">
        <v>1.18</v>
      </c>
      <c r="N19">
        <v>0.16</v>
      </c>
      <c r="O19">
        <v>31.24</v>
      </c>
      <c r="P19">
        <v>5.91</v>
      </c>
      <c r="R19" s="2">
        <f t="shared" si="1"/>
        <v>6.25</v>
      </c>
    </row>
    <row r="20" spans="1:18" x14ac:dyDescent="0.3">
      <c r="A20">
        <v>3</v>
      </c>
      <c r="B20">
        <v>12.26</v>
      </c>
      <c r="C20">
        <v>-55.28</v>
      </c>
      <c r="D20">
        <v>582</v>
      </c>
      <c r="E20">
        <v>29.76</v>
      </c>
      <c r="F20">
        <v>44.71</v>
      </c>
      <c r="G20">
        <v>15.68</v>
      </c>
      <c r="H20">
        <v>39.9</v>
      </c>
      <c r="I20">
        <v>70.349999999999994</v>
      </c>
      <c r="J20">
        <v>0.65</v>
      </c>
      <c r="K20">
        <v>8.92</v>
      </c>
      <c r="L20">
        <v>3.15</v>
      </c>
      <c r="M20">
        <v>1.74</v>
      </c>
      <c r="N20">
        <v>0.23</v>
      </c>
      <c r="O20">
        <v>53.79</v>
      </c>
      <c r="P20">
        <v>36.799999999999997</v>
      </c>
      <c r="R20" s="2">
        <f t="shared" si="1"/>
        <v>4.3478260869565215</v>
      </c>
    </row>
    <row r="21" spans="1:18" x14ac:dyDescent="0.3">
      <c r="A21">
        <v>4</v>
      </c>
      <c r="B21">
        <v>41.6</v>
      </c>
      <c r="C21">
        <v>93.25</v>
      </c>
      <c r="D21">
        <v>-63</v>
      </c>
      <c r="E21">
        <v>0.37</v>
      </c>
      <c r="F21">
        <v>3.6</v>
      </c>
      <c r="G21">
        <v>0.37</v>
      </c>
      <c r="H21">
        <v>1</v>
      </c>
      <c r="I21">
        <v>-14.49</v>
      </c>
      <c r="J21">
        <v>0.25</v>
      </c>
      <c r="K21">
        <v>5.23</v>
      </c>
      <c r="L21">
        <v>0.74</v>
      </c>
      <c r="M21">
        <v>0.56999999999999995</v>
      </c>
      <c r="N21">
        <v>0.317</v>
      </c>
      <c r="O21">
        <v>69.89</v>
      </c>
      <c r="P21">
        <v>15.76</v>
      </c>
      <c r="R21" s="2">
        <f t="shared" si="1"/>
        <v>3.1545741324921135</v>
      </c>
    </row>
    <row r="22" spans="1:18" x14ac:dyDescent="0.3">
      <c r="A22">
        <v>5</v>
      </c>
      <c r="B22">
        <v>16.600000000000001</v>
      </c>
      <c r="C22">
        <v>-54.96</v>
      </c>
      <c r="D22">
        <v>-56.6</v>
      </c>
      <c r="E22">
        <v>-8.3000000000000007</v>
      </c>
      <c r="F22">
        <v>-2.8</v>
      </c>
      <c r="G22">
        <v>-0.99</v>
      </c>
      <c r="H22">
        <v>7.0000000000000007E-2</v>
      </c>
      <c r="I22">
        <v>13.69</v>
      </c>
      <c r="J22">
        <v>0.56000000000000005</v>
      </c>
      <c r="K22">
        <v>7.03</v>
      </c>
      <c r="L22">
        <v>0.89</v>
      </c>
      <c r="M22">
        <v>1.53</v>
      </c>
      <c r="N22">
        <v>0.38</v>
      </c>
      <c r="O22">
        <v>-36.9</v>
      </c>
      <c r="P22">
        <v>-28.24</v>
      </c>
      <c r="R22" s="2">
        <f t="shared" si="1"/>
        <v>2.6315789473684212</v>
      </c>
    </row>
    <row r="23" spans="1:18" x14ac:dyDescent="0.3">
      <c r="A23">
        <v>6</v>
      </c>
      <c r="B23">
        <v>6.74</v>
      </c>
      <c r="C23">
        <v>7.7</v>
      </c>
      <c r="D23">
        <v>5.78</v>
      </c>
      <c r="E23">
        <v>13.14</v>
      </c>
      <c r="F23">
        <v>2.5</v>
      </c>
      <c r="G23">
        <v>3.3</v>
      </c>
      <c r="H23">
        <v>9.43</v>
      </c>
      <c r="I23">
        <v>25.11</v>
      </c>
      <c r="J23">
        <v>3.15</v>
      </c>
      <c r="K23">
        <v>90.6</v>
      </c>
      <c r="L23">
        <v>13.15</v>
      </c>
      <c r="M23">
        <v>0.76</v>
      </c>
      <c r="N23">
        <v>0.13</v>
      </c>
      <c r="O23">
        <v>47.83</v>
      </c>
      <c r="P23">
        <v>46.81</v>
      </c>
      <c r="R23" s="2">
        <f t="shared" si="1"/>
        <v>7.6923076923076916</v>
      </c>
    </row>
    <row r="24" spans="1:18" x14ac:dyDescent="0.3">
      <c r="A24">
        <v>7</v>
      </c>
      <c r="B24">
        <v>9.6300000000000008</v>
      </c>
      <c r="C24">
        <v>3</v>
      </c>
      <c r="D24">
        <v>19.12</v>
      </c>
      <c r="E24">
        <v>7.35</v>
      </c>
      <c r="F24">
        <v>5.94</v>
      </c>
      <c r="G24">
        <v>5.41</v>
      </c>
      <c r="H24">
        <v>3.7</v>
      </c>
      <c r="I24">
        <v>14.3</v>
      </c>
      <c r="J24">
        <v>1.56</v>
      </c>
      <c r="K24">
        <v>13.37</v>
      </c>
      <c r="L24">
        <v>9.6</v>
      </c>
      <c r="M24">
        <v>1.51</v>
      </c>
      <c r="N24">
        <v>1.19</v>
      </c>
      <c r="O24">
        <v>4.91</v>
      </c>
      <c r="P24">
        <v>47.13</v>
      </c>
      <c r="R24" s="2">
        <f t="shared" si="1"/>
        <v>0.84033613445378152</v>
      </c>
    </row>
    <row r="25" spans="1:18" x14ac:dyDescent="0.3">
      <c r="A25">
        <v>8</v>
      </c>
      <c r="B25">
        <v>-3</v>
      </c>
      <c r="C25">
        <v>-70</v>
      </c>
      <c r="D25">
        <v>-71.33</v>
      </c>
      <c r="E25">
        <v>1.82</v>
      </c>
      <c r="F25">
        <v>2.35</v>
      </c>
      <c r="G25">
        <v>3.23</v>
      </c>
      <c r="H25">
        <v>0.2</v>
      </c>
      <c r="I25">
        <v>4.7</v>
      </c>
      <c r="J25">
        <v>0.09</v>
      </c>
      <c r="K25">
        <v>3.88</v>
      </c>
      <c r="L25">
        <v>2.04</v>
      </c>
      <c r="M25">
        <v>1.03</v>
      </c>
      <c r="N25">
        <v>0.02</v>
      </c>
      <c r="O25">
        <v>35.47</v>
      </c>
      <c r="P25">
        <v>40.549999999999997</v>
      </c>
      <c r="R25" s="2">
        <f t="shared" si="1"/>
        <v>50</v>
      </c>
    </row>
    <row r="26" spans="1:18" x14ac:dyDescent="0.3">
      <c r="A26">
        <v>9</v>
      </c>
      <c r="B26">
        <v>8</v>
      </c>
      <c r="C26">
        <v>547</v>
      </c>
      <c r="D26">
        <v>530</v>
      </c>
      <c r="E26">
        <v>1.26</v>
      </c>
      <c r="F26">
        <v>1.55</v>
      </c>
      <c r="G26">
        <v>6.25</v>
      </c>
      <c r="H26">
        <v>1.3</v>
      </c>
      <c r="I26">
        <v>-16</v>
      </c>
      <c r="J26">
        <v>0.83</v>
      </c>
      <c r="K26">
        <v>26.06</v>
      </c>
      <c r="L26">
        <v>10.46</v>
      </c>
      <c r="M26">
        <v>1.58</v>
      </c>
      <c r="N26">
        <v>0.64</v>
      </c>
      <c r="O26">
        <v>1.57</v>
      </c>
      <c r="P26">
        <v>-7.96</v>
      </c>
      <c r="R26" s="2">
        <f t="shared" si="1"/>
        <v>1.5625</v>
      </c>
    </row>
    <row r="27" spans="1:18" x14ac:dyDescent="0.3">
      <c r="A27">
        <v>10</v>
      </c>
      <c r="B27">
        <v>0.16</v>
      </c>
      <c r="C27">
        <v>1.2070000000000001</v>
      </c>
      <c r="D27">
        <v>1.0329999999999999</v>
      </c>
      <c r="E27">
        <v>75.28</v>
      </c>
      <c r="F27">
        <v>5.0599999999999996</v>
      </c>
      <c r="G27">
        <v>2.98</v>
      </c>
      <c r="H27">
        <v>-0.14499999999999999</v>
      </c>
      <c r="I27">
        <v>0.55479999999999996</v>
      </c>
      <c r="J27">
        <v>0.96</v>
      </c>
      <c r="K27">
        <v>12.06</v>
      </c>
      <c r="L27">
        <v>0</v>
      </c>
      <c r="M27">
        <v>1.36</v>
      </c>
      <c r="N27">
        <v>0.24</v>
      </c>
      <c r="O27">
        <v>86.53</v>
      </c>
      <c r="P27">
        <v>13.88</v>
      </c>
      <c r="R27" s="2">
        <f t="shared" si="1"/>
        <v>4.166666666666667</v>
      </c>
    </row>
    <row r="28" spans="1:18" x14ac:dyDescent="0.3">
      <c r="A28">
        <v>11</v>
      </c>
      <c r="B28">
        <v>9.4E-2</v>
      </c>
      <c r="C28">
        <v>0.41899999999999998</v>
      </c>
      <c r="D28">
        <v>0.40910000000000002</v>
      </c>
      <c r="E28">
        <v>7.8</v>
      </c>
      <c r="F28">
        <v>7.37</v>
      </c>
      <c r="G28">
        <v>13.49</v>
      </c>
      <c r="H28">
        <v>2.1999999999999999E-2</v>
      </c>
      <c r="I28">
        <v>0.39</v>
      </c>
      <c r="J28">
        <v>1.28</v>
      </c>
      <c r="K28">
        <v>9.11</v>
      </c>
      <c r="L28">
        <v>0</v>
      </c>
      <c r="M28">
        <v>1.06</v>
      </c>
      <c r="N28">
        <v>0.24</v>
      </c>
      <c r="O28">
        <v>18.600000000000001</v>
      </c>
      <c r="P28">
        <v>7.22</v>
      </c>
      <c r="R28" s="2">
        <f t="shared" si="1"/>
        <v>4.166666666666667</v>
      </c>
    </row>
    <row r="29" spans="1:18" x14ac:dyDescent="0.3">
      <c r="A29">
        <v>12</v>
      </c>
      <c r="B29">
        <v>-0.16700000000000001</v>
      </c>
      <c r="C29">
        <v>-0.2545</v>
      </c>
      <c r="D29">
        <v>-0.3296</v>
      </c>
      <c r="E29">
        <v>8.89</v>
      </c>
      <c r="F29">
        <v>10.45</v>
      </c>
      <c r="G29">
        <v>15.32</v>
      </c>
      <c r="H29">
        <v>6.2E-2</v>
      </c>
      <c r="I29">
        <v>0.17949999999999999</v>
      </c>
      <c r="J29">
        <v>0.92</v>
      </c>
      <c r="K29">
        <v>8.64</v>
      </c>
      <c r="L29">
        <v>10.45</v>
      </c>
      <c r="M29">
        <v>0.96</v>
      </c>
      <c r="N29">
        <v>0.56000000000000005</v>
      </c>
      <c r="O29">
        <v>13.54</v>
      </c>
      <c r="P29">
        <v>2.33</v>
      </c>
      <c r="R29" s="2">
        <f t="shared" si="1"/>
        <v>1.7857142857142856</v>
      </c>
    </row>
    <row r="32" spans="1:18" x14ac:dyDescent="0.3">
      <c r="B32" s="8">
        <f t="shared" ref="B32:M32" si="2">B17/SUM($B$17:$B$29)</f>
        <v>0.26261465718055393</v>
      </c>
      <c r="C32" s="8">
        <f t="shared" si="2"/>
        <v>3.4531302278308411</v>
      </c>
      <c r="D32" s="8">
        <f t="shared" si="2"/>
        <v>3.6740800595933263</v>
      </c>
      <c r="E32" s="8">
        <f t="shared" si="2"/>
        <v>0.47523152385942546</v>
      </c>
      <c r="F32" s="8">
        <f t="shared" si="2"/>
        <v>0.28224762794573477</v>
      </c>
      <c r="G32" s="8">
        <f t="shared" si="2"/>
        <v>0.21874033344486041</v>
      </c>
      <c r="H32" s="8">
        <f t="shared" si="2"/>
        <v>0.2518828082092332</v>
      </c>
      <c r="I32" s="8">
        <f t="shared" si="2"/>
        <v>0.44410916184259536</v>
      </c>
      <c r="J32" s="8">
        <f t="shared" si="2"/>
        <v>1.9885484858623674E-2</v>
      </c>
      <c r="K32" s="8">
        <f t="shared" si="2"/>
        <v>0.57194442164803327</v>
      </c>
      <c r="L32" s="8">
        <f t="shared" si="2"/>
        <v>8.301400821933376E-2</v>
      </c>
      <c r="M32" s="8">
        <f t="shared" si="2"/>
        <v>1.0984363064763553E-2</v>
      </c>
      <c r="N32" s="8"/>
      <c r="O32" s="8">
        <f t="shared" ref="O32:P44" si="3">O17/SUM($B$17:$B$29)</f>
        <v>0.5462511126402243</v>
      </c>
      <c r="P32" s="8">
        <f t="shared" si="3"/>
        <v>0.29752473059902662</v>
      </c>
      <c r="Q32" s="8"/>
      <c r="R32" s="8">
        <f t="shared" ref="R32:R44" si="4">R17/SUM($B$17:$B$29)</f>
        <v>0.31564261680355038</v>
      </c>
    </row>
    <row r="33" spans="1:19" x14ac:dyDescent="0.3">
      <c r="A33">
        <v>1</v>
      </c>
      <c r="B33">
        <f t="shared" ref="B33:M33" si="5">B18/SUM($B$17:$B$29)</f>
        <v>5.8078241491853269E-2</v>
      </c>
      <c r="C33">
        <f t="shared" si="5"/>
        <v>0.14544811782307601</v>
      </c>
      <c r="D33">
        <f t="shared" si="5"/>
        <v>0.1716464550177707</v>
      </c>
      <c r="E33">
        <f t="shared" si="5"/>
        <v>3.6614543549211842E-2</v>
      </c>
      <c r="F33">
        <f t="shared" si="5"/>
        <v>0.15239225539275414</v>
      </c>
      <c r="G33">
        <f t="shared" si="5"/>
        <v>0.17404533890547769</v>
      </c>
      <c r="H33">
        <f t="shared" si="5"/>
        <v>0.12007045143207057</v>
      </c>
      <c r="I33">
        <f t="shared" si="5"/>
        <v>0.17183584058785281</v>
      </c>
      <c r="J33">
        <f t="shared" si="5"/>
        <v>4.7346392520532556E-3</v>
      </c>
      <c r="K33">
        <f t="shared" si="5"/>
        <v>4.4000580782414922E-2</v>
      </c>
      <c r="L33">
        <f t="shared" si="5"/>
        <v>8.0236353191462509E-2</v>
      </c>
      <c r="M33">
        <f t="shared" si="5"/>
        <v>6.6284949528745583E-3</v>
      </c>
      <c r="O33">
        <f t="shared" si="3"/>
        <v>0.16476544597145332</v>
      </c>
      <c r="P33">
        <f t="shared" si="3"/>
        <v>3.9139684483640247E-2</v>
      </c>
      <c r="R33">
        <f t="shared" si="4"/>
        <v>9.0183604801014394E-2</v>
      </c>
    </row>
    <row r="34" spans="1:19" x14ac:dyDescent="0.3">
      <c r="A34">
        <v>2</v>
      </c>
      <c r="B34">
        <f t="shared" ref="B34:M34" si="6">B19/SUM($B$17:$B$29)</f>
        <v>9.9048653152954108E-2</v>
      </c>
      <c r="C34">
        <f t="shared" si="6"/>
        <v>0.43236725649750329</v>
      </c>
      <c r="D34">
        <f t="shared" si="6"/>
        <v>0.46146950576679063</v>
      </c>
      <c r="E34">
        <f t="shared" si="6"/>
        <v>9.3872114237375875E-2</v>
      </c>
      <c r="F34">
        <f t="shared" si="6"/>
        <v>0.18288333217597708</v>
      </c>
      <c r="G34">
        <f t="shared" si="6"/>
        <v>0.21874033344486041</v>
      </c>
      <c r="H34">
        <f t="shared" si="6"/>
        <v>0.11792408163780642</v>
      </c>
      <c r="I34">
        <f t="shared" si="6"/>
        <v>0.17795930735384172</v>
      </c>
      <c r="J34">
        <f t="shared" si="6"/>
        <v>3.6614543549211842E-3</v>
      </c>
      <c r="K34">
        <f t="shared" si="6"/>
        <v>5.4921815323817763E-2</v>
      </c>
      <c r="L34">
        <f t="shared" si="6"/>
        <v>0</v>
      </c>
      <c r="M34">
        <f t="shared" si="6"/>
        <v>7.4491657565637888E-3</v>
      </c>
      <c r="O34">
        <f t="shared" si="3"/>
        <v>0.19721350697885828</v>
      </c>
      <c r="P34">
        <f t="shared" si="3"/>
        <v>3.7308957306179655E-2</v>
      </c>
      <c r="R34">
        <f t="shared" si="4"/>
        <v>3.9455327100443797E-2</v>
      </c>
    </row>
    <row r="35" spans="1:19" x14ac:dyDescent="0.3">
      <c r="A35">
        <v>3</v>
      </c>
      <c r="B35">
        <f t="shared" ref="B35:M35" si="7">B20/SUM($B$17:$B$29)</f>
        <v>7.7395569640230547E-2</v>
      </c>
      <c r="C35">
        <f t="shared" si="7"/>
        <v>-0.34897447713800533</v>
      </c>
      <c r="D35">
        <f t="shared" si="7"/>
        <v>3.6740800595933263</v>
      </c>
      <c r="E35">
        <f t="shared" si="7"/>
        <v>0.1878704855214732</v>
      </c>
      <c r="F35">
        <f t="shared" si="7"/>
        <v>0.28224762794573477</v>
      </c>
      <c r="G35">
        <f t="shared" si="7"/>
        <v>9.8985524629593397E-2</v>
      </c>
      <c r="H35">
        <f t="shared" si="7"/>
        <v>0.2518828082092332</v>
      </c>
      <c r="I35">
        <f t="shared" si="7"/>
        <v>0.44410916184259536</v>
      </c>
      <c r="J35">
        <f t="shared" si="7"/>
        <v>4.1033540184461552E-3</v>
      </c>
      <c r="K35">
        <f t="shared" si="7"/>
        <v>5.6310642837753389E-2</v>
      </c>
      <c r="L35">
        <f t="shared" si="7"/>
        <v>1.9885484858623674E-2</v>
      </c>
      <c r="M35">
        <f t="shared" si="7"/>
        <v>1.0984363064763553E-2</v>
      </c>
      <c r="O35">
        <f t="shared" si="3"/>
        <v>0.33956832715725949</v>
      </c>
      <c r="P35">
        <f t="shared" si="3"/>
        <v>0.23231296596741308</v>
      </c>
      <c r="R35">
        <f t="shared" si="4"/>
        <v>2.7447184069873946E-2</v>
      </c>
    </row>
    <row r="36" spans="1:19" x14ac:dyDescent="0.3">
      <c r="A36">
        <v>4</v>
      </c>
      <c r="B36">
        <f t="shared" ref="B36:M36" si="8">B21/SUM($B$17:$B$29)</f>
        <v>0.26261465718055393</v>
      </c>
      <c r="C36">
        <f t="shared" si="8"/>
        <v>0.58867348033862144</v>
      </c>
      <c r="D36">
        <f t="shared" si="8"/>
        <v>-0.39770969717247351</v>
      </c>
      <c r="E36">
        <f t="shared" si="8"/>
        <v>2.3357553643462729E-3</v>
      </c>
      <c r="F36">
        <f t="shared" si="8"/>
        <v>2.2726268409855629E-2</v>
      </c>
      <c r="G36">
        <f t="shared" si="8"/>
        <v>2.3357553643462729E-3</v>
      </c>
      <c r="H36">
        <f t="shared" si="8"/>
        <v>6.3128523360710077E-3</v>
      </c>
      <c r="I36">
        <f t="shared" si="8"/>
        <v>-9.1473230349668908E-2</v>
      </c>
      <c r="J36">
        <f t="shared" si="8"/>
        <v>1.5782130840177519E-3</v>
      </c>
      <c r="K36">
        <f t="shared" si="8"/>
        <v>3.3016217717651369E-2</v>
      </c>
      <c r="L36">
        <f t="shared" si="8"/>
        <v>4.6715107286925458E-3</v>
      </c>
      <c r="M36">
        <f t="shared" si="8"/>
        <v>3.598325831560474E-3</v>
      </c>
      <c r="O36">
        <f t="shared" si="3"/>
        <v>0.44120524976800274</v>
      </c>
      <c r="P36">
        <f t="shared" si="3"/>
        <v>9.9490552816479075E-2</v>
      </c>
      <c r="R36">
        <f t="shared" si="4"/>
        <v>1.9914360681612012E-2</v>
      </c>
    </row>
    <row r="37" spans="1:19" x14ac:dyDescent="0.3">
      <c r="A37">
        <v>5</v>
      </c>
      <c r="B37">
        <f t="shared" ref="B37:M37" si="9">B22/SUM($B$17:$B$29)</f>
        <v>0.10479334877877873</v>
      </c>
      <c r="C37">
        <f t="shared" si="9"/>
        <v>-0.34695436439046257</v>
      </c>
      <c r="D37">
        <f t="shared" si="9"/>
        <v>-0.35730744222161903</v>
      </c>
      <c r="E37">
        <f t="shared" si="9"/>
        <v>-5.2396674389389365E-2</v>
      </c>
      <c r="F37">
        <f t="shared" si="9"/>
        <v>-1.767598654099882E-2</v>
      </c>
      <c r="G37">
        <f t="shared" si="9"/>
        <v>-6.2497238127102979E-3</v>
      </c>
      <c r="H37">
        <f t="shared" si="9"/>
        <v>4.4189966352497058E-4</v>
      </c>
      <c r="I37">
        <f t="shared" si="9"/>
        <v>8.6422948480812098E-2</v>
      </c>
      <c r="J37">
        <f t="shared" si="9"/>
        <v>3.5351973081997647E-3</v>
      </c>
      <c r="K37">
        <f t="shared" si="9"/>
        <v>4.4379351922579184E-2</v>
      </c>
      <c r="L37">
        <f t="shared" si="9"/>
        <v>5.6184385791031967E-3</v>
      </c>
      <c r="M37">
        <f t="shared" si="9"/>
        <v>9.6586640741886422E-3</v>
      </c>
      <c r="O37">
        <f t="shared" si="3"/>
        <v>-0.23294425120102016</v>
      </c>
      <c r="P37">
        <f t="shared" si="3"/>
        <v>-0.17827494997064525</v>
      </c>
      <c r="R37">
        <f t="shared" si="4"/>
        <v>1.6612769305450022E-2</v>
      </c>
    </row>
    <row r="38" spans="1:19" x14ac:dyDescent="0.3">
      <c r="A38">
        <v>6</v>
      </c>
      <c r="B38">
        <f t="shared" ref="B38:M38" si="10">B23/SUM($B$17:$B$29)</f>
        <v>4.2548624745118592E-2</v>
      </c>
      <c r="C38">
        <f t="shared" si="10"/>
        <v>4.8608962987746758E-2</v>
      </c>
      <c r="D38">
        <f t="shared" si="10"/>
        <v>3.6488286502490426E-2</v>
      </c>
      <c r="E38">
        <f t="shared" si="10"/>
        <v>8.2950879695973048E-2</v>
      </c>
      <c r="F38">
        <f t="shared" si="10"/>
        <v>1.578213084017752E-2</v>
      </c>
      <c r="G38">
        <f t="shared" si="10"/>
        <v>2.0832412709034326E-2</v>
      </c>
      <c r="H38">
        <f t="shared" si="10"/>
        <v>5.9530197529149599E-2</v>
      </c>
      <c r="I38">
        <f t="shared" si="10"/>
        <v>0.15851572215874299</v>
      </c>
      <c r="J38">
        <f t="shared" si="10"/>
        <v>1.9885484858623674E-2</v>
      </c>
      <c r="K38">
        <f t="shared" si="10"/>
        <v>0.57194442164803327</v>
      </c>
      <c r="L38">
        <f t="shared" si="10"/>
        <v>8.301400821933376E-2</v>
      </c>
      <c r="M38">
        <f t="shared" si="10"/>
        <v>4.7977677754139662E-3</v>
      </c>
      <c r="O38">
        <f t="shared" si="3"/>
        <v>0.30194372723427626</v>
      </c>
      <c r="P38">
        <f t="shared" si="3"/>
        <v>0.29550461785148391</v>
      </c>
      <c r="R38">
        <f t="shared" si="4"/>
        <v>4.8560402585161595E-2</v>
      </c>
    </row>
    <row r="39" spans="1:19" x14ac:dyDescent="0.3">
      <c r="A39">
        <v>7</v>
      </c>
      <c r="B39">
        <f t="shared" ref="B39:M39" si="11">B24/SUM($B$17:$B$29)</f>
        <v>6.0792767996363808E-2</v>
      </c>
      <c r="C39">
        <f t="shared" si="11"/>
        <v>1.8938557008213022E-2</v>
      </c>
      <c r="D39">
        <f t="shared" si="11"/>
        <v>0.12070173666567767</v>
      </c>
      <c r="E39">
        <f t="shared" si="11"/>
        <v>4.6399464670121904E-2</v>
      </c>
      <c r="F39">
        <f t="shared" si="11"/>
        <v>3.7498342876261789E-2</v>
      </c>
      <c r="G39">
        <f t="shared" si="11"/>
        <v>3.4152531138144156E-2</v>
      </c>
      <c r="H39">
        <f t="shared" si="11"/>
        <v>2.3357553643462731E-2</v>
      </c>
      <c r="I39">
        <f t="shared" si="11"/>
        <v>9.0273788405815417E-2</v>
      </c>
      <c r="J39">
        <f t="shared" si="11"/>
        <v>9.8480496442707715E-3</v>
      </c>
      <c r="K39">
        <f t="shared" si="11"/>
        <v>8.4402835733269371E-2</v>
      </c>
      <c r="L39">
        <f t="shared" si="11"/>
        <v>6.0603382426281674E-2</v>
      </c>
      <c r="M39">
        <f t="shared" si="11"/>
        <v>9.5324070274672209E-3</v>
      </c>
      <c r="O39">
        <f t="shared" si="3"/>
        <v>3.099610497010865E-2</v>
      </c>
      <c r="P39">
        <f t="shared" si="3"/>
        <v>0.29752473059902662</v>
      </c>
      <c r="R39">
        <f t="shared" si="4"/>
        <v>5.3049179294714349E-3</v>
      </c>
    </row>
    <row r="40" spans="1:19" x14ac:dyDescent="0.3">
      <c r="A40">
        <v>8</v>
      </c>
      <c r="B40">
        <f t="shared" ref="B40:M40" si="12">B25/SUM($B$17:$B$29)</f>
        <v>-1.8938557008213022E-2</v>
      </c>
      <c r="C40">
        <f t="shared" si="12"/>
        <v>-0.44189966352497051</v>
      </c>
      <c r="D40">
        <f t="shared" si="12"/>
        <v>-0.45029575713194497</v>
      </c>
      <c r="E40">
        <f t="shared" si="12"/>
        <v>1.1489391251649234E-2</v>
      </c>
      <c r="F40">
        <f t="shared" si="12"/>
        <v>1.4835202989766868E-2</v>
      </c>
      <c r="G40">
        <f t="shared" si="12"/>
        <v>2.0390513045509356E-2</v>
      </c>
      <c r="H40">
        <f t="shared" si="12"/>
        <v>1.2625704672142015E-3</v>
      </c>
      <c r="I40">
        <f t="shared" si="12"/>
        <v>2.9670405979533736E-2</v>
      </c>
      <c r="J40">
        <f t="shared" si="12"/>
        <v>5.6815671024639067E-4</v>
      </c>
      <c r="K40">
        <f t="shared" si="12"/>
        <v>2.449386706395551E-2</v>
      </c>
      <c r="L40">
        <f t="shared" si="12"/>
        <v>1.2878218765584856E-2</v>
      </c>
      <c r="M40">
        <f t="shared" si="12"/>
        <v>6.5022379061531379E-3</v>
      </c>
      <c r="O40">
        <f t="shared" si="3"/>
        <v>0.22391687236043864</v>
      </c>
      <c r="P40">
        <f t="shared" si="3"/>
        <v>0.25598616222767934</v>
      </c>
      <c r="R40">
        <f t="shared" si="4"/>
        <v>0.31564261680355038</v>
      </c>
    </row>
    <row r="41" spans="1:19" x14ac:dyDescent="0.3">
      <c r="A41">
        <v>9</v>
      </c>
      <c r="B41">
        <f t="shared" ref="B41:M41" si="13">B26/SUM($B$17:$B$29)</f>
        <v>5.0502818688568062E-2</v>
      </c>
      <c r="C41">
        <f t="shared" si="13"/>
        <v>3.4531302278308411</v>
      </c>
      <c r="D41">
        <f t="shared" si="13"/>
        <v>3.345811738117634</v>
      </c>
      <c r="E41">
        <f t="shared" si="13"/>
        <v>7.9541939434494696E-3</v>
      </c>
      <c r="F41">
        <f t="shared" si="13"/>
        <v>9.7849211209100617E-3</v>
      </c>
      <c r="G41">
        <f t="shared" si="13"/>
        <v>3.9455327100443797E-2</v>
      </c>
      <c r="H41">
        <f t="shared" si="13"/>
        <v>8.2067080368923104E-3</v>
      </c>
      <c r="I41">
        <f t="shared" si="13"/>
        <v>-0.10100563737713612</v>
      </c>
      <c r="J41">
        <f t="shared" si="13"/>
        <v>5.2396674389389363E-3</v>
      </c>
      <c r="K41">
        <f t="shared" si="13"/>
        <v>0.16451293187801044</v>
      </c>
      <c r="L41">
        <f t="shared" si="13"/>
        <v>6.6032435435302739E-2</v>
      </c>
      <c r="M41">
        <f t="shared" si="13"/>
        <v>9.9743066909921928E-3</v>
      </c>
      <c r="O41">
        <f t="shared" si="3"/>
        <v>9.911178167631483E-3</v>
      </c>
      <c r="P41">
        <f t="shared" si="3"/>
        <v>-5.0250304595125223E-2</v>
      </c>
      <c r="R41">
        <f t="shared" si="4"/>
        <v>9.8638317751109494E-3</v>
      </c>
    </row>
    <row r="42" spans="1:19" x14ac:dyDescent="0.3">
      <c r="A42">
        <v>10</v>
      </c>
      <c r="B42">
        <f t="shared" ref="B42:M42" si="14">B27/SUM($B$17:$B$29)</f>
        <v>1.0100563737713611E-3</v>
      </c>
      <c r="C42">
        <f t="shared" si="14"/>
        <v>7.6196127696377064E-3</v>
      </c>
      <c r="D42">
        <f t="shared" si="14"/>
        <v>6.5211764631613505E-3</v>
      </c>
      <c r="E42">
        <f t="shared" si="14"/>
        <v>0.47523152385942546</v>
      </c>
      <c r="F42">
        <f t="shared" si="14"/>
        <v>3.1943032820519295E-2</v>
      </c>
      <c r="G42">
        <f t="shared" si="14"/>
        <v>1.8812299961491603E-2</v>
      </c>
      <c r="H42">
        <f t="shared" si="14"/>
        <v>-9.1536358873029605E-4</v>
      </c>
      <c r="I42">
        <f t="shared" si="14"/>
        <v>3.5023704760521949E-3</v>
      </c>
      <c r="J42">
        <f t="shared" si="14"/>
        <v>6.0603382426281669E-3</v>
      </c>
      <c r="K42">
        <f t="shared" si="14"/>
        <v>7.6132999173016358E-2</v>
      </c>
      <c r="L42">
        <f t="shared" si="14"/>
        <v>0</v>
      </c>
      <c r="M42">
        <f t="shared" si="14"/>
        <v>8.5854791770565708E-3</v>
      </c>
      <c r="O42">
        <f t="shared" si="3"/>
        <v>0.5462511126402243</v>
      </c>
      <c r="P42">
        <f t="shared" si="3"/>
        <v>8.7622390424665589E-2</v>
      </c>
      <c r="R42">
        <f t="shared" si="4"/>
        <v>2.6303551400295867E-2</v>
      </c>
    </row>
    <row r="43" spans="1:19" x14ac:dyDescent="0.3">
      <c r="A43">
        <v>11</v>
      </c>
      <c r="B43">
        <f t="shared" ref="B43:M43" si="15">B28/SUM($B$17:$B$29)</f>
        <v>5.9340811959067473E-4</v>
      </c>
      <c r="C43">
        <f t="shared" si="15"/>
        <v>2.6450851288137519E-3</v>
      </c>
      <c r="D43">
        <f t="shared" si="15"/>
        <v>2.5825878906866493E-3</v>
      </c>
      <c r="E43">
        <f t="shared" si="15"/>
        <v>4.9240248221353859E-2</v>
      </c>
      <c r="F43">
        <f t="shared" si="15"/>
        <v>4.6525721716843327E-2</v>
      </c>
      <c r="G43">
        <f t="shared" si="15"/>
        <v>8.5160378013597895E-2</v>
      </c>
      <c r="H43">
        <f t="shared" si="15"/>
        <v>1.3888275139356217E-4</v>
      </c>
      <c r="I43">
        <f t="shared" si="15"/>
        <v>2.4620124110676929E-3</v>
      </c>
      <c r="J43">
        <f t="shared" si="15"/>
        <v>8.0804509901708892E-3</v>
      </c>
      <c r="K43">
        <f t="shared" si="15"/>
        <v>5.7510084781606879E-2</v>
      </c>
      <c r="L43">
        <f t="shared" si="15"/>
        <v>0</v>
      </c>
      <c r="M43">
        <f t="shared" si="15"/>
        <v>6.6916234762352681E-3</v>
      </c>
      <c r="O43">
        <f t="shared" si="3"/>
        <v>0.11741905345092075</v>
      </c>
      <c r="P43">
        <f t="shared" si="3"/>
        <v>4.5578793866432675E-2</v>
      </c>
      <c r="R43">
        <f t="shared" si="4"/>
        <v>2.6303551400295867E-2</v>
      </c>
    </row>
    <row r="44" spans="1:19" x14ac:dyDescent="0.3">
      <c r="A44">
        <v>12</v>
      </c>
      <c r="B44">
        <f t="shared" ref="B44:M44" si="16">B29/SUM($B$17:$B$29)</f>
        <v>-1.0542463401238583E-3</v>
      </c>
      <c r="C44">
        <f t="shared" si="16"/>
        <v>-1.6066209195300715E-3</v>
      </c>
      <c r="D44">
        <f t="shared" si="16"/>
        <v>-2.0807161299690041E-3</v>
      </c>
      <c r="E44">
        <f t="shared" si="16"/>
        <v>5.6121257267671261E-2</v>
      </c>
      <c r="F44">
        <f t="shared" si="16"/>
        <v>6.5969306911942027E-2</v>
      </c>
      <c r="G44">
        <f t="shared" si="16"/>
        <v>9.6712897788607838E-2</v>
      </c>
      <c r="H44">
        <f t="shared" si="16"/>
        <v>3.9139684483640246E-4</v>
      </c>
      <c r="I44">
        <f t="shared" si="16"/>
        <v>1.1331569943247458E-3</v>
      </c>
      <c r="J44">
        <f t="shared" si="16"/>
        <v>5.8078241491853269E-3</v>
      </c>
      <c r="K44">
        <f t="shared" si="16"/>
        <v>5.4543044183653508E-2</v>
      </c>
      <c r="L44">
        <f t="shared" si="16"/>
        <v>6.5969306911942027E-2</v>
      </c>
      <c r="M44">
        <f t="shared" si="16"/>
        <v>6.0603382426281669E-3</v>
      </c>
      <c r="O44">
        <f t="shared" si="3"/>
        <v>8.5476020630401439E-2</v>
      </c>
      <c r="P44">
        <f t="shared" si="3"/>
        <v>1.4708945943045448E-2</v>
      </c>
      <c r="R44">
        <f t="shared" si="4"/>
        <v>1.1272950600126799E-2</v>
      </c>
    </row>
    <row r="46" spans="1:19" x14ac:dyDescent="0.3">
      <c r="A46" t="s">
        <v>18</v>
      </c>
      <c r="B46">
        <v>0.04</v>
      </c>
      <c r="C46">
        <v>0.05</v>
      </c>
      <c r="D46">
        <v>0.05</v>
      </c>
      <c r="E46">
        <v>0.02</v>
      </c>
      <c r="F46">
        <v>0.04</v>
      </c>
      <c r="G46">
        <v>0.05</v>
      </c>
      <c r="H46">
        <v>0.09</v>
      </c>
      <c r="I46">
        <v>0.08</v>
      </c>
      <c r="J46">
        <v>0.09</v>
      </c>
      <c r="K46">
        <v>0.1</v>
      </c>
      <c r="L46">
        <v>0.12</v>
      </c>
      <c r="M46">
        <v>0.08</v>
      </c>
      <c r="O46">
        <v>7.0000000000000007E-2</v>
      </c>
      <c r="P46">
        <v>7.0000000000000007E-2</v>
      </c>
      <c r="R46">
        <v>0.05</v>
      </c>
      <c r="S46">
        <f>SUM(B46:R46)</f>
        <v>1</v>
      </c>
    </row>
    <row r="47" spans="1:19" x14ac:dyDescent="0.3">
      <c r="B47">
        <f>B32*B$46</f>
        <v>1.0504586287222157E-2</v>
      </c>
      <c r="C47">
        <f t="shared" ref="C47:R47" si="17">C32*C$46</f>
        <v>0.17265651139154206</v>
      </c>
      <c r="D47">
        <f t="shared" si="17"/>
        <v>0.18370400297966633</v>
      </c>
      <c r="E47">
        <f t="shared" si="17"/>
        <v>9.5046304771885092E-3</v>
      </c>
      <c r="F47">
        <f t="shared" si="17"/>
        <v>1.1289905117829391E-2</v>
      </c>
      <c r="G47">
        <f t="shared" si="17"/>
        <v>1.0937016672243021E-2</v>
      </c>
      <c r="H47">
        <f t="shared" si="17"/>
        <v>2.2669452738830986E-2</v>
      </c>
      <c r="I47">
        <f t="shared" si="17"/>
        <v>3.5528732947407632E-2</v>
      </c>
      <c r="J47">
        <f t="shared" si="17"/>
        <v>1.7896936372761305E-3</v>
      </c>
      <c r="K47">
        <f t="shared" si="17"/>
        <v>5.7194442164803329E-2</v>
      </c>
      <c r="L47">
        <f t="shared" si="17"/>
        <v>9.9616809863200505E-3</v>
      </c>
      <c r="M47">
        <f t="shared" si="17"/>
        <v>8.787490451810842E-4</v>
      </c>
      <c r="O47">
        <f t="shared" si="17"/>
        <v>3.8237577884815702E-2</v>
      </c>
      <c r="P47">
        <f t="shared" si="17"/>
        <v>2.0826731141931867E-2</v>
      </c>
      <c r="R47">
        <f t="shared" si="17"/>
        <v>1.578213084017752E-2</v>
      </c>
    </row>
    <row r="48" spans="1:19" x14ac:dyDescent="0.3">
      <c r="A48">
        <v>1</v>
      </c>
      <c r="B48">
        <f>B33*B$46</f>
        <v>2.323129659674131E-3</v>
      </c>
      <c r="C48">
        <f t="shared" ref="C48:M48" si="18">C33*C$46</f>
        <v>7.2724058911538009E-3</v>
      </c>
      <c r="D48">
        <f t="shared" si="18"/>
        <v>8.5823227508885352E-3</v>
      </c>
      <c r="E48">
        <f t="shared" si="18"/>
        <v>7.3229087098423691E-4</v>
      </c>
      <c r="F48">
        <f t="shared" si="18"/>
        <v>6.0956902157101658E-3</v>
      </c>
      <c r="G48">
        <f t="shared" si="18"/>
        <v>8.7022669452738854E-3</v>
      </c>
      <c r="H48">
        <f t="shared" si="18"/>
        <v>1.080634062888635E-2</v>
      </c>
      <c r="I48">
        <f t="shared" si="18"/>
        <v>1.3746867247028225E-2</v>
      </c>
      <c r="J48">
        <f t="shared" si="18"/>
        <v>4.2611753268479298E-4</v>
      </c>
      <c r="K48">
        <f t="shared" si="18"/>
        <v>4.4000580782414924E-3</v>
      </c>
      <c r="L48">
        <f t="shared" si="18"/>
        <v>9.6283623829755E-3</v>
      </c>
      <c r="M48">
        <f t="shared" si="18"/>
        <v>5.3027959622996463E-4</v>
      </c>
      <c r="O48">
        <f t="shared" ref="O48:P48" si="19">O33*O$46</f>
        <v>1.1533581218001734E-2</v>
      </c>
      <c r="P48">
        <f t="shared" si="19"/>
        <v>2.7397779138548174E-3</v>
      </c>
      <c r="R48">
        <f t="shared" ref="R48:R59" si="20">R33*R$46</f>
        <v>4.5091802400507195E-3</v>
      </c>
    </row>
    <row r="49" spans="1:18" x14ac:dyDescent="0.3">
      <c r="A49">
        <v>2</v>
      </c>
      <c r="B49">
        <f t="shared" ref="B49:B59" si="21">B34*$B$46</f>
        <v>3.9619461261181646E-3</v>
      </c>
      <c r="C49">
        <f t="shared" ref="C49:M49" si="22">C34*C$46</f>
        <v>2.1618362824875167E-2</v>
      </c>
      <c r="D49">
        <f t="shared" si="22"/>
        <v>2.3073475288339532E-2</v>
      </c>
      <c r="E49">
        <f t="shared" si="22"/>
        <v>1.8774422847475174E-3</v>
      </c>
      <c r="F49">
        <f t="shared" si="22"/>
        <v>7.3153332870390829E-3</v>
      </c>
      <c r="G49">
        <f t="shared" si="22"/>
        <v>1.0937016672243021E-2</v>
      </c>
      <c r="H49">
        <f t="shared" si="22"/>
        <v>1.0613167347402577E-2</v>
      </c>
      <c r="I49">
        <f t="shared" si="22"/>
        <v>1.4236744588307338E-2</v>
      </c>
      <c r="J49">
        <f t="shared" si="22"/>
        <v>3.2953089194290655E-4</v>
      </c>
      <c r="K49">
        <f t="shared" si="22"/>
        <v>5.4921815323817763E-3</v>
      </c>
      <c r="L49">
        <f t="shared" si="22"/>
        <v>0</v>
      </c>
      <c r="M49">
        <f t="shared" si="22"/>
        <v>5.9593326052510311E-4</v>
      </c>
      <c r="O49">
        <f t="shared" ref="O49:P49" si="23">O34*O$46</f>
        <v>1.3804945488520081E-2</v>
      </c>
      <c r="P49">
        <f t="shared" si="23"/>
        <v>2.6116270114325763E-3</v>
      </c>
      <c r="R49">
        <f t="shared" si="20"/>
        <v>1.97276635502219E-3</v>
      </c>
    </row>
    <row r="50" spans="1:18" x14ac:dyDescent="0.3">
      <c r="A50">
        <v>3</v>
      </c>
      <c r="B50">
        <f t="shared" si="21"/>
        <v>3.095822785609222E-3</v>
      </c>
      <c r="C50">
        <f t="shared" ref="C50:M50" si="24">C35*C$46</f>
        <v>-1.7448723856900269E-2</v>
      </c>
      <c r="D50">
        <f t="shared" si="24"/>
        <v>0.18370400297966633</v>
      </c>
      <c r="E50">
        <f t="shared" si="24"/>
        <v>3.7574097104294641E-3</v>
      </c>
      <c r="F50">
        <f t="shared" si="24"/>
        <v>1.1289905117829391E-2</v>
      </c>
      <c r="G50">
        <f t="shared" si="24"/>
        <v>4.9492762314796704E-3</v>
      </c>
      <c r="H50">
        <f t="shared" si="24"/>
        <v>2.2669452738830986E-2</v>
      </c>
      <c r="I50">
        <f t="shared" si="24"/>
        <v>3.5528732947407632E-2</v>
      </c>
      <c r="J50">
        <f t="shared" si="24"/>
        <v>3.6930186166015397E-4</v>
      </c>
      <c r="K50">
        <f t="shared" si="24"/>
        <v>5.631064283775339E-3</v>
      </c>
      <c r="L50">
        <f t="shared" si="24"/>
        <v>2.3862581830348408E-3</v>
      </c>
      <c r="M50">
        <f t="shared" si="24"/>
        <v>8.787490451810842E-4</v>
      </c>
      <c r="O50">
        <f t="shared" ref="O50:P50" si="25">O35*O$46</f>
        <v>2.3769782901008167E-2</v>
      </c>
      <c r="P50">
        <f t="shared" si="25"/>
        <v>1.6261907617718917E-2</v>
      </c>
      <c r="R50">
        <f t="shared" si="20"/>
        <v>1.3723592034936974E-3</v>
      </c>
    </row>
    <row r="51" spans="1:18" x14ac:dyDescent="0.3">
      <c r="A51">
        <v>4</v>
      </c>
      <c r="B51">
        <f t="shared" si="21"/>
        <v>1.0504586287222157E-2</v>
      </c>
      <c r="C51">
        <f t="shared" ref="C51:M51" si="26">C36*C$46</f>
        <v>2.9433674016931075E-2</v>
      </c>
      <c r="D51">
        <f t="shared" si="26"/>
        <v>-1.9885484858623678E-2</v>
      </c>
      <c r="E51">
        <f t="shared" si="26"/>
        <v>4.671510728692546E-5</v>
      </c>
      <c r="F51">
        <f t="shared" si="26"/>
        <v>9.0905073639422523E-4</v>
      </c>
      <c r="G51">
        <f t="shared" si="26"/>
        <v>1.1678776821731365E-4</v>
      </c>
      <c r="H51">
        <f t="shared" si="26"/>
        <v>5.6815671024639067E-4</v>
      </c>
      <c r="I51">
        <f t="shared" si="26"/>
        <v>-7.3178584279735125E-3</v>
      </c>
      <c r="J51">
        <f t="shared" si="26"/>
        <v>1.4203917756159767E-4</v>
      </c>
      <c r="K51">
        <f t="shared" si="26"/>
        <v>3.3016217717651373E-3</v>
      </c>
      <c r="L51">
        <f t="shared" si="26"/>
        <v>5.6058128744310544E-4</v>
      </c>
      <c r="M51">
        <f t="shared" si="26"/>
        <v>2.8786606652483795E-4</v>
      </c>
      <c r="O51">
        <f t="shared" ref="O51:P51" si="27">O36*O$46</f>
        <v>3.0884367483760194E-2</v>
      </c>
      <c r="P51">
        <f t="shared" si="27"/>
        <v>6.9643386971535359E-3</v>
      </c>
      <c r="R51">
        <f t="shared" si="20"/>
        <v>9.9571803408060057E-4</v>
      </c>
    </row>
    <row r="52" spans="1:18" x14ac:dyDescent="0.3">
      <c r="A52">
        <v>5</v>
      </c>
      <c r="B52">
        <f t="shared" si="21"/>
        <v>4.1917339511511496E-3</v>
      </c>
      <c r="C52">
        <f t="shared" ref="C52:M52" si="28">C37*C$46</f>
        <v>-1.734771821952313E-2</v>
      </c>
      <c r="D52">
        <f t="shared" si="28"/>
        <v>-1.7865372111080951E-2</v>
      </c>
      <c r="E52">
        <f t="shared" si="28"/>
        <v>-1.0479334877877874E-3</v>
      </c>
      <c r="F52">
        <f t="shared" si="28"/>
        <v>-7.0703946163995285E-4</v>
      </c>
      <c r="G52">
        <f t="shared" si="28"/>
        <v>-3.1248619063551492E-4</v>
      </c>
      <c r="H52">
        <f t="shared" si="28"/>
        <v>3.9770969717247352E-5</v>
      </c>
      <c r="I52">
        <f t="shared" si="28"/>
        <v>6.9138358784649676E-3</v>
      </c>
      <c r="J52">
        <f t="shared" si="28"/>
        <v>3.1816775773797881E-4</v>
      </c>
      <c r="K52">
        <f t="shared" si="28"/>
        <v>4.4379351922579184E-3</v>
      </c>
      <c r="L52">
        <f t="shared" si="28"/>
        <v>6.7421262949238355E-4</v>
      </c>
      <c r="M52">
        <f t="shared" si="28"/>
        <v>7.7269312593509143E-4</v>
      </c>
      <c r="O52">
        <f t="shared" ref="O52:P52" si="29">O37*O$46</f>
        <v>-1.6306097584071411E-2</v>
      </c>
      <c r="P52">
        <f t="shared" si="29"/>
        <v>-1.2479246497945169E-2</v>
      </c>
      <c r="R52">
        <f t="shared" si="20"/>
        <v>8.3063846527250116E-4</v>
      </c>
    </row>
    <row r="53" spans="1:18" x14ac:dyDescent="0.3">
      <c r="A53">
        <v>6</v>
      </c>
      <c r="B53">
        <f t="shared" si="21"/>
        <v>1.7019449898047437E-3</v>
      </c>
      <c r="C53">
        <f t="shared" ref="C53:M53" si="30">C38*C$46</f>
        <v>2.430448149387338E-3</v>
      </c>
      <c r="D53">
        <f t="shared" si="30"/>
        <v>1.8244143251245214E-3</v>
      </c>
      <c r="E53">
        <f t="shared" si="30"/>
        <v>1.659017593919461E-3</v>
      </c>
      <c r="F53">
        <f t="shared" si="30"/>
        <v>6.3128523360710077E-4</v>
      </c>
      <c r="G53">
        <f t="shared" si="30"/>
        <v>1.0416206354517162E-3</v>
      </c>
      <c r="H53">
        <f t="shared" si="30"/>
        <v>5.3577177776234636E-3</v>
      </c>
      <c r="I53">
        <f t="shared" si="30"/>
        <v>1.2681257772699439E-2</v>
      </c>
      <c r="J53">
        <f t="shared" si="30"/>
        <v>1.7896936372761305E-3</v>
      </c>
      <c r="K53">
        <f t="shared" si="30"/>
        <v>5.7194442164803329E-2</v>
      </c>
      <c r="L53">
        <f t="shared" si="30"/>
        <v>9.9616809863200505E-3</v>
      </c>
      <c r="M53">
        <f t="shared" si="30"/>
        <v>3.8382142203311729E-4</v>
      </c>
      <c r="O53">
        <f t="shared" ref="O53:P53" si="31">O38*O$46</f>
        <v>2.1136060906399339E-2</v>
      </c>
      <c r="P53">
        <f t="shared" si="31"/>
        <v>2.0685323249603874E-2</v>
      </c>
      <c r="R53">
        <f t="shared" si="20"/>
        <v>2.4280201292580799E-3</v>
      </c>
    </row>
    <row r="54" spans="1:18" x14ac:dyDescent="0.3">
      <c r="A54">
        <v>7</v>
      </c>
      <c r="B54">
        <f t="shared" si="21"/>
        <v>2.4317107198545524E-3</v>
      </c>
      <c r="C54">
        <f t="shared" ref="C54:M54" si="32">C39*C$46</f>
        <v>9.4692785041065116E-4</v>
      </c>
      <c r="D54">
        <f t="shared" si="32"/>
        <v>6.035086833283884E-3</v>
      </c>
      <c r="E54">
        <f t="shared" si="32"/>
        <v>9.2798929340243814E-4</v>
      </c>
      <c r="F54">
        <f t="shared" si="32"/>
        <v>1.4999337150504717E-3</v>
      </c>
      <c r="G54">
        <f t="shared" si="32"/>
        <v>1.7076265569072079E-3</v>
      </c>
      <c r="H54">
        <f t="shared" si="32"/>
        <v>2.1021798279116455E-3</v>
      </c>
      <c r="I54">
        <f t="shared" si="32"/>
        <v>7.2219030724652335E-3</v>
      </c>
      <c r="J54">
        <f t="shared" si="32"/>
        <v>8.8632446798436943E-4</v>
      </c>
      <c r="K54">
        <f t="shared" si="32"/>
        <v>8.4402835733269378E-3</v>
      </c>
      <c r="L54">
        <f t="shared" si="32"/>
        <v>7.2724058911538009E-3</v>
      </c>
      <c r="M54">
        <f t="shared" si="32"/>
        <v>7.6259256219737771E-4</v>
      </c>
      <c r="O54">
        <f t="shared" ref="O54:P54" si="33">O39*O$46</f>
        <v>2.1697273479076057E-3</v>
      </c>
      <c r="P54">
        <f t="shared" si="33"/>
        <v>2.0826731141931867E-2</v>
      </c>
      <c r="R54">
        <f t="shared" si="20"/>
        <v>2.6524589647357175E-4</v>
      </c>
    </row>
    <row r="55" spans="1:18" x14ac:dyDescent="0.3">
      <c r="A55">
        <v>8</v>
      </c>
      <c r="B55">
        <f t="shared" si="21"/>
        <v>-7.5754228032852086E-4</v>
      </c>
      <c r="C55">
        <f t="shared" ref="C55:M55" si="34">C40*C$46</f>
        <v>-2.2094983176248528E-2</v>
      </c>
      <c r="D55">
        <f t="shared" si="34"/>
        <v>-2.2514787856597249E-2</v>
      </c>
      <c r="E55">
        <f t="shared" si="34"/>
        <v>2.2978782503298468E-4</v>
      </c>
      <c r="F55">
        <f t="shared" si="34"/>
        <v>5.9340811959067473E-4</v>
      </c>
      <c r="G55">
        <f t="shared" si="34"/>
        <v>1.0195256522754679E-3</v>
      </c>
      <c r="H55">
        <f t="shared" si="34"/>
        <v>1.1363134204927814E-4</v>
      </c>
      <c r="I55">
        <f t="shared" si="34"/>
        <v>2.3736324783626989E-3</v>
      </c>
      <c r="J55">
        <f t="shared" si="34"/>
        <v>5.1134103922175162E-5</v>
      </c>
      <c r="K55">
        <f t="shared" si="34"/>
        <v>2.449386706395551E-3</v>
      </c>
      <c r="L55">
        <f t="shared" si="34"/>
        <v>1.5453862518701826E-3</v>
      </c>
      <c r="M55">
        <f t="shared" si="34"/>
        <v>5.2017903249225103E-4</v>
      </c>
      <c r="O55">
        <f t="shared" ref="O55:P55" si="35">O40*O$46</f>
        <v>1.5674181065230705E-2</v>
      </c>
      <c r="P55">
        <f t="shared" si="35"/>
        <v>1.7919031355937556E-2</v>
      </c>
      <c r="R55">
        <f t="shared" si="20"/>
        <v>1.578213084017752E-2</v>
      </c>
    </row>
    <row r="56" spans="1:18" x14ac:dyDescent="0.3">
      <c r="A56">
        <v>9</v>
      </c>
      <c r="B56">
        <f t="shared" si="21"/>
        <v>2.0201127475427223E-3</v>
      </c>
      <c r="C56">
        <f t="shared" ref="C56:M56" si="36">C41*C$46</f>
        <v>0.17265651139154206</v>
      </c>
      <c r="D56">
        <f t="shared" si="36"/>
        <v>0.16729058690588172</v>
      </c>
      <c r="E56">
        <f t="shared" si="36"/>
        <v>1.5908387886898941E-4</v>
      </c>
      <c r="F56">
        <f t="shared" si="36"/>
        <v>3.9139684483640246E-4</v>
      </c>
      <c r="G56">
        <f t="shared" si="36"/>
        <v>1.97276635502219E-3</v>
      </c>
      <c r="H56">
        <f t="shared" si="36"/>
        <v>7.3860372332030795E-4</v>
      </c>
      <c r="I56">
        <f t="shared" si="36"/>
        <v>-8.0804509901708892E-3</v>
      </c>
      <c r="J56">
        <f t="shared" si="36"/>
        <v>4.7157006950450424E-4</v>
      </c>
      <c r="K56">
        <f t="shared" si="36"/>
        <v>1.6451293187801044E-2</v>
      </c>
      <c r="L56">
        <f t="shared" si="36"/>
        <v>7.9238922522363291E-3</v>
      </c>
      <c r="M56">
        <f t="shared" si="36"/>
        <v>7.9794453527937549E-4</v>
      </c>
      <c r="O56">
        <f t="shared" ref="O56:P56" si="37">O41*O$46</f>
        <v>6.9378247173420388E-4</v>
      </c>
      <c r="P56">
        <f t="shared" si="37"/>
        <v>-3.517521321658766E-3</v>
      </c>
      <c r="R56">
        <f t="shared" si="20"/>
        <v>4.9319158875554749E-4</v>
      </c>
    </row>
    <row r="57" spans="1:18" x14ac:dyDescent="0.3">
      <c r="A57">
        <v>10</v>
      </c>
      <c r="B57">
        <f t="shared" si="21"/>
        <v>4.0402254950854445E-5</v>
      </c>
      <c r="C57">
        <f t="shared" ref="C57:M57" si="38">C42*C$46</f>
        <v>3.8098063848188536E-4</v>
      </c>
      <c r="D57">
        <f t="shared" si="38"/>
        <v>3.2605882315806753E-4</v>
      </c>
      <c r="E57">
        <f t="shared" si="38"/>
        <v>9.5046304771885092E-3</v>
      </c>
      <c r="F57">
        <f t="shared" si="38"/>
        <v>1.2777213128207718E-3</v>
      </c>
      <c r="G57">
        <f t="shared" si="38"/>
        <v>9.4061499807458022E-4</v>
      </c>
      <c r="H57">
        <f t="shared" si="38"/>
        <v>-8.2382722985726637E-5</v>
      </c>
      <c r="I57">
        <f t="shared" si="38"/>
        <v>2.8018963808417558E-4</v>
      </c>
      <c r="J57">
        <f t="shared" si="38"/>
        <v>5.4543044183653498E-4</v>
      </c>
      <c r="K57">
        <f t="shared" si="38"/>
        <v>7.6132999173016361E-3</v>
      </c>
      <c r="L57">
        <f t="shared" si="38"/>
        <v>0</v>
      </c>
      <c r="M57">
        <f t="shared" si="38"/>
        <v>6.8683833416452564E-4</v>
      </c>
      <c r="O57">
        <f t="shared" ref="O57:P57" si="39">O42*O$46</f>
        <v>3.8237577884815702E-2</v>
      </c>
      <c r="P57">
        <f t="shared" si="39"/>
        <v>6.1335673297265919E-3</v>
      </c>
      <c r="R57">
        <f t="shared" si="20"/>
        <v>1.3151775700147935E-3</v>
      </c>
    </row>
    <row r="58" spans="1:18" x14ac:dyDescent="0.3">
      <c r="A58">
        <v>11</v>
      </c>
      <c r="B58">
        <f t="shared" si="21"/>
        <v>2.3736324783626989E-5</v>
      </c>
      <c r="C58">
        <f t="shared" ref="C58:M58" si="40">C43*C$46</f>
        <v>1.3225425644068761E-4</v>
      </c>
      <c r="D58">
        <f t="shared" si="40"/>
        <v>1.2912939453433247E-4</v>
      </c>
      <c r="E58">
        <f t="shared" si="40"/>
        <v>9.8480496442707719E-4</v>
      </c>
      <c r="F58">
        <f t="shared" si="40"/>
        <v>1.861028868673733E-3</v>
      </c>
      <c r="G58">
        <f t="shared" si="40"/>
        <v>4.2580189006798949E-3</v>
      </c>
      <c r="H58">
        <f t="shared" si="40"/>
        <v>1.2499447625420595E-5</v>
      </c>
      <c r="I58">
        <f t="shared" si="40"/>
        <v>1.9696099288541544E-4</v>
      </c>
      <c r="J58">
        <f t="shared" si="40"/>
        <v>7.2724058911538005E-4</v>
      </c>
      <c r="K58">
        <f t="shared" si="40"/>
        <v>5.7510084781606883E-3</v>
      </c>
      <c r="L58">
        <f t="shared" si="40"/>
        <v>0</v>
      </c>
      <c r="M58">
        <f t="shared" si="40"/>
        <v>5.3532987809882149E-4</v>
      </c>
      <c r="O58">
        <f t="shared" ref="O58:P58" si="41">O43*O$46</f>
        <v>8.2193337415644527E-3</v>
      </c>
      <c r="P58">
        <f t="shared" si="41"/>
        <v>3.1905155706502875E-3</v>
      </c>
      <c r="R58">
        <f t="shared" si="20"/>
        <v>1.3151775700147935E-3</v>
      </c>
    </row>
    <row r="59" spans="1:18" x14ac:dyDescent="0.3">
      <c r="A59">
        <v>12</v>
      </c>
      <c r="B59">
        <f t="shared" si="21"/>
        <v>-4.2169853604954335E-5</v>
      </c>
      <c r="C59">
        <f t="shared" ref="C59:M59" si="42">C44*C$46</f>
        <v>-8.0331045976503584E-5</v>
      </c>
      <c r="D59">
        <f t="shared" si="42"/>
        <v>-1.0403580649845021E-4</v>
      </c>
      <c r="E59">
        <f t="shared" si="42"/>
        <v>1.1224251453534253E-3</v>
      </c>
      <c r="F59">
        <f t="shared" si="42"/>
        <v>2.6387722764776812E-3</v>
      </c>
      <c r="G59">
        <f t="shared" si="42"/>
        <v>4.8356448894303922E-3</v>
      </c>
      <c r="H59">
        <f t="shared" si="42"/>
        <v>3.522571603527622E-5</v>
      </c>
      <c r="I59">
        <f t="shared" si="42"/>
        <v>9.0652559545979658E-5</v>
      </c>
      <c r="J59">
        <f t="shared" si="42"/>
        <v>5.227041734266794E-4</v>
      </c>
      <c r="K59">
        <f t="shared" si="42"/>
        <v>5.4543044183653511E-3</v>
      </c>
      <c r="L59">
        <f t="shared" si="42"/>
        <v>7.9163168294330427E-3</v>
      </c>
      <c r="M59">
        <f t="shared" si="42"/>
        <v>4.8482705941025337E-4</v>
      </c>
      <c r="O59">
        <f t="shared" ref="O59:P59" si="43">O44*O$46</f>
        <v>5.9833214441281013E-3</v>
      </c>
      <c r="P59">
        <f t="shared" si="43"/>
        <v>1.0296262160131816E-3</v>
      </c>
      <c r="R59">
        <f t="shared" si="20"/>
        <v>5.6364753000633994E-4</v>
      </c>
    </row>
    <row r="61" spans="1:18" x14ac:dyDescent="0.3">
      <c r="B61" t="s">
        <v>24</v>
      </c>
      <c r="C61" t="s">
        <v>25</v>
      </c>
      <c r="D61" t="s">
        <v>26</v>
      </c>
      <c r="E61" t="s">
        <v>14</v>
      </c>
    </row>
    <row r="62" spans="1:18" x14ac:dyDescent="0.3">
      <c r="B62">
        <f t="shared" ref="B62:B74" si="44">SUM(B47:R47)</f>
        <v>0.60146584431243577</v>
      </c>
      <c r="C62">
        <f>B62</f>
        <v>0.60146584431243577</v>
      </c>
      <c r="D62">
        <f t="shared" ref="D62:D74" si="45">B62/$C$62</f>
        <v>1</v>
      </c>
    </row>
    <row r="63" spans="1:18" x14ac:dyDescent="0.3">
      <c r="A63">
        <v>1</v>
      </c>
      <c r="B63">
        <f t="shared" si="44"/>
        <v>9.2028671171638349E-2</v>
      </c>
      <c r="D63">
        <f t="shared" si="45"/>
        <v>0.15300731045973309</v>
      </c>
      <c r="E63">
        <f t="shared" ref="E63:E74" si="46">_xlfn.RANK.AVG(D63,$D$63:$D$74,0)</f>
        <v>5</v>
      </c>
    </row>
    <row r="64" spans="1:18" x14ac:dyDescent="0.3">
      <c r="A64">
        <v>2</v>
      </c>
      <c r="B64">
        <f t="shared" si="44"/>
        <v>0.11844047295889705</v>
      </c>
      <c r="D64">
        <f t="shared" si="45"/>
        <v>0.19691969889710362</v>
      </c>
      <c r="E64">
        <f t="shared" si="46"/>
        <v>4</v>
      </c>
    </row>
    <row r="65" spans="1:5" x14ac:dyDescent="0.3">
      <c r="A65">
        <v>3</v>
      </c>
      <c r="B65">
        <f t="shared" si="44"/>
        <v>0.29821530175022459</v>
      </c>
      <c r="D65">
        <f t="shared" si="45"/>
        <v>0.4958141922275382</v>
      </c>
      <c r="E65">
        <f t="shared" si="46"/>
        <v>2</v>
      </c>
    </row>
    <row r="66" spans="1:5" x14ac:dyDescent="0.3">
      <c r="A66">
        <v>4</v>
      </c>
      <c r="B66">
        <f t="shared" si="44"/>
        <v>5.7512159857989908E-2</v>
      </c>
      <c r="D66">
        <f t="shared" si="45"/>
        <v>9.5619993058350297E-2</v>
      </c>
      <c r="E66">
        <f t="shared" si="46"/>
        <v>8</v>
      </c>
    </row>
    <row r="67" spans="1:5" x14ac:dyDescent="0.3">
      <c r="A67">
        <v>5</v>
      </c>
      <c r="B67">
        <f t="shared" si="44"/>
        <v>-4.7886905582654689E-2</v>
      </c>
      <c r="D67">
        <f t="shared" si="45"/>
        <v>-7.9616999095595345E-2</v>
      </c>
      <c r="E67">
        <f t="shared" si="46"/>
        <v>12</v>
      </c>
    </row>
    <row r="68" spans="1:5" x14ac:dyDescent="0.3">
      <c r="A68">
        <v>6</v>
      </c>
      <c r="B68">
        <f t="shared" si="44"/>
        <v>0.14090674897331171</v>
      </c>
      <c r="D68">
        <f t="shared" si="45"/>
        <v>0.23427223724464175</v>
      </c>
      <c r="E68">
        <f t="shared" si="46"/>
        <v>3</v>
      </c>
    </row>
    <row r="69" spans="1:5" x14ac:dyDescent="0.3">
      <c r="A69">
        <v>7</v>
      </c>
      <c r="B69">
        <f t="shared" si="44"/>
        <v>6.3496668750261623E-2</v>
      </c>
      <c r="D69">
        <f t="shared" si="45"/>
        <v>0.10556986627037432</v>
      </c>
      <c r="E69">
        <f t="shared" si="46"/>
        <v>7</v>
      </c>
    </row>
    <row r="70" spans="1:5" x14ac:dyDescent="0.3">
      <c r="A70">
        <v>8</v>
      </c>
      <c r="B70">
        <f t="shared" si="44"/>
        <v>1.2904101460162742E-2</v>
      </c>
      <c r="D70">
        <f t="shared" si="45"/>
        <v>2.1454421031860977E-2</v>
      </c>
      <c r="E70">
        <f t="shared" si="46"/>
        <v>11</v>
      </c>
    </row>
    <row r="71" spans="1:5" x14ac:dyDescent="0.3">
      <c r="A71">
        <v>9</v>
      </c>
      <c r="B71">
        <f t="shared" si="44"/>
        <v>0.36046276364049568</v>
      </c>
      <c r="D71">
        <f t="shared" si="45"/>
        <v>0.59930712117586293</v>
      </c>
      <c r="E71">
        <f t="shared" si="46"/>
        <v>1</v>
      </c>
    </row>
    <row r="72" spans="1:5" x14ac:dyDescent="0.3">
      <c r="A72">
        <v>10</v>
      </c>
      <c r="B72">
        <f t="shared" si="44"/>
        <v>6.7200106897632908E-2</v>
      </c>
      <c r="D72">
        <f t="shared" si="45"/>
        <v>0.11172722031199053</v>
      </c>
      <c r="E72">
        <f t="shared" si="46"/>
        <v>6</v>
      </c>
    </row>
    <row r="73" spans="1:5" x14ac:dyDescent="0.3">
      <c r="A73">
        <v>11</v>
      </c>
      <c r="B73">
        <f t="shared" si="44"/>
        <v>2.7337038977654611E-2</v>
      </c>
      <c r="D73">
        <f t="shared" si="45"/>
        <v>4.5450692231584454E-2</v>
      </c>
      <c r="E73">
        <f t="shared" si="46"/>
        <v>10</v>
      </c>
    </row>
    <row r="74" spans="1:5" x14ac:dyDescent="0.3">
      <c r="A74">
        <v>12</v>
      </c>
      <c r="B74">
        <f t="shared" si="44"/>
        <v>3.0450931551545799E-2</v>
      </c>
      <c r="D74">
        <f t="shared" si="45"/>
        <v>5.0627864972707978E-2</v>
      </c>
      <c r="E74">
        <f t="shared" si="46"/>
        <v>9</v>
      </c>
    </row>
  </sheetData>
  <conditionalFormatting sqref="E63:E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7F91-0853-4CEC-A016-B884D298A415}">
  <sheetPr codeName="Sheet5"/>
  <dimension ref="A1:P73"/>
  <sheetViews>
    <sheetView workbookViewId="0">
      <selection activeCell="I31" sqref="I31"/>
    </sheetView>
  </sheetViews>
  <sheetFormatPr defaultRowHeight="14.4" x14ac:dyDescent="0.3"/>
  <sheetData>
    <row r="1" spans="1:16" x14ac:dyDescent="0.3">
      <c r="A1">
        <f>TOPSIS!A1</f>
        <v>0</v>
      </c>
      <c r="B1">
        <f>TOPSIS!B1</f>
        <v>1</v>
      </c>
      <c r="C1">
        <f>TOPSIS!C1</f>
        <v>2</v>
      </c>
      <c r="D1">
        <f>TOPSIS!D1</f>
        <v>3</v>
      </c>
      <c r="E1">
        <f>TOPSIS!E1</f>
        <v>4</v>
      </c>
      <c r="F1">
        <f>TOPSIS!F1</f>
        <v>5</v>
      </c>
      <c r="G1">
        <f>TOPSIS!G1</f>
        <v>6</v>
      </c>
      <c r="H1">
        <f>TOPSIS!H1</f>
        <v>7</v>
      </c>
      <c r="I1">
        <f>TOPSIS!I1</f>
        <v>8</v>
      </c>
      <c r="J1">
        <f>TOPSIS!J1</f>
        <v>9</v>
      </c>
      <c r="K1">
        <f>TOPSIS!K1</f>
        <v>10</v>
      </c>
      <c r="L1">
        <f>TOPSIS!L1</f>
        <v>11</v>
      </c>
      <c r="M1">
        <f>TOPSIS!M1</f>
        <v>12</v>
      </c>
      <c r="N1">
        <f>TOPSIS!N1</f>
        <v>13</v>
      </c>
      <c r="O1">
        <f>TOPSIS!O1</f>
        <v>14</v>
      </c>
      <c r="P1">
        <f>TOPSIS!P1</f>
        <v>15</v>
      </c>
    </row>
    <row r="2" spans="1:16" x14ac:dyDescent="0.3">
      <c r="A2">
        <f>TOPSIS!A2</f>
        <v>1</v>
      </c>
      <c r="B2">
        <f>TOPSIS!B2</f>
        <v>9.1999999999999993</v>
      </c>
      <c r="C2">
        <f>TOPSIS!C2</f>
        <v>23.04</v>
      </c>
      <c r="D2">
        <f>TOPSIS!D2</f>
        <v>27.19</v>
      </c>
      <c r="E2">
        <f>TOPSIS!E2</f>
        <v>5.8</v>
      </c>
      <c r="F2">
        <f>TOPSIS!F2</f>
        <v>24.14</v>
      </c>
      <c r="G2">
        <f>TOPSIS!G2</f>
        <v>27.57</v>
      </c>
      <c r="H2">
        <f>TOPSIS!H2</f>
        <v>19.02</v>
      </c>
      <c r="I2">
        <f>TOPSIS!I2</f>
        <v>27.22</v>
      </c>
      <c r="J2">
        <f>TOPSIS!J2</f>
        <v>0.75</v>
      </c>
      <c r="K2">
        <f>TOPSIS!K2</f>
        <v>6.97</v>
      </c>
      <c r="L2">
        <f>TOPSIS!L2</f>
        <v>12.71</v>
      </c>
      <c r="M2">
        <f>TOPSIS!M2</f>
        <v>1.05</v>
      </c>
      <c r="N2">
        <f>TOPSIS!N2</f>
        <v>7.0000000000000007E-2</v>
      </c>
      <c r="O2">
        <f>TOPSIS!O2</f>
        <v>26.1</v>
      </c>
      <c r="P2">
        <f>TOPSIS!P2</f>
        <v>6.2</v>
      </c>
    </row>
    <row r="3" spans="1:16" x14ac:dyDescent="0.3">
      <c r="A3">
        <f>TOPSIS!A3</f>
        <v>2</v>
      </c>
      <c r="B3">
        <f>TOPSIS!B3</f>
        <v>15.69</v>
      </c>
      <c r="C3">
        <f>TOPSIS!C3</f>
        <v>68.489999999999995</v>
      </c>
      <c r="D3">
        <f>TOPSIS!D3</f>
        <v>73.099999999999994</v>
      </c>
      <c r="E3">
        <f>TOPSIS!E3</f>
        <v>14.87</v>
      </c>
      <c r="F3">
        <f>TOPSIS!F3</f>
        <v>28.97</v>
      </c>
      <c r="G3">
        <f>TOPSIS!G3</f>
        <v>34.65</v>
      </c>
      <c r="H3">
        <f>TOPSIS!H3</f>
        <v>18.68</v>
      </c>
      <c r="I3">
        <f>TOPSIS!I3</f>
        <v>28.19</v>
      </c>
      <c r="J3">
        <f>TOPSIS!J3</f>
        <v>0.57999999999999996</v>
      </c>
      <c r="K3">
        <f>TOPSIS!K3</f>
        <v>8.6999999999999993</v>
      </c>
      <c r="L3">
        <f>TOPSIS!L3</f>
        <v>0</v>
      </c>
      <c r="M3">
        <f>TOPSIS!M3</f>
        <v>1.18</v>
      </c>
      <c r="N3">
        <f>TOPSIS!N3</f>
        <v>0.16</v>
      </c>
      <c r="O3">
        <f>TOPSIS!O3</f>
        <v>31.24</v>
      </c>
      <c r="P3">
        <f>TOPSIS!P3</f>
        <v>5.91</v>
      </c>
    </row>
    <row r="4" spans="1:16" x14ac:dyDescent="0.3">
      <c r="A4">
        <f>TOPSIS!A4</f>
        <v>3</v>
      </c>
      <c r="B4">
        <f>TOPSIS!B4</f>
        <v>12.26</v>
      </c>
      <c r="C4">
        <f>TOPSIS!C4</f>
        <v>-55.28</v>
      </c>
      <c r="D4">
        <f>TOPSIS!D4</f>
        <v>582</v>
      </c>
      <c r="E4">
        <f>TOPSIS!E4</f>
        <v>29.76</v>
      </c>
      <c r="F4">
        <f>TOPSIS!F4</f>
        <v>44.71</v>
      </c>
      <c r="G4">
        <f>TOPSIS!G4</f>
        <v>15.68</v>
      </c>
      <c r="H4">
        <f>TOPSIS!H4</f>
        <v>39.9</v>
      </c>
      <c r="I4">
        <f>TOPSIS!I4</f>
        <v>70.349999999999994</v>
      </c>
      <c r="J4">
        <f>TOPSIS!J4</f>
        <v>0.65</v>
      </c>
      <c r="K4">
        <f>TOPSIS!K4</f>
        <v>8.92</v>
      </c>
      <c r="L4">
        <f>TOPSIS!L4</f>
        <v>3.15</v>
      </c>
      <c r="M4">
        <f>TOPSIS!M4</f>
        <v>1.74</v>
      </c>
      <c r="N4">
        <f>TOPSIS!N4</f>
        <v>0.23</v>
      </c>
      <c r="O4">
        <f>TOPSIS!O4</f>
        <v>53.79</v>
      </c>
      <c r="P4">
        <f>TOPSIS!P4</f>
        <v>36.799999999999997</v>
      </c>
    </row>
    <row r="5" spans="1:16" x14ac:dyDescent="0.3">
      <c r="A5">
        <f>TOPSIS!A5</f>
        <v>4</v>
      </c>
      <c r="B5">
        <f>TOPSIS!B5</f>
        <v>41.6</v>
      </c>
      <c r="C5">
        <f>TOPSIS!C5</f>
        <v>93.25</v>
      </c>
      <c r="D5">
        <f>TOPSIS!D5</f>
        <v>-63</v>
      </c>
      <c r="E5">
        <f>TOPSIS!E5</f>
        <v>0.37</v>
      </c>
      <c r="F5">
        <f>TOPSIS!F5</f>
        <v>3.6</v>
      </c>
      <c r="G5">
        <f>TOPSIS!G5</f>
        <v>0.37</v>
      </c>
      <c r="H5">
        <f>TOPSIS!H5</f>
        <v>1</v>
      </c>
      <c r="I5">
        <f>TOPSIS!I5</f>
        <v>-14.49</v>
      </c>
      <c r="J5">
        <f>TOPSIS!J5</f>
        <v>0.25</v>
      </c>
      <c r="K5">
        <f>TOPSIS!K5</f>
        <v>5.23</v>
      </c>
      <c r="L5">
        <f>TOPSIS!L5</f>
        <v>0.74</v>
      </c>
      <c r="M5">
        <f>TOPSIS!M5</f>
        <v>0.56999999999999995</v>
      </c>
      <c r="N5">
        <f>TOPSIS!N5</f>
        <v>0.317</v>
      </c>
      <c r="O5">
        <f>TOPSIS!O5</f>
        <v>69.89</v>
      </c>
      <c r="P5">
        <f>TOPSIS!P5</f>
        <v>15.76</v>
      </c>
    </row>
    <row r="6" spans="1:16" x14ac:dyDescent="0.3">
      <c r="A6">
        <f>TOPSIS!A6</f>
        <v>5</v>
      </c>
      <c r="B6">
        <f>TOPSIS!B6</f>
        <v>16.600000000000001</v>
      </c>
      <c r="C6">
        <f>TOPSIS!C6</f>
        <v>-54.96</v>
      </c>
      <c r="D6">
        <f>TOPSIS!D6</f>
        <v>-56.6</v>
      </c>
      <c r="E6">
        <f>TOPSIS!E6</f>
        <v>-8.3000000000000007</v>
      </c>
      <c r="F6">
        <f>TOPSIS!F6</f>
        <v>-2.8</v>
      </c>
      <c r="G6">
        <f>TOPSIS!G6</f>
        <v>-0.99</v>
      </c>
      <c r="H6">
        <f>TOPSIS!H6</f>
        <v>7.0000000000000007E-2</v>
      </c>
      <c r="I6">
        <f>TOPSIS!I6</f>
        <v>13.69</v>
      </c>
      <c r="J6">
        <f>TOPSIS!J6</f>
        <v>0.56000000000000005</v>
      </c>
      <c r="K6">
        <f>TOPSIS!K6</f>
        <v>7.03</v>
      </c>
      <c r="L6">
        <f>TOPSIS!L6</f>
        <v>0.89</v>
      </c>
      <c r="M6">
        <f>TOPSIS!M6</f>
        <v>1.53</v>
      </c>
      <c r="N6">
        <f>TOPSIS!N6</f>
        <v>0.38</v>
      </c>
      <c r="O6">
        <f>TOPSIS!O6</f>
        <v>-36.9</v>
      </c>
      <c r="P6">
        <f>TOPSIS!P6</f>
        <v>-28.24</v>
      </c>
    </row>
    <row r="7" spans="1:16" x14ac:dyDescent="0.3">
      <c r="A7">
        <f>TOPSIS!A7</f>
        <v>6</v>
      </c>
      <c r="B7">
        <f>TOPSIS!B7</f>
        <v>6.74</v>
      </c>
      <c r="C7">
        <f>TOPSIS!C7</f>
        <v>7.7</v>
      </c>
      <c r="D7">
        <f>TOPSIS!D7</f>
        <v>5.78</v>
      </c>
      <c r="E7">
        <f>TOPSIS!E7</f>
        <v>13.14</v>
      </c>
      <c r="F7">
        <f>TOPSIS!F7</f>
        <v>2.5</v>
      </c>
      <c r="G7">
        <f>TOPSIS!G7</f>
        <v>3.3</v>
      </c>
      <c r="H7">
        <f>TOPSIS!H7</f>
        <v>9.43</v>
      </c>
      <c r="I7">
        <f>TOPSIS!I7</f>
        <v>25.11</v>
      </c>
      <c r="J7">
        <f>TOPSIS!J7</f>
        <v>3.15</v>
      </c>
      <c r="K7">
        <f>TOPSIS!K7</f>
        <v>90.6</v>
      </c>
      <c r="L7">
        <f>TOPSIS!L7</f>
        <v>13.15</v>
      </c>
      <c r="M7">
        <f>TOPSIS!M7</f>
        <v>0.76</v>
      </c>
      <c r="N7">
        <f>TOPSIS!N7</f>
        <v>0.13</v>
      </c>
      <c r="O7">
        <f>TOPSIS!O7</f>
        <v>47.83</v>
      </c>
      <c r="P7">
        <f>TOPSIS!P7</f>
        <v>46.81</v>
      </c>
    </row>
    <row r="8" spans="1:16" x14ac:dyDescent="0.3">
      <c r="A8">
        <f>TOPSIS!A8</f>
        <v>7</v>
      </c>
      <c r="B8">
        <f>TOPSIS!B8</f>
        <v>9.6300000000000008</v>
      </c>
      <c r="C8">
        <f>TOPSIS!C8</f>
        <v>3</v>
      </c>
      <c r="D8">
        <f>TOPSIS!D8</f>
        <v>19.12</v>
      </c>
      <c r="E8">
        <f>TOPSIS!E8</f>
        <v>7.35</v>
      </c>
      <c r="F8">
        <f>TOPSIS!F8</f>
        <v>5.94</v>
      </c>
      <c r="G8">
        <f>TOPSIS!G8</f>
        <v>5.41</v>
      </c>
      <c r="H8">
        <f>TOPSIS!H8</f>
        <v>3.7</v>
      </c>
      <c r="I8">
        <f>TOPSIS!I8</f>
        <v>14.3</v>
      </c>
      <c r="J8">
        <f>TOPSIS!J8</f>
        <v>1.56</v>
      </c>
      <c r="K8">
        <f>TOPSIS!K8</f>
        <v>13.37</v>
      </c>
      <c r="L8">
        <f>TOPSIS!L8</f>
        <v>9.6</v>
      </c>
      <c r="M8">
        <f>TOPSIS!M8</f>
        <v>1.51</v>
      </c>
      <c r="N8">
        <f>TOPSIS!N8</f>
        <v>1.19</v>
      </c>
      <c r="O8">
        <f>TOPSIS!O8</f>
        <v>4.91</v>
      </c>
      <c r="P8">
        <f>TOPSIS!P8</f>
        <v>47.13</v>
      </c>
    </row>
    <row r="9" spans="1:16" x14ac:dyDescent="0.3">
      <c r="A9">
        <f>TOPSIS!A9</f>
        <v>8</v>
      </c>
      <c r="B9">
        <f>TOPSIS!B9</f>
        <v>-3</v>
      </c>
      <c r="C9">
        <f>TOPSIS!C9</f>
        <v>-70</v>
      </c>
      <c r="D9">
        <f>TOPSIS!D9</f>
        <v>-71.33</v>
      </c>
      <c r="E9">
        <f>TOPSIS!E9</f>
        <v>1.82</v>
      </c>
      <c r="F9">
        <f>TOPSIS!F9</f>
        <v>2.35</v>
      </c>
      <c r="G9">
        <f>TOPSIS!G9</f>
        <v>3.23</v>
      </c>
      <c r="H9">
        <f>TOPSIS!H9</f>
        <v>0.2</v>
      </c>
      <c r="I9">
        <f>TOPSIS!I9</f>
        <v>4.7</v>
      </c>
      <c r="J9">
        <f>TOPSIS!J9</f>
        <v>0.09</v>
      </c>
      <c r="K9">
        <f>TOPSIS!K9</f>
        <v>3.88</v>
      </c>
      <c r="L9">
        <f>TOPSIS!L9</f>
        <v>2.04</v>
      </c>
      <c r="M9">
        <f>TOPSIS!M9</f>
        <v>1.03</v>
      </c>
      <c r="N9">
        <f>TOPSIS!N9</f>
        <v>0.02</v>
      </c>
      <c r="O9">
        <f>TOPSIS!O9</f>
        <v>35.47</v>
      </c>
      <c r="P9">
        <f>TOPSIS!P9</f>
        <v>40.549999999999997</v>
      </c>
    </row>
    <row r="10" spans="1:16" x14ac:dyDescent="0.3">
      <c r="A10">
        <f>TOPSIS!A10</f>
        <v>9</v>
      </c>
      <c r="B10">
        <f>TOPSIS!B10</f>
        <v>8</v>
      </c>
      <c r="C10">
        <f>TOPSIS!C10</f>
        <v>547</v>
      </c>
      <c r="D10">
        <f>TOPSIS!D10</f>
        <v>530</v>
      </c>
      <c r="E10">
        <f>TOPSIS!E10</f>
        <v>1.26</v>
      </c>
      <c r="F10">
        <f>TOPSIS!F10</f>
        <v>1.55</v>
      </c>
      <c r="G10">
        <f>TOPSIS!G10</f>
        <v>6.25</v>
      </c>
      <c r="H10">
        <f>TOPSIS!H10</f>
        <v>1.3</v>
      </c>
      <c r="I10">
        <f>TOPSIS!I10</f>
        <v>-16</v>
      </c>
      <c r="J10">
        <f>TOPSIS!J10</f>
        <v>0.83</v>
      </c>
      <c r="K10">
        <f>TOPSIS!K10</f>
        <v>26.06</v>
      </c>
      <c r="L10">
        <f>TOPSIS!L10</f>
        <v>10.46</v>
      </c>
      <c r="M10">
        <f>TOPSIS!M10</f>
        <v>1.58</v>
      </c>
      <c r="N10">
        <f>TOPSIS!N10</f>
        <v>0.64</v>
      </c>
      <c r="O10">
        <f>TOPSIS!O10</f>
        <v>1.57</v>
      </c>
      <c r="P10">
        <f>TOPSIS!P10</f>
        <v>-7.96</v>
      </c>
    </row>
    <row r="11" spans="1:16" x14ac:dyDescent="0.3">
      <c r="A11">
        <f>TOPSIS!A11</f>
        <v>10</v>
      </c>
      <c r="B11">
        <f>TOPSIS!B11</f>
        <v>16</v>
      </c>
      <c r="C11">
        <f>TOPSIS!C11</f>
        <v>120.7</v>
      </c>
      <c r="D11">
        <f>TOPSIS!D11</f>
        <v>103.3</v>
      </c>
      <c r="E11">
        <f>TOPSIS!E11</f>
        <v>75.28</v>
      </c>
      <c r="F11">
        <f>TOPSIS!F11</f>
        <v>5.0599999999999996</v>
      </c>
      <c r="G11">
        <f>TOPSIS!G11</f>
        <v>2.98</v>
      </c>
      <c r="H11">
        <f>TOPSIS!H11</f>
        <v>-0.14499999999999999</v>
      </c>
      <c r="I11">
        <f>TOPSIS!I11</f>
        <v>0.55479999999999996</v>
      </c>
      <c r="J11">
        <f>TOPSIS!J11</f>
        <v>0.96</v>
      </c>
      <c r="K11">
        <f>TOPSIS!K11</f>
        <v>12.06</v>
      </c>
      <c r="L11">
        <f>TOPSIS!L11</f>
        <v>0</v>
      </c>
      <c r="M11">
        <f>TOPSIS!M11</f>
        <v>1.36</v>
      </c>
      <c r="N11">
        <f>TOPSIS!N11</f>
        <v>0.24</v>
      </c>
      <c r="O11">
        <f>TOPSIS!O11</f>
        <v>86.53</v>
      </c>
      <c r="P11">
        <f>TOPSIS!P11</f>
        <v>13.88</v>
      </c>
    </row>
    <row r="12" spans="1:16" x14ac:dyDescent="0.3">
      <c r="A12">
        <f>TOPSIS!A12</f>
        <v>11</v>
      </c>
      <c r="B12">
        <f>TOPSIS!B12</f>
        <v>9.4</v>
      </c>
      <c r="C12">
        <f>TOPSIS!C12</f>
        <v>41.9</v>
      </c>
      <c r="D12">
        <f>TOPSIS!D12</f>
        <v>40.909999999999997</v>
      </c>
      <c r="E12">
        <f>TOPSIS!E12</f>
        <v>7.8</v>
      </c>
      <c r="F12">
        <f>TOPSIS!F12</f>
        <v>7.37</v>
      </c>
      <c r="G12">
        <f>TOPSIS!G12</f>
        <v>13.49</v>
      </c>
      <c r="H12">
        <f>TOPSIS!H12</f>
        <v>2.1999999999999999E-2</v>
      </c>
      <c r="I12">
        <f>TOPSIS!I12</f>
        <v>0.39</v>
      </c>
      <c r="J12">
        <f>TOPSIS!J12</f>
        <v>1.28</v>
      </c>
      <c r="K12">
        <f>TOPSIS!K12</f>
        <v>9.11</v>
      </c>
      <c r="L12">
        <f>TOPSIS!L12</f>
        <v>0</v>
      </c>
      <c r="M12">
        <f>TOPSIS!M12</f>
        <v>1.06</v>
      </c>
      <c r="N12">
        <f>TOPSIS!N12</f>
        <v>0.24</v>
      </c>
      <c r="O12">
        <f>TOPSIS!O12</f>
        <v>18.600000000000001</v>
      </c>
      <c r="P12">
        <f>TOPSIS!P12</f>
        <v>7.22</v>
      </c>
    </row>
    <row r="13" spans="1:16" x14ac:dyDescent="0.3">
      <c r="A13">
        <f>TOPSIS!A13</f>
        <v>12</v>
      </c>
      <c r="B13">
        <f>TOPSIS!B13</f>
        <v>-16.7</v>
      </c>
      <c r="C13">
        <f>TOPSIS!C13</f>
        <v>-25.45</v>
      </c>
      <c r="D13">
        <f>TOPSIS!D13</f>
        <v>-32.96</v>
      </c>
      <c r="E13">
        <f>TOPSIS!E13</f>
        <v>8.89</v>
      </c>
      <c r="F13">
        <f>TOPSIS!F13</f>
        <v>10.45</v>
      </c>
      <c r="G13">
        <f>TOPSIS!G13</f>
        <v>15.32</v>
      </c>
      <c r="H13">
        <f>TOPSIS!H13</f>
        <v>6.2E-2</v>
      </c>
      <c r="I13">
        <f>TOPSIS!I13</f>
        <v>0.17949999999999999</v>
      </c>
      <c r="J13">
        <f>TOPSIS!J13</f>
        <v>0.92</v>
      </c>
      <c r="K13">
        <f>TOPSIS!K13</f>
        <v>8.64</v>
      </c>
      <c r="L13">
        <f>TOPSIS!L13</f>
        <v>10.45</v>
      </c>
      <c r="M13">
        <f>TOPSIS!M13</f>
        <v>0.96</v>
      </c>
      <c r="N13">
        <f>TOPSIS!N13</f>
        <v>0.56000000000000005</v>
      </c>
      <c r="O13">
        <f>TOPSIS!O13</f>
        <v>13.54</v>
      </c>
      <c r="P13">
        <f>TOPSIS!P13</f>
        <v>2.33</v>
      </c>
    </row>
    <row r="15" spans="1:16" x14ac:dyDescent="0.3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</row>
    <row r="16" spans="1:16" x14ac:dyDescent="0.3">
      <c r="A16">
        <v>1</v>
      </c>
      <c r="B16">
        <f>B2/SUM(B$2:B$13)</f>
        <v>7.3353532132036367E-2</v>
      </c>
      <c r="C16">
        <f t="shared" ref="C16:P16" si="0">C2/SUM(C$2:C$13)</f>
        <v>3.2942993179770945E-2</v>
      </c>
      <c r="D16">
        <f t="shared" si="0"/>
        <v>2.3490077839500311E-2</v>
      </c>
      <c r="E16">
        <f t="shared" si="0"/>
        <v>3.669956972918248E-2</v>
      </c>
      <c r="F16">
        <f t="shared" si="0"/>
        <v>0.18036461446503291</v>
      </c>
      <c r="G16">
        <f t="shared" si="0"/>
        <v>0.21664309288071662</v>
      </c>
      <c r="H16">
        <f t="shared" si="0"/>
        <v>0.20399189180493141</v>
      </c>
      <c r="I16">
        <f t="shared" si="0"/>
        <v>0.17653052025917951</v>
      </c>
      <c r="J16">
        <f t="shared" si="0"/>
        <v>6.476683937823835E-2</v>
      </c>
      <c r="K16">
        <f t="shared" si="0"/>
        <v>3.4750959764670686E-2</v>
      </c>
      <c r="L16">
        <f t="shared" si="0"/>
        <v>0.20113942079442951</v>
      </c>
      <c r="M16">
        <f t="shared" si="0"/>
        <v>7.3272854152128419E-2</v>
      </c>
      <c r="N16">
        <f t="shared" si="0"/>
        <v>1.6758439071103665E-2</v>
      </c>
      <c r="O16">
        <f t="shared" si="0"/>
        <v>7.4027852625010646E-2</v>
      </c>
      <c r="P16">
        <f t="shared" si="0"/>
        <v>3.3263587102312357E-2</v>
      </c>
    </row>
    <row r="17" spans="1:16" x14ac:dyDescent="0.3">
      <c r="A17">
        <v>2</v>
      </c>
      <c r="B17">
        <f t="shared" ref="B17:P27" si="1">B3/SUM(B$2:B$13)</f>
        <v>0.12509966512517942</v>
      </c>
      <c r="C17">
        <f t="shared" si="1"/>
        <v>9.7928194569553456E-2</v>
      </c>
      <c r="D17">
        <f t="shared" si="1"/>
        <v>6.3152802135618705E-2</v>
      </c>
      <c r="E17">
        <f t="shared" si="1"/>
        <v>9.4090103771197142E-2</v>
      </c>
      <c r="F17">
        <f t="shared" si="1"/>
        <v>0.21645248057381952</v>
      </c>
      <c r="G17">
        <f t="shared" si="1"/>
        <v>0.27227722772277224</v>
      </c>
      <c r="H17">
        <f t="shared" si="1"/>
        <v>0.20034534904921758</v>
      </c>
      <c r="I17">
        <f t="shared" si="1"/>
        <v>0.18282128457407315</v>
      </c>
      <c r="J17">
        <f t="shared" si="1"/>
        <v>5.0086355785837658E-2</v>
      </c>
      <c r="K17">
        <f t="shared" si="1"/>
        <v>4.3376377324624814E-2</v>
      </c>
      <c r="L17">
        <f t="shared" si="1"/>
        <v>0</v>
      </c>
      <c r="M17">
        <f t="shared" si="1"/>
        <v>8.2344731332868112E-2</v>
      </c>
      <c r="N17">
        <f t="shared" si="1"/>
        <v>3.8305003591094094E-2</v>
      </c>
      <c r="O17">
        <f t="shared" si="1"/>
        <v>8.8606517854610434E-2</v>
      </c>
      <c r="P17">
        <f t="shared" si="1"/>
        <v>3.1707709641075166E-2</v>
      </c>
    </row>
    <row r="18" spans="1:16" x14ac:dyDescent="0.3">
      <c r="A18">
        <v>3</v>
      </c>
      <c r="B18">
        <f t="shared" si="1"/>
        <v>9.775155477595282E-2</v>
      </c>
      <c r="C18">
        <f t="shared" si="1"/>
        <v>-7.9040306552853198E-2</v>
      </c>
      <c r="D18">
        <f t="shared" si="1"/>
        <v>0.50280343150383155</v>
      </c>
      <c r="E18">
        <f t="shared" si="1"/>
        <v>0.18830675778283978</v>
      </c>
      <c r="F18">
        <f t="shared" si="1"/>
        <v>0.33405558876270181</v>
      </c>
      <c r="G18">
        <f t="shared" si="1"/>
        <v>0.1232123212321232</v>
      </c>
      <c r="H18">
        <f t="shared" si="1"/>
        <v>0.42793251750876776</v>
      </c>
      <c r="I18">
        <f t="shared" si="1"/>
        <v>0.45624254593068619</v>
      </c>
      <c r="J18">
        <f t="shared" si="1"/>
        <v>5.6131260794473239E-2</v>
      </c>
      <c r="K18">
        <f t="shared" si="1"/>
        <v>4.4473251233983151E-2</v>
      </c>
      <c r="L18">
        <f t="shared" si="1"/>
        <v>4.9849659756290556E-2</v>
      </c>
      <c r="M18">
        <f t="shared" si="1"/>
        <v>0.12142358688066994</v>
      </c>
      <c r="N18">
        <f t="shared" si="1"/>
        <v>5.5063442662197759E-2</v>
      </c>
      <c r="O18">
        <f t="shared" si="1"/>
        <v>0.15256544799614261</v>
      </c>
      <c r="P18">
        <f t="shared" si="1"/>
        <v>0.19743548473630557</v>
      </c>
    </row>
    <row r="19" spans="1:16" x14ac:dyDescent="0.3">
      <c r="A19">
        <v>4</v>
      </c>
      <c r="B19">
        <f t="shared" si="1"/>
        <v>0.33168553659703404</v>
      </c>
      <c r="C19">
        <f t="shared" si="1"/>
        <v>0.1333304736985087</v>
      </c>
      <c r="D19">
        <f t="shared" si="1"/>
        <v>-5.4427175575157027E-2</v>
      </c>
      <c r="E19">
        <f t="shared" si="1"/>
        <v>2.3411794482409514E-3</v>
      </c>
      <c r="F19">
        <f t="shared" si="1"/>
        <v>2.6897788404064562E-2</v>
      </c>
      <c r="G19">
        <f t="shared" si="1"/>
        <v>2.907433600502907E-3</v>
      </c>
      <c r="H19">
        <f t="shared" si="1"/>
        <v>1.0725125752099442E-2</v>
      </c>
      <c r="I19">
        <f t="shared" si="1"/>
        <v>-9.3972345281245831E-2</v>
      </c>
      <c r="J19">
        <f t="shared" si="1"/>
        <v>2.1588946459412783E-2</v>
      </c>
      <c r="K19">
        <f t="shared" si="1"/>
        <v>2.6075684299745727E-2</v>
      </c>
      <c r="L19">
        <f t="shared" si="1"/>
        <v>1.1710713720525399E-2</v>
      </c>
      <c r="M19">
        <f t="shared" si="1"/>
        <v>3.9776692254012563E-2</v>
      </c>
      <c r="N19">
        <f t="shared" si="1"/>
        <v>7.5891788364855162E-2</v>
      </c>
      <c r="O19">
        <f t="shared" si="1"/>
        <v>0.19823013869586181</v>
      </c>
      <c r="P19">
        <f t="shared" si="1"/>
        <v>8.4553892376200437E-2</v>
      </c>
    </row>
    <row r="20" spans="1:16" x14ac:dyDescent="0.3">
      <c r="A20">
        <v>5</v>
      </c>
      <c r="B20">
        <f t="shared" si="1"/>
        <v>0.13235528623823956</v>
      </c>
      <c r="C20">
        <f t="shared" si="1"/>
        <v>-7.8582764980911934E-2</v>
      </c>
      <c r="D20">
        <f t="shared" si="1"/>
        <v>-4.8898065675458541E-2</v>
      </c>
      <c r="E20">
        <f t="shared" si="1"/>
        <v>-5.2518349784864589E-2</v>
      </c>
      <c r="F20">
        <f t="shared" si="1"/>
        <v>-2.0920502092050212E-2</v>
      </c>
      <c r="G20">
        <f t="shared" si="1"/>
        <v>-7.7793493635077782E-3</v>
      </c>
      <c r="H20">
        <f t="shared" si="1"/>
        <v>7.5075880264696107E-4</v>
      </c>
      <c r="I20">
        <f t="shared" si="1"/>
        <v>8.8784086052467584E-2</v>
      </c>
      <c r="J20">
        <f t="shared" si="1"/>
        <v>4.8359240069084639E-2</v>
      </c>
      <c r="K20">
        <f t="shared" si="1"/>
        <v>3.5050107194495687E-2</v>
      </c>
      <c r="L20">
        <f t="shared" si="1"/>
        <v>1.4084507042253521E-2</v>
      </c>
      <c r="M20">
        <f t="shared" si="1"/>
        <v>0.10676901605024426</v>
      </c>
      <c r="N20">
        <f t="shared" si="1"/>
        <v>9.0974383528848471E-2</v>
      </c>
      <c r="O20">
        <f t="shared" si="1"/>
        <v>-0.10466006750432538</v>
      </c>
      <c r="P20">
        <f t="shared" si="1"/>
        <v>-0.15151027415633883</v>
      </c>
    </row>
    <row r="21" spans="1:16" x14ac:dyDescent="0.3">
      <c r="A21">
        <v>6</v>
      </c>
      <c r="B21">
        <f t="shared" si="1"/>
        <v>5.3739435496730999E-2</v>
      </c>
      <c r="C21">
        <f t="shared" si="1"/>
        <v>1.1009594074836643E-2</v>
      </c>
      <c r="D21">
        <f t="shared" si="1"/>
        <v>4.993477378165201E-3</v>
      </c>
      <c r="E21">
        <f t="shared" si="1"/>
        <v>8.3143507972665134E-2</v>
      </c>
      <c r="F21">
        <f t="shared" si="1"/>
        <v>1.8679019725044835E-2</v>
      </c>
      <c r="G21">
        <f t="shared" si="1"/>
        <v>2.5931164545025927E-2</v>
      </c>
      <c r="H21">
        <f t="shared" si="1"/>
        <v>0.10113793584229774</v>
      </c>
      <c r="I21">
        <f t="shared" si="1"/>
        <v>0.16284648654327691</v>
      </c>
      <c r="J21">
        <f t="shared" si="1"/>
        <v>0.27202072538860106</v>
      </c>
      <c r="K21">
        <f t="shared" si="1"/>
        <v>0.45171261903574811</v>
      </c>
      <c r="L21">
        <f t="shared" si="1"/>
        <v>0.20810254787149868</v>
      </c>
      <c r="M21">
        <f t="shared" si="1"/>
        <v>5.3035589672016756E-2</v>
      </c>
      <c r="N21">
        <f t="shared" si="1"/>
        <v>3.112281541776395E-2</v>
      </c>
      <c r="O21">
        <f t="shared" si="1"/>
        <v>0.13566100348866891</v>
      </c>
      <c r="P21">
        <f t="shared" si="1"/>
        <v>0.25114008262245829</v>
      </c>
    </row>
    <row r="22" spans="1:16" x14ac:dyDescent="0.3">
      <c r="A22">
        <v>7</v>
      </c>
      <c r="B22">
        <f t="shared" si="1"/>
        <v>7.6782012438207647E-2</v>
      </c>
      <c r="C22">
        <f t="shared" si="1"/>
        <v>4.2894522369493412E-3</v>
      </c>
      <c r="D22">
        <f t="shared" si="1"/>
        <v>1.6518215825349247E-2</v>
      </c>
      <c r="E22">
        <f t="shared" si="1"/>
        <v>4.6507213363705384E-2</v>
      </c>
      <c r="F22">
        <f t="shared" si="1"/>
        <v>4.4381350866706526E-2</v>
      </c>
      <c r="G22">
        <f t="shared" si="1"/>
        <v>4.2511393996542503E-2</v>
      </c>
      <c r="H22">
        <f t="shared" si="1"/>
        <v>3.9682965282767942E-2</v>
      </c>
      <c r="I22">
        <f t="shared" si="1"/>
        <v>9.2740133714410991E-2</v>
      </c>
      <c r="J22">
        <f t="shared" si="1"/>
        <v>0.13471502590673579</v>
      </c>
      <c r="K22">
        <f t="shared" si="1"/>
        <v>6.6660018946003888E-2</v>
      </c>
      <c r="L22">
        <f t="shared" si="1"/>
        <v>0.15192277259059978</v>
      </c>
      <c r="M22">
        <f t="shared" si="1"/>
        <v>0.10537334263782276</v>
      </c>
      <c r="N22">
        <f t="shared" si="1"/>
        <v>0.28489346420876227</v>
      </c>
      <c r="O22">
        <f t="shared" si="1"/>
        <v>1.3926312505318094E-2</v>
      </c>
      <c r="P22">
        <f t="shared" si="1"/>
        <v>0.25285691292451312</v>
      </c>
    </row>
    <row r="23" spans="1:16" x14ac:dyDescent="0.3">
      <c r="A23">
        <v>8</v>
      </c>
      <c r="B23">
        <f t="shared" si="1"/>
        <v>-2.3919630043055338E-2</v>
      </c>
      <c r="C23">
        <f t="shared" si="1"/>
        <v>-0.1000872188621513</v>
      </c>
      <c r="D23">
        <f t="shared" si="1"/>
        <v>-6.1623657678983347E-2</v>
      </c>
      <c r="E23">
        <f t="shared" si="1"/>
        <v>1.1516071880536572E-2</v>
      </c>
      <c r="F23">
        <f t="shared" si="1"/>
        <v>1.7558278541542145E-2</v>
      </c>
      <c r="G23">
        <f t="shared" si="1"/>
        <v>2.5381109539525378E-2</v>
      </c>
      <c r="H23">
        <f t="shared" si="1"/>
        <v>2.1450251504198888E-3</v>
      </c>
      <c r="I23">
        <f t="shared" si="1"/>
        <v>3.0481022969072145E-2</v>
      </c>
      <c r="J23">
        <f t="shared" si="1"/>
        <v>7.7720207253886018E-3</v>
      </c>
      <c r="K23">
        <f t="shared" si="1"/>
        <v>1.9344867128683253E-2</v>
      </c>
      <c r="L23">
        <f t="shared" si="1"/>
        <v>3.2283589175502454E-2</v>
      </c>
      <c r="M23">
        <f t="shared" si="1"/>
        <v>7.187718073970692E-2</v>
      </c>
      <c r="N23">
        <f t="shared" si="1"/>
        <v>4.7881254488867618E-3</v>
      </c>
      <c r="O23">
        <f t="shared" si="1"/>
        <v>0.10060413534900871</v>
      </c>
      <c r="P23">
        <f t="shared" si="1"/>
        <v>0.21755458983851061</v>
      </c>
    </row>
    <row r="24" spans="1:16" x14ac:dyDescent="0.3">
      <c r="A24">
        <v>9</v>
      </c>
      <c r="B24">
        <f t="shared" si="1"/>
        <v>6.3785680114814239E-2</v>
      </c>
      <c r="C24">
        <f t="shared" si="1"/>
        <v>0.78211012453709661</v>
      </c>
      <c r="D24">
        <f t="shared" si="1"/>
        <v>0.45787941356878137</v>
      </c>
      <c r="E24">
        <f t="shared" si="1"/>
        <v>7.9726651480637803E-3</v>
      </c>
      <c r="F24">
        <f t="shared" si="1"/>
        <v>1.1580992229527796E-2</v>
      </c>
      <c r="G24">
        <f t="shared" si="1"/>
        <v>4.9112054062549107E-2</v>
      </c>
      <c r="H24">
        <f t="shared" si="1"/>
        <v>1.3942663477729276E-2</v>
      </c>
      <c r="I24">
        <f t="shared" si="1"/>
        <v>-0.10376518457556475</v>
      </c>
      <c r="J24">
        <f t="shared" si="1"/>
        <v>7.1675302245250441E-2</v>
      </c>
      <c r="K24">
        <f t="shared" si="1"/>
        <v>0.12992970035399112</v>
      </c>
      <c r="L24">
        <f t="shared" si="1"/>
        <v>0.16553252096850771</v>
      </c>
      <c r="M24">
        <f t="shared" si="1"/>
        <v>0.110258199581298</v>
      </c>
      <c r="N24">
        <f t="shared" si="1"/>
        <v>0.15322001436437638</v>
      </c>
      <c r="O24">
        <f t="shared" si="1"/>
        <v>4.4530164222707554E-3</v>
      </c>
      <c r="P24">
        <f t="shared" si="1"/>
        <v>-4.2706153763613926E-2</v>
      </c>
    </row>
    <row r="25" spans="1:16" x14ac:dyDescent="0.3">
      <c r="A25">
        <v>10</v>
      </c>
      <c r="B25">
        <f t="shared" si="1"/>
        <v>0.12757136022962848</v>
      </c>
      <c r="C25">
        <f t="shared" si="1"/>
        <v>0.17257896166659517</v>
      </c>
      <c r="D25">
        <f t="shared" si="1"/>
        <v>8.9243289474820964E-2</v>
      </c>
      <c r="E25">
        <f t="shared" si="1"/>
        <v>0.47633510503669951</v>
      </c>
      <c r="F25">
        <f t="shared" si="1"/>
        <v>3.7806335923490739E-2</v>
      </c>
      <c r="G25">
        <f t="shared" si="1"/>
        <v>2.3416627377023411E-2</v>
      </c>
      <c r="H25">
        <f t="shared" si="1"/>
        <v>-1.555143234054419E-3</v>
      </c>
      <c r="I25">
        <f t="shared" si="1"/>
        <v>3.5980577751577071E-3</v>
      </c>
      <c r="J25">
        <f t="shared" si="1"/>
        <v>8.2901554404145081E-2</v>
      </c>
      <c r="K25">
        <f t="shared" si="1"/>
        <v>6.0128633394824757E-2</v>
      </c>
      <c r="L25">
        <f t="shared" si="1"/>
        <v>0</v>
      </c>
      <c r="M25">
        <f t="shared" si="1"/>
        <v>9.4905792044661569E-2</v>
      </c>
      <c r="N25">
        <f t="shared" si="1"/>
        <v>5.7457505386641135E-2</v>
      </c>
      <c r="O25">
        <f t="shared" si="1"/>
        <v>0.24542644013954676</v>
      </c>
      <c r="P25">
        <f t="shared" si="1"/>
        <v>7.4467514351628308E-2</v>
      </c>
    </row>
    <row r="26" spans="1:16" x14ac:dyDescent="0.3">
      <c r="A26">
        <v>11</v>
      </c>
      <c r="B26">
        <f t="shared" si="1"/>
        <v>7.4948174134906731E-2</v>
      </c>
      <c r="C26">
        <f t="shared" si="1"/>
        <v>5.9909349576059139E-2</v>
      </c>
      <c r="D26">
        <f t="shared" si="1"/>
        <v>3.5343107186978952E-2</v>
      </c>
      <c r="E26">
        <f t="shared" si="1"/>
        <v>4.935459377372816E-2</v>
      </c>
      <c r="F26">
        <f t="shared" si="1"/>
        <v>5.5065750149432172E-2</v>
      </c>
      <c r="G26">
        <f t="shared" si="1"/>
        <v>0.10600345748860598</v>
      </c>
      <c r="H26">
        <f t="shared" si="1"/>
        <v>2.3595276654618774E-4</v>
      </c>
      <c r="I26">
        <f t="shared" si="1"/>
        <v>2.5292763740293908E-3</v>
      </c>
      <c r="J26">
        <f t="shared" si="1"/>
        <v>0.11053540587219346</v>
      </c>
      <c r="K26">
        <f t="shared" si="1"/>
        <v>4.5420551428428976E-2</v>
      </c>
      <c r="L26">
        <f t="shared" si="1"/>
        <v>0</v>
      </c>
      <c r="M26">
        <f t="shared" si="1"/>
        <v>7.3970690858339155E-2</v>
      </c>
      <c r="N26">
        <f t="shared" si="1"/>
        <v>5.7457505386641135E-2</v>
      </c>
      <c r="O26">
        <f t="shared" si="1"/>
        <v>5.275548118104207E-2</v>
      </c>
      <c r="P26">
        <f t="shared" si="1"/>
        <v>3.8735983690112129E-2</v>
      </c>
    </row>
    <row r="27" spans="1:16" x14ac:dyDescent="0.3">
      <c r="A27">
        <v>12</v>
      </c>
      <c r="B27">
        <f t="shared" si="1"/>
        <v>-0.1331526072396747</v>
      </c>
      <c r="C27">
        <f t="shared" si="1"/>
        <v>-3.6388853143453581E-2</v>
      </c>
      <c r="D27">
        <f t="shared" si="1"/>
        <v>-2.8474915983447233E-2</v>
      </c>
      <c r="E27">
        <f t="shared" si="1"/>
        <v>5.6251581878005566E-2</v>
      </c>
      <c r="F27">
        <f t="shared" si="1"/>
        <v>7.8078302450687392E-2</v>
      </c>
      <c r="G27">
        <f t="shared" si="1"/>
        <v>0.12038346691812037</v>
      </c>
      <c r="H27">
        <f t="shared" si="1"/>
        <v>6.6495779663016546E-4</v>
      </c>
      <c r="I27">
        <f t="shared" si="1"/>
        <v>1.164115664457117E-3</v>
      </c>
      <c r="J27">
        <f t="shared" si="1"/>
        <v>7.9447322970639042E-2</v>
      </c>
      <c r="K27">
        <f t="shared" si="1"/>
        <v>4.3077229894799826E-2</v>
      </c>
      <c r="L27">
        <f t="shared" si="1"/>
        <v>0.16537426808039246</v>
      </c>
      <c r="M27">
        <f t="shared" si="1"/>
        <v>6.6992323796231684E-2</v>
      </c>
      <c r="N27">
        <f t="shared" si="1"/>
        <v>0.13406751256882932</v>
      </c>
      <c r="O27">
        <f t="shared" si="1"/>
        <v>3.8403721246844595E-2</v>
      </c>
      <c r="P27">
        <f t="shared" si="1"/>
        <v>1.250067063683674E-2</v>
      </c>
    </row>
    <row r="30" spans="1:16" x14ac:dyDescent="0.3"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</row>
    <row r="31" spans="1:16" x14ac:dyDescent="0.3">
      <c r="A31" t="s">
        <v>27</v>
      </c>
      <c r="B31">
        <f>TOPSIS!B50</f>
        <v>0.05</v>
      </c>
      <c r="C31">
        <f>TOPSIS!C50</f>
        <v>0.06</v>
      </c>
      <c r="D31">
        <f>TOPSIS!D50</f>
        <v>0.05</v>
      </c>
      <c r="E31">
        <f>TOPSIS!E50</f>
        <v>0.02</v>
      </c>
      <c r="F31">
        <f>TOPSIS!F50</f>
        <v>0.02</v>
      </c>
      <c r="G31">
        <f>TOPSIS!G50</f>
        <v>0.05</v>
      </c>
      <c r="H31">
        <f>TOPSIS!H50</f>
        <v>0.09</v>
      </c>
      <c r="I31">
        <f>TOPSIS!I50</f>
        <v>0.09</v>
      </c>
      <c r="J31">
        <f>TOPSIS!J50</f>
        <v>0.06</v>
      </c>
      <c r="K31">
        <f>TOPSIS!K50</f>
        <v>0.09</v>
      </c>
      <c r="L31">
        <f>TOPSIS!L50</f>
        <v>0.12</v>
      </c>
      <c r="M31">
        <f>TOPSIS!M50</f>
        <v>0.11</v>
      </c>
      <c r="N31">
        <f>TOPSIS!N50</f>
        <v>0.05</v>
      </c>
      <c r="O31">
        <f>TOPSIS!O50</f>
        <v>7.0000000000000007E-2</v>
      </c>
      <c r="P31">
        <f>TOPSIS!P50</f>
        <v>7.0000000000000007E-2</v>
      </c>
    </row>
    <row r="32" spans="1:16" x14ac:dyDescent="0.3">
      <c r="A32">
        <v>1</v>
      </c>
      <c r="B32">
        <f>B$31*B16</f>
        <v>3.6676766066018186E-3</v>
      </c>
      <c r="C32">
        <f t="shared" ref="C32:P32" si="2">C$31*C16</f>
        <v>1.9765795907862567E-3</v>
      </c>
      <c r="D32">
        <f t="shared" si="2"/>
        <v>1.1745038919750157E-3</v>
      </c>
      <c r="E32">
        <f t="shared" si="2"/>
        <v>7.3399139458364964E-4</v>
      </c>
      <c r="F32">
        <f t="shared" si="2"/>
        <v>3.6072922893006583E-3</v>
      </c>
      <c r="G32">
        <f t="shared" si="2"/>
        <v>1.0832154644035832E-2</v>
      </c>
      <c r="H32">
        <f t="shared" si="2"/>
        <v>1.8359270262443828E-2</v>
      </c>
      <c r="I32">
        <f t="shared" si="2"/>
        <v>1.5887746823326155E-2</v>
      </c>
      <c r="J32">
        <f t="shared" si="2"/>
        <v>3.8860103626943009E-3</v>
      </c>
      <c r="K32">
        <f t="shared" si="2"/>
        <v>3.1275863788203617E-3</v>
      </c>
      <c r="L32">
        <f t="shared" si="2"/>
        <v>2.4136730495331542E-2</v>
      </c>
      <c r="M32">
        <f t="shared" si="2"/>
        <v>8.0600139567341255E-3</v>
      </c>
      <c r="N32">
        <f t="shared" si="2"/>
        <v>8.3792195355518332E-4</v>
      </c>
      <c r="O32">
        <f t="shared" si="2"/>
        <v>5.1819496837507461E-3</v>
      </c>
      <c r="P32">
        <f t="shared" si="2"/>
        <v>2.3284510971618654E-3</v>
      </c>
    </row>
    <row r="33" spans="1:16" x14ac:dyDescent="0.3">
      <c r="A33">
        <v>2</v>
      </c>
      <c r="B33">
        <f t="shared" ref="B33:P33" si="3">B$31*B17</f>
        <v>6.2549832562589711E-3</v>
      </c>
      <c r="C33">
        <f t="shared" si="3"/>
        <v>5.8756916741732074E-3</v>
      </c>
      <c r="D33">
        <f t="shared" si="3"/>
        <v>3.1576401067809354E-3</v>
      </c>
      <c r="E33">
        <f t="shared" si="3"/>
        <v>1.8818020754239428E-3</v>
      </c>
      <c r="F33">
        <f t="shared" si="3"/>
        <v>4.329049611476391E-3</v>
      </c>
      <c r="G33">
        <f t="shared" si="3"/>
        <v>1.3613861386138612E-2</v>
      </c>
      <c r="H33">
        <f t="shared" si="3"/>
        <v>1.8031081414429582E-2</v>
      </c>
      <c r="I33">
        <f t="shared" si="3"/>
        <v>1.6453915611666581E-2</v>
      </c>
      <c r="J33">
        <f t="shared" si="3"/>
        <v>3.0051813471502595E-3</v>
      </c>
      <c r="K33">
        <f t="shared" si="3"/>
        <v>3.9038739592162329E-3</v>
      </c>
      <c r="L33">
        <f t="shared" si="3"/>
        <v>0</v>
      </c>
      <c r="M33">
        <f t="shared" si="3"/>
        <v>9.0579204466154917E-3</v>
      </c>
      <c r="N33">
        <f t="shared" si="3"/>
        <v>1.9152501795547047E-3</v>
      </c>
      <c r="O33">
        <f t="shared" si="3"/>
        <v>6.2024562498227314E-3</v>
      </c>
      <c r="P33">
        <f t="shared" si="3"/>
        <v>2.219539674875262E-3</v>
      </c>
    </row>
    <row r="34" spans="1:16" x14ac:dyDescent="0.3">
      <c r="A34">
        <v>3</v>
      </c>
      <c r="B34">
        <f t="shared" ref="B34:P34" si="4">B$31*B18</f>
        <v>4.8875777387976417E-3</v>
      </c>
      <c r="C34">
        <f t="shared" si="4"/>
        <v>-4.7424183931711918E-3</v>
      </c>
      <c r="D34">
        <f t="shared" si="4"/>
        <v>2.5140171575191578E-2</v>
      </c>
      <c r="E34">
        <f t="shared" si="4"/>
        <v>3.7661351556567959E-3</v>
      </c>
      <c r="F34">
        <f t="shared" si="4"/>
        <v>6.6811117752540363E-3</v>
      </c>
      <c r="G34">
        <f t="shared" si="4"/>
        <v>6.1606160616061601E-3</v>
      </c>
      <c r="H34">
        <f t="shared" si="4"/>
        <v>3.8513926575789094E-2</v>
      </c>
      <c r="I34">
        <f t="shared" si="4"/>
        <v>4.1061829133761753E-2</v>
      </c>
      <c r="J34">
        <f t="shared" si="4"/>
        <v>3.3678756476683944E-3</v>
      </c>
      <c r="K34">
        <f t="shared" si="4"/>
        <v>4.0025926110584835E-3</v>
      </c>
      <c r="L34">
        <f t="shared" si="4"/>
        <v>5.9819591707548662E-3</v>
      </c>
      <c r="M34">
        <f t="shared" si="4"/>
        <v>1.3356594556873694E-2</v>
      </c>
      <c r="N34">
        <f t="shared" si="4"/>
        <v>2.753172133109888E-3</v>
      </c>
      <c r="O34">
        <f t="shared" si="4"/>
        <v>1.0679581359729984E-2</v>
      </c>
      <c r="P34">
        <f t="shared" si="4"/>
        <v>1.3820483931541391E-2</v>
      </c>
    </row>
    <row r="35" spans="1:16" x14ac:dyDescent="0.3">
      <c r="A35">
        <v>4</v>
      </c>
      <c r="B35">
        <f t="shared" ref="B35:P35" si="5">B$31*B19</f>
        <v>1.6584276829851703E-2</v>
      </c>
      <c r="C35">
        <f t="shared" si="5"/>
        <v>7.9998284219105209E-3</v>
      </c>
      <c r="D35">
        <f t="shared" si="5"/>
        <v>-2.7213587787578517E-3</v>
      </c>
      <c r="E35">
        <f t="shared" si="5"/>
        <v>4.6823588964819029E-5</v>
      </c>
      <c r="F35">
        <f t="shared" si="5"/>
        <v>5.3795576808129129E-4</v>
      </c>
      <c r="G35">
        <f t="shared" si="5"/>
        <v>1.4537168002514537E-4</v>
      </c>
      <c r="H35">
        <f t="shared" si="5"/>
        <v>9.6526131768894972E-4</v>
      </c>
      <c r="I35">
        <f t="shared" si="5"/>
        <v>-8.4575110753121237E-3</v>
      </c>
      <c r="J35">
        <f t="shared" si="5"/>
        <v>1.2953367875647669E-3</v>
      </c>
      <c r="K35">
        <f t="shared" si="5"/>
        <v>2.3468115869771152E-3</v>
      </c>
      <c r="L35">
        <f t="shared" si="5"/>
        <v>1.4052856464630478E-3</v>
      </c>
      <c r="M35">
        <f t="shared" si="5"/>
        <v>4.3754361479413821E-3</v>
      </c>
      <c r="N35">
        <f t="shared" si="5"/>
        <v>3.7945894182427583E-3</v>
      </c>
      <c r="O35">
        <f t="shared" si="5"/>
        <v>1.3876109708710328E-2</v>
      </c>
      <c r="P35">
        <f t="shared" si="5"/>
        <v>5.9187724663340314E-3</v>
      </c>
    </row>
    <row r="36" spans="1:16" x14ac:dyDescent="0.3">
      <c r="A36">
        <v>5</v>
      </c>
      <c r="B36">
        <f t="shared" ref="B36:P36" si="6">B$31*B20</f>
        <v>6.617764311911978E-3</v>
      </c>
      <c r="C36">
        <f t="shared" si="6"/>
        <v>-4.7149658988547161E-3</v>
      </c>
      <c r="D36">
        <f t="shared" si="6"/>
        <v>-2.444903283772927E-3</v>
      </c>
      <c r="E36">
        <f t="shared" si="6"/>
        <v>-1.0503669956972918E-3</v>
      </c>
      <c r="F36">
        <f t="shared" si="6"/>
        <v>-4.1841004184100427E-4</v>
      </c>
      <c r="G36">
        <f t="shared" si="6"/>
        <v>-3.8896746817538891E-4</v>
      </c>
      <c r="H36">
        <f t="shared" si="6"/>
        <v>6.7568292238226498E-5</v>
      </c>
      <c r="I36">
        <f t="shared" si="6"/>
        <v>7.9905677447220831E-3</v>
      </c>
      <c r="J36">
        <f t="shared" si="6"/>
        <v>2.9015544041450783E-3</v>
      </c>
      <c r="K36">
        <f t="shared" si="6"/>
        <v>3.1545096475046118E-3</v>
      </c>
      <c r="L36">
        <f t="shared" si="6"/>
        <v>1.6901408450704224E-3</v>
      </c>
      <c r="M36">
        <f t="shared" si="6"/>
        <v>1.1744591765526868E-2</v>
      </c>
      <c r="N36">
        <f t="shared" si="6"/>
        <v>4.5487191764424237E-3</v>
      </c>
      <c r="O36">
        <f t="shared" si="6"/>
        <v>-7.3262047253027773E-3</v>
      </c>
      <c r="P36">
        <f t="shared" si="6"/>
        <v>-1.0605719190943719E-2</v>
      </c>
    </row>
    <row r="37" spans="1:16" x14ac:dyDescent="0.3">
      <c r="A37">
        <v>6</v>
      </c>
      <c r="B37">
        <f t="shared" ref="B37:P37" si="7">B$31*B21</f>
        <v>2.6869717748365502E-3</v>
      </c>
      <c r="C37">
        <f t="shared" si="7"/>
        <v>6.6057564449019856E-4</v>
      </c>
      <c r="D37">
        <f t="shared" si="7"/>
        <v>2.4967386890826007E-4</v>
      </c>
      <c r="E37">
        <f t="shared" si="7"/>
        <v>1.6628701594533027E-3</v>
      </c>
      <c r="F37">
        <f t="shared" si="7"/>
        <v>3.7358039450089672E-4</v>
      </c>
      <c r="G37">
        <f t="shared" si="7"/>
        <v>1.2965582272512965E-3</v>
      </c>
      <c r="H37">
        <f t="shared" si="7"/>
        <v>9.1024142258067965E-3</v>
      </c>
      <c r="I37">
        <f t="shared" si="7"/>
        <v>1.4656183788894921E-2</v>
      </c>
      <c r="J37">
        <f t="shared" si="7"/>
        <v>1.6321243523316063E-2</v>
      </c>
      <c r="K37">
        <f t="shared" si="7"/>
        <v>4.0654135713217326E-2</v>
      </c>
      <c r="L37">
        <f t="shared" si="7"/>
        <v>2.4972305744579839E-2</v>
      </c>
      <c r="M37">
        <f t="shared" si="7"/>
        <v>5.8339148639218429E-3</v>
      </c>
      <c r="N37">
        <f t="shared" si="7"/>
        <v>1.5561407708881976E-3</v>
      </c>
      <c r="O37">
        <f t="shared" si="7"/>
        <v>9.4962702442068243E-3</v>
      </c>
      <c r="P37">
        <f t="shared" si="7"/>
        <v>1.7579805783572083E-2</v>
      </c>
    </row>
    <row r="38" spans="1:16" x14ac:dyDescent="0.3">
      <c r="A38">
        <v>7</v>
      </c>
      <c r="B38">
        <f t="shared" ref="B38:P38" si="8">B$31*B22</f>
        <v>3.8391006219103824E-3</v>
      </c>
      <c r="C38">
        <f t="shared" si="8"/>
        <v>2.5736713421696045E-4</v>
      </c>
      <c r="D38">
        <f t="shared" si="8"/>
        <v>8.2591079126746237E-4</v>
      </c>
      <c r="E38">
        <f t="shared" si="8"/>
        <v>9.3014426727410773E-4</v>
      </c>
      <c r="F38">
        <f t="shared" si="8"/>
        <v>8.8762701733413054E-4</v>
      </c>
      <c r="G38">
        <f t="shared" si="8"/>
        <v>2.1255696998271254E-3</v>
      </c>
      <c r="H38">
        <f t="shared" si="8"/>
        <v>3.5714668754491148E-3</v>
      </c>
      <c r="I38">
        <f t="shared" si="8"/>
        <v>8.3466120342969886E-3</v>
      </c>
      <c r="J38">
        <f t="shared" si="8"/>
        <v>8.0829015544041476E-3</v>
      </c>
      <c r="K38">
        <f t="shared" si="8"/>
        <v>5.9994017051403494E-3</v>
      </c>
      <c r="L38">
        <f t="shared" si="8"/>
        <v>1.8230732710871972E-2</v>
      </c>
      <c r="M38">
        <f t="shared" si="8"/>
        <v>1.1591067690160503E-2</v>
      </c>
      <c r="N38">
        <f t="shared" si="8"/>
        <v>1.4244673210438114E-2</v>
      </c>
      <c r="O38">
        <f t="shared" si="8"/>
        <v>9.748418753722667E-4</v>
      </c>
      <c r="P38">
        <f t="shared" si="8"/>
        <v>1.7699983904715919E-2</v>
      </c>
    </row>
    <row r="39" spans="1:16" x14ac:dyDescent="0.3">
      <c r="A39">
        <v>8</v>
      </c>
      <c r="B39">
        <f t="shared" ref="B39:P39" si="9">B$31*B23</f>
        <v>-1.1959815021527669E-3</v>
      </c>
      <c r="C39">
        <f t="shared" si="9"/>
        <v>-6.0052331317290777E-3</v>
      </c>
      <c r="D39">
        <f t="shared" si="9"/>
        <v>-3.0811828839491674E-3</v>
      </c>
      <c r="E39">
        <f t="shared" si="9"/>
        <v>2.3032143761073144E-4</v>
      </c>
      <c r="F39">
        <f t="shared" si="9"/>
        <v>3.511655708308429E-4</v>
      </c>
      <c r="G39">
        <f t="shared" si="9"/>
        <v>1.2690554769762691E-3</v>
      </c>
      <c r="H39">
        <f t="shared" si="9"/>
        <v>1.9305226353778999E-4</v>
      </c>
      <c r="I39">
        <f t="shared" si="9"/>
        <v>2.7432920672164928E-3</v>
      </c>
      <c r="J39">
        <f t="shared" si="9"/>
        <v>4.6632124352331611E-4</v>
      </c>
      <c r="K39">
        <f t="shared" si="9"/>
        <v>1.7410380415814927E-3</v>
      </c>
      <c r="L39">
        <f t="shared" si="9"/>
        <v>3.8740307010602945E-3</v>
      </c>
      <c r="M39">
        <f t="shared" si="9"/>
        <v>7.9064898813677609E-3</v>
      </c>
      <c r="N39">
        <f t="shared" si="9"/>
        <v>2.3940627244433809E-4</v>
      </c>
      <c r="O39">
        <f t="shared" si="9"/>
        <v>7.0422894744306104E-3</v>
      </c>
      <c r="P39">
        <f t="shared" si="9"/>
        <v>1.5228821288695744E-2</v>
      </c>
    </row>
    <row r="40" spans="1:16" x14ac:dyDescent="0.3">
      <c r="A40">
        <v>9</v>
      </c>
      <c r="B40">
        <f t="shared" ref="B40:P40" si="10">B$31*B24</f>
        <v>3.1892840057407123E-3</v>
      </c>
      <c r="C40">
        <f t="shared" si="10"/>
        <v>4.6926607472225795E-2</v>
      </c>
      <c r="D40">
        <f t="shared" si="10"/>
        <v>2.2893970678439068E-2</v>
      </c>
      <c r="E40">
        <f t="shared" si="10"/>
        <v>1.5945330296127561E-4</v>
      </c>
      <c r="F40">
        <f t="shared" si="10"/>
        <v>2.3161984459055593E-4</v>
      </c>
      <c r="G40">
        <f t="shared" si="10"/>
        <v>2.4556027031274554E-3</v>
      </c>
      <c r="H40">
        <f t="shared" si="10"/>
        <v>1.2548397129956348E-3</v>
      </c>
      <c r="I40">
        <f t="shared" si="10"/>
        <v>-9.3388666118008265E-3</v>
      </c>
      <c r="J40">
        <f t="shared" si="10"/>
        <v>4.3005181347150262E-3</v>
      </c>
      <c r="K40">
        <f t="shared" si="10"/>
        <v>1.1693673031859201E-2</v>
      </c>
      <c r="L40">
        <f t="shared" si="10"/>
        <v>1.9863902516220923E-2</v>
      </c>
      <c r="M40">
        <f t="shared" si="10"/>
        <v>1.2128401953942779E-2</v>
      </c>
      <c r="N40">
        <f t="shared" si="10"/>
        <v>7.6610007182188189E-3</v>
      </c>
      <c r="O40">
        <f t="shared" si="10"/>
        <v>3.1171114955895289E-4</v>
      </c>
      <c r="P40">
        <f t="shared" si="10"/>
        <v>-2.9894307634529753E-3</v>
      </c>
    </row>
    <row r="41" spans="1:16" x14ac:dyDescent="0.3">
      <c r="A41">
        <v>10</v>
      </c>
      <c r="B41">
        <f t="shared" ref="B41:P41" si="11">B$31*B25</f>
        <v>6.3785680114814246E-3</v>
      </c>
      <c r="C41">
        <f t="shared" si="11"/>
        <v>1.035473769999571E-2</v>
      </c>
      <c r="D41">
        <f t="shared" si="11"/>
        <v>4.4621644737410484E-3</v>
      </c>
      <c r="E41">
        <f t="shared" si="11"/>
        <v>9.5267021007339903E-3</v>
      </c>
      <c r="F41">
        <f t="shared" si="11"/>
        <v>7.5612671846981476E-4</v>
      </c>
      <c r="G41">
        <f t="shared" si="11"/>
        <v>1.1708313688511705E-3</v>
      </c>
      <c r="H41">
        <f t="shared" si="11"/>
        <v>-1.3996289106489772E-4</v>
      </c>
      <c r="I41">
        <f t="shared" si="11"/>
        <v>3.238251997641936E-4</v>
      </c>
      <c r="J41">
        <f t="shared" si="11"/>
        <v>4.9740932642487043E-3</v>
      </c>
      <c r="K41">
        <f t="shared" si="11"/>
        <v>5.4115770055342283E-3</v>
      </c>
      <c r="L41">
        <f t="shared" si="11"/>
        <v>0</v>
      </c>
      <c r="M41">
        <f t="shared" si="11"/>
        <v>1.0439637124912773E-2</v>
      </c>
      <c r="N41">
        <f t="shared" si="11"/>
        <v>2.8728752693320571E-3</v>
      </c>
      <c r="O41">
        <f t="shared" si="11"/>
        <v>1.7179850809768273E-2</v>
      </c>
      <c r="P41">
        <f t="shared" si="11"/>
        <v>5.2127260046139819E-3</v>
      </c>
    </row>
    <row r="42" spans="1:16" x14ac:dyDescent="0.3">
      <c r="A42">
        <v>11</v>
      </c>
      <c r="B42">
        <f t="shared" ref="B42:P42" si="12">B$31*B26</f>
        <v>3.7474087067453365E-3</v>
      </c>
      <c r="C42">
        <f t="shared" si="12"/>
        <v>3.594560974563548E-3</v>
      </c>
      <c r="D42">
        <f t="shared" si="12"/>
        <v>1.7671553593489476E-3</v>
      </c>
      <c r="E42">
        <f t="shared" si="12"/>
        <v>9.8709187547456312E-4</v>
      </c>
      <c r="F42">
        <f t="shared" si="12"/>
        <v>1.1013150029886435E-3</v>
      </c>
      <c r="G42">
        <f t="shared" si="12"/>
        <v>5.3001728744302996E-3</v>
      </c>
      <c r="H42">
        <f t="shared" si="12"/>
        <v>2.1235748989156895E-5</v>
      </c>
      <c r="I42">
        <f t="shared" si="12"/>
        <v>2.2763487366264515E-4</v>
      </c>
      <c r="J42">
        <f t="shared" si="12"/>
        <v>6.6321243523316071E-3</v>
      </c>
      <c r="K42">
        <f t="shared" si="12"/>
        <v>4.0878496285586081E-3</v>
      </c>
      <c r="L42">
        <f t="shared" si="12"/>
        <v>0</v>
      </c>
      <c r="M42">
        <f t="shared" si="12"/>
        <v>8.1367759944173078E-3</v>
      </c>
      <c r="N42">
        <f t="shared" si="12"/>
        <v>2.8728752693320571E-3</v>
      </c>
      <c r="O42">
        <f t="shared" si="12"/>
        <v>3.6928836826729452E-3</v>
      </c>
      <c r="P42">
        <f t="shared" si="12"/>
        <v>2.7115188583078493E-3</v>
      </c>
    </row>
    <row r="43" spans="1:16" x14ac:dyDescent="0.3">
      <c r="A43">
        <v>12</v>
      </c>
      <c r="B43">
        <f t="shared" ref="B43:P43" si="13">B$31*B27</f>
        <v>-6.6576303619837358E-3</v>
      </c>
      <c r="C43">
        <f t="shared" si="13"/>
        <v>-2.1833311886072146E-3</v>
      </c>
      <c r="D43">
        <f t="shared" si="13"/>
        <v>-1.4237457991723617E-3</v>
      </c>
      <c r="E43">
        <f t="shared" si="13"/>
        <v>1.1250316375601113E-3</v>
      </c>
      <c r="F43">
        <f t="shared" si="13"/>
        <v>1.5615660490137478E-3</v>
      </c>
      <c r="G43">
        <f t="shared" si="13"/>
        <v>6.0191733459060183E-3</v>
      </c>
      <c r="H43">
        <f t="shared" si="13"/>
        <v>5.9846201696714888E-5</v>
      </c>
      <c r="I43">
        <f t="shared" si="13"/>
        <v>1.0477040980114053E-4</v>
      </c>
      <c r="J43">
        <f t="shared" si="13"/>
        <v>4.7668393782383427E-3</v>
      </c>
      <c r="K43">
        <f t="shared" si="13"/>
        <v>3.8769506905319841E-3</v>
      </c>
      <c r="L43">
        <f t="shared" si="13"/>
        <v>1.9844912169647094E-2</v>
      </c>
      <c r="M43">
        <f t="shared" si="13"/>
        <v>7.369155617585485E-3</v>
      </c>
      <c r="N43">
        <f t="shared" si="13"/>
        <v>6.7033756284414665E-3</v>
      </c>
      <c r="O43">
        <f t="shared" si="13"/>
        <v>2.688260487279122E-3</v>
      </c>
      <c r="P43">
        <f t="shared" si="13"/>
        <v>8.7504694457857192E-4</v>
      </c>
    </row>
    <row r="46" spans="1:16" x14ac:dyDescent="0.3">
      <c r="B46" t="s">
        <v>28</v>
      </c>
      <c r="C46" t="s">
        <v>29</v>
      </c>
      <c r="D46" t="s">
        <v>30</v>
      </c>
    </row>
    <row r="47" spans="1:16" x14ac:dyDescent="0.3">
      <c r="A47">
        <v>1</v>
      </c>
      <c r="B47">
        <f>SUM(B32:M32,O32:P32)</f>
        <v>0.10295995747754615</v>
      </c>
      <c r="C47">
        <f>N32</f>
        <v>8.3792195355518332E-4</v>
      </c>
      <c r="D47">
        <f>$C$59/C47</f>
        <v>0.2857142857142857</v>
      </c>
    </row>
    <row r="48" spans="1:16" x14ac:dyDescent="0.3">
      <c r="A48">
        <v>2</v>
      </c>
      <c r="B48">
        <f t="shared" ref="B48:B58" si="14">SUM(B33:M33,O33:P33)</f>
        <v>9.3986996814028195E-2</v>
      </c>
      <c r="C48">
        <f t="shared" ref="C48:C58" si="15">N33</f>
        <v>1.9152501795547047E-3</v>
      </c>
      <c r="D48">
        <f t="shared" ref="D48:D58" si="16">$C$59/C48</f>
        <v>0.125</v>
      </c>
    </row>
    <row r="49" spans="1:5" x14ac:dyDescent="0.3">
      <c r="A49">
        <v>3</v>
      </c>
      <c r="B49">
        <f t="shared" si="14"/>
        <v>0.1726780369005127</v>
      </c>
      <c r="C49">
        <f t="shared" si="15"/>
        <v>2.753172133109888E-3</v>
      </c>
      <c r="D49">
        <f t="shared" si="16"/>
        <v>8.6956521739130432E-2</v>
      </c>
    </row>
    <row r="50" spans="1:5" x14ac:dyDescent="0.3">
      <c r="A50">
        <v>4</v>
      </c>
      <c r="B50">
        <f t="shared" si="14"/>
        <v>4.4318400096443125E-2</v>
      </c>
      <c r="C50">
        <f t="shared" si="15"/>
        <v>3.7945894182427583E-3</v>
      </c>
      <c r="D50">
        <f t="shared" si="16"/>
        <v>6.3091482649842281E-2</v>
      </c>
    </row>
    <row r="51" spans="1:5" x14ac:dyDescent="0.3">
      <c r="A51">
        <v>5</v>
      </c>
      <c r="B51">
        <f t="shared" si="14"/>
        <v>7.2171594065314412E-3</v>
      </c>
      <c r="C51">
        <f t="shared" si="15"/>
        <v>4.5487191764424237E-3</v>
      </c>
      <c r="D51">
        <f t="shared" si="16"/>
        <v>5.2631578947368418E-2</v>
      </c>
    </row>
    <row r="52" spans="1:5" x14ac:dyDescent="0.3">
      <c r="A52">
        <v>6</v>
      </c>
      <c r="B52">
        <f t="shared" si="14"/>
        <v>0.1455465039569562</v>
      </c>
      <c r="C52">
        <f t="shared" si="15"/>
        <v>1.5561407708881976E-3</v>
      </c>
      <c r="D52">
        <f t="shared" si="16"/>
        <v>0.15384615384615385</v>
      </c>
    </row>
    <row r="53" spans="1:5" x14ac:dyDescent="0.3">
      <c r="A53">
        <v>7</v>
      </c>
      <c r="B53">
        <f t="shared" si="14"/>
        <v>8.336272788224143E-2</v>
      </c>
      <c r="C53">
        <f t="shared" si="15"/>
        <v>1.4244673210438114E-2</v>
      </c>
      <c r="D53">
        <f t="shared" si="16"/>
        <v>1.6806722689075633E-2</v>
      </c>
    </row>
    <row r="54" spans="1:5" x14ac:dyDescent="0.3">
      <c r="A54">
        <v>8</v>
      </c>
      <c r="B54">
        <f t="shared" si="14"/>
        <v>3.0763479929000331E-2</v>
      </c>
      <c r="C54">
        <f t="shared" si="15"/>
        <v>2.3940627244433809E-4</v>
      </c>
      <c r="D54">
        <f t="shared" si="16"/>
        <v>1</v>
      </c>
    </row>
    <row r="55" spans="1:5" x14ac:dyDescent="0.3">
      <c r="A55">
        <v>9</v>
      </c>
      <c r="B55">
        <f t="shared" si="14"/>
        <v>0.11308128713112357</v>
      </c>
      <c r="C55">
        <f t="shared" si="15"/>
        <v>7.6610007182188189E-3</v>
      </c>
      <c r="D55">
        <f t="shared" si="16"/>
        <v>3.125E-2</v>
      </c>
    </row>
    <row r="56" spans="1:5" x14ac:dyDescent="0.3">
      <c r="A56">
        <v>10</v>
      </c>
      <c r="B56">
        <f t="shared" si="14"/>
        <v>7.6050876891050403E-2</v>
      </c>
      <c r="C56">
        <f t="shared" si="15"/>
        <v>2.8728752693320571E-3</v>
      </c>
      <c r="D56">
        <f t="shared" si="16"/>
        <v>8.3333333333333329E-2</v>
      </c>
    </row>
    <row r="57" spans="1:5" x14ac:dyDescent="0.3">
      <c r="A57">
        <v>11</v>
      </c>
      <c r="B57">
        <f t="shared" si="14"/>
        <v>4.2007727932491461E-2</v>
      </c>
      <c r="C57">
        <f t="shared" si="15"/>
        <v>2.8728752693320571E-3</v>
      </c>
      <c r="D57">
        <f t="shared" si="16"/>
        <v>8.3333333333333329E-2</v>
      </c>
    </row>
    <row r="58" spans="1:5" x14ac:dyDescent="0.3">
      <c r="A58">
        <v>12</v>
      </c>
      <c r="B58">
        <f t="shared" si="14"/>
        <v>3.8026845582075024E-2</v>
      </c>
      <c r="C58">
        <f t="shared" si="15"/>
        <v>6.7033756284414665E-3</v>
      </c>
      <c r="D58">
        <f t="shared" si="16"/>
        <v>3.5714285714285712E-2</v>
      </c>
    </row>
    <row r="59" spans="1:5" x14ac:dyDescent="0.3">
      <c r="A59" t="s">
        <v>15</v>
      </c>
      <c r="C59">
        <f>MIN(C47:C58)</f>
        <v>2.3940627244433809E-4</v>
      </c>
    </row>
    <row r="61" spans="1:5" x14ac:dyDescent="0.3">
      <c r="B61" t="s">
        <v>31</v>
      </c>
      <c r="C61" t="s">
        <v>32</v>
      </c>
      <c r="D61" t="s">
        <v>33</v>
      </c>
      <c r="E61" t="s">
        <v>14</v>
      </c>
    </row>
    <row r="62" spans="1:5" x14ac:dyDescent="0.3">
      <c r="A62">
        <v>1</v>
      </c>
      <c r="B62">
        <f>B47+(($C$59*SUM($C$47:$C$57))/(C47*(SUM($D$47:$D$58))))</f>
        <v>0.10909099818767798</v>
      </c>
      <c r="C62">
        <f>MAX(B62:B73)</f>
        <v>0.17454400581229196</v>
      </c>
      <c r="D62">
        <f>(B62/$C$62)*100</f>
        <v>62.500569801862213</v>
      </c>
      <c r="E62">
        <f>_xlfn.RANK.AVG(D62,$D$62:$D$73)</f>
        <v>4</v>
      </c>
    </row>
    <row r="63" spans="1:5" x14ac:dyDescent="0.3">
      <c r="A63">
        <v>2</v>
      </c>
      <c r="B63">
        <f t="shared" ref="B63:B73" si="17">B48+(($C$59*SUM($C$47:$C$57))/(C48*(SUM($D$47:$D$58))))</f>
        <v>9.6669327124710866E-2</v>
      </c>
      <c r="D63">
        <f t="shared" ref="D63:D73" si="18">(B63/$C$62)*100</f>
        <v>55.383928353673141</v>
      </c>
      <c r="E63">
        <f t="shared" ref="E63:E73" si="19">_xlfn.RANK.AVG(D63,$D$62:$D$73)</f>
        <v>5</v>
      </c>
    </row>
    <row r="64" spans="1:5" x14ac:dyDescent="0.3">
      <c r="A64">
        <v>3</v>
      </c>
      <c r="B64">
        <f t="shared" si="17"/>
        <v>0.17454400581229196</v>
      </c>
      <c r="D64">
        <f t="shared" si="18"/>
        <v>100</v>
      </c>
      <c r="E64">
        <f t="shared" si="19"/>
        <v>1</v>
      </c>
    </row>
    <row r="65" spans="1:5" x14ac:dyDescent="0.3">
      <c r="A65">
        <v>4</v>
      </c>
      <c r="B65">
        <f t="shared" si="17"/>
        <v>4.5672257666503784E-2</v>
      </c>
      <c r="D65">
        <f t="shared" si="18"/>
        <v>26.166614805220306</v>
      </c>
      <c r="E65">
        <f t="shared" si="19"/>
        <v>9</v>
      </c>
    </row>
    <row r="66" spans="1:5" x14ac:dyDescent="0.3">
      <c r="A66">
        <v>5</v>
      </c>
      <c r="B66">
        <f t="shared" si="17"/>
        <v>8.3465616426083578E-3</v>
      </c>
      <c r="D66">
        <f t="shared" si="18"/>
        <v>4.7819239645413045</v>
      </c>
      <c r="E66">
        <f t="shared" si="19"/>
        <v>12</v>
      </c>
    </row>
    <row r="67" spans="1:5" x14ac:dyDescent="0.3">
      <c r="A67">
        <v>6</v>
      </c>
      <c r="B67">
        <f t="shared" si="17"/>
        <v>0.14884783357010412</v>
      </c>
      <c r="D67">
        <f t="shared" si="18"/>
        <v>85.278112460749867</v>
      </c>
      <c r="E67">
        <f t="shared" si="19"/>
        <v>2</v>
      </c>
    </row>
    <row r="68" spans="1:5" x14ac:dyDescent="0.3">
      <c r="A68">
        <v>7</v>
      </c>
      <c r="B68">
        <f t="shared" si="17"/>
        <v>8.3723377335778601E-2</v>
      </c>
      <c r="D68">
        <f t="shared" si="18"/>
        <v>47.966916392314474</v>
      </c>
      <c r="E68">
        <f t="shared" si="19"/>
        <v>6</v>
      </c>
    </row>
    <row r="69" spans="1:5" x14ac:dyDescent="0.3">
      <c r="A69">
        <v>8</v>
      </c>
      <c r="B69">
        <f t="shared" si="17"/>
        <v>5.2222122414461745E-2</v>
      </c>
      <c r="D69">
        <f t="shared" si="18"/>
        <v>29.919172630094465</v>
      </c>
      <c r="E69">
        <f t="shared" si="19"/>
        <v>8</v>
      </c>
    </row>
    <row r="70" spans="1:5" x14ac:dyDescent="0.3">
      <c r="A70">
        <v>9</v>
      </c>
      <c r="B70">
        <f t="shared" si="17"/>
        <v>0.11375186970879424</v>
      </c>
      <c r="D70">
        <f t="shared" si="18"/>
        <v>65.170882941190897</v>
      </c>
      <c r="E70">
        <f t="shared" si="19"/>
        <v>3</v>
      </c>
    </row>
    <row r="71" spans="1:5" x14ac:dyDescent="0.3">
      <c r="A71">
        <v>10</v>
      </c>
      <c r="B71">
        <f t="shared" si="17"/>
        <v>7.7839097098172189E-2</v>
      </c>
      <c r="D71">
        <f t="shared" si="18"/>
        <v>44.595686191528046</v>
      </c>
      <c r="E71">
        <f t="shared" si="19"/>
        <v>7</v>
      </c>
    </row>
    <row r="72" spans="1:5" x14ac:dyDescent="0.3">
      <c r="A72">
        <v>11</v>
      </c>
      <c r="B72">
        <f t="shared" si="17"/>
        <v>4.3795948139613246E-2</v>
      </c>
      <c r="D72">
        <f t="shared" si="18"/>
        <v>25.091636883086245</v>
      </c>
      <c r="E72">
        <f t="shared" si="19"/>
        <v>10</v>
      </c>
    </row>
    <row r="73" spans="1:5" x14ac:dyDescent="0.3">
      <c r="A73">
        <v>12</v>
      </c>
      <c r="B73">
        <f t="shared" si="17"/>
        <v>3.8793225670841501E-2</v>
      </c>
      <c r="D73">
        <f t="shared" si="18"/>
        <v>22.225470012737357</v>
      </c>
      <c r="E73">
        <f t="shared" si="19"/>
        <v>11</v>
      </c>
    </row>
  </sheetData>
  <conditionalFormatting sqref="E62:E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01CB-E64E-423C-A047-013322CB75BB}">
  <sheetPr codeName="Sheet6"/>
  <dimension ref="A2:U20"/>
  <sheetViews>
    <sheetView workbookViewId="0">
      <selection activeCell="D14" sqref="D3:D14"/>
    </sheetView>
  </sheetViews>
  <sheetFormatPr defaultRowHeight="14.4" x14ac:dyDescent="0.3"/>
  <cols>
    <col min="7" max="7" width="9.6640625" bestFit="1" customWidth="1"/>
  </cols>
  <sheetData>
    <row r="2" spans="1:8" x14ac:dyDescent="0.3">
      <c r="A2" s="5"/>
      <c r="B2" s="10" t="s">
        <v>34</v>
      </c>
      <c r="C2" s="10" t="s">
        <v>35</v>
      </c>
      <c r="D2" s="10" t="s">
        <v>36</v>
      </c>
      <c r="E2" s="10" t="s">
        <v>37</v>
      </c>
      <c r="G2" s="5" t="s">
        <v>38</v>
      </c>
      <c r="H2" s="9" t="s">
        <v>14</v>
      </c>
    </row>
    <row r="3" spans="1:8" x14ac:dyDescent="0.3">
      <c r="A3" s="9">
        <v>1</v>
      </c>
      <c r="B3" s="5" cm="1">
        <f t="array" ref="B3:B14">TOPSIS!BA53:BA64</f>
        <v>3</v>
      </c>
      <c r="C3" s="5" cm="1">
        <f t="array" ref="C3:C14">VIKOR!T20:T31</f>
        <v>7</v>
      </c>
      <c r="D3" s="5">
        <f>ARAS!E63</f>
        <v>5</v>
      </c>
      <c r="E3" s="5" cm="1">
        <f t="array" ref="E3:E14">COPRAS!E62:E73</f>
        <v>4</v>
      </c>
      <c r="G3" s="5">
        <f t="shared" ref="G3:G14" si="0">SUM(B3:E3)/4</f>
        <v>4.75</v>
      </c>
      <c r="H3" s="9">
        <f>_xlfn.RANK.AVG(G3,$G$3:$G$14,1)</f>
        <v>5</v>
      </c>
    </row>
    <row r="4" spans="1:8" x14ac:dyDescent="0.3">
      <c r="A4" s="9">
        <v>2</v>
      </c>
      <c r="B4" s="5">
        <v>8</v>
      </c>
      <c r="C4" s="5">
        <v>1</v>
      </c>
      <c r="D4" s="5">
        <f>ARAS!E64</f>
        <v>4</v>
      </c>
      <c r="E4" s="5">
        <v>5</v>
      </c>
      <c r="G4" s="5">
        <f t="shared" si="0"/>
        <v>4.5</v>
      </c>
      <c r="H4" s="9">
        <f t="shared" ref="H4:H14" si="1">_xlfn.RANK.AVG(G4,$G$3:$G$14,1)</f>
        <v>4</v>
      </c>
    </row>
    <row r="5" spans="1:8" x14ac:dyDescent="0.3">
      <c r="A5" s="9">
        <v>3</v>
      </c>
      <c r="B5" s="5">
        <v>6</v>
      </c>
      <c r="C5" s="5">
        <v>3</v>
      </c>
      <c r="D5" s="5">
        <f>ARAS!E65</f>
        <v>2</v>
      </c>
      <c r="E5" s="5">
        <v>1</v>
      </c>
      <c r="G5" s="5">
        <f t="shared" si="0"/>
        <v>3</v>
      </c>
      <c r="H5" s="9">
        <f t="shared" si="1"/>
        <v>2</v>
      </c>
    </row>
    <row r="6" spans="1:8" x14ac:dyDescent="0.3">
      <c r="A6" s="9">
        <v>4</v>
      </c>
      <c r="B6" s="5">
        <v>11</v>
      </c>
      <c r="C6" s="5">
        <v>6</v>
      </c>
      <c r="D6" s="5">
        <f>ARAS!E66</f>
        <v>8</v>
      </c>
      <c r="E6" s="5">
        <v>9</v>
      </c>
      <c r="G6" s="5">
        <f t="shared" si="0"/>
        <v>8.5</v>
      </c>
      <c r="H6" s="9">
        <f t="shared" si="1"/>
        <v>8.5</v>
      </c>
    </row>
    <row r="7" spans="1:8" x14ac:dyDescent="0.3">
      <c r="A7" s="9">
        <v>5</v>
      </c>
      <c r="B7" s="5">
        <v>12</v>
      </c>
      <c r="C7" s="5">
        <v>8</v>
      </c>
      <c r="D7" s="5">
        <f>ARAS!E67</f>
        <v>12</v>
      </c>
      <c r="E7" s="5">
        <v>12</v>
      </c>
      <c r="G7" s="5">
        <f t="shared" si="0"/>
        <v>11</v>
      </c>
      <c r="H7" s="9">
        <f t="shared" si="1"/>
        <v>12</v>
      </c>
    </row>
    <row r="8" spans="1:8" x14ac:dyDescent="0.3">
      <c r="A8" s="9">
        <v>6</v>
      </c>
      <c r="B8" s="5">
        <v>1</v>
      </c>
      <c r="C8" s="5">
        <v>4</v>
      </c>
      <c r="D8" s="5">
        <f>ARAS!E68</f>
        <v>3</v>
      </c>
      <c r="E8" s="5">
        <v>2</v>
      </c>
      <c r="G8" s="5">
        <f t="shared" si="0"/>
        <v>2.5</v>
      </c>
      <c r="H8" s="9">
        <f t="shared" si="1"/>
        <v>1</v>
      </c>
    </row>
    <row r="9" spans="1:8" x14ac:dyDescent="0.3">
      <c r="A9" s="9">
        <v>7</v>
      </c>
      <c r="B9" s="5">
        <v>4</v>
      </c>
      <c r="C9" s="5">
        <v>11</v>
      </c>
      <c r="D9" s="5">
        <f>ARAS!E69</f>
        <v>7</v>
      </c>
      <c r="E9" s="5">
        <v>6</v>
      </c>
      <c r="G9" s="5">
        <f t="shared" si="0"/>
        <v>7</v>
      </c>
      <c r="H9" s="9">
        <f t="shared" si="1"/>
        <v>7</v>
      </c>
    </row>
    <row r="10" spans="1:8" x14ac:dyDescent="0.3">
      <c r="A10" s="9">
        <v>8</v>
      </c>
      <c r="B10" s="5">
        <v>10</v>
      </c>
      <c r="C10" s="5">
        <v>10</v>
      </c>
      <c r="D10" s="5">
        <f>ARAS!E70</f>
        <v>11</v>
      </c>
      <c r="E10" s="5">
        <v>8</v>
      </c>
      <c r="G10" s="5">
        <f t="shared" si="0"/>
        <v>9.75</v>
      </c>
      <c r="H10" s="9">
        <f t="shared" si="1"/>
        <v>11</v>
      </c>
    </row>
    <row r="11" spans="1:8" x14ac:dyDescent="0.3">
      <c r="A11" s="9">
        <v>9</v>
      </c>
      <c r="B11" s="5">
        <v>2</v>
      </c>
      <c r="C11" s="5">
        <v>9</v>
      </c>
      <c r="D11" s="5">
        <f>ARAS!E71</f>
        <v>1</v>
      </c>
      <c r="E11" s="5">
        <v>3</v>
      </c>
      <c r="G11" s="5">
        <f t="shared" si="0"/>
        <v>3.75</v>
      </c>
      <c r="H11" s="9">
        <f t="shared" si="1"/>
        <v>3</v>
      </c>
    </row>
    <row r="12" spans="1:8" x14ac:dyDescent="0.3">
      <c r="A12" s="9">
        <v>10</v>
      </c>
      <c r="B12" s="5">
        <v>7</v>
      </c>
      <c r="C12" s="5">
        <v>2</v>
      </c>
      <c r="D12" s="5">
        <f>ARAS!E72</f>
        <v>6</v>
      </c>
      <c r="E12" s="5">
        <v>7</v>
      </c>
      <c r="G12" s="5">
        <f t="shared" si="0"/>
        <v>5.5</v>
      </c>
      <c r="H12" s="9">
        <f t="shared" si="1"/>
        <v>6</v>
      </c>
    </row>
    <row r="13" spans="1:8" x14ac:dyDescent="0.3">
      <c r="A13" s="9">
        <v>11</v>
      </c>
      <c r="B13" s="5">
        <v>9</v>
      </c>
      <c r="C13" s="5">
        <v>5</v>
      </c>
      <c r="D13" s="5">
        <f>ARAS!E73</f>
        <v>10</v>
      </c>
      <c r="E13" s="5">
        <v>10</v>
      </c>
      <c r="G13" s="5">
        <f t="shared" si="0"/>
        <v>8.5</v>
      </c>
      <c r="H13" s="9">
        <f t="shared" si="1"/>
        <v>8.5</v>
      </c>
    </row>
    <row r="14" spans="1:8" x14ac:dyDescent="0.3">
      <c r="A14" s="9">
        <v>12</v>
      </c>
      <c r="B14" s="5">
        <v>5</v>
      </c>
      <c r="C14" s="5">
        <v>12</v>
      </c>
      <c r="D14" s="5">
        <f>ARAS!E74</f>
        <v>9</v>
      </c>
      <c r="E14" s="5">
        <v>11</v>
      </c>
      <c r="G14" s="5">
        <f t="shared" si="0"/>
        <v>9.25</v>
      </c>
      <c r="H14" s="9">
        <f t="shared" si="1"/>
        <v>10</v>
      </c>
    </row>
    <row r="20" spans="10:21" x14ac:dyDescent="0.3"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</sheetData>
  <conditionalFormatting sqref="B3:B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D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UI</vt:lpstr>
      <vt:lpstr>Sheet3</vt:lpstr>
      <vt:lpstr>TOPSIS</vt:lpstr>
      <vt:lpstr>VIKOR</vt:lpstr>
      <vt:lpstr>ARAS</vt:lpstr>
      <vt:lpstr>COPRAS</vt:lpstr>
      <vt:lpstr>Mean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Shaival Shah</dc:creator>
  <cp:lastModifiedBy>Harsh Bhattad</cp:lastModifiedBy>
  <dcterms:created xsi:type="dcterms:W3CDTF">2024-04-14T22:38:48Z</dcterms:created>
  <dcterms:modified xsi:type="dcterms:W3CDTF">2024-04-22T22:51:39Z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2024-04-22T22:07:30Z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35d07f64-22bb-4d05-be02-1d63a5176b7c</vt:lpwstr>
  </property>
  <property fmtid="{D5CDD505-2E9C-101B-9397-08002B2CF9AE}" pid="8" name="MSIP_Label_a73fd474-4f3c-44ed-88fb-5cc4bd2471bf_ContentBits">
    <vt:lpwstr>0</vt:lpwstr>
  </property>
</Properties>
</file>